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b val="1"/>
    </font>
  </fonts>
  <fills count="5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00D9D9D9"/>
        <bgColor rgb="00D9D9D9"/>
      </patternFill>
    </fill>
  </fills>
  <borders count="1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/>
      <right style="thin"/>
      <top style="thin"/>
      <bottom style="thin"/>
    </border>
    <border>
      <left style="thin"/>
      <right style="thick"/>
      <top style="thin"/>
      <bottom style="thin"/>
    </border>
  </borders>
  <cellStyleXfs count="1">
    <xf numFmtId="0" fontId="0" fillId="0" borderId="0"/>
  </cellStyleXfs>
  <cellXfs count="331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2" fillId="3" borderId="4" pivotButton="0" quotePrefix="0" xfId="0"/>
    <xf numFmtId="0" fontId="0" fillId="3" borderId="5" pivotButton="0" quotePrefix="0" xfId="0"/>
    <xf numFmtId="0" fontId="0" fillId="3" borderId="4" pivotButton="0" quotePrefix="0" xfId="0"/>
    <xf numFmtId="0" fontId="0" fillId="3" borderId="4" applyAlignment="1" pivotButton="0" quotePrefix="0" xfId="0">
      <alignment horizontal="center"/>
    </xf>
    <xf numFmtId="0" fontId="0" fillId="3" borderId="5" applyAlignment="1" pivotButton="0" quotePrefix="0" xfId="0">
      <alignment horizontal="center"/>
    </xf>
    <xf numFmtId="2" fontId="0" fillId="3" borderId="4" applyAlignment="1" pivotButton="0" quotePrefix="0" xfId="0">
      <alignment horizontal="center"/>
    </xf>
    <xf numFmtId="0" fontId="3" fillId="4" borderId="6" pivotButton="0" quotePrefix="0" xfId="0"/>
    <xf numFmtId="0" fontId="0" fillId="4" borderId="7" pivotButton="0" quotePrefix="0" xfId="0"/>
    <xf numFmtId="0" fontId="0" fillId="4" borderId="6" pivotButton="0" quotePrefix="0" xfId="0"/>
    <xf numFmtId="0" fontId="0" fillId="4" borderId="6" applyAlignment="1" pivotButton="0" quotePrefix="0" xfId="0">
      <alignment horizontal="center"/>
    </xf>
    <xf numFmtId="0" fontId="0" fillId="4" borderId="7" applyAlignment="1" pivotButton="0" quotePrefix="0" xfId="0">
      <alignment horizontal="center"/>
    </xf>
    <xf numFmtId="2" fontId="0" fillId="4" borderId="6" applyAlignment="1" pivotButton="0" quotePrefix="0" xfId="0">
      <alignment horizontal="center"/>
    </xf>
    <xf numFmtId="164" fontId="0" fillId="4" borderId="6" applyAlignment="1" pivotButton="0" quotePrefix="0" xfId="0">
      <alignment horizontal="center"/>
    </xf>
    <xf numFmtId="0" fontId="4" fillId="5" borderId="8" pivotButton="0" quotePrefix="0" xfId="0"/>
    <xf numFmtId="0" fontId="0" fillId="5" borderId="9" pivotButton="0" quotePrefix="0" xfId="0"/>
    <xf numFmtId="0" fontId="0" fillId="5" borderId="8" pivotButton="0" quotePrefix="0" xfId="0"/>
    <xf numFmtId="0" fontId="0" fillId="5" borderId="8" applyAlignment="1" pivotButton="0" quotePrefix="0" xfId="0">
      <alignment horizontal="center"/>
    </xf>
    <xf numFmtId="0" fontId="0" fillId="5" borderId="9" applyAlignment="1" pivotButton="0" quotePrefix="0" xfId="0">
      <alignment horizontal="center"/>
    </xf>
    <xf numFmtId="2" fontId="0" fillId="5" borderId="8" applyAlignment="1" pivotButton="0" quotePrefix="0" xfId="0">
      <alignment horizontal="center"/>
    </xf>
    <xf numFmtId="0" fontId="5" fillId="6" borderId="10" pivotButton="0" quotePrefix="0" xfId="0"/>
    <xf numFmtId="0" fontId="0" fillId="6" borderId="11" pivotButton="0" quotePrefix="0" xfId="0"/>
    <xf numFmtId="0" fontId="0" fillId="6" borderId="10" pivotButton="0" quotePrefix="0" xfId="0"/>
    <xf numFmtId="0" fontId="0" fillId="6" borderId="10" applyAlignment="1" pivotButton="0" quotePrefix="0" xfId="0">
      <alignment horizontal="center"/>
    </xf>
    <xf numFmtId="0" fontId="0" fillId="6" borderId="11" applyAlignment="1" pivotButton="0" quotePrefix="0" xfId="0">
      <alignment horizontal="center"/>
    </xf>
    <xf numFmtId="2" fontId="0" fillId="6" borderId="10" applyAlignment="1" pivotButton="0" quotePrefix="0" xfId="0">
      <alignment horizontal="center"/>
    </xf>
    <xf numFmtId="0" fontId="6" fillId="7" borderId="12" pivotButton="0" quotePrefix="0" xfId="0"/>
    <xf numFmtId="0" fontId="0" fillId="7" borderId="13" pivotButton="0" quotePrefix="0" xfId="0"/>
    <xf numFmtId="0" fontId="0" fillId="7" borderId="12" pivotButton="0" quotePrefix="0" xfId="0"/>
    <xf numFmtId="0" fontId="0" fillId="7" borderId="12" applyAlignment="1" pivotButton="0" quotePrefix="0" xfId="0">
      <alignment horizontal="center"/>
    </xf>
    <xf numFmtId="0" fontId="0" fillId="7" borderId="13" applyAlignment="1" pivotButton="0" quotePrefix="0" xfId="0">
      <alignment horizontal="center"/>
    </xf>
    <xf numFmtId="2" fontId="0" fillId="7" borderId="12" applyAlignment="1" pivotButton="0" quotePrefix="0" xfId="0">
      <alignment horizontal="center"/>
    </xf>
    <xf numFmtId="0" fontId="7" fillId="8" borderId="14" pivotButton="0" quotePrefix="0" xfId="0"/>
    <xf numFmtId="0" fontId="0" fillId="8" borderId="15" pivotButton="0" quotePrefix="0" xfId="0"/>
    <xf numFmtId="0" fontId="0" fillId="8" borderId="14" pivotButton="0" quotePrefix="0" xfId="0"/>
    <xf numFmtId="0" fontId="0" fillId="8" borderId="14" applyAlignment="1" pivotButton="0" quotePrefix="0" xfId="0">
      <alignment horizontal="center"/>
    </xf>
    <xf numFmtId="0" fontId="0" fillId="8" borderId="15" applyAlignment="1" pivotButton="0" quotePrefix="0" xfId="0">
      <alignment horizontal="center"/>
    </xf>
    <xf numFmtId="2" fontId="0" fillId="8" borderId="14" applyAlignment="1" pivotButton="0" quotePrefix="0" xfId="0">
      <alignment horizontal="center"/>
    </xf>
    <xf numFmtId="0" fontId="8" fillId="9" borderId="16" pivotButton="0" quotePrefix="0" xfId="0"/>
    <xf numFmtId="0" fontId="0" fillId="9" borderId="17" pivotButton="0" quotePrefix="0" xfId="0"/>
    <xf numFmtId="0" fontId="0" fillId="9" borderId="16" pivotButton="0" quotePrefix="0" xfId="0"/>
    <xf numFmtId="0" fontId="0" fillId="9" borderId="16" applyAlignment="1" pivotButton="0" quotePrefix="0" xfId="0">
      <alignment horizontal="center"/>
    </xf>
    <xf numFmtId="0" fontId="0" fillId="9" borderId="17" applyAlignment="1" pivotButton="0" quotePrefix="0" xfId="0">
      <alignment horizontal="center"/>
    </xf>
    <xf numFmtId="2" fontId="0" fillId="9" borderId="16" applyAlignment="1" pivotButton="0" quotePrefix="0" xfId="0">
      <alignment horizontal="center"/>
    </xf>
    <xf numFmtId="0" fontId="9" fillId="10" borderId="18" pivotButton="0" quotePrefix="0" xfId="0"/>
    <xf numFmtId="0" fontId="0" fillId="10" borderId="19" pivotButton="0" quotePrefix="0" xfId="0"/>
    <xf numFmtId="0" fontId="0" fillId="10" borderId="18" pivotButton="0" quotePrefix="0" xfId="0"/>
    <xf numFmtId="0" fontId="0" fillId="10" borderId="18" applyAlignment="1" pivotButton="0" quotePrefix="0" xfId="0">
      <alignment horizontal="center"/>
    </xf>
    <xf numFmtId="0" fontId="0" fillId="10" borderId="19" applyAlignment="1" pivotButton="0" quotePrefix="0" xfId="0">
      <alignment horizontal="center"/>
    </xf>
    <xf numFmtId="2" fontId="0" fillId="10" borderId="18" applyAlignment="1" pivotButton="0" quotePrefix="0" xfId="0">
      <alignment horizontal="center"/>
    </xf>
    <xf numFmtId="0" fontId="10" fillId="11" borderId="20" pivotButton="0" quotePrefix="0" xfId="0"/>
    <xf numFmtId="0" fontId="0" fillId="11" borderId="21" pivotButton="0" quotePrefix="0" xfId="0"/>
    <xf numFmtId="0" fontId="0" fillId="11" borderId="20" pivotButton="0" quotePrefix="0" xfId="0"/>
    <xf numFmtId="0" fontId="0" fillId="11" borderId="20" applyAlignment="1" pivotButton="0" quotePrefix="0" xfId="0">
      <alignment horizontal="center"/>
    </xf>
    <xf numFmtId="0" fontId="0" fillId="11" borderId="21" applyAlignment="1" pivotButton="0" quotePrefix="0" xfId="0">
      <alignment horizontal="center"/>
    </xf>
    <xf numFmtId="2" fontId="0" fillId="11" borderId="20" applyAlignment="1" pivotButton="0" quotePrefix="0" xfId="0">
      <alignment horizontal="center"/>
    </xf>
    <xf numFmtId="0" fontId="11" fillId="12" borderId="22" pivotButton="0" quotePrefix="0" xfId="0"/>
    <xf numFmtId="0" fontId="0" fillId="12" borderId="23" pivotButton="0" quotePrefix="0" xfId="0"/>
    <xf numFmtId="0" fontId="0" fillId="12" borderId="22" pivotButton="0" quotePrefix="0" xfId="0"/>
    <xf numFmtId="0" fontId="0" fillId="12" borderId="22" applyAlignment="1" pivotButton="0" quotePrefix="0" xfId="0">
      <alignment horizontal="center"/>
    </xf>
    <xf numFmtId="0" fontId="0" fillId="12" borderId="23" applyAlignment="1" pivotButton="0" quotePrefix="0" xfId="0">
      <alignment horizontal="center"/>
    </xf>
    <xf numFmtId="2" fontId="0" fillId="12" borderId="22" applyAlignment="1" pivotButton="0" quotePrefix="0" xfId="0">
      <alignment horizontal="center"/>
    </xf>
    <xf numFmtId="0" fontId="12" fillId="13" borderId="24" pivotButton="0" quotePrefix="0" xfId="0"/>
    <xf numFmtId="0" fontId="0" fillId="13" borderId="25" pivotButton="0" quotePrefix="0" xfId="0"/>
    <xf numFmtId="0" fontId="0" fillId="13" borderId="24" pivotButton="0" quotePrefix="0" xfId="0"/>
    <xf numFmtId="0" fontId="0" fillId="13" borderId="24" applyAlignment="1" pivotButton="0" quotePrefix="0" xfId="0">
      <alignment horizontal="center"/>
    </xf>
    <xf numFmtId="0" fontId="0" fillId="13" borderId="25" applyAlignment="1" pivotButton="0" quotePrefix="0" xfId="0">
      <alignment horizontal="center"/>
    </xf>
    <xf numFmtId="2" fontId="0" fillId="13" borderId="24" applyAlignment="1" pivotButton="0" quotePrefix="0" xfId="0">
      <alignment horizontal="center"/>
    </xf>
    <xf numFmtId="0" fontId="13" fillId="14" borderId="26" pivotButton="0" quotePrefix="0" xfId="0"/>
    <xf numFmtId="0" fontId="0" fillId="14" borderId="27" pivotButton="0" quotePrefix="0" xfId="0"/>
    <xf numFmtId="0" fontId="0" fillId="14" borderId="26" pivotButton="0" quotePrefix="0" xfId="0"/>
    <xf numFmtId="0" fontId="0" fillId="14" borderId="26" applyAlignment="1" pivotButton="0" quotePrefix="0" xfId="0">
      <alignment horizontal="center"/>
    </xf>
    <xf numFmtId="0" fontId="0" fillId="14" borderId="27" applyAlignment="1" pivotButton="0" quotePrefix="0" xfId="0">
      <alignment horizontal="center"/>
    </xf>
    <xf numFmtId="2" fontId="0" fillId="14" borderId="26" applyAlignment="1" pivotButton="0" quotePrefix="0" xfId="0">
      <alignment horizontal="center"/>
    </xf>
    <xf numFmtId="0" fontId="14" fillId="15" borderId="28" pivotButton="0" quotePrefix="0" xfId="0"/>
    <xf numFmtId="0" fontId="0" fillId="15" borderId="29" pivotButton="0" quotePrefix="0" xfId="0"/>
    <xf numFmtId="0" fontId="0" fillId="15" borderId="28" pivotButton="0" quotePrefix="0" xfId="0"/>
    <xf numFmtId="0" fontId="0" fillId="15" borderId="28" applyAlignment="1" pivotButton="0" quotePrefix="0" xfId="0">
      <alignment horizontal="center"/>
    </xf>
    <xf numFmtId="0" fontId="0" fillId="15" borderId="29" applyAlignment="1" pivotButton="0" quotePrefix="0" xfId="0">
      <alignment horizontal="center"/>
    </xf>
    <xf numFmtId="2" fontId="0" fillId="15" borderId="28" applyAlignment="1" pivotButton="0" quotePrefix="0" xfId="0">
      <alignment horizontal="center"/>
    </xf>
    <xf numFmtId="0" fontId="14" fillId="16" borderId="28" pivotButton="0" quotePrefix="0" xfId="0"/>
    <xf numFmtId="0" fontId="0" fillId="16" borderId="29" pivotButton="0" quotePrefix="0" xfId="0"/>
    <xf numFmtId="0" fontId="0" fillId="16" borderId="28" pivotButton="0" quotePrefix="0" xfId="0"/>
    <xf numFmtId="0" fontId="0" fillId="16" borderId="28" applyAlignment="1" pivotButton="0" quotePrefix="0" xfId="0">
      <alignment horizontal="center"/>
    </xf>
    <xf numFmtId="0" fontId="0" fillId="16" borderId="29" applyAlignment="1" pivotButton="0" quotePrefix="0" xfId="0">
      <alignment horizontal="center"/>
    </xf>
    <xf numFmtId="2" fontId="0" fillId="16" borderId="28" applyAlignment="1" pivotButton="0" quotePrefix="0" xfId="0">
      <alignment horizontal="center"/>
    </xf>
    <xf numFmtId="0" fontId="15" fillId="17" borderId="30" pivotButton="0" quotePrefix="0" xfId="0"/>
    <xf numFmtId="0" fontId="0" fillId="17" borderId="31" pivotButton="0" quotePrefix="0" xfId="0"/>
    <xf numFmtId="0" fontId="0" fillId="17" borderId="30" pivotButton="0" quotePrefix="0" xfId="0"/>
    <xf numFmtId="0" fontId="0" fillId="17" borderId="30" applyAlignment="1" pivotButton="0" quotePrefix="0" xfId="0">
      <alignment horizontal="center"/>
    </xf>
    <xf numFmtId="0" fontId="0" fillId="17" borderId="31" applyAlignment="1" pivotButton="0" quotePrefix="0" xfId="0">
      <alignment horizontal="center"/>
    </xf>
    <xf numFmtId="2" fontId="0" fillId="17" borderId="30" applyAlignment="1" pivotButton="0" quotePrefix="0" xfId="0">
      <alignment horizontal="center"/>
    </xf>
    <xf numFmtId="0" fontId="16" fillId="18" borderId="32" pivotButton="0" quotePrefix="0" xfId="0"/>
    <xf numFmtId="0" fontId="0" fillId="18" borderId="33" pivotButton="0" quotePrefix="0" xfId="0"/>
    <xf numFmtId="0" fontId="0" fillId="18" borderId="32" pivotButton="0" quotePrefix="0" xfId="0"/>
    <xf numFmtId="0" fontId="0" fillId="18" borderId="32" applyAlignment="1" pivotButton="0" quotePrefix="0" xfId="0">
      <alignment horizontal="center"/>
    </xf>
    <xf numFmtId="0" fontId="0" fillId="18" borderId="33" applyAlignment="1" pivotButton="0" quotePrefix="0" xfId="0">
      <alignment horizontal="center"/>
    </xf>
    <xf numFmtId="2" fontId="0" fillId="18" borderId="32" applyAlignment="1" pivotButton="0" quotePrefix="0" xfId="0">
      <alignment horizontal="center"/>
    </xf>
    <xf numFmtId="0" fontId="17" fillId="19" borderId="34" pivotButton="0" quotePrefix="0" xfId="0"/>
    <xf numFmtId="0" fontId="0" fillId="19" borderId="35" pivotButton="0" quotePrefix="0" xfId="0"/>
    <xf numFmtId="0" fontId="0" fillId="19" borderId="34" pivotButton="0" quotePrefix="0" xfId="0"/>
    <xf numFmtId="0" fontId="0" fillId="19" borderId="34" applyAlignment="1" pivotButton="0" quotePrefix="0" xfId="0">
      <alignment horizontal="center"/>
    </xf>
    <xf numFmtId="0" fontId="0" fillId="19" borderId="35" applyAlignment="1" pivotButton="0" quotePrefix="0" xfId="0">
      <alignment horizontal="center"/>
    </xf>
    <xf numFmtId="2" fontId="0" fillId="19" borderId="34" applyAlignment="1" pivotButton="0" quotePrefix="0" xfId="0">
      <alignment horizontal="center"/>
    </xf>
    <xf numFmtId="0" fontId="18" fillId="20" borderId="36" pivotButton="0" quotePrefix="0" xfId="0"/>
    <xf numFmtId="0" fontId="0" fillId="20" borderId="37" pivotButton="0" quotePrefix="0" xfId="0"/>
    <xf numFmtId="0" fontId="0" fillId="20" borderId="36" pivotButton="0" quotePrefix="0" xfId="0"/>
    <xf numFmtId="0" fontId="0" fillId="20" borderId="36" applyAlignment="1" pivotButton="0" quotePrefix="0" xfId="0">
      <alignment horizontal="center"/>
    </xf>
    <xf numFmtId="0" fontId="0" fillId="20" borderId="37" applyAlignment="1" pivotButton="0" quotePrefix="0" xfId="0">
      <alignment horizontal="center"/>
    </xf>
    <xf numFmtId="2" fontId="0" fillId="20" borderId="36" applyAlignment="1" pivotButton="0" quotePrefix="0" xfId="0">
      <alignment horizontal="center"/>
    </xf>
    <xf numFmtId="0" fontId="19" fillId="21" borderId="38" pivotButton="0" quotePrefix="0" xfId="0"/>
    <xf numFmtId="0" fontId="0" fillId="21" borderId="39" pivotButton="0" quotePrefix="0" xfId="0"/>
    <xf numFmtId="0" fontId="0" fillId="21" borderId="38" pivotButton="0" quotePrefix="0" xfId="0"/>
    <xf numFmtId="0" fontId="0" fillId="21" borderId="38" applyAlignment="1" pivotButton="0" quotePrefix="0" xfId="0">
      <alignment horizontal="center"/>
    </xf>
    <xf numFmtId="0" fontId="0" fillId="21" borderId="39" applyAlignment="1" pivotButton="0" quotePrefix="0" xfId="0">
      <alignment horizontal="center"/>
    </xf>
    <xf numFmtId="2" fontId="0" fillId="21" borderId="38" applyAlignment="1" pivotButton="0" quotePrefix="0" xfId="0">
      <alignment horizontal="center"/>
    </xf>
    <xf numFmtId="0" fontId="20" fillId="22" borderId="40" pivotButton="0" quotePrefix="0" xfId="0"/>
    <xf numFmtId="0" fontId="0" fillId="22" borderId="41" pivotButton="0" quotePrefix="0" xfId="0"/>
    <xf numFmtId="0" fontId="0" fillId="22" borderId="40" pivotButton="0" quotePrefix="0" xfId="0"/>
    <xf numFmtId="0" fontId="0" fillId="22" borderId="40" applyAlignment="1" pivotButton="0" quotePrefix="0" xfId="0">
      <alignment horizontal="center"/>
    </xf>
    <xf numFmtId="0" fontId="0" fillId="22" borderId="41" applyAlignment="1" pivotButton="0" quotePrefix="0" xfId="0">
      <alignment horizontal="center"/>
    </xf>
    <xf numFmtId="2" fontId="0" fillId="22" borderId="40" applyAlignment="1" pivotButton="0" quotePrefix="0" xfId="0">
      <alignment horizontal="center"/>
    </xf>
    <xf numFmtId="0" fontId="21" fillId="23" borderId="42" pivotButton="0" quotePrefix="0" xfId="0"/>
    <xf numFmtId="0" fontId="0" fillId="23" borderId="43" pivotButton="0" quotePrefix="0" xfId="0"/>
    <xf numFmtId="0" fontId="0" fillId="23" borderId="42" pivotButton="0" quotePrefix="0" xfId="0"/>
    <xf numFmtId="0" fontId="0" fillId="23" borderId="42" applyAlignment="1" pivotButton="0" quotePrefix="0" xfId="0">
      <alignment horizontal="center"/>
    </xf>
    <xf numFmtId="0" fontId="0" fillId="23" borderId="43" applyAlignment="1" pivotButton="0" quotePrefix="0" xfId="0">
      <alignment horizontal="center"/>
    </xf>
    <xf numFmtId="2" fontId="0" fillId="23" borderId="42" applyAlignment="1" pivotButton="0" quotePrefix="0" xfId="0">
      <alignment horizontal="center"/>
    </xf>
    <xf numFmtId="0" fontId="22" fillId="24" borderId="44" pivotButton="0" quotePrefix="0" xfId="0"/>
    <xf numFmtId="0" fontId="0" fillId="24" borderId="45" pivotButton="0" quotePrefix="0" xfId="0"/>
    <xf numFmtId="0" fontId="0" fillId="24" borderId="44" pivotButton="0" quotePrefix="0" xfId="0"/>
    <xf numFmtId="0" fontId="0" fillId="24" borderId="44" applyAlignment="1" pivotButton="0" quotePrefix="0" xfId="0">
      <alignment horizontal="center"/>
    </xf>
    <xf numFmtId="0" fontId="0" fillId="24" borderId="45" applyAlignment="1" pivotButton="0" quotePrefix="0" xfId="0">
      <alignment horizontal="center"/>
    </xf>
    <xf numFmtId="2" fontId="0" fillId="24" borderId="44" applyAlignment="1" pivotButton="0" quotePrefix="0" xfId="0">
      <alignment horizontal="center"/>
    </xf>
    <xf numFmtId="0" fontId="23" fillId="25" borderId="46" pivotButton="0" quotePrefix="0" xfId="0"/>
    <xf numFmtId="0" fontId="0" fillId="25" borderId="47" pivotButton="0" quotePrefix="0" xfId="0"/>
    <xf numFmtId="0" fontId="0" fillId="25" borderId="46" pivotButton="0" quotePrefix="0" xfId="0"/>
    <xf numFmtId="0" fontId="0" fillId="25" borderId="46" applyAlignment="1" pivotButton="0" quotePrefix="0" xfId="0">
      <alignment horizontal="center"/>
    </xf>
    <xf numFmtId="0" fontId="0" fillId="25" borderId="47" applyAlignment="1" pivotButton="0" quotePrefix="0" xfId="0">
      <alignment horizontal="center"/>
    </xf>
    <xf numFmtId="2" fontId="0" fillId="25" borderId="46" applyAlignment="1" pivotButton="0" quotePrefix="0" xfId="0">
      <alignment horizontal="center"/>
    </xf>
    <xf numFmtId="0" fontId="24" fillId="26" borderId="48" pivotButton="0" quotePrefix="0" xfId="0"/>
    <xf numFmtId="0" fontId="0" fillId="26" borderId="49" pivotButton="0" quotePrefix="0" xfId="0"/>
    <xf numFmtId="0" fontId="0" fillId="26" borderId="48" pivotButton="0" quotePrefix="0" xfId="0"/>
    <xf numFmtId="0" fontId="0" fillId="26" borderId="48" applyAlignment="1" pivotButton="0" quotePrefix="0" xfId="0">
      <alignment horizontal="center"/>
    </xf>
    <xf numFmtId="0" fontId="0" fillId="26" borderId="49" applyAlignment="1" pivotButton="0" quotePrefix="0" xfId="0">
      <alignment horizontal="center"/>
    </xf>
    <xf numFmtId="2" fontId="0" fillId="26" borderId="48" applyAlignment="1" pivotButton="0" quotePrefix="0" xfId="0">
      <alignment horizontal="center"/>
    </xf>
    <xf numFmtId="0" fontId="25" fillId="27" borderId="50" pivotButton="0" quotePrefix="0" xfId="0"/>
    <xf numFmtId="0" fontId="0" fillId="27" borderId="51" pivotButton="0" quotePrefix="0" xfId="0"/>
    <xf numFmtId="0" fontId="0" fillId="27" borderId="50" pivotButton="0" quotePrefix="0" xfId="0"/>
    <xf numFmtId="0" fontId="0" fillId="27" borderId="50" applyAlignment="1" pivotButton="0" quotePrefix="0" xfId="0">
      <alignment horizontal="center"/>
    </xf>
    <xf numFmtId="0" fontId="0" fillId="27" borderId="51" applyAlignment="1" pivotButton="0" quotePrefix="0" xfId="0">
      <alignment horizontal="center"/>
    </xf>
    <xf numFmtId="2" fontId="0" fillId="27" borderId="50" applyAlignment="1" pivotButton="0" quotePrefix="0" xfId="0">
      <alignment horizontal="center"/>
    </xf>
    <xf numFmtId="0" fontId="26" fillId="28" borderId="52" pivotButton="0" quotePrefix="0" xfId="0"/>
    <xf numFmtId="0" fontId="0" fillId="28" borderId="53" pivotButton="0" quotePrefix="0" xfId="0"/>
    <xf numFmtId="0" fontId="0" fillId="28" borderId="52" pivotButton="0" quotePrefix="0" xfId="0"/>
    <xf numFmtId="0" fontId="0" fillId="28" borderId="52" applyAlignment="1" pivotButton="0" quotePrefix="0" xfId="0">
      <alignment horizontal="center"/>
    </xf>
    <xf numFmtId="0" fontId="0" fillId="28" borderId="53" applyAlignment="1" pivotButton="0" quotePrefix="0" xfId="0">
      <alignment horizontal="center"/>
    </xf>
    <xf numFmtId="2" fontId="0" fillId="28" borderId="52" applyAlignment="1" pivotButton="0" quotePrefix="0" xfId="0">
      <alignment horizontal="center"/>
    </xf>
    <xf numFmtId="0" fontId="27" fillId="29" borderId="54" pivotButton="0" quotePrefix="0" xfId="0"/>
    <xf numFmtId="0" fontId="0" fillId="29" borderId="55" pivotButton="0" quotePrefix="0" xfId="0"/>
    <xf numFmtId="0" fontId="0" fillId="29" borderId="54" pivotButton="0" quotePrefix="0" xfId="0"/>
    <xf numFmtId="0" fontId="0" fillId="29" borderId="54" applyAlignment="1" pivotButton="0" quotePrefix="0" xfId="0">
      <alignment horizontal="center"/>
    </xf>
    <xf numFmtId="0" fontId="0" fillId="29" borderId="55" applyAlignment="1" pivotButton="0" quotePrefix="0" xfId="0">
      <alignment horizontal="center"/>
    </xf>
    <xf numFmtId="2" fontId="0" fillId="29" borderId="54" applyAlignment="1" pivotButton="0" quotePrefix="0" xfId="0">
      <alignment horizontal="center"/>
    </xf>
    <xf numFmtId="0" fontId="28" fillId="30" borderId="56" pivotButton="0" quotePrefix="0" xfId="0"/>
    <xf numFmtId="0" fontId="0" fillId="30" borderId="57" pivotButton="0" quotePrefix="0" xfId="0"/>
    <xf numFmtId="0" fontId="0" fillId="30" borderId="56" pivotButton="0" quotePrefix="0" xfId="0"/>
    <xf numFmtId="0" fontId="0" fillId="30" borderId="56" applyAlignment="1" pivotButton="0" quotePrefix="0" xfId="0">
      <alignment horizontal="center"/>
    </xf>
    <xf numFmtId="0" fontId="0" fillId="30" borderId="57" applyAlignment="1" pivotButton="0" quotePrefix="0" xfId="0">
      <alignment horizontal="center"/>
    </xf>
    <xf numFmtId="2" fontId="0" fillId="30" borderId="56" applyAlignment="1" pivotButton="0" quotePrefix="0" xfId="0">
      <alignment horizontal="center"/>
    </xf>
    <xf numFmtId="0" fontId="29" fillId="31" borderId="58" pivotButton="0" quotePrefix="0" xfId="0"/>
    <xf numFmtId="0" fontId="0" fillId="31" borderId="59" pivotButton="0" quotePrefix="0" xfId="0"/>
    <xf numFmtId="0" fontId="0" fillId="31" borderId="58" pivotButton="0" quotePrefix="0" xfId="0"/>
    <xf numFmtId="0" fontId="0" fillId="31" borderId="58" applyAlignment="1" pivotButton="0" quotePrefix="0" xfId="0">
      <alignment horizontal="center"/>
    </xf>
    <xf numFmtId="0" fontId="0" fillId="31" borderId="59" applyAlignment="1" pivotButton="0" quotePrefix="0" xfId="0">
      <alignment horizontal="center"/>
    </xf>
    <xf numFmtId="2" fontId="0" fillId="31" borderId="58" applyAlignment="1" pivotButton="0" quotePrefix="0" xfId="0">
      <alignment horizontal="center"/>
    </xf>
    <xf numFmtId="0" fontId="30" fillId="32" borderId="60" pivotButton="0" quotePrefix="0" xfId="0"/>
    <xf numFmtId="0" fontId="0" fillId="32" borderId="61" pivotButton="0" quotePrefix="0" xfId="0"/>
    <xf numFmtId="0" fontId="0" fillId="32" borderId="60" pivotButton="0" quotePrefix="0" xfId="0"/>
    <xf numFmtId="0" fontId="0" fillId="32" borderId="60" applyAlignment="1" pivotButton="0" quotePrefix="0" xfId="0">
      <alignment horizontal="center"/>
    </xf>
    <xf numFmtId="0" fontId="0" fillId="32" borderId="61" applyAlignment="1" pivotButton="0" quotePrefix="0" xfId="0">
      <alignment horizontal="center"/>
    </xf>
    <xf numFmtId="2" fontId="0" fillId="32" borderId="60" applyAlignment="1" pivotButton="0" quotePrefix="0" xfId="0">
      <alignment horizontal="center"/>
    </xf>
    <xf numFmtId="0" fontId="31" fillId="33" borderId="62" pivotButton="0" quotePrefix="0" xfId="0"/>
    <xf numFmtId="0" fontId="0" fillId="33" borderId="63" pivotButton="0" quotePrefix="0" xfId="0"/>
    <xf numFmtId="0" fontId="0" fillId="33" borderId="62" pivotButton="0" quotePrefix="0" xfId="0"/>
    <xf numFmtId="0" fontId="0" fillId="33" borderId="62" applyAlignment="1" pivotButton="0" quotePrefix="0" xfId="0">
      <alignment horizontal="center"/>
    </xf>
    <xf numFmtId="0" fontId="0" fillId="33" borderId="63" applyAlignment="1" pivotButton="0" quotePrefix="0" xfId="0">
      <alignment horizontal="center"/>
    </xf>
    <xf numFmtId="2" fontId="0" fillId="33" borderId="62" applyAlignment="1" pivotButton="0" quotePrefix="0" xfId="0">
      <alignment horizontal="center"/>
    </xf>
    <xf numFmtId="0" fontId="32" fillId="34" borderId="64" pivotButton="0" quotePrefix="0" xfId="0"/>
    <xf numFmtId="0" fontId="0" fillId="34" borderId="65" pivotButton="0" quotePrefix="0" xfId="0"/>
    <xf numFmtId="0" fontId="0" fillId="34" borderId="64" pivotButton="0" quotePrefix="0" xfId="0"/>
    <xf numFmtId="0" fontId="0" fillId="34" borderId="64" applyAlignment="1" pivotButton="0" quotePrefix="0" xfId="0">
      <alignment horizontal="center"/>
    </xf>
    <xf numFmtId="0" fontId="0" fillId="34" borderId="65" applyAlignment="1" pivotButton="0" quotePrefix="0" xfId="0">
      <alignment horizontal="center"/>
    </xf>
    <xf numFmtId="2" fontId="0" fillId="34" borderId="64" applyAlignment="1" pivotButton="0" quotePrefix="0" xfId="0">
      <alignment horizontal="center"/>
    </xf>
    <xf numFmtId="0" fontId="33" fillId="35" borderId="66" pivotButton="0" quotePrefix="0" xfId="0"/>
    <xf numFmtId="0" fontId="0" fillId="35" borderId="67" pivotButton="0" quotePrefix="0" xfId="0"/>
    <xf numFmtId="0" fontId="0" fillId="35" borderId="66" pivotButton="0" quotePrefix="0" xfId="0"/>
    <xf numFmtId="0" fontId="0" fillId="35" borderId="66" applyAlignment="1" pivotButton="0" quotePrefix="0" xfId="0">
      <alignment horizontal="center"/>
    </xf>
    <xf numFmtId="0" fontId="0" fillId="35" borderId="67" applyAlignment="1" pivotButton="0" quotePrefix="0" xfId="0">
      <alignment horizontal="center"/>
    </xf>
    <xf numFmtId="2" fontId="0" fillId="35" borderId="66" applyAlignment="1" pivotButton="0" quotePrefix="0" xfId="0">
      <alignment horizontal="center"/>
    </xf>
    <xf numFmtId="0" fontId="34" fillId="36" borderId="68" pivotButton="0" quotePrefix="0" xfId="0"/>
    <xf numFmtId="0" fontId="0" fillId="36" borderId="69" pivotButton="0" quotePrefix="0" xfId="0"/>
    <xf numFmtId="0" fontId="0" fillId="36" borderId="68" pivotButton="0" quotePrefix="0" xfId="0"/>
    <xf numFmtId="0" fontId="0" fillId="36" borderId="68" applyAlignment="1" pivotButton="0" quotePrefix="0" xfId="0">
      <alignment horizontal="center"/>
    </xf>
    <xf numFmtId="0" fontId="0" fillId="36" borderId="69" applyAlignment="1" pivotButton="0" quotePrefix="0" xfId="0">
      <alignment horizontal="center"/>
    </xf>
    <xf numFmtId="2" fontId="0" fillId="36" borderId="68" applyAlignment="1" pivotButton="0" quotePrefix="0" xfId="0">
      <alignment horizontal="center"/>
    </xf>
    <xf numFmtId="0" fontId="35" fillId="37" borderId="70" pivotButton="0" quotePrefix="0" xfId="0"/>
    <xf numFmtId="0" fontId="0" fillId="37" borderId="71" pivotButton="0" quotePrefix="0" xfId="0"/>
    <xf numFmtId="0" fontId="0" fillId="37" borderId="70" pivotButton="0" quotePrefix="0" xfId="0"/>
    <xf numFmtId="0" fontId="0" fillId="37" borderId="70" applyAlignment="1" pivotButton="0" quotePrefix="0" xfId="0">
      <alignment horizontal="center"/>
    </xf>
    <xf numFmtId="0" fontId="0" fillId="37" borderId="71" applyAlignment="1" pivotButton="0" quotePrefix="0" xfId="0">
      <alignment horizontal="center"/>
    </xf>
    <xf numFmtId="2" fontId="0" fillId="37" borderId="70" applyAlignment="1" pivotButton="0" quotePrefix="0" xfId="0">
      <alignment horizontal="center"/>
    </xf>
    <xf numFmtId="0" fontId="36" fillId="38" borderId="72" pivotButton="0" quotePrefix="0" xfId="0"/>
    <xf numFmtId="0" fontId="0" fillId="38" borderId="73" pivotButton="0" quotePrefix="0" xfId="0"/>
    <xf numFmtId="0" fontId="0" fillId="38" borderId="72" pivotButton="0" quotePrefix="0" xfId="0"/>
    <xf numFmtId="0" fontId="0" fillId="38" borderId="72" applyAlignment="1" pivotButton="0" quotePrefix="0" xfId="0">
      <alignment horizontal="center"/>
    </xf>
    <xf numFmtId="0" fontId="0" fillId="38" borderId="73" applyAlignment="1" pivotButton="0" quotePrefix="0" xfId="0">
      <alignment horizontal="center"/>
    </xf>
    <xf numFmtId="2" fontId="0" fillId="38" borderId="72" applyAlignment="1" pivotButton="0" quotePrefix="0" xfId="0">
      <alignment horizontal="center"/>
    </xf>
    <xf numFmtId="0" fontId="37" fillId="39" borderId="74" pivotButton="0" quotePrefix="0" xfId="0"/>
    <xf numFmtId="0" fontId="0" fillId="39" borderId="75" pivotButton="0" quotePrefix="0" xfId="0"/>
    <xf numFmtId="0" fontId="0" fillId="39" borderId="74" pivotButton="0" quotePrefix="0" xfId="0"/>
    <xf numFmtId="0" fontId="0" fillId="39" borderId="74" applyAlignment="1" pivotButton="0" quotePrefix="0" xfId="0">
      <alignment horizontal="center"/>
    </xf>
    <xf numFmtId="0" fontId="0" fillId="39" borderId="75" applyAlignment="1" pivotButton="0" quotePrefix="0" xfId="0">
      <alignment horizontal="center"/>
    </xf>
    <xf numFmtId="2" fontId="0" fillId="39" borderId="74" applyAlignment="1" pivotButton="0" quotePrefix="0" xfId="0">
      <alignment horizontal="center"/>
    </xf>
    <xf numFmtId="0" fontId="38" fillId="40" borderId="76" pivotButton="0" quotePrefix="0" xfId="0"/>
    <xf numFmtId="0" fontId="0" fillId="40" borderId="77" pivotButton="0" quotePrefix="0" xfId="0"/>
    <xf numFmtId="0" fontId="0" fillId="40" borderId="76" pivotButton="0" quotePrefix="0" xfId="0"/>
    <xf numFmtId="0" fontId="0" fillId="40" borderId="76" applyAlignment="1" pivotButton="0" quotePrefix="0" xfId="0">
      <alignment horizontal="center"/>
    </xf>
    <xf numFmtId="0" fontId="0" fillId="40" borderId="77" applyAlignment="1" pivotButton="0" quotePrefix="0" xfId="0">
      <alignment horizontal="center"/>
    </xf>
    <xf numFmtId="2" fontId="0" fillId="40" borderId="76" applyAlignment="1" pivotButton="0" quotePrefix="0" xfId="0">
      <alignment horizontal="center"/>
    </xf>
    <xf numFmtId="0" fontId="39" fillId="41" borderId="78" pivotButton="0" quotePrefix="0" xfId="0"/>
    <xf numFmtId="0" fontId="0" fillId="41" borderId="79" pivotButton="0" quotePrefix="0" xfId="0"/>
    <xf numFmtId="0" fontId="0" fillId="41" borderId="78" pivotButton="0" quotePrefix="0" xfId="0"/>
    <xf numFmtId="0" fontId="0" fillId="41" borderId="78" applyAlignment="1" pivotButton="0" quotePrefix="0" xfId="0">
      <alignment horizontal="center"/>
    </xf>
    <xf numFmtId="0" fontId="0" fillId="41" borderId="79" applyAlignment="1" pivotButton="0" quotePrefix="0" xfId="0">
      <alignment horizontal="center"/>
    </xf>
    <xf numFmtId="2" fontId="0" fillId="41" borderId="78" applyAlignment="1" pivotButton="0" quotePrefix="0" xfId="0">
      <alignment horizontal="center"/>
    </xf>
    <xf numFmtId="0" fontId="40" fillId="42" borderId="80" pivotButton="0" quotePrefix="0" xfId="0"/>
    <xf numFmtId="0" fontId="0" fillId="42" borderId="81" pivotButton="0" quotePrefix="0" xfId="0"/>
    <xf numFmtId="0" fontId="0" fillId="42" borderId="80" pivotButton="0" quotePrefix="0" xfId="0"/>
    <xf numFmtId="0" fontId="0" fillId="42" borderId="80" applyAlignment="1" pivotButton="0" quotePrefix="0" xfId="0">
      <alignment horizontal="center"/>
    </xf>
    <xf numFmtId="0" fontId="0" fillId="42" borderId="81" applyAlignment="1" pivotButton="0" quotePrefix="0" xfId="0">
      <alignment horizontal="center"/>
    </xf>
    <xf numFmtId="2" fontId="0" fillId="42" borderId="80" applyAlignment="1" pivotButton="0" quotePrefix="0" xfId="0">
      <alignment horizontal="center"/>
    </xf>
    <xf numFmtId="0" fontId="41" fillId="43" borderId="82" pivotButton="0" quotePrefix="0" xfId="0"/>
    <xf numFmtId="0" fontId="0" fillId="43" borderId="83" pivotButton="0" quotePrefix="0" xfId="0"/>
    <xf numFmtId="0" fontId="0" fillId="43" borderId="82" pivotButton="0" quotePrefix="0" xfId="0"/>
    <xf numFmtId="0" fontId="0" fillId="43" borderId="82" applyAlignment="1" pivotButton="0" quotePrefix="0" xfId="0">
      <alignment horizontal="center"/>
    </xf>
    <xf numFmtId="0" fontId="0" fillId="43" borderId="83" applyAlignment="1" pivotButton="0" quotePrefix="0" xfId="0">
      <alignment horizontal="center"/>
    </xf>
    <xf numFmtId="2" fontId="0" fillId="43" borderId="82" applyAlignment="1" pivotButton="0" quotePrefix="0" xfId="0">
      <alignment horizontal="center"/>
    </xf>
    <xf numFmtId="0" fontId="42" fillId="44" borderId="84" pivotButton="0" quotePrefix="0" xfId="0"/>
    <xf numFmtId="0" fontId="0" fillId="44" borderId="85" pivotButton="0" quotePrefix="0" xfId="0"/>
    <xf numFmtId="0" fontId="0" fillId="44" borderId="84" pivotButton="0" quotePrefix="0" xfId="0"/>
    <xf numFmtId="0" fontId="0" fillId="44" borderId="84" applyAlignment="1" pivotButton="0" quotePrefix="0" xfId="0">
      <alignment horizontal="center"/>
    </xf>
    <xf numFmtId="0" fontId="0" fillId="44" borderId="85" applyAlignment="1" pivotButton="0" quotePrefix="0" xfId="0">
      <alignment horizontal="center"/>
    </xf>
    <xf numFmtId="2" fontId="0" fillId="44" borderId="84" applyAlignment="1" pivotButton="0" quotePrefix="0" xfId="0">
      <alignment horizontal="center"/>
    </xf>
    <xf numFmtId="0" fontId="43" fillId="45" borderId="86" pivotButton="0" quotePrefix="0" xfId="0"/>
    <xf numFmtId="0" fontId="0" fillId="45" borderId="87" pivotButton="0" quotePrefix="0" xfId="0"/>
    <xf numFmtId="0" fontId="0" fillId="45" borderId="86" pivotButton="0" quotePrefix="0" xfId="0"/>
    <xf numFmtId="0" fontId="0" fillId="45" borderId="86" applyAlignment="1" pivotButton="0" quotePrefix="0" xfId="0">
      <alignment horizontal="center"/>
    </xf>
    <xf numFmtId="0" fontId="0" fillId="45" borderId="87" applyAlignment="1" pivotButton="0" quotePrefix="0" xfId="0">
      <alignment horizontal="center"/>
    </xf>
    <xf numFmtId="2" fontId="0" fillId="45" borderId="86" applyAlignment="1" pivotButton="0" quotePrefix="0" xfId="0">
      <alignment horizontal="center"/>
    </xf>
    <xf numFmtId="0" fontId="44" fillId="46" borderId="88" pivotButton="0" quotePrefix="0" xfId="0"/>
    <xf numFmtId="0" fontId="0" fillId="46" borderId="89" pivotButton="0" quotePrefix="0" xfId="0"/>
    <xf numFmtId="0" fontId="0" fillId="46" borderId="88" pivotButton="0" quotePrefix="0" xfId="0"/>
    <xf numFmtId="0" fontId="0" fillId="46" borderId="88" applyAlignment="1" pivotButton="0" quotePrefix="0" xfId="0">
      <alignment horizontal="center"/>
    </xf>
    <xf numFmtId="0" fontId="0" fillId="46" borderId="89" applyAlignment="1" pivotButton="0" quotePrefix="0" xfId="0">
      <alignment horizontal="center"/>
    </xf>
    <xf numFmtId="2" fontId="0" fillId="46" borderId="88" applyAlignment="1" pivotButton="0" quotePrefix="0" xfId="0">
      <alignment horizontal="center"/>
    </xf>
    <xf numFmtId="0" fontId="45" fillId="47" borderId="90" pivotButton="0" quotePrefix="0" xfId="0"/>
    <xf numFmtId="0" fontId="0" fillId="47" borderId="91" pivotButton="0" quotePrefix="0" xfId="0"/>
    <xf numFmtId="0" fontId="0" fillId="47" borderId="90" pivotButton="0" quotePrefix="0" xfId="0"/>
    <xf numFmtId="0" fontId="0" fillId="47" borderId="90" applyAlignment="1" pivotButton="0" quotePrefix="0" xfId="0">
      <alignment horizontal="center"/>
    </xf>
    <xf numFmtId="0" fontId="0" fillId="47" borderId="91" applyAlignment="1" pivotButton="0" quotePrefix="0" xfId="0">
      <alignment horizontal="center"/>
    </xf>
    <xf numFmtId="2" fontId="0" fillId="47" borderId="90" applyAlignment="1" pivotButton="0" quotePrefix="0" xfId="0">
      <alignment horizontal="center"/>
    </xf>
    <xf numFmtId="0" fontId="46" fillId="48" borderId="92" pivotButton="0" quotePrefix="0" xfId="0"/>
    <xf numFmtId="0" fontId="0" fillId="48" borderId="93" pivotButton="0" quotePrefix="0" xfId="0"/>
    <xf numFmtId="0" fontId="0" fillId="48" borderId="92" pivotButton="0" quotePrefix="0" xfId="0"/>
    <xf numFmtId="0" fontId="0" fillId="48" borderId="92" applyAlignment="1" pivotButton="0" quotePrefix="0" xfId="0">
      <alignment horizontal="center"/>
    </xf>
    <xf numFmtId="0" fontId="0" fillId="48" borderId="93" applyAlignment="1" pivotButton="0" quotePrefix="0" xfId="0">
      <alignment horizontal="center"/>
    </xf>
    <xf numFmtId="2" fontId="0" fillId="48" borderId="92" applyAlignment="1" pivotButton="0" quotePrefix="0" xfId="0">
      <alignment horizontal="center"/>
    </xf>
    <xf numFmtId="0" fontId="47" fillId="49" borderId="94" pivotButton="0" quotePrefix="0" xfId="0"/>
    <xf numFmtId="0" fontId="0" fillId="49" borderId="95" pivotButton="0" quotePrefix="0" xfId="0"/>
    <xf numFmtId="0" fontId="0" fillId="49" borderId="94" pivotButton="0" quotePrefix="0" xfId="0"/>
    <xf numFmtId="0" fontId="0" fillId="49" borderId="94" applyAlignment="1" pivotButton="0" quotePrefix="0" xfId="0">
      <alignment horizontal="center"/>
    </xf>
    <xf numFmtId="0" fontId="0" fillId="49" borderId="95" applyAlignment="1" pivotButton="0" quotePrefix="0" xfId="0">
      <alignment horizontal="center"/>
    </xf>
    <xf numFmtId="2" fontId="0" fillId="49" borderId="94" applyAlignment="1" pivotButton="0" quotePrefix="0" xfId="0">
      <alignment horizontal="center"/>
    </xf>
    <xf numFmtId="0" fontId="48" fillId="50" borderId="96" pivotButton="0" quotePrefix="0" xfId="0"/>
    <xf numFmtId="0" fontId="0" fillId="50" borderId="97" pivotButton="0" quotePrefix="0" xfId="0"/>
    <xf numFmtId="0" fontId="0" fillId="50" borderId="96" pivotButton="0" quotePrefix="0" xfId="0"/>
    <xf numFmtId="0" fontId="0" fillId="50" borderId="96" applyAlignment="1" pivotButton="0" quotePrefix="0" xfId="0">
      <alignment horizontal="center"/>
    </xf>
    <xf numFmtId="0" fontId="0" fillId="50" borderId="97" applyAlignment="1" pivotButton="0" quotePrefix="0" xfId="0">
      <alignment horizontal="center"/>
    </xf>
    <xf numFmtId="2" fontId="0" fillId="50" borderId="96" applyAlignment="1" pivotButton="0" quotePrefix="0" xfId="0">
      <alignment horizontal="center"/>
    </xf>
    <xf numFmtId="0" fontId="49" fillId="51" borderId="98" pivotButton="0" quotePrefix="0" xfId="0"/>
    <xf numFmtId="0" fontId="0" fillId="51" borderId="99" pivotButton="0" quotePrefix="0" xfId="0"/>
    <xf numFmtId="0" fontId="0" fillId="51" borderId="98" pivotButton="0" quotePrefix="0" xfId="0"/>
    <xf numFmtId="0" fontId="0" fillId="51" borderId="98" applyAlignment="1" pivotButton="0" quotePrefix="0" xfId="0">
      <alignment horizontal="center"/>
    </xf>
    <xf numFmtId="0" fontId="0" fillId="51" borderId="99" applyAlignment="1" pivotButton="0" quotePrefix="0" xfId="0">
      <alignment horizontal="center"/>
    </xf>
    <xf numFmtId="2" fontId="0" fillId="51" borderId="98" applyAlignment="1" pivotButton="0" quotePrefix="0" xfId="0">
      <alignment horizontal="center"/>
    </xf>
    <xf numFmtId="0" fontId="50" fillId="52" borderId="100" pivotButton="0" quotePrefix="0" xfId="0"/>
    <xf numFmtId="0" fontId="0" fillId="52" borderId="101" pivotButton="0" quotePrefix="0" xfId="0"/>
    <xf numFmtId="0" fontId="0" fillId="52" borderId="100" pivotButton="0" quotePrefix="0" xfId="0"/>
    <xf numFmtId="0" fontId="0" fillId="52" borderId="100" applyAlignment="1" pivotButton="0" quotePrefix="0" xfId="0">
      <alignment horizontal="center"/>
    </xf>
    <xf numFmtId="0" fontId="0" fillId="52" borderId="101" applyAlignment="1" pivotButton="0" quotePrefix="0" xfId="0">
      <alignment horizontal="center"/>
    </xf>
    <xf numFmtId="2" fontId="0" fillId="52" borderId="100" applyAlignment="1" pivotButton="0" quotePrefix="0" xfId="0">
      <alignment horizontal="center"/>
    </xf>
    <xf numFmtId="0" fontId="51" fillId="53" borderId="102" pivotButton="0" quotePrefix="0" xfId="0"/>
    <xf numFmtId="0" fontId="0" fillId="53" borderId="103" pivotButton="0" quotePrefix="0" xfId="0"/>
    <xf numFmtId="0" fontId="0" fillId="53" borderId="102" pivotButton="0" quotePrefix="0" xfId="0"/>
    <xf numFmtId="0" fontId="0" fillId="53" borderId="102" applyAlignment="1" pivotButton="0" quotePrefix="0" xfId="0">
      <alignment horizontal="center"/>
    </xf>
    <xf numFmtId="0" fontId="0" fillId="53" borderId="103" applyAlignment="1" pivotButton="0" quotePrefix="0" xfId="0">
      <alignment horizontal="center"/>
    </xf>
    <xf numFmtId="2" fontId="0" fillId="53" borderId="102" applyAlignment="1" pivotButton="0" quotePrefix="0" xfId="0">
      <alignment horizontal="center"/>
    </xf>
    <xf numFmtId="0" fontId="52" fillId="54" borderId="104" pivotButton="0" quotePrefix="0" xfId="0"/>
    <xf numFmtId="0" fontId="0" fillId="54" borderId="105" pivotButton="0" quotePrefix="0" xfId="0"/>
    <xf numFmtId="0" fontId="0" fillId="54" borderId="104" pivotButton="0" quotePrefix="0" xfId="0"/>
    <xf numFmtId="0" fontId="0" fillId="54" borderId="104" applyAlignment="1" pivotButton="0" quotePrefix="0" xfId="0">
      <alignment horizontal="center"/>
    </xf>
    <xf numFmtId="0" fontId="0" fillId="54" borderId="105" applyAlignment="1" pivotButton="0" quotePrefix="0" xfId="0">
      <alignment horizontal="center"/>
    </xf>
    <xf numFmtId="2" fontId="0" fillId="54" borderId="104" applyAlignment="1" pivotButton="0" quotePrefix="0" xfId="0">
      <alignment horizontal="center"/>
    </xf>
    <xf numFmtId="0" fontId="53" fillId="55" borderId="106" pivotButton="0" quotePrefix="0" xfId="0"/>
    <xf numFmtId="0" fontId="0" fillId="55" borderId="107" pivotButton="0" quotePrefix="0" xfId="0"/>
    <xf numFmtId="0" fontId="0" fillId="55" borderId="106" pivotButton="0" quotePrefix="0" xfId="0"/>
    <xf numFmtId="0" fontId="0" fillId="55" borderId="106" applyAlignment="1" pivotButton="0" quotePrefix="0" xfId="0">
      <alignment horizontal="center"/>
    </xf>
    <xf numFmtId="0" fontId="0" fillId="55" borderId="107" applyAlignment="1" pivotButton="0" quotePrefix="0" xfId="0">
      <alignment horizontal="center"/>
    </xf>
    <xf numFmtId="2" fontId="0" fillId="55" borderId="106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54" fillId="56" borderId="110" pivotButton="0" quotePrefix="0" xfId="0"/>
    <xf numFmtId="0" fontId="0" fillId="56" borderId="111" pivotButton="0" quotePrefix="0" xfId="0"/>
    <xf numFmtId="0" fontId="0" fillId="56" borderId="110" pivotButton="0" quotePrefix="0" xfId="0"/>
    <xf numFmtId="0" fontId="0" fillId="56" borderId="110" applyAlignment="1" pivotButton="0" quotePrefix="0" xfId="0">
      <alignment horizontal="center"/>
    </xf>
    <xf numFmtId="0" fontId="0" fillId="56" borderId="111" applyAlignment="1" pivotButton="0" quotePrefix="0" xfId="0">
      <alignment horizontal="center"/>
    </xf>
    <xf numFmtId="2" fontId="0" fillId="56" borderId="110" applyAlignment="1" pivotButton="0" quotePrefix="0" xfId="0">
      <alignment horizontal="center"/>
    </xf>
  </cellXfs>
  <cellStyles count="1">
    <cellStyle name="Normal" xfId="0" builtinId="0"/>
  </cellStyles>
  <dxfs count="7"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0092d050"/>
          <bgColor rgb="0092d0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486"/>
  <sheetViews>
    <sheetView tabSelected="1" workbookViewId="0">
      <pane ySplit="1" topLeftCell="A458" activePane="bottomLeft" state="frozen"/>
      <selection pane="bottomLeft" activeCell="O474" sqref="O474"/>
    </sheetView>
  </sheetViews>
  <sheetFormatPr baseColWidth="8" defaultRowHeight="15"/>
  <cols>
    <col width="7.7109375" bestFit="1" customWidth="1" min="1" max="1"/>
    <col width="11" customWidth="1" min="2" max="2"/>
    <col width="11.28515625" customWidth="1" min="3" max="3"/>
    <col width="3" bestFit="1" customWidth="1" min="5" max="5"/>
    <col width="2.42578125" customWidth="1" min="6" max="6"/>
    <col width="3" bestFit="1" customWidth="1" min="8" max="8"/>
    <col width="2.85546875" customWidth="1" min="9" max="9"/>
    <col width="3" bestFit="1" customWidth="1" min="11" max="11"/>
    <col width="3.140625" customWidth="1" min="12" max="12"/>
    <col width="6.28515625" bestFit="1" customWidth="1" min="13" max="13"/>
    <col width="6.7109375" bestFit="1" customWidth="1" min="14" max="14"/>
    <col width="8.5703125" bestFit="1" customWidth="1" min="15" max="15"/>
    <col width="9" bestFit="1" customWidth="1" min="16" max="17"/>
    <col width="16.85546875" bestFit="1" customWidth="1" min="18" max="18"/>
    <col width="13.7109375" bestFit="1" customWidth="1" min="19" max="19"/>
    <col width="10.140625" bestFit="1" customWidth="1" min="20" max="20"/>
    <col width="6" bestFit="1" customWidth="1" min="21" max="21"/>
    <col width="12" bestFit="1" customWidth="1" min="22" max="22"/>
    <col width="18.5703125" bestFit="1" customWidth="1" min="23" max="23"/>
    <col width="8.7109375" bestFit="1" customWidth="1" min="24" max="24"/>
    <col width="9.42578125" bestFit="1" customWidth="1" min="25" max="25"/>
    <col width="8" bestFit="1" customWidth="1" min="26" max="26"/>
    <col width="8.5703125" customWidth="1" min="27" max="27"/>
    <col width="11.28515625" bestFit="1" customWidth="1" min="28" max="28"/>
    <col width="12" customWidth="1" min="29" max="29"/>
    <col width="11.7109375" bestFit="1" customWidth="1" min="30" max="30"/>
  </cols>
  <sheetData>
    <row r="1" ht="45" customHeight="1">
      <c r="A1" s="322" t="inlineStr">
        <is>
          <t>Binding Type</t>
        </is>
      </c>
      <c r="B1" s="322" t="inlineStr">
        <is>
          <t>Plate</t>
        </is>
      </c>
      <c r="C1" s="322" t="inlineStr">
        <is>
          <t>Date Assay Performed</t>
        </is>
      </c>
      <c r="D1" s="322" t="inlineStr">
        <is>
          <t>Barcode 0</t>
        </is>
      </c>
      <c r="E1" s="323" t="n"/>
      <c r="F1" s="324" t="n"/>
      <c r="G1" s="322" t="inlineStr">
        <is>
          <t>Barcode 1</t>
        </is>
      </c>
      <c r="H1" s="323" t="n"/>
      <c r="I1" s="324" t="n"/>
      <c r="J1" s="322" t="inlineStr">
        <is>
          <t>Barcode 2</t>
        </is>
      </c>
      <c r="K1" s="323" t="n"/>
      <c r="L1" s="324" t="n"/>
      <c r="M1" s="322" t="inlineStr">
        <is>
          <t>Pellet Book</t>
        </is>
      </c>
      <c r="N1" s="322" t="inlineStr">
        <is>
          <t>Ligand Book</t>
        </is>
      </c>
      <c r="O1" s="1" t="inlineStr">
        <is>
          <t>Worklist</t>
        </is>
      </c>
      <c r="P1" s="322" t="inlineStr">
        <is>
          <t>Actual Count</t>
        </is>
      </c>
      <c r="Q1" s="322" t="inlineStr">
        <is>
          <t>Receptor</t>
        </is>
      </c>
      <c r="R1" s="322" t="inlineStr">
        <is>
          <t>3H-Ligand</t>
        </is>
      </c>
      <c r="S1" s="322" t="inlineStr">
        <is>
          <t>Batch Number</t>
        </is>
      </c>
      <c r="T1" s="322" t="inlineStr">
        <is>
          <t>Specific Activity (Ci/mmol)</t>
        </is>
      </c>
      <c r="U1" s="322" t="inlineStr">
        <is>
          <t>Assay Conc. (nM)</t>
        </is>
      </c>
      <c r="V1" s="322" t="inlineStr">
        <is>
          <t>Actual Assay Conc. (nM)</t>
        </is>
      </c>
      <c r="W1" s="322" t="inlineStr">
        <is>
          <t>Reference</t>
        </is>
      </c>
      <c r="X1" s="322" t="inlineStr">
        <is>
          <t>Number of Plates</t>
        </is>
      </c>
      <c r="Y1" s="322" t="inlineStr">
        <is>
          <t>Number of Pellets</t>
        </is>
      </c>
      <c r="Z1" s="322" t="inlineStr">
        <is>
          <t>Buffer Volume (mL)</t>
        </is>
      </c>
      <c r="AA1" s="322" t="inlineStr">
        <is>
          <t>Ligand Volume (µL)</t>
        </is>
      </c>
      <c r="AB1" s="322" t="inlineStr">
        <is>
          <t>Assay BB</t>
        </is>
      </c>
      <c r="AC1" s="322" t="inlineStr">
        <is>
          <t>PRIM Pellet/Plate</t>
        </is>
      </c>
      <c r="AD1" s="322" t="inlineStr">
        <is>
          <t>SEC Pellet/Plate</t>
        </is>
      </c>
    </row>
    <row r="2">
      <c r="A2" s="3" t="inlineStr">
        <is>
          <t>PRIM</t>
        </is>
      </c>
      <c r="B2" s="3" t="inlineStr">
        <is>
          <t>Alpha1A-0</t>
        </is>
      </c>
      <c r="C2" s="4" t="inlineStr">
        <is>
          <t>10/09/2023</t>
        </is>
      </c>
      <c r="D2" s="5" t="inlineStr">
        <is>
          <t>BRP016</t>
        </is>
      </c>
      <c r="E2" s="6" t="n">
        <v>4</v>
      </c>
      <c r="F2" s="6" t="inlineStr">
        <is>
          <t>y</t>
        </is>
      </c>
      <c r="G2" s="5" t="n"/>
      <c r="H2" s="6">
        <f>IF(A2="SEC", E2 + 1, "")</f>
        <v/>
      </c>
      <c r="I2" s="6" t="n"/>
      <c r="J2" s="5" t="n"/>
      <c r="K2" s="6">
        <f>IF(A2="SEC", H2 + 1, "")</f>
        <v/>
      </c>
      <c r="L2" s="7" t="n"/>
      <c r="M2" s="6" t="inlineStr">
        <is>
          <t>y</t>
        </is>
      </c>
      <c r="N2" s="6" t="inlineStr">
        <is>
          <t>y</t>
        </is>
      </c>
      <c r="O2" s="6" t="inlineStr">
        <is>
          <t>y</t>
        </is>
      </c>
      <c r="P2" s="7" t="n">
        <v>21679.34</v>
      </c>
      <c r="Q2" s="5" t="inlineStr">
        <is>
          <t>Alpha1A</t>
        </is>
      </c>
      <c r="R2" s="5" t="inlineStr">
        <is>
          <t>3H-Prazosin</t>
        </is>
      </c>
      <c r="S2" s="5" t="inlineStr">
        <is>
          <t>0008-0123</t>
        </is>
      </c>
      <c r="T2" s="6" t="n">
        <v>78.8</v>
      </c>
      <c r="U2" s="6" t="n">
        <v>1</v>
      </c>
      <c r="V2" s="8">
        <f>P2*(1/(2.22*10^12))*(1/(78.8))*(1/(0.125))*10^9</f>
        <v/>
      </c>
      <c r="W2" s="5" t="inlineStr">
        <is>
          <t>Prazosin</t>
        </is>
      </c>
      <c r="X2" s="6" t="n">
        <v>1</v>
      </c>
      <c r="Y2" s="6" t="n">
        <v>0.5</v>
      </c>
      <c r="Z2" s="6" t="n">
        <v>5</v>
      </c>
      <c r="AA2" s="6" t="n">
        <v>1.42</v>
      </c>
      <c r="AB2" s="5" t="inlineStr">
        <is>
          <t>Alpha1</t>
        </is>
      </c>
      <c r="AC2" s="6" t="n">
        <v>0.5</v>
      </c>
      <c r="AD2" s="6" t="n">
        <v>0.33</v>
      </c>
    </row>
    <row r="3">
      <c r="A3" s="3" t="inlineStr">
        <is>
          <t>PRIM</t>
        </is>
      </c>
      <c r="B3" s="3" t="inlineStr">
        <is>
          <t>Alpha1A-1</t>
        </is>
      </c>
      <c r="C3" s="4" t="inlineStr">
        <is>
          <t>10/09/2023</t>
        </is>
      </c>
      <c r="D3" s="5" t="inlineStr">
        <is>
          <t>BRP017</t>
        </is>
      </c>
      <c r="E3" s="6">
        <f>IF(A2="SEC", K2 + 1, E2 + 1)</f>
        <v/>
      </c>
      <c r="F3" s="6" t="inlineStr">
        <is>
          <t>y</t>
        </is>
      </c>
      <c r="G3" s="5" t="n"/>
      <c r="H3" s="6">
        <f>IF(A3="SEC", E3 + 1, "")</f>
        <v/>
      </c>
      <c r="I3" s="6" t="n"/>
      <c r="J3" s="5" t="n"/>
      <c r="K3" s="6">
        <f>IF(A3="SEC", H3 + 1, "")</f>
        <v/>
      </c>
      <c r="L3" s="7" t="n"/>
      <c r="M3" s="6" t="inlineStr">
        <is>
          <t>y</t>
        </is>
      </c>
      <c r="N3" s="6" t="inlineStr">
        <is>
          <t>y</t>
        </is>
      </c>
      <c r="O3" s="6" t="inlineStr">
        <is>
          <t>y</t>
        </is>
      </c>
      <c r="P3" s="7">
        <f>P2</f>
        <v/>
      </c>
      <c r="Q3" s="5" t="inlineStr">
        <is>
          <t>Alpha1A</t>
        </is>
      </c>
      <c r="R3" s="5" t="inlineStr">
        <is>
          <t>3H-Prazosin</t>
        </is>
      </c>
      <c r="S3" s="5" t="inlineStr">
        <is>
          <t>0008-0123</t>
        </is>
      </c>
      <c r="T3" s="6" t="n">
        <v>78.8</v>
      </c>
      <c r="U3" s="6" t="n">
        <v>1</v>
      </c>
      <c r="V3" s="8">
        <f>P3*(1/(2.22*10^12))*(1/(78.8))*(1/(0.125))*10^9</f>
        <v/>
      </c>
      <c r="W3" s="5" t="inlineStr">
        <is>
          <t>Prazosin</t>
        </is>
      </c>
      <c r="X3" s="6" t="n">
        <v>1</v>
      </c>
      <c r="Y3" s="6" t="n">
        <v>0.5</v>
      </c>
      <c r="Z3" s="6" t="n">
        <v>5</v>
      </c>
      <c r="AA3" s="6" t="n">
        <v>1.42</v>
      </c>
      <c r="AB3" s="5" t="inlineStr">
        <is>
          <t>Alpha1</t>
        </is>
      </c>
      <c r="AC3" s="6" t="n">
        <v>0.5</v>
      </c>
      <c r="AD3" s="6" t="n">
        <v>0.33</v>
      </c>
    </row>
    <row r="4">
      <c r="A4" s="3" t="inlineStr">
        <is>
          <t>PRIM</t>
        </is>
      </c>
      <c r="B4" s="3" t="inlineStr">
        <is>
          <t>Sigma 1-0</t>
        </is>
      </c>
      <c r="C4" s="4" t="inlineStr">
        <is>
          <t>10/09/2023</t>
        </is>
      </c>
      <c r="D4" s="5" t="inlineStr">
        <is>
          <t>BRP023</t>
        </is>
      </c>
      <c r="E4" s="6">
        <f>IF(A3="SEC", K3 + 1, E3 + 1)</f>
        <v/>
      </c>
      <c r="F4" s="6" t="inlineStr">
        <is>
          <t>y</t>
        </is>
      </c>
      <c r="G4" s="5" t="n"/>
      <c r="H4" s="6">
        <f>IF(A4="SEC", E4 + 1, "")</f>
        <v/>
      </c>
      <c r="I4" s="6" t="n"/>
      <c r="J4" s="5" t="n"/>
      <c r="K4" s="6">
        <f>IF(A4="SEC", H4 + 1, "")</f>
        <v/>
      </c>
      <c r="L4" s="7" t="n"/>
      <c r="M4" s="6" t="inlineStr">
        <is>
          <t>y</t>
        </is>
      </c>
      <c r="N4" s="6" t="inlineStr">
        <is>
          <t>y</t>
        </is>
      </c>
      <c r="O4" s="6" t="inlineStr">
        <is>
          <t>y</t>
        </is>
      </c>
      <c r="P4" s="7" t="n">
        <v>42078.82</v>
      </c>
      <c r="Q4" s="5" t="inlineStr">
        <is>
          <t>Sigma 1</t>
        </is>
      </c>
      <c r="R4" s="5" t="inlineStr">
        <is>
          <t>3H-Pentazocine</t>
        </is>
      </c>
      <c r="S4" s="5" t="inlineStr">
        <is>
          <t>0052-0323 (#1)</t>
        </is>
      </c>
      <c r="T4" s="6" t="n">
        <v>28.4</v>
      </c>
      <c r="U4" s="6" t="n">
        <v>5.5</v>
      </c>
      <c r="V4" s="8">
        <f>P4*(1/(2.22*10^12))*(1/(28.4))*(1/(0.125))*10^9</f>
        <v/>
      </c>
      <c r="W4" s="5" t="inlineStr">
        <is>
          <t>Haloperidol</t>
        </is>
      </c>
      <c r="X4" s="6" t="n">
        <v>1</v>
      </c>
      <c r="Y4" s="6" t="n">
        <v>0.5</v>
      </c>
      <c r="Z4" s="6" t="n">
        <v>5</v>
      </c>
      <c r="AA4" s="6" t="n">
        <v>2.81</v>
      </c>
      <c r="AB4" s="5" t="inlineStr">
        <is>
          <t>Sigma</t>
        </is>
      </c>
      <c r="AC4" s="6" t="n">
        <v>0.5</v>
      </c>
      <c r="AD4" s="6" t="n">
        <v>0.67</v>
      </c>
    </row>
    <row r="5">
      <c r="A5" s="3" t="inlineStr">
        <is>
          <t>PRIM</t>
        </is>
      </c>
      <c r="B5" s="3" t="inlineStr">
        <is>
          <t>Sigma 1-1</t>
        </is>
      </c>
      <c r="C5" s="4" t="inlineStr">
        <is>
          <t>10/09/2023</t>
        </is>
      </c>
      <c r="D5" s="5" t="inlineStr">
        <is>
          <t>BRP022</t>
        </is>
      </c>
      <c r="E5" s="6">
        <f>IF(A4="SEC", K4 + 1, E4 + 1)</f>
        <v/>
      </c>
      <c r="F5" s="6" t="inlineStr">
        <is>
          <t>y</t>
        </is>
      </c>
      <c r="G5" s="5" t="n"/>
      <c r="H5" s="6">
        <f>IF(A5="SEC", E5 + 1, "")</f>
        <v/>
      </c>
      <c r="I5" s="6" t="n"/>
      <c r="J5" s="5" t="n"/>
      <c r="K5" s="6">
        <f>IF(A5="SEC", H5 + 1, "")</f>
        <v/>
      </c>
      <c r="L5" s="7" t="n"/>
      <c r="M5" s="6" t="inlineStr">
        <is>
          <t>y</t>
        </is>
      </c>
      <c r="N5" s="6" t="inlineStr">
        <is>
          <t>y</t>
        </is>
      </c>
      <c r="O5" s="6" t="inlineStr">
        <is>
          <t>y</t>
        </is>
      </c>
      <c r="P5" s="7">
        <f>P4</f>
        <v/>
      </c>
      <c r="Q5" s="5" t="inlineStr">
        <is>
          <t>Sigma 1</t>
        </is>
      </c>
      <c r="R5" s="5" t="inlineStr">
        <is>
          <t>3H-Pentazocine</t>
        </is>
      </c>
      <c r="S5" s="5" t="inlineStr">
        <is>
          <t>0052-0323 (#1)</t>
        </is>
      </c>
      <c r="T5" s="6" t="n">
        <v>28.4</v>
      </c>
      <c r="U5" s="6" t="n">
        <v>5.5</v>
      </c>
      <c r="V5" s="8">
        <f>P5*(1/(2.22*10^12))*(1/(28.4))*(1/(0.125))*10^9</f>
        <v/>
      </c>
      <c r="W5" s="5" t="inlineStr">
        <is>
          <t>Haloperidol</t>
        </is>
      </c>
      <c r="X5" s="6" t="n">
        <v>1</v>
      </c>
      <c r="Y5" s="6" t="n">
        <v>0.5</v>
      </c>
      <c r="Z5" s="6" t="n">
        <v>5</v>
      </c>
      <c r="AA5" s="6" t="n">
        <v>2.81</v>
      </c>
      <c r="AB5" s="5" t="inlineStr">
        <is>
          <t>Sigma</t>
        </is>
      </c>
      <c r="AC5" s="6" t="n">
        <v>0.5</v>
      </c>
      <c r="AD5" s="6" t="n">
        <v>0.67</v>
      </c>
    </row>
    <row r="6">
      <c r="A6" s="3" t="inlineStr">
        <is>
          <t>SEC</t>
        </is>
      </c>
      <c r="B6" s="3" t="inlineStr">
        <is>
          <t>Sigma 1-0</t>
        </is>
      </c>
      <c r="C6" s="4" t="inlineStr">
        <is>
          <t>10/09/2023</t>
        </is>
      </c>
      <c r="D6" s="5" t="inlineStr">
        <is>
          <t>BRU956</t>
        </is>
      </c>
      <c r="E6" s="6">
        <f>IF(A5="SEC", K5 + 1, E5 + 1)</f>
        <v/>
      </c>
      <c r="F6" s="6" t="inlineStr">
        <is>
          <t>y</t>
        </is>
      </c>
      <c r="G6" s="5" t="inlineStr">
        <is>
          <t>BRU957</t>
        </is>
      </c>
      <c r="H6" s="6">
        <f>IF(A6="SEC", E6 + 1, "")</f>
        <v/>
      </c>
      <c r="I6" s="6">
        <f>F6</f>
        <v/>
      </c>
      <c r="J6" s="5" t="inlineStr">
        <is>
          <t>BRU958</t>
        </is>
      </c>
      <c r="K6" s="6">
        <f>IF(A6="SEC", H6 + 1, "")</f>
        <v/>
      </c>
      <c r="L6" s="7">
        <f>F6</f>
        <v/>
      </c>
      <c r="M6" s="6" t="inlineStr">
        <is>
          <t>y</t>
        </is>
      </c>
      <c r="N6" s="6" t="inlineStr">
        <is>
          <t>y</t>
        </is>
      </c>
      <c r="O6" s="6" t="inlineStr">
        <is>
          <t>y</t>
        </is>
      </c>
      <c r="P6" s="7">
        <f>P5</f>
        <v/>
      </c>
      <c r="Q6" s="5" t="inlineStr">
        <is>
          <t>Sigma 1</t>
        </is>
      </c>
      <c r="R6" s="5" t="inlineStr">
        <is>
          <t>3H-Pentazocine</t>
        </is>
      </c>
      <c r="S6" s="5" t="inlineStr">
        <is>
          <t>0052-0323 (#1)</t>
        </is>
      </c>
      <c r="T6" s="6" t="n">
        <v>28.4</v>
      </c>
      <c r="U6" s="6" t="n">
        <v>5.5</v>
      </c>
      <c r="V6" s="8">
        <f>P6*(1/(2.22*10^12))*(1/(28.4))*(1/(0.125))*10^9</f>
        <v/>
      </c>
      <c r="W6" s="5" t="inlineStr">
        <is>
          <t>Haloperidol</t>
        </is>
      </c>
      <c r="X6" s="6" t="n">
        <v>3</v>
      </c>
      <c r="Y6" s="6" t="n">
        <v>2</v>
      </c>
      <c r="Z6" s="6" t="n">
        <v>15</v>
      </c>
      <c r="AA6" s="6" t="n">
        <v>8.43</v>
      </c>
      <c r="AB6" s="5" t="inlineStr">
        <is>
          <t>Sigma</t>
        </is>
      </c>
      <c r="AC6" s="6" t="n">
        <v>0.5</v>
      </c>
      <c r="AD6" s="6" t="n">
        <v>0.67</v>
      </c>
    </row>
    <row r="7">
      <c r="A7" s="3" t="inlineStr">
        <is>
          <t>SEC</t>
        </is>
      </c>
      <c r="B7" s="3" t="inlineStr">
        <is>
          <t>Sigma 1-1</t>
        </is>
      </c>
      <c r="C7" s="4" t="inlineStr">
        <is>
          <t>10/09/2023</t>
        </is>
      </c>
      <c r="D7" s="5" t="inlineStr">
        <is>
          <t>BRU946</t>
        </is>
      </c>
      <c r="E7" s="6">
        <f>IF(A6="SEC", K6 + 1, E6 + 1)</f>
        <v/>
      </c>
      <c r="F7" s="6" t="inlineStr">
        <is>
          <t>y</t>
        </is>
      </c>
      <c r="G7" s="5" t="inlineStr">
        <is>
          <t>BRU947</t>
        </is>
      </c>
      <c r="H7" s="6">
        <f>IF(A7="SEC", E7 + 1, "")</f>
        <v/>
      </c>
      <c r="I7" s="6">
        <f>F7</f>
        <v/>
      </c>
      <c r="J7" s="5" t="inlineStr">
        <is>
          <t>BRU948</t>
        </is>
      </c>
      <c r="K7" s="6">
        <f>IF(A7="SEC", H7 + 1, "")</f>
        <v/>
      </c>
      <c r="L7" s="7">
        <f>F7</f>
        <v/>
      </c>
      <c r="M7" s="6" t="inlineStr">
        <is>
          <t>y</t>
        </is>
      </c>
      <c r="N7" s="6" t="inlineStr">
        <is>
          <t>y</t>
        </is>
      </c>
      <c r="O7" s="6" t="inlineStr">
        <is>
          <t>y</t>
        </is>
      </c>
      <c r="P7" s="7">
        <f>P6</f>
        <v/>
      </c>
      <c r="Q7" s="5" t="inlineStr">
        <is>
          <t>Sigma 1</t>
        </is>
      </c>
      <c r="R7" s="5" t="inlineStr">
        <is>
          <t>3H-Pentazocine</t>
        </is>
      </c>
      <c r="S7" s="5" t="inlineStr">
        <is>
          <t>0052-0323 (#1)</t>
        </is>
      </c>
      <c r="T7" s="6" t="n">
        <v>28.4</v>
      </c>
      <c r="U7" s="6" t="n">
        <v>5.5</v>
      </c>
      <c r="V7" s="8">
        <f>P7*(1/(2.22*10^12))*(1/(28.4))*(1/(0.125))*10^9</f>
        <v/>
      </c>
      <c r="W7" s="5" t="inlineStr">
        <is>
          <t>Haloperidol</t>
        </is>
      </c>
      <c r="X7" s="6" t="n">
        <v>3</v>
      </c>
      <c r="Y7" s="6" t="n">
        <v>2</v>
      </c>
      <c r="Z7" s="6" t="n">
        <v>15</v>
      </c>
      <c r="AA7" s="6" t="n">
        <v>8.43</v>
      </c>
      <c r="AB7" s="5" t="inlineStr">
        <is>
          <t>Sigma</t>
        </is>
      </c>
      <c r="AC7" s="6" t="n">
        <v>0.5</v>
      </c>
      <c r="AD7" s="6" t="n">
        <v>0.67</v>
      </c>
    </row>
    <row r="8">
      <c r="A8" s="3" t="inlineStr">
        <is>
          <t>SEC</t>
        </is>
      </c>
      <c r="B8" s="3" t="inlineStr">
        <is>
          <t>Sigma 2-0</t>
        </is>
      </c>
      <c r="C8" s="4" t="inlineStr">
        <is>
          <t>10/09/2023</t>
        </is>
      </c>
      <c r="D8" s="5" t="inlineStr">
        <is>
          <t>BRP006</t>
        </is>
      </c>
      <c r="E8" s="6">
        <f>IF(A7="SEC", K7 + 1, E7 + 1)</f>
        <v/>
      </c>
      <c r="F8" s="6" t="inlineStr">
        <is>
          <t>y</t>
        </is>
      </c>
      <c r="G8" s="5" t="inlineStr">
        <is>
          <t>BRP007</t>
        </is>
      </c>
      <c r="H8" s="6">
        <f>IF(A8="SEC", E8 + 1, "")</f>
        <v/>
      </c>
      <c r="I8" s="6">
        <f>F8</f>
        <v/>
      </c>
      <c r="J8" s="5" t="inlineStr">
        <is>
          <t>BRU959</t>
        </is>
      </c>
      <c r="K8" s="6">
        <f>IF(A8="SEC", H8 + 1, "")</f>
        <v/>
      </c>
      <c r="L8" s="7">
        <f>F8</f>
        <v/>
      </c>
      <c r="M8" s="6" t="inlineStr">
        <is>
          <t>y</t>
        </is>
      </c>
      <c r="N8" s="6" t="inlineStr">
        <is>
          <t>y</t>
        </is>
      </c>
      <c r="O8" s="6" t="inlineStr">
        <is>
          <t>y</t>
        </is>
      </c>
      <c r="P8" s="7" t="n">
        <v>37828.65</v>
      </c>
      <c r="Q8" s="5" t="inlineStr">
        <is>
          <t>Sigma 2</t>
        </is>
      </c>
      <c r="R8" s="5" t="inlineStr">
        <is>
          <t>3H-DTG</t>
        </is>
      </c>
      <c r="S8" s="5" t="inlineStr">
        <is>
          <t>0032-0223</t>
        </is>
      </c>
      <c r="T8" s="6" t="n">
        <v>41.7</v>
      </c>
      <c r="U8" s="6" t="n">
        <v>5</v>
      </c>
      <c r="V8" s="8">
        <f>P8*(1/(2.22*10^12))*(1/(41.7))*(1/(0.125))*10^9</f>
        <v/>
      </c>
      <c r="W8" s="5" t="inlineStr">
        <is>
          <t>Haloperidol</t>
        </is>
      </c>
      <c r="X8" s="6" t="n">
        <v>3</v>
      </c>
      <c r="Y8" s="6" t="n">
        <v>3</v>
      </c>
      <c r="Z8" s="6" t="n">
        <v>15</v>
      </c>
      <c r="AA8" s="6" t="n">
        <v>11.26</v>
      </c>
      <c r="AB8" s="5" t="inlineStr">
        <is>
          <t>Sigma</t>
        </is>
      </c>
      <c r="AC8" s="6" t="n">
        <v>1</v>
      </c>
      <c r="AD8" s="6" t="n">
        <v>1</v>
      </c>
    </row>
    <row r="9">
      <c r="A9" s="3" t="inlineStr">
        <is>
          <t>SEC</t>
        </is>
      </c>
      <c r="B9" s="3" t="inlineStr">
        <is>
          <t>Sigma 2-1</t>
        </is>
      </c>
      <c r="C9" s="4" t="inlineStr">
        <is>
          <t>10/09/2023</t>
        </is>
      </c>
      <c r="D9" s="5" t="inlineStr">
        <is>
          <t>BRP002</t>
        </is>
      </c>
      <c r="E9" s="6">
        <f>IF(A8="SEC", K8 + 1, E8 + 1)</f>
        <v/>
      </c>
      <c r="F9" s="6" t="inlineStr">
        <is>
          <t>y</t>
        </is>
      </c>
      <c r="G9" s="5" t="inlineStr">
        <is>
          <t>BRP003</t>
        </is>
      </c>
      <c r="H9" s="6">
        <f>IF(A9="SEC", E9 + 1, "")</f>
        <v/>
      </c>
      <c r="I9" s="6">
        <f>F9</f>
        <v/>
      </c>
      <c r="J9" s="5" t="inlineStr">
        <is>
          <t>BRU954</t>
        </is>
      </c>
      <c r="K9" s="6">
        <f>IF(A9="SEC", H9 + 1, "")</f>
        <v/>
      </c>
      <c r="L9" s="7">
        <f>F9</f>
        <v/>
      </c>
      <c r="M9" s="6" t="inlineStr">
        <is>
          <t>y</t>
        </is>
      </c>
      <c r="N9" s="6" t="inlineStr">
        <is>
          <t>y</t>
        </is>
      </c>
      <c r="O9" s="6" t="inlineStr">
        <is>
          <t>y</t>
        </is>
      </c>
      <c r="P9" s="7">
        <f>P8</f>
        <v/>
      </c>
      <c r="Q9" s="5" t="inlineStr">
        <is>
          <t>Sigma 2</t>
        </is>
      </c>
      <c r="R9" s="5" t="inlineStr">
        <is>
          <t>3H-DTG</t>
        </is>
      </c>
      <c r="S9" s="5" t="inlineStr">
        <is>
          <t>0032-0223</t>
        </is>
      </c>
      <c r="T9" s="6" t="n">
        <v>41.7</v>
      </c>
      <c r="U9" s="6" t="n">
        <v>5</v>
      </c>
      <c r="V9" s="8">
        <f>P9*(1/(2.22*10^12))*(1/(41.7))*(1/(0.125))*10^9</f>
        <v/>
      </c>
      <c r="W9" s="5" t="inlineStr">
        <is>
          <t>Haloperidol</t>
        </is>
      </c>
      <c r="X9" s="6" t="n">
        <v>3</v>
      </c>
      <c r="Y9" s="6" t="n">
        <v>3</v>
      </c>
      <c r="Z9" s="6" t="n">
        <v>15</v>
      </c>
      <c r="AA9" s="6" t="n">
        <v>11.26</v>
      </c>
      <c r="AB9" s="5" t="inlineStr">
        <is>
          <t>Sigma</t>
        </is>
      </c>
      <c r="AC9" s="6" t="n">
        <v>1</v>
      </c>
      <c r="AD9" s="6" t="n">
        <v>1</v>
      </c>
    </row>
    <row r="10">
      <c r="A10" s="3" t="inlineStr">
        <is>
          <t>SEC</t>
        </is>
      </c>
      <c r="B10" s="3" t="inlineStr">
        <is>
          <t>Sigma 2-2</t>
        </is>
      </c>
      <c r="C10" s="4" t="inlineStr">
        <is>
          <t>10/09/2023</t>
        </is>
      </c>
      <c r="D10" s="5" t="inlineStr">
        <is>
          <t>BRP015</t>
        </is>
      </c>
      <c r="E10" s="6">
        <f>IF(A9="SEC", K9 + 1, E9 + 1)</f>
        <v/>
      </c>
      <c r="F10" s="6" t="inlineStr">
        <is>
          <t>y</t>
        </is>
      </c>
      <c r="G10" s="5" t="inlineStr">
        <is>
          <t>BRP010</t>
        </is>
      </c>
      <c r="H10" s="6">
        <f>IF(A10="SEC", E10 + 1, "")</f>
        <v/>
      </c>
      <c r="I10" s="6">
        <f>F10</f>
        <v/>
      </c>
      <c r="J10" s="5" t="inlineStr">
        <is>
          <t>BRP011</t>
        </is>
      </c>
      <c r="K10" s="6">
        <f>IF(A10="SEC", H10 + 1, "")</f>
        <v/>
      </c>
      <c r="L10" s="7">
        <f>F10</f>
        <v/>
      </c>
      <c r="M10" s="6" t="inlineStr">
        <is>
          <t>y</t>
        </is>
      </c>
      <c r="N10" s="6" t="inlineStr">
        <is>
          <t>y</t>
        </is>
      </c>
      <c r="O10" s="6" t="inlineStr">
        <is>
          <t>y</t>
        </is>
      </c>
      <c r="P10" s="7">
        <f>P9</f>
        <v/>
      </c>
      <c r="Q10" s="5" t="inlineStr">
        <is>
          <t>Sigma 2</t>
        </is>
      </c>
      <c r="R10" s="5" t="inlineStr">
        <is>
          <t>3H-DTG</t>
        </is>
      </c>
      <c r="S10" s="5" t="inlineStr">
        <is>
          <t>0032-0223</t>
        </is>
      </c>
      <c r="T10" s="6" t="n">
        <v>41.7</v>
      </c>
      <c r="U10" s="6" t="n">
        <v>5</v>
      </c>
      <c r="V10" s="8">
        <f>P10*(1/(2.22*10^12))*(1/(41.7))*(1/(0.125))*10^9</f>
        <v/>
      </c>
      <c r="W10" s="5" t="inlineStr">
        <is>
          <t>Haloperidol</t>
        </is>
      </c>
      <c r="X10" s="6" t="n">
        <v>3</v>
      </c>
      <c r="Y10" s="6" t="n">
        <v>3</v>
      </c>
      <c r="Z10" s="6" t="n">
        <v>15</v>
      </c>
      <c r="AA10" s="6" t="n">
        <v>11.26</v>
      </c>
      <c r="AB10" s="5" t="inlineStr">
        <is>
          <t>Sigma</t>
        </is>
      </c>
      <c r="AC10" s="6" t="n">
        <v>1</v>
      </c>
      <c r="AD10" s="6" t="n">
        <v>1</v>
      </c>
    </row>
    <row r="11">
      <c r="A11" s="9" t="inlineStr">
        <is>
          <t>SEC</t>
        </is>
      </c>
      <c r="B11" s="9" t="inlineStr">
        <is>
          <t>SERT-0</t>
        </is>
      </c>
      <c r="C11" s="10" t="inlineStr">
        <is>
          <t>10/10/2023</t>
        </is>
      </c>
      <c r="D11" s="11" t="inlineStr">
        <is>
          <t>XP</t>
        </is>
      </c>
      <c r="E11" s="12" t="n">
        <v>17</v>
      </c>
      <c r="F11" s="12" t="inlineStr">
        <is>
          <t>y</t>
        </is>
      </c>
      <c r="G11" s="11" t="inlineStr">
        <is>
          <t>XP</t>
        </is>
      </c>
      <c r="H11" s="12">
        <f>IF(A11="SEC", E11 + 1, "")</f>
        <v/>
      </c>
      <c r="I11" s="12">
        <f>F11</f>
        <v/>
      </c>
      <c r="J11" s="11" t="inlineStr">
        <is>
          <t>XP</t>
        </is>
      </c>
      <c r="K11" s="12">
        <f>IF(A11="SEC", H11 + 1, "")</f>
        <v/>
      </c>
      <c r="L11" s="13">
        <f>F11</f>
        <v/>
      </c>
      <c r="M11" s="12" t="inlineStr">
        <is>
          <t>y</t>
        </is>
      </c>
      <c r="N11" s="12" t="inlineStr">
        <is>
          <t>y</t>
        </is>
      </c>
      <c r="O11" s="12" t="inlineStr">
        <is>
          <t>y</t>
        </is>
      </c>
      <c r="P11" s="13" t="n">
        <v>40567.62</v>
      </c>
      <c r="Q11" s="11" t="inlineStr">
        <is>
          <t>SERT</t>
        </is>
      </c>
      <c r="R11" s="11" t="inlineStr">
        <is>
          <t>3H-Citalopram</t>
        </is>
      </c>
      <c r="S11" s="11" t="inlineStr">
        <is>
          <t>0092-0525</t>
        </is>
      </c>
      <c r="T11" s="15" t="n">
        <v>80</v>
      </c>
      <c r="U11" s="12" t="n">
        <v>2</v>
      </c>
      <c r="V11" s="14">
        <f>P11*(1/(2.22*10^12))*(1/(81.4))*(1/(0.125))*10^9</f>
        <v/>
      </c>
      <c r="W11" s="11" t="inlineStr">
        <is>
          <t>Amitriptyline</t>
        </is>
      </c>
      <c r="X11" s="12" t="n">
        <v>3</v>
      </c>
      <c r="Y11" s="12" t="n">
        <v>2</v>
      </c>
      <c r="Z11" s="12" t="n">
        <v>15</v>
      </c>
      <c r="AA11" s="12" t="n">
        <v>8.789999999999999</v>
      </c>
      <c r="AB11" s="11" t="inlineStr">
        <is>
          <t>Transporter</t>
        </is>
      </c>
      <c r="AC11" s="12" t="n">
        <v>0.5</v>
      </c>
      <c r="AD11" s="12" t="n">
        <v>0.67</v>
      </c>
    </row>
    <row r="12">
      <c r="A12" s="9" t="inlineStr">
        <is>
          <t>SEC</t>
        </is>
      </c>
      <c r="B12" s="9" t="inlineStr">
        <is>
          <t>SERT-1</t>
        </is>
      </c>
      <c r="C12" s="10" t="inlineStr">
        <is>
          <t>10/10/2023</t>
        </is>
      </c>
      <c r="D12" s="11" t="inlineStr">
        <is>
          <t>XP</t>
        </is>
      </c>
      <c r="E12" s="12">
        <f>IF(A11="SEC", K11 + 1, E11 + 1)</f>
        <v/>
      </c>
      <c r="F12" s="12" t="inlineStr">
        <is>
          <t>y</t>
        </is>
      </c>
      <c r="G12" s="11" t="inlineStr">
        <is>
          <t>XP</t>
        </is>
      </c>
      <c r="H12" s="12">
        <f>IF(A12="SEC", E12 + 1, "")</f>
        <v/>
      </c>
      <c r="I12" s="12">
        <f>F12</f>
        <v/>
      </c>
      <c r="J12" s="11" t="inlineStr">
        <is>
          <t>XP</t>
        </is>
      </c>
      <c r="K12" s="12">
        <f>IF(A12="SEC", H12 + 1, "")</f>
        <v/>
      </c>
      <c r="L12" s="13">
        <f>F12</f>
        <v/>
      </c>
      <c r="M12" s="12" t="inlineStr">
        <is>
          <t>y</t>
        </is>
      </c>
      <c r="N12" s="12" t="inlineStr">
        <is>
          <t>y</t>
        </is>
      </c>
      <c r="O12" s="12" t="inlineStr">
        <is>
          <t>y</t>
        </is>
      </c>
      <c r="P12" s="13">
        <f>P11</f>
        <v/>
      </c>
      <c r="Q12" s="11" t="inlineStr">
        <is>
          <t>SERT</t>
        </is>
      </c>
      <c r="R12" s="11" t="inlineStr">
        <is>
          <t>3H-Citalopram</t>
        </is>
      </c>
      <c r="S12" s="11" t="inlineStr">
        <is>
          <t>0092-0525</t>
        </is>
      </c>
      <c r="T12" s="15" t="n">
        <v>80</v>
      </c>
      <c r="U12" s="12" t="n">
        <v>2</v>
      </c>
      <c r="V12" s="14">
        <f>P12*(1/(2.22*10^12))*(1/(81.4))*(1/(0.125))*10^9</f>
        <v/>
      </c>
      <c r="W12" s="11" t="inlineStr">
        <is>
          <t>Amitriptyline</t>
        </is>
      </c>
      <c r="X12" s="12" t="n">
        <v>3</v>
      </c>
      <c r="Y12" s="12" t="n">
        <v>2</v>
      </c>
      <c r="Z12" s="12" t="n">
        <v>15</v>
      </c>
      <c r="AA12" s="12" t="n">
        <v>8.789999999999999</v>
      </c>
      <c r="AB12" s="11" t="inlineStr">
        <is>
          <t>Transporter</t>
        </is>
      </c>
      <c r="AC12" s="12" t="n">
        <v>0.5</v>
      </c>
      <c r="AD12" s="12" t="n">
        <v>0.67</v>
      </c>
    </row>
    <row r="13">
      <c r="A13" s="9" t="inlineStr">
        <is>
          <t>SEC</t>
        </is>
      </c>
      <c r="B13" s="9" t="inlineStr">
        <is>
          <t>SERT-2</t>
        </is>
      </c>
      <c r="C13" s="10" t="inlineStr">
        <is>
          <t>10/10/2023</t>
        </is>
      </c>
      <c r="D13" s="11" t="inlineStr">
        <is>
          <t>XP</t>
        </is>
      </c>
      <c r="E13" s="12">
        <f>IF(A12="SEC", K12 + 1, E12 + 1)</f>
        <v/>
      </c>
      <c r="F13" s="12" t="inlineStr">
        <is>
          <t>y</t>
        </is>
      </c>
      <c r="G13" s="11" t="inlineStr">
        <is>
          <t>XP</t>
        </is>
      </c>
      <c r="H13" s="12">
        <f>IF(A13="SEC", E13 + 1, "")</f>
        <v/>
      </c>
      <c r="I13" s="12">
        <f>F13</f>
        <v/>
      </c>
      <c r="J13" s="11" t="inlineStr">
        <is>
          <t>XP</t>
        </is>
      </c>
      <c r="K13" s="12">
        <f>IF(A13="SEC", H13 + 1, "")</f>
        <v/>
      </c>
      <c r="L13" s="13">
        <f>F13</f>
        <v/>
      </c>
      <c r="M13" s="12" t="inlineStr">
        <is>
          <t>y</t>
        </is>
      </c>
      <c r="N13" s="12" t="inlineStr">
        <is>
          <t>y</t>
        </is>
      </c>
      <c r="O13" s="12" t="inlineStr">
        <is>
          <t>y</t>
        </is>
      </c>
      <c r="P13" s="13">
        <f>P12</f>
        <v/>
      </c>
      <c r="Q13" s="11" t="inlineStr">
        <is>
          <t>SERT</t>
        </is>
      </c>
      <c r="R13" s="11" t="inlineStr">
        <is>
          <t>3H-Citalopram</t>
        </is>
      </c>
      <c r="S13" s="11" t="inlineStr">
        <is>
          <t>0092-0525</t>
        </is>
      </c>
      <c r="T13" s="15" t="n">
        <v>80</v>
      </c>
      <c r="U13" s="12" t="n">
        <v>2</v>
      </c>
      <c r="V13" s="14">
        <f>P13*(1/(2.22*10^12))*(1/(81.4))*(1/(0.125))*10^9</f>
        <v/>
      </c>
      <c r="W13" s="11" t="inlineStr">
        <is>
          <t>Amitriptyline</t>
        </is>
      </c>
      <c r="X13" s="12" t="n">
        <v>3</v>
      </c>
      <c r="Y13" s="12" t="n">
        <v>2</v>
      </c>
      <c r="Z13" s="12" t="n">
        <v>15</v>
      </c>
      <c r="AA13" s="12" t="n">
        <v>8.789999999999999</v>
      </c>
      <c r="AB13" s="11" t="inlineStr">
        <is>
          <t>Transporter</t>
        </is>
      </c>
      <c r="AC13" s="12" t="n">
        <v>0.5</v>
      </c>
      <c r="AD13" s="12" t="n">
        <v>0.67</v>
      </c>
    </row>
    <row r="14">
      <c r="A14" s="9" t="inlineStr">
        <is>
          <t>SEC</t>
        </is>
      </c>
      <c r="B14" s="9" t="inlineStr">
        <is>
          <t>SERT-3</t>
        </is>
      </c>
      <c r="C14" s="10" t="inlineStr">
        <is>
          <t>10/10/2023</t>
        </is>
      </c>
      <c r="D14" s="11" t="inlineStr">
        <is>
          <t>XP</t>
        </is>
      </c>
      <c r="E14" s="12">
        <f>IF(A13="SEC", K13 + 1, E13 + 1)</f>
        <v/>
      </c>
      <c r="F14" s="12" t="inlineStr">
        <is>
          <t>y</t>
        </is>
      </c>
      <c r="G14" s="11" t="inlineStr">
        <is>
          <t>XP</t>
        </is>
      </c>
      <c r="H14" s="12">
        <f>IF(A14="SEC", E14 + 1, "")</f>
        <v/>
      </c>
      <c r="I14" s="12">
        <f>F14</f>
        <v/>
      </c>
      <c r="J14" s="11" t="inlineStr">
        <is>
          <t>XP</t>
        </is>
      </c>
      <c r="K14" s="12">
        <f>IF(A14="SEC", H14 + 1, "")</f>
        <v/>
      </c>
      <c r="L14" s="13">
        <f>F14</f>
        <v/>
      </c>
      <c r="M14" s="12" t="inlineStr">
        <is>
          <t>y</t>
        </is>
      </c>
      <c r="N14" s="12" t="inlineStr">
        <is>
          <t>y</t>
        </is>
      </c>
      <c r="O14" s="12" t="inlineStr">
        <is>
          <t>y</t>
        </is>
      </c>
      <c r="P14" s="13">
        <f>P13</f>
        <v/>
      </c>
      <c r="Q14" s="11" t="inlineStr">
        <is>
          <t>SERT</t>
        </is>
      </c>
      <c r="R14" s="11" t="inlineStr">
        <is>
          <t>3H-Citalopram</t>
        </is>
      </c>
      <c r="S14" s="11" t="inlineStr">
        <is>
          <t>0092-0525</t>
        </is>
      </c>
      <c r="T14" s="15" t="n">
        <v>80</v>
      </c>
      <c r="U14" s="12" t="n">
        <v>2</v>
      </c>
      <c r="V14" s="14">
        <f>P14*(1/(2.22*10^12))*(1/(81.4))*(1/(0.125))*10^9</f>
        <v/>
      </c>
      <c r="W14" s="11" t="inlineStr">
        <is>
          <t>Amitriptyline</t>
        </is>
      </c>
      <c r="X14" s="12" t="n">
        <v>3</v>
      </c>
      <c r="Y14" s="12" t="n">
        <v>2</v>
      </c>
      <c r="Z14" s="12" t="n">
        <v>15</v>
      </c>
      <c r="AA14" s="12" t="n">
        <v>8.789999999999999</v>
      </c>
      <c r="AB14" s="11" t="inlineStr">
        <is>
          <t>Transporter</t>
        </is>
      </c>
      <c r="AC14" s="12" t="n">
        <v>0.5</v>
      </c>
      <c r="AD14" s="12" t="n">
        <v>0.67</v>
      </c>
    </row>
    <row r="15">
      <c r="A15" s="9" t="inlineStr">
        <is>
          <t>SEC</t>
        </is>
      </c>
      <c r="B15" s="9" t="inlineStr">
        <is>
          <t>SERT-4</t>
        </is>
      </c>
      <c r="C15" s="10" t="inlineStr">
        <is>
          <t>10/10/2023</t>
        </is>
      </c>
      <c r="D15" s="11" t="inlineStr">
        <is>
          <t>XP</t>
        </is>
      </c>
      <c r="E15" s="12">
        <f>IF(A14="SEC", K14 + 1, E14 + 1)</f>
        <v/>
      </c>
      <c r="F15" s="12" t="inlineStr">
        <is>
          <t>y</t>
        </is>
      </c>
      <c r="G15" s="11" t="inlineStr">
        <is>
          <t>XP</t>
        </is>
      </c>
      <c r="H15" s="12">
        <f>IF(A15="SEC", E15 + 1, "")</f>
        <v/>
      </c>
      <c r="I15" s="12">
        <f>F15</f>
        <v/>
      </c>
      <c r="J15" s="11" t="inlineStr">
        <is>
          <t>XP</t>
        </is>
      </c>
      <c r="K15" s="12">
        <f>IF(A15="SEC", H15 + 1, "")</f>
        <v/>
      </c>
      <c r="L15" s="13">
        <f>F15</f>
        <v/>
      </c>
      <c r="M15" s="12" t="inlineStr">
        <is>
          <t>y</t>
        </is>
      </c>
      <c r="N15" s="12" t="inlineStr">
        <is>
          <t>y</t>
        </is>
      </c>
      <c r="O15" s="12" t="inlineStr">
        <is>
          <t>y</t>
        </is>
      </c>
      <c r="P15" s="13">
        <f>P14</f>
        <v/>
      </c>
      <c r="Q15" s="11" t="inlineStr">
        <is>
          <t>SERT</t>
        </is>
      </c>
      <c r="R15" s="11" t="inlineStr">
        <is>
          <t>3H-Citalopram</t>
        </is>
      </c>
      <c r="S15" s="11" t="inlineStr">
        <is>
          <t>0092-0525</t>
        </is>
      </c>
      <c r="T15" s="15" t="n">
        <v>80</v>
      </c>
      <c r="U15" s="12" t="n">
        <v>2</v>
      </c>
      <c r="V15" s="14">
        <f>P15*(1/(2.22*10^12))*(1/(81.4))*(1/(0.125))*10^9</f>
        <v/>
      </c>
      <c r="W15" s="11" t="inlineStr">
        <is>
          <t>Amitriptyline</t>
        </is>
      </c>
      <c r="X15" s="12" t="n">
        <v>3</v>
      </c>
      <c r="Y15" s="12" t="n">
        <v>2</v>
      </c>
      <c r="Z15" s="12" t="n">
        <v>15</v>
      </c>
      <c r="AA15" s="12" t="n">
        <v>8.789999999999999</v>
      </c>
      <c r="AB15" s="11" t="inlineStr">
        <is>
          <t>Transporter</t>
        </is>
      </c>
      <c r="AC15" s="12" t="n">
        <v>0.5</v>
      </c>
      <c r="AD15" s="12" t="n">
        <v>0.67</v>
      </c>
    </row>
    <row r="16">
      <c r="A16" s="9" t="inlineStr">
        <is>
          <t>SEC</t>
        </is>
      </c>
      <c r="B16" s="9" t="inlineStr">
        <is>
          <t>SERT-5</t>
        </is>
      </c>
      <c r="C16" s="10" t="inlineStr">
        <is>
          <t>10/10/2023</t>
        </is>
      </c>
      <c r="D16" s="11" t="inlineStr">
        <is>
          <t>Mitch</t>
        </is>
      </c>
      <c r="E16" s="12" t="n">
        <v>2</v>
      </c>
      <c r="F16" s="12" t="inlineStr">
        <is>
          <t>y</t>
        </is>
      </c>
      <c r="G16" s="11" t="inlineStr">
        <is>
          <t>Mitch</t>
        </is>
      </c>
      <c r="H16" s="12">
        <f>IF(A16="SEC", E16 + 1, "")</f>
        <v/>
      </c>
      <c r="I16" s="12">
        <f>F16</f>
        <v/>
      </c>
      <c r="J16" s="11" t="inlineStr">
        <is>
          <t>Mitch</t>
        </is>
      </c>
      <c r="K16" s="12">
        <f>IF(A16="SEC", H16 + 1, "")</f>
        <v/>
      </c>
      <c r="L16" s="13">
        <f>F16</f>
        <v/>
      </c>
      <c r="M16" s="12" t="inlineStr">
        <is>
          <t>y</t>
        </is>
      </c>
      <c r="N16" s="12" t="inlineStr">
        <is>
          <t>y</t>
        </is>
      </c>
      <c r="O16" s="12" t="inlineStr">
        <is>
          <t>y</t>
        </is>
      </c>
      <c r="P16" s="13" t="n">
        <v>40567.62</v>
      </c>
      <c r="Q16" s="11" t="inlineStr">
        <is>
          <t>SERT</t>
        </is>
      </c>
      <c r="R16" s="11" t="inlineStr">
        <is>
          <t>3H-Citalopram</t>
        </is>
      </c>
      <c r="S16" s="11" t="inlineStr">
        <is>
          <t>0092-0525</t>
        </is>
      </c>
      <c r="T16" s="15" t="n">
        <v>80</v>
      </c>
      <c r="U16" s="12" t="n">
        <v>2</v>
      </c>
      <c r="V16" s="14">
        <f>P16*(1/(2.22*10^12))*(1/(81.4))*(1/(0.125))*10^9</f>
        <v/>
      </c>
      <c r="W16" s="11" t="inlineStr">
        <is>
          <t>Amitriptyline</t>
        </is>
      </c>
      <c r="X16" s="12" t="n">
        <v>3</v>
      </c>
      <c r="Y16" s="12" t="n">
        <v>2</v>
      </c>
      <c r="Z16" s="12" t="n">
        <v>15</v>
      </c>
      <c r="AA16" s="12" t="n">
        <v>8.789999999999999</v>
      </c>
      <c r="AB16" s="11" t="inlineStr">
        <is>
          <t>Transporter</t>
        </is>
      </c>
      <c r="AC16" s="12" t="n">
        <v>0.5</v>
      </c>
      <c r="AD16" s="12" t="n">
        <v>0.67</v>
      </c>
    </row>
    <row r="17">
      <c r="A17" s="9" t="inlineStr">
        <is>
          <t>SEC</t>
        </is>
      </c>
      <c r="B17" s="9" t="inlineStr">
        <is>
          <t>SERT-6</t>
        </is>
      </c>
      <c r="C17" s="10" t="inlineStr">
        <is>
          <t>10/10/2023</t>
        </is>
      </c>
      <c r="D17" s="11" t="inlineStr">
        <is>
          <t>Mitch</t>
        </is>
      </c>
      <c r="E17" s="12">
        <f>IF(A16="SEC", K16 + 1, E16 + 1)</f>
        <v/>
      </c>
      <c r="F17" s="12" t="inlineStr">
        <is>
          <t>y</t>
        </is>
      </c>
      <c r="G17" s="11" t="inlineStr">
        <is>
          <t>Mitch</t>
        </is>
      </c>
      <c r="H17" s="12">
        <f>IF(A17="SEC", E17 + 1, "")</f>
        <v/>
      </c>
      <c r="I17" s="12">
        <f>F17</f>
        <v/>
      </c>
      <c r="J17" s="11" t="inlineStr">
        <is>
          <t>Mitch</t>
        </is>
      </c>
      <c r="K17" s="12">
        <f>IF(A17="SEC", H17 + 1, "")</f>
        <v/>
      </c>
      <c r="L17" s="13">
        <f>F17</f>
        <v/>
      </c>
      <c r="M17" s="12" t="inlineStr">
        <is>
          <t>y</t>
        </is>
      </c>
      <c r="N17" s="12" t="inlineStr">
        <is>
          <t>y</t>
        </is>
      </c>
      <c r="O17" s="12" t="inlineStr">
        <is>
          <t>y</t>
        </is>
      </c>
      <c r="P17" s="13">
        <f>P16</f>
        <v/>
      </c>
      <c r="Q17" s="11" t="inlineStr">
        <is>
          <t>SERT</t>
        </is>
      </c>
      <c r="R17" s="11" t="inlineStr">
        <is>
          <t>3H-Citalopram</t>
        </is>
      </c>
      <c r="S17" s="11" t="inlineStr">
        <is>
          <t>0092-0525</t>
        </is>
      </c>
      <c r="T17" s="15" t="n">
        <v>80</v>
      </c>
      <c r="U17" s="12" t="n">
        <v>2</v>
      </c>
      <c r="V17" s="14">
        <f>P17*(1/(2.22*10^12))*(1/(81.4))*(1/(0.125))*10^9</f>
        <v/>
      </c>
      <c r="W17" s="11" t="inlineStr">
        <is>
          <t>Amitriptyline</t>
        </is>
      </c>
      <c r="X17" s="12" t="n">
        <v>3</v>
      </c>
      <c r="Y17" s="12" t="n">
        <v>2</v>
      </c>
      <c r="Z17" s="12" t="n">
        <v>15</v>
      </c>
      <c r="AA17" s="12" t="n">
        <v>8.789999999999999</v>
      </c>
      <c r="AB17" s="11" t="inlineStr">
        <is>
          <t>Transporter</t>
        </is>
      </c>
      <c r="AC17" s="12" t="n">
        <v>0.5</v>
      </c>
      <c r="AD17" s="12" t="n">
        <v>0.67</v>
      </c>
    </row>
    <row r="18">
      <c r="A18" s="9" t="inlineStr">
        <is>
          <t>SEC</t>
        </is>
      </c>
      <c r="B18" s="9" t="inlineStr">
        <is>
          <t>SERT-7</t>
        </is>
      </c>
      <c r="C18" s="10" t="inlineStr">
        <is>
          <t>10/10/2023</t>
        </is>
      </c>
      <c r="D18" s="11" t="inlineStr">
        <is>
          <t>Mitch</t>
        </is>
      </c>
      <c r="E18" s="12">
        <f>IF(A17="SEC", K17 + 1, E17 + 1)</f>
        <v/>
      </c>
      <c r="F18" s="12" t="inlineStr">
        <is>
          <t>y</t>
        </is>
      </c>
      <c r="G18" s="11" t="inlineStr">
        <is>
          <t>Mitch</t>
        </is>
      </c>
      <c r="H18" s="12">
        <f>IF(A18="SEC", E18 + 1, "")</f>
        <v/>
      </c>
      <c r="I18" s="12">
        <f>F18</f>
        <v/>
      </c>
      <c r="J18" s="11" t="inlineStr">
        <is>
          <t>Mitch</t>
        </is>
      </c>
      <c r="K18" s="12">
        <f>IF(A18="SEC", H18 + 1, "")</f>
        <v/>
      </c>
      <c r="L18" s="13">
        <f>F18</f>
        <v/>
      </c>
      <c r="M18" s="12" t="inlineStr">
        <is>
          <t>y</t>
        </is>
      </c>
      <c r="N18" s="12" t="inlineStr">
        <is>
          <t>y</t>
        </is>
      </c>
      <c r="O18" s="12" t="inlineStr">
        <is>
          <t>y</t>
        </is>
      </c>
      <c r="P18" s="13">
        <f>P17</f>
        <v/>
      </c>
      <c r="Q18" s="11" t="inlineStr">
        <is>
          <t>SERT</t>
        </is>
      </c>
      <c r="R18" s="11" t="inlineStr">
        <is>
          <t>3H-Citalopram</t>
        </is>
      </c>
      <c r="S18" s="11" t="inlineStr">
        <is>
          <t>0092-0525</t>
        </is>
      </c>
      <c r="T18" s="15" t="n">
        <v>80</v>
      </c>
      <c r="U18" s="12" t="n">
        <v>2</v>
      </c>
      <c r="V18" s="14">
        <f>P18*(1/(2.22*10^12))*(1/(81.4))*(1/(0.125))*10^9</f>
        <v/>
      </c>
      <c r="W18" s="11" t="inlineStr">
        <is>
          <t>Amitriptyline</t>
        </is>
      </c>
      <c r="X18" s="12" t="n">
        <v>3</v>
      </c>
      <c r="Y18" s="12" t="n">
        <v>2</v>
      </c>
      <c r="Z18" s="12" t="n">
        <v>15</v>
      </c>
      <c r="AA18" s="12" t="n">
        <v>8.789999999999999</v>
      </c>
      <c r="AB18" s="11" t="inlineStr">
        <is>
          <t>Transporter</t>
        </is>
      </c>
      <c r="AC18" s="12" t="n">
        <v>0.5</v>
      </c>
      <c r="AD18" s="12" t="n">
        <v>0.67</v>
      </c>
    </row>
    <row r="19">
      <c r="A19" s="9" t="inlineStr">
        <is>
          <t>SEC</t>
        </is>
      </c>
      <c r="B19" s="9" t="inlineStr">
        <is>
          <t>SERT-8</t>
        </is>
      </c>
      <c r="C19" s="10" t="inlineStr">
        <is>
          <t>10/10/2023</t>
        </is>
      </c>
      <c r="D19" s="11" t="inlineStr">
        <is>
          <t>Mitch</t>
        </is>
      </c>
      <c r="E19" s="12">
        <f>IF(A18="SEC", K18 + 1, E18 + 1)</f>
        <v/>
      </c>
      <c r="F19" s="12" t="inlineStr">
        <is>
          <t>y</t>
        </is>
      </c>
      <c r="G19" s="11" t="inlineStr">
        <is>
          <t>Mitch</t>
        </is>
      </c>
      <c r="H19" s="12">
        <f>IF(A19="SEC", E19 + 1, "")</f>
        <v/>
      </c>
      <c r="I19" s="12">
        <f>F19</f>
        <v/>
      </c>
      <c r="J19" s="11" t="inlineStr">
        <is>
          <t>Mitch</t>
        </is>
      </c>
      <c r="K19" s="12">
        <f>IF(A19="SEC", H19 + 1, "")</f>
        <v/>
      </c>
      <c r="L19" s="13">
        <f>F19</f>
        <v/>
      </c>
      <c r="M19" s="12" t="inlineStr">
        <is>
          <t>y</t>
        </is>
      </c>
      <c r="N19" s="12" t="inlineStr">
        <is>
          <t>y</t>
        </is>
      </c>
      <c r="O19" s="12" t="inlineStr">
        <is>
          <t>y</t>
        </is>
      </c>
      <c r="P19" s="13">
        <f>P18</f>
        <v/>
      </c>
      <c r="Q19" s="11" t="inlineStr">
        <is>
          <t>SERT</t>
        </is>
      </c>
      <c r="R19" s="11" t="inlineStr">
        <is>
          <t>3H-Citalopram</t>
        </is>
      </c>
      <c r="S19" s="11" t="inlineStr">
        <is>
          <t>0092-0525</t>
        </is>
      </c>
      <c r="T19" s="15" t="n">
        <v>80</v>
      </c>
      <c r="U19" s="12" t="n">
        <v>2</v>
      </c>
      <c r="V19" s="14">
        <f>P19*(1/(2.22*10^12))*(1/(81.4))*(1/(0.125))*10^9</f>
        <v/>
      </c>
      <c r="W19" s="11" t="inlineStr">
        <is>
          <t>Amitriptyline</t>
        </is>
      </c>
      <c r="X19" s="12" t="n">
        <v>3</v>
      </c>
      <c r="Y19" s="12" t="n">
        <v>2</v>
      </c>
      <c r="Z19" s="12" t="n">
        <v>15</v>
      </c>
      <c r="AA19" s="12" t="n">
        <v>8.789999999999999</v>
      </c>
      <c r="AB19" s="11" t="inlineStr">
        <is>
          <t>Transporter</t>
        </is>
      </c>
      <c r="AC19" s="12" t="n">
        <v>0.5</v>
      </c>
      <c r="AD19" s="12" t="n">
        <v>0.67</v>
      </c>
    </row>
    <row r="20">
      <c r="A20" s="9" t="inlineStr">
        <is>
          <t>SEC</t>
        </is>
      </c>
      <c r="B20" s="9" t="inlineStr">
        <is>
          <t>SERT-9</t>
        </is>
      </c>
      <c r="C20" s="10" t="inlineStr">
        <is>
          <t>10/10/2023</t>
        </is>
      </c>
      <c r="D20" s="11" t="inlineStr">
        <is>
          <t>Mitch</t>
        </is>
      </c>
      <c r="E20" s="12">
        <f>IF(A19="SEC", K19 + 1, E19 + 1)</f>
        <v/>
      </c>
      <c r="F20" s="12" t="inlineStr">
        <is>
          <t>y</t>
        </is>
      </c>
      <c r="G20" s="11" t="inlineStr">
        <is>
          <t>Mitch</t>
        </is>
      </c>
      <c r="H20" s="12">
        <f>IF(A20="SEC", E20 + 1, "")</f>
        <v/>
      </c>
      <c r="I20" s="12">
        <f>F20</f>
        <v/>
      </c>
      <c r="J20" s="11" t="inlineStr">
        <is>
          <t>Mitch</t>
        </is>
      </c>
      <c r="K20" s="12">
        <f>IF(A20="SEC", H20 + 1, "")</f>
        <v/>
      </c>
      <c r="L20" s="13">
        <f>F20</f>
        <v/>
      </c>
      <c r="M20" s="12" t="inlineStr">
        <is>
          <t>y</t>
        </is>
      </c>
      <c r="N20" s="12" t="inlineStr">
        <is>
          <t>y</t>
        </is>
      </c>
      <c r="O20" s="12" t="inlineStr">
        <is>
          <t>y</t>
        </is>
      </c>
      <c r="P20" s="13">
        <f>P19</f>
        <v/>
      </c>
      <c r="Q20" s="11" t="inlineStr">
        <is>
          <t>SERT</t>
        </is>
      </c>
      <c r="R20" s="11" t="inlineStr">
        <is>
          <t>3H-Citalopram</t>
        </is>
      </c>
      <c r="S20" s="11" t="inlineStr">
        <is>
          <t>0092-0525</t>
        </is>
      </c>
      <c r="T20" s="15" t="n">
        <v>80</v>
      </c>
      <c r="U20" s="12" t="n">
        <v>2</v>
      </c>
      <c r="V20" s="14">
        <f>P20*(1/(2.22*10^12))*(1/(81.4))*(1/(0.125))*10^9</f>
        <v/>
      </c>
      <c r="W20" s="11" t="inlineStr">
        <is>
          <t>Amitriptyline</t>
        </is>
      </c>
      <c r="X20" s="12" t="n">
        <v>3</v>
      </c>
      <c r="Y20" s="12" t="n">
        <v>2</v>
      </c>
      <c r="Z20" s="12" t="n">
        <v>15</v>
      </c>
      <c r="AA20" s="12" t="n">
        <v>8.789999999999999</v>
      </c>
      <c r="AB20" s="11" t="inlineStr">
        <is>
          <t>Transporter</t>
        </is>
      </c>
      <c r="AC20" s="12" t="n">
        <v>0.5</v>
      </c>
      <c r="AD20" s="12" t="n">
        <v>0.67</v>
      </c>
    </row>
    <row r="21">
      <c r="A21" s="16" t="inlineStr">
        <is>
          <t>PRIM</t>
        </is>
      </c>
      <c r="B21" s="16" t="inlineStr">
        <is>
          <t>Alpha1D-0</t>
        </is>
      </c>
      <c r="C21" s="17" t="inlineStr">
        <is>
          <t>10/11/2023</t>
        </is>
      </c>
      <c r="D21" s="18" t="inlineStr">
        <is>
          <t>BRP090</t>
        </is>
      </c>
      <c r="E21" s="19" t="n">
        <v>4</v>
      </c>
      <c r="F21" s="19" t="inlineStr">
        <is>
          <t>y</t>
        </is>
      </c>
      <c r="G21" s="18" t="n"/>
      <c r="H21" s="19">
        <f>IF(A21="SEC", E21 + 1, "")</f>
        <v/>
      </c>
      <c r="I21" s="19" t="n"/>
      <c r="J21" s="18" t="n"/>
      <c r="K21" s="19">
        <f>IF(A21="SEC", H21 + 1, "")</f>
        <v/>
      </c>
      <c r="L21" s="20" t="n"/>
      <c r="M21" s="19" t="inlineStr">
        <is>
          <t>y</t>
        </is>
      </c>
      <c r="N21" s="19" t="inlineStr">
        <is>
          <t>y</t>
        </is>
      </c>
      <c r="O21" s="19" t="inlineStr">
        <is>
          <t>y</t>
        </is>
      </c>
      <c r="P21" s="20" t="n">
        <v>25551.83</v>
      </c>
      <c r="Q21" s="18" t="inlineStr">
        <is>
          <t>Alpha1D</t>
        </is>
      </c>
      <c r="R21" s="18" t="inlineStr">
        <is>
          <t>3H-Prazosin</t>
        </is>
      </c>
      <c r="S21" s="18" t="inlineStr">
        <is>
          <t>0008-0123</t>
        </is>
      </c>
      <c r="T21" s="19" t="n">
        <v>78.8</v>
      </c>
      <c r="U21" s="19" t="n">
        <v>1</v>
      </c>
      <c r="V21" s="21">
        <f>P21*(1/(2.22*10^12))*(1/(78.8))*(1/(0.125))*10^9</f>
        <v/>
      </c>
      <c r="W21" s="18" t="inlineStr">
        <is>
          <t>Prazosin</t>
        </is>
      </c>
      <c r="X21" s="19" t="n">
        <v>1</v>
      </c>
      <c r="Y21" s="19" t="n">
        <v>2</v>
      </c>
      <c r="Z21" s="19" t="n">
        <v>5</v>
      </c>
      <c r="AA21" s="19" t="n">
        <v>1.42</v>
      </c>
      <c r="AB21" s="18" t="inlineStr">
        <is>
          <t>Alpha1</t>
        </is>
      </c>
      <c r="AC21" s="19" t="n">
        <v>2</v>
      </c>
      <c r="AD21" s="19" t="n">
        <v>2</v>
      </c>
    </row>
    <row r="22">
      <c r="A22" s="16" t="inlineStr">
        <is>
          <t>PRIM</t>
        </is>
      </c>
      <c r="B22" s="16" t="inlineStr">
        <is>
          <t>Alpha1D-1</t>
        </is>
      </c>
      <c r="C22" s="17" t="inlineStr">
        <is>
          <t>10/11/2023</t>
        </is>
      </c>
      <c r="D22" s="18" t="inlineStr">
        <is>
          <t>BRP092</t>
        </is>
      </c>
      <c r="E22" s="19">
        <f>IF(A21="SEC", K21 + 1, E21 + 1)</f>
        <v/>
      </c>
      <c r="F22" s="19" t="inlineStr">
        <is>
          <t>y</t>
        </is>
      </c>
      <c r="G22" s="18" t="n"/>
      <c r="H22" s="19">
        <f>IF(A22="SEC", E22 + 1, "")</f>
        <v/>
      </c>
      <c r="I22" s="19" t="n"/>
      <c r="J22" s="18" t="n"/>
      <c r="K22" s="19">
        <f>IF(A22="SEC", H22 + 1, "")</f>
        <v/>
      </c>
      <c r="L22" s="20" t="n"/>
      <c r="M22" s="19" t="inlineStr">
        <is>
          <t>y</t>
        </is>
      </c>
      <c r="N22" s="19" t="inlineStr">
        <is>
          <t>y</t>
        </is>
      </c>
      <c r="O22" s="19" t="inlineStr">
        <is>
          <t>y</t>
        </is>
      </c>
      <c r="P22" s="20">
        <f>P21</f>
        <v/>
      </c>
      <c r="Q22" s="18" t="inlineStr">
        <is>
          <t>Alpha1D</t>
        </is>
      </c>
      <c r="R22" s="18" t="inlineStr">
        <is>
          <t>3H-Prazosin</t>
        </is>
      </c>
      <c r="S22" s="18" t="inlineStr">
        <is>
          <t>0008-0123</t>
        </is>
      </c>
      <c r="T22" s="19" t="n">
        <v>78.8</v>
      </c>
      <c r="U22" s="19" t="n">
        <v>1</v>
      </c>
      <c r="V22" s="21">
        <f>P22*(1/(2.22*10^12))*(1/(78.8))*(1/(0.125))*10^9</f>
        <v/>
      </c>
      <c r="W22" s="18" t="inlineStr">
        <is>
          <t>Prazosin</t>
        </is>
      </c>
      <c r="X22" s="19" t="n">
        <v>1</v>
      </c>
      <c r="Y22" s="19" t="n">
        <v>2</v>
      </c>
      <c r="Z22" s="19" t="n">
        <v>5</v>
      </c>
      <c r="AA22" s="19" t="n">
        <v>1.42</v>
      </c>
      <c r="AB22" s="18" t="inlineStr">
        <is>
          <t>Alpha1</t>
        </is>
      </c>
      <c r="AC22" s="19" t="n">
        <v>2</v>
      </c>
      <c r="AD22" s="19" t="n">
        <v>2</v>
      </c>
    </row>
    <row r="23">
      <c r="A23" s="16" t="inlineStr">
        <is>
          <t>PRIM</t>
        </is>
      </c>
      <c r="B23" s="16" t="inlineStr">
        <is>
          <t>Alpha2A-0</t>
        </is>
      </c>
      <c r="C23" s="17" t="inlineStr">
        <is>
          <t>10/11/2023</t>
        </is>
      </c>
      <c r="D23" s="18" t="inlineStr">
        <is>
          <t>BRP091</t>
        </is>
      </c>
      <c r="E23" s="19">
        <f>IF(A22="SEC", K22 + 1, E22 + 1)</f>
        <v/>
      </c>
      <c r="F23" s="19" t="inlineStr">
        <is>
          <t>y</t>
        </is>
      </c>
      <c r="G23" s="18" t="n"/>
      <c r="H23" s="19">
        <f>IF(A23="SEC", E23 + 1, "")</f>
        <v/>
      </c>
      <c r="I23" s="19" t="n"/>
      <c r="J23" s="18" t="n"/>
      <c r="K23" s="19">
        <f>IF(A23="SEC", H23 + 1, "")</f>
        <v/>
      </c>
      <c r="L23" s="20" t="n"/>
      <c r="M23" s="19" t="inlineStr">
        <is>
          <t>y</t>
        </is>
      </c>
      <c r="N23" s="19" t="inlineStr">
        <is>
          <t>y</t>
        </is>
      </c>
      <c r="O23" s="19" t="inlineStr">
        <is>
          <t>y</t>
        </is>
      </c>
      <c r="P23" s="20" t="n">
        <v>43855.19</v>
      </c>
      <c r="Q23" s="18" t="inlineStr">
        <is>
          <t>Alpha2A</t>
        </is>
      </c>
      <c r="R23" s="18" t="inlineStr">
        <is>
          <t>3H-Rauwolscine</t>
        </is>
      </c>
      <c r="S23" s="18" t="inlineStr">
        <is>
          <t>0071-0323 (#1)</t>
        </is>
      </c>
      <c r="T23" s="19" t="n">
        <v>83.09999999999999</v>
      </c>
      <c r="U23" s="19" t="n">
        <v>1.5</v>
      </c>
      <c r="V23" s="21">
        <f>P23*(1/(2.22*10^12))*(1/(83.1))*(1/(0.125))*10^9</f>
        <v/>
      </c>
      <c r="W23" s="18" t="inlineStr">
        <is>
          <t>Oxymetazoline hydrochloride</t>
        </is>
      </c>
      <c r="X23" s="19" t="n">
        <v>1</v>
      </c>
      <c r="Y23" s="19" t="n">
        <v>0.25</v>
      </c>
      <c r="Z23" s="19" t="n">
        <v>5</v>
      </c>
      <c r="AA23" s="19" t="n">
        <v>2.24</v>
      </c>
      <c r="AB23" s="18" t="inlineStr">
        <is>
          <t>Alpha2</t>
        </is>
      </c>
      <c r="AC23" s="19" t="n">
        <v>0.25</v>
      </c>
      <c r="AD23" s="19" t="n">
        <v>0.25</v>
      </c>
    </row>
    <row r="24">
      <c r="A24" s="16" t="inlineStr">
        <is>
          <t>PRIM</t>
        </is>
      </c>
      <c r="B24" s="16" t="inlineStr">
        <is>
          <t>Alpha2A-1</t>
        </is>
      </c>
      <c r="C24" s="17" t="inlineStr">
        <is>
          <t>10/11/2023</t>
        </is>
      </c>
      <c r="D24" s="18" t="inlineStr">
        <is>
          <t>BRP072</t>
        </is>
      </c>
      <c r="E24" s="19">
        <f>IF(A23="SEC", K23 + 1, E23 + 1)</f>
        <v/>
      </c>
      <c r="F24" s="19" t="inlineStr">
        <is>
          <t>y</t>
        </is>
      </c>
      <c r="G24" s="18" t="n"/>
      <c r="H24" s="19">
        <f>IF(A24="SEC", E24 + 1, "")</f>
        <v/>
      </c>
      <c r="I24" s="19" t="n"/>
      <c r="J24" s="18" t="n"/>
      <c r="K24" s="19">
        <f>IF(A24="SEC", H24 + 1, "")</f>
        <v/>
      </c>
      <c r="L24" s="20" t="n"/>
      <c r="M24" s="19" t="inlineStr">
        <is>
          <t>y</t>
        </is>
      </c>
      <c r="N24" s="19" t="inlineStr">
        <is>
          <t>y</t>
        </is>
      </c>
      <c r="O24" s="19" t="inlineStr">
        <is>
          <t>y</t>
        </is>
      </c>
      <c r="P24" s="20">
        <f>P23</f>
        <v/>
      </c>
      <c r="Q24" s="18" t="inlineStr">
        <is>
          <t>Alpha2A</t>
        </is>
      </c>
      <c r="R24" s="18" t="inlineStr">
        <is>
          <t>3H-Rauwolscine</t>
        </is>
      </c>
      <c r="S24" s="18" t="inlineStr">
        <is>
          <t>0071-0323 (#1)</t>
        </is>
      </c>
      <c r="T24" s="19" t="n">
        <v>83.09999999999999</v>
      </c>
      <c r="U24" s="19" t="n">
        <v>1.5</v>
      </c>
      <c r="V24" s="21">
        <f>P24*(1/(2.22*10^12))*(1/(83.1))*(1/(0.125))*10^9</f>
        <v/>
      </c>
      <c r="W24" s="18" t="inlineStr">
        <is>
          <t>Oxymetazoline hydrochloride</t>
        </is>
      </c>
      <c r="X24" s="19" t="n">
        <v>1</v>
      </c>
      <c r="Y24" s="19" t="n">
        <v>0.25</v>
      </c>
      <c r="Z24" s="19" t="n">
        <v>5</v>
      </c>
      <c r="AA24" s="19" t="n">
        <v>2.24</v>
      </c>
      <c r="AB24" s="18" t="inlineStr">
        <is>
          <t>Alpha2</t>
        </is>
      </c>
      <c r="AC24" s="19" t="n">
        <v>0.25</v>
      </c>
      <c r="AD24" s="19" t="n">
        <v>0.25</v>
      </c>
    </row>
    <row r="25">
      <c r="A25" s="16" t="inlineStr">
        <is>
          <t>SEC</t>
        </is>
      </c>
      <c r="B25" s="16" t="inlineStr">
        <is>
          <t>Sigma 2-0</t>
        </is>
      </c>
      <c r="C25" s="17" t="inlineStr">
        <is>
          <t>10/11/2023</t>
        </is>
      </c>
      <c r="D25" s="18" t="inlineStr">
        <is>
          <t>BRP109</t>
        </is>
      </c>
      <c r="E25" s="19">
        <f>IF(A24="SEC", K24 + 1, E24 + 1)</f>
        <v/>
      </c>
      <c r="F25" s="19" t="inlineStr">
        <is>
          <t>y</t>
        </is>
      </c>
      <c r="G25" s="18" t="inlineStr">
        <is>
          <t>BRP102</t>
        </is>
      </c>
      <c r="H25" s="19">
        <f>IF(A25="SEC", E25 + 1, "")</f>
        <v/>
      </c>
      <c r="I25" s="19">
        <f>F25</f>
        <v/>
      </c>
      <c r="J25" s="18" t="inlineStr">
        <is>
          <t>BRP103</t>
        </is>
      </c>
      <c r="K25" s="19">
        <f>IF(A25="SEC", H25 + 1, "")</f>
        <v/>
      </c>
      <c r="L25" s="20">
        <f>F25</f>
        <v/>
      </c>
      <c r="M25" s="19" t="inlineStr">
        <is>
          <t>y</t>
        </is>
      </c>
      <c r="N25" s="19" t="inlineStr">
        <is>
          <t>y</t>
        </is>
      </c>
      <c r="O25" s="19" t="inlineStr">
        <is>
          <t>y</t>
        </is>
      </c>
      <c r="P25" s="20" t="n">
        <v>51412.76</v>
      </c>
      <c r="Q25" s="18" t="inlineStr">
        <is>
          <t>Sigma 2</t>
        </is>
      </c>
      <c r="R25" s="18" t="inlineStr">
        <is>
          <t>3H-DTG</t>
        </is>
      </c>
      <c r="S25" s="18" t="inlineStr">
        <is>
          <t>0032-0223</t>
        </is>
      </c>
      <c r="T25" s="19" t="n">
        <v>41.7</v>
      </c>
      <c r="U25" s="19" t="n">
        <v>5</v>
      </c>
      <c r="V25" s="21">
        <f>P25*(1/(2.22*10^12))*(1/(41.7))*(1/(0.125))*10^9</f>
        <v/>
      </c>
      <c r="W25" s="18" t="inlineStr">
        <is>
          <t>Haloperidol</t>
        </is>
      </c>
      <c r="X25" s="19" t="n">
        <v>3</v>
      </c>
      <c r="Y25" s="19" t="n">
        <v>2</v>
      </c>
      <c r="Z25" s="19" t="n">
        <v>15</v>
      </c>
      <c r="AA25" s="19" t="n">
        <v>11.26</v>
      </c>
      <c r="AB25" s="18" t="inlineStr">
        <is>
          <t>Sigma</t>
        </is>
      </c>
      <c r="AC25" s="19" t="n">
        <v>1</v>
      </c>
      <c r="AD25" s="19" t="n">
        <v>0.67</v>
      </c>
    </row>
    <row r="26">
      <c r="A26" s="16" t="inlineStr">
        <is>
          <t>SEC</t>
        </is>
      </c>
      <c r="B26" s="16" t="inlineStr">
        <is>
          <t>Sigma 2-1</t>
        </is>
      </c>
      <c r="C26" s="17" t="inlineStr">
        <is>
          <t>10/11/2023</t>
        </is>
      </c>
      <c r="D26" s="18" t="inlineStr">
        <is>
          <t>BRP106</t>
        </is>
      </c>
      <c r="E26" s="19">
        <f>IF(A25="SEC", K25 + 1, E25 + 1)</f>
        <v/>
      </c>
      <c r="F26" s="19" t="inlineStr">
        <is>
          <t>y</t>
        </is>
      </c>
      <c r="G26" s="18" t="inlineStr">
        <is>
          <t>BRP100</t>
        </is>
      </c>
      <c r="H26" s="19">
        <f>IF(A26="SEC", E26 + 1, "")</f>
        <v/>
      </c>
      <c r="I26" s="19">
        <f>F26</f>
        <v/>
      </c>
      <c r="J26" s="18" t="inlineStr">
        <is>
          <t>BRP101</t>
        </is>
      </c>
      <c r="K26" s="19">
        <f>IF(A26="SEC", H26 + 1, "")</f>
        <v/>
      </c>
      <c r="L26" s="20">
        <f>F26</f>
        <v/>
      </c>
      <c r="M26" s="19" t="inlineStr">
        <is>
          <t>y</t>
        </is>
      </c>
      <c r="N26" s="19" t="inlineStr">
        <is>
          <t>y</t>
        </is>
      </c>
      <c r="O26" s="19" t="inlineStr">
        <is>
          <t>y</t>
        </is>
      </c>
      <c r="P26" s="20">
        <f>P25</f>
        <v/>
      </c>
      <c r="Q26" s="18" t="inlineStr">
        <is>
          <t>Sigma 2</t>
        </is>
      </c>
      <c r="R26" s="18" t="inlineStr">
        <is>
          <t>3H-DTG</t>
        </is>
      </c>
      <c r="S26" s="18" t="inlineStr">
        <is>
          <t>0032-0223</t>
        </is>
      </c>
      <c r="T26" s="19" t="n">
        <v>41.7</v>
      </c>
      <c r="U26" s="19" t="n">
        <v>5</v>
      </c>
      <c r="V26" s="21">
        <f>P26*(1/(2.22*10^12))*(1/(41.7))*(1/(0.125))*10^9</f>
        <v/>
      </c>
      <c r="W26" s="18" t="inlineStr">
        <is>
          <t>Haloperidol</t>
        </is>
      </c>
      <c r="X26" s="19" t="n">
        <v>3</v>
      </c>
      <c r="Y26" s="19" t="n">
        <v>2</v>
      </c>
      <c r="Z26" s="19" t="n">
        <v>15</v>
      </c>
      <c r="AA26" s="19" t="n">
        <v>11.26</v>
      </c>
      <c r="AB26" s="18" t="inlineStr">
        <is>
          <t>Sigma</t>
        </is>
      </c>
      <c r="AC26" s="19" t="n">
        <v>1</v>
      </c>
      <c r="AD26" s="19" t="n">
        <v>0.67</v>
      </c>
    </row>
    <row r="27">
      <c r="A27" s="16" t="inlineStr">
        <is>
          <t>SEC</t>
        </is>
      </c>
      <c r="B27" s="16" t="inlineStr">
        <is>
          <t>Sigma 2-2</t>
        </is>
      </c>
      <c r="C27" s="17" t="inlineStr">
        <is>
          <t>10/11/2023</t>
        </is>
      </c>
      <c r="D27" s="18" t="inlineStr">
        <is>
          <t>BRP116</t>
        </is>
      </c>
      <c r="E27" s="19">
        <f>IF(A26="SEC", K26 + 1, E26 + 1)</f>
        <v/>
      </c>
      <c r="F27" s="19" t="inlineStr">
        <is>
          <t>y</t>
        </is>
      </c>
      <c r="G27" s="18" t="inlineStr">
        <is>
          <t>BRP117</t>
        </is>
      </c>
      <c r="H27" s="19">
        <f>IF(A27="SEC", E27 + 1, "")</f>
        <v/>
      </c>
      <c r="I27" s="19">
        <f>F27</f>
        <v/>
      </c>
      <c r="J27" s="18" t="inlineStr">
        <is>
          <t>BRP110</t>
        </is>
      </c>
      <c r="K27" s="19">
        <f>IF(A27="SEC", H27 + 1, "")</f>
        <v/>
      </c>
      <c r="L27" s="20">
        <f>F27</f>
        <v/>
      </c>
      <c r="M27" s="19" t="inlineStr">
        <is>
          <t>y</t>
        </is>
      </c>
      <c r="N27" s="19" t="inlineStr">
        <is>
          <t>y</t>
        </is>
      </c>
      <c r="O27" s="19" t="inlineStr">
        <is>
          <t>y</t>
        </is>
      </c>
      <c r="P27" s="20">
        <f>P26</f>
        <v/>
      </c>
      <c r="Q27" s="18" t="inlineStr">
        <is>
          <t>Sigma 2</t>
        </is>
      </c>
      <c r="R27" s="18" t="inlineStr">
        <is>
          <t>3H-DTG</t>
        </is>
      </c>
      <c r="S27" s="18" t="inlineStr">
        <is>
          <t>0032-0223</t>
        </is>
      </c>
      <c r="T27" s="19" t="n">
        <v>41.7</v>
      </c>
      <c r="U27" s="19" t="n">
        <v>5</v>
      </c>
      <c r="V27" s="21">
        <f>P27*(1/(2.22*10^12))*(1/(41.7))*(1/(0.125))*10^9</f>
        <v/>
      </c>
      <c r="W27" s="18" t="inlineStr">
        <is>
          <t>Haloperidol</t>
        </is>
      </c>
      <c r="X27" s="19" t="n">
        <v>3</v>
      </c>
      <c r="Y27" s="19" t="n">
        <v>2</v>
      </c>
      <c r="Z27" s="19" t="n">
        <v>15</v>
      </c>
      <c r="AA27" s="19" t="n">
        <v>11.26</v>
      </c>
      <c r="AB27" s="18" t="inlineStr">
        <is>
          <t>Sigma</t>
        </is>
      </c>
      <c r="AC27" s="19" t="n">
        <v>1</v>
      </c>
      <c r="AD27" s="19" t="n">
        <v>0.67</v>
      </c>
    </row>
    <row r="28">
      <c r="A28" s="16" t="inlineStr">
        <is>
          <t>SEC</t>
        </is>
      </c>
      <c r="B28" s="16" t="inlineStr">
        <is>
          <t>Sigma 2-3</t>
        </is>
      </c>
      <c r="C28" s="17" t="inlineStr">
        <is>
          <t>10/11/2023</t>
        </is>
      </c>
      <c r="D28" s="18" t="inlineStr">
        <is>
          <t>BRP112</t>
        </is>
      </c>
      <c r="E28" s="19">
        <f>IF(A27="SEC", K27 + 1, E27 + 1)</f>
        <v/>
      </c>
      <c r="F28" s="19" t="inlineStr">
        <is>
          <t>y</t>
        </is>
      </c>
      <c r="G28" s="18" t="inlineStr">
        <is>
          <t>BRP113</t>
        </is>
      </c>
      <c r="H28" s="19">
        <f>IF(A28="SEC", E28 + 1, "")</f>
        <v/>
      </c>
      <c r="I28" s="19">
        <f>F28</f>
        <v/>
      </c>
      <c r="J28" s="18" t="inlineStr">
        <is>
          <t>BRP107</t>
        </is>
      </c>
      <c r="K28" s="19">
        <f>IF(A28="SEC", H28 + 1, "")</f>
        <v/>
      </c>
      <c r="L28" s="20">
        <f>F28</f>
        <v/>
      </c>
      <c r="M28" s="19" t="inlineStr">
        <is>
          <t>y</t>
        </is>
      </c>
      <c r="N28" s="19" t="inlineStr">
        <is>
          <t>y</t>
        </is>
      </c>
      <c r="O28" s="19" t="inlineStr">
        <is>
          <t>y</t>
        </is>
      </c>
      <c r="P28" s="20">
        <f>P27</f>
        <v/>
      </c>
      <c r="Q28" s="18" t="inlineStr">
        <is>
          <t>Sigma 2</t>
        </is>
      </c>
      <c r="R28" s="18" t="inlineStr">
        <is>
          <t>3H-DTG</t>
        </is>
      </c>
      <c r="S28" s="18" t="inlineStr">
        <is>
          <t>0032-0223</t>
        </is>
      </c>
      <c r="T28" s="19" t="n">
        <v>41.7</v>
      </c>
      <c r="U28" s="19" t="n">
        <v>5</v>
      </c>
      <c r="V28" s="21">
        <f>P28*(1/(2.22*10^12))*(1/(41.7))*(1/(0.125))*10^9</f>
        <v/>
      </c>
      <c r="W28" s="18" t="inlineStr">
        <is>
          <t>Haloperidol</t>
        </is>
      </c>
      <c r="X28" s="19" t="n">
        <v>3</v>
      </c>
      <c r="Y28" s="19" t="n">
        <v>2</v>
      </c>
      <c r="Z28" s="19" t="n">
        <v>15</v>
      </c>
      <c r="AA28" s="19" t="n">
        <v>11.26</v>
      </c>
      <c r="AB28" s="18" t="inlineStr">
        <is>
          <t>Sigma</t>
        </is>
      </c>
      <c r="AC28" s="19" t="n">
        <v>1</v>
      </c>
      <c r="AD28" s="19" t="n">
        <v>0.67</v>
      </c>
    </row>
    <row r="29">
      <c r="A29" s="16" t="inlineStr">
        <is>
          <t>SEC</t>
        </is>
      </c>
      <c r="B29" s="16" t="inlineStr">
        <is>
          <t>Sigma 2-4</t>
        </is>
      </c>
      <c r="C29" s="17" t="inlineStr">
        <is>
          <t>10/11/2023</t>
        </is>
      </c>
      <c r="D29" s="18" t="inlineStr">
        <is>
          <t>BRP124</t>
        </is>
      </c>
      <c r="E29" s="19">
        <f>IF(A28="SEC", K28 + 1, E28 + 1)</f>
        <v/>
      </c>
      <c r="F29" s="19" t="inlineStr">
        <is>
          <t>y</t>
        </is>
      </c>
      <c r="G29" s="18" t="inlineStr">
        <is>
          <t>BRP118</t>
        </is>
      </c>
      <c r="H29" s="19">
        <f>IF(A29="SEC", E29 + 1, "")</f>
        <v/>
      </c>
      <c r="I29" s="19">
        <f>F29</f>
        <v/>
      </c>
      <c r="J29" s="18" t="inlineStr">
        <is>
          <t>BRP119</t>
        </is>
      </c>
      <c r="K29" s="19">
        <f>IF(A29="SEC", H29 + 1, "")</f>
        <v/>
      </c>
      <c r="L29" s="20">
        <f>F29</f>
        <v/>
      </c>
      <c r="M29" s="19" t="inlineStr">
        <is>
          <t>y</t>
        </is>
      </c>
      <c r="N29" s="19" t="inlineStr">
        <is>
          <t>y</t>
        </is>
      </c>
      <c r="O29" s="19" t="inlineStr">
        <is>
          <t>y</t>
        </is>
      </c>
      <c r="P29" s="20">
        <f>P28</f>
        <v/>
      </c>
      <c r="Q29" s="18" t="inlineStr">
        <is>
          <t>Sigma 2</t>
        </is>
      </c>
      <c r="R29" s="18" t="inlineStr">
        <is>
          <t>3H-DTG</t>
        </is>
      </c>
      <c r="S29" s="18" t="inlineStr">
        <is>
          <t>0032-0223</t>
        </is>
      </c>
      <c r="T29" s="19" t="n">
        <v>41.7</v>
      </c>
      <c r="U29" s="19" t="n">
        <v>5</v>
      </c>
      <c r="V29" s="21">
        <f>P29*(1/(2.22*10^12))*(1/(41.7))*(1/(0.125))*10^9</f>
        <v/>
      </c>
      <c r="W29" s="18" t="inlineStr">
        <is>
          <t>Haloperidol</t>
        </is>
      </c>
      <c r="X29" s="19" t="n">
        <v>3</v>
      </c>
      <c r="Y29" s="19" t="n">
        <v>2</v>
      </c>
      <c r="Z29" s="19" t="n">
        <v>15</v>
      </c>
      <c r="AA29" s="19" t="n">
        <v>11.26</v>
      </c>
      <c r="AB29" s="18" t="inlineStr">
        <is>
          <t>Sigma</t>
        </is>
      </c>
      <c r="AC29" s="19" t="n">
        <v>1</v>
      </c>
      <c r="AD29" s="19" t="n">
        <v>0.67</v>
      </c>
    </row>
    <row r="30">
      <c r="A30" s="22" t="inlineStr">
        <is>
          <t>PRIM</t>
        </is>
      </c>
      <c r="B30" s="22" t="inlineStr">
        <is>
          <t>Alpha2B-0</t>
        </is>
      </c>
      <c r="C30" s="23" t="inlineStr">
        <is>
          <t>10/12/2023</t>
        </is>
      </c>
      <c r="D30" s="24" t="inlineStr">
        <is>
          <t>BRP159</t>
        </is>
      </c>
      <c r="E30" s="25" t="n">
        <v>4</v>
      </c>
      <c r="F30" s="25" t="inlineStr">
        <is>
          <t>Y</t>
        </is>
      </c>
      <c r="G30" s="24" t="n"/>
      <c r="H30" s="25">
        <f>IF(A30="SEC", E30 + 1, "")</f>
        <v/>
      </c>
      <c r="I30" s="25" t="n"/>
      <c r="J30" s="24" t="n"/>
      <c r="K30" s="25">
        <f>IF(A30="SEC", H30 + 1, "")</f>
        <v/>
      </c>
      <c r="L30" s="26" t="n"/>
      <c r="M30" s="25" t="inlineStr">
        <is>
          <t>y</t>
        </is>
      </c>
      <c r="N30" s="25" t="inlineStr">
        <is>
          <t>y</t>
        </is>
      </c>
      <c r="O30" s="25" t="inlineStr">
        <is>
          <t>y</t>
        </is>
      </c>
      <c r="P30" s="26" t="n">
        <v>30757.63</v>
      </c>
      <c r="Q30" s="24" t="inlineStr">
        <is>
          <t>Alpha2B</t>
        </is>
      </c>
      <c r="R30" s="24" t="inlineStr">
        <is>
          <t>3H-Rauwolscine</t>
        </is>
      </c>
      <c r="S30" s="24" t="inlineStr">
        <is>
          <t>0075-0323(#2)</t>
        </is>
      </c>
      <c r="T30" s="25" t="n">
        <v>83.09999999999999</v>
      </c>
      <c r="U30" s="25" t="n">
        <v>1.5</v>
      </c>
      <c r="V30" s="27">
        <f>P30*(1/(2.22*10^12))*(1/(83.1))*(1/(0.125))*10^9</f>
        <v/>
      </c>
      <c r="W30" s="24" t="inlineStr">
        <is>
          <t>Yohimbine</t>
        </is>
      </c>
      <c r="X30" s="25" t="n">
        <v>1</v>
      </c>
      <c r="Y30" s="25" t="n">
        <v>0.5</v>
      </c>
      <c r="Z30" s="25" t="n">
        <v>5</v>
      </c>
      <c r="AA30" s="25" t="n">
        <v>2.24</v>
      </c>
      <c r="AB30" s="24" t="inlineStr">
        <is>
          <t>Alpha2</t>
        </is>
      </c>
      <c r="AC30" s="25" t="n">
        <v>0.5</v>
      </c>
      <c r="AD30" s="25" t="n">
        <v>0.5</v>
      </c>
    </row>
    <row r="31">
      <c r="A31" s="22" t="inlineStr">
        <is>
          <t>PRIM</t>
        </is>
      </c>
      <c r="B31" s="22" t="inlineStr">
        <is>
          <t>Beta1-0</t>
        </is>
      </c>
      <c r="C31" s="23" t="inlineStr">
        <is>
          <t>10/12/2023</t>
        </is>
      </c>
      <c r="D31" s="24" t="inlineStr">
        <is>
          <t>BRP160</t>
        </is>
      </c>
      <c r="E31" s="25">
        <f>IF(A30="SEC", K30 + 1, E30 + 1)</f>
        <v/>
      </c>
      <c r="F31" s="25" t="inlineStr">
        <is>
          <t>Y</t>
        </is>
      </c>
      <c r="G31" s="24" t="n"/>
      <c r="H31" s="25">
        <f>IF(A31="SEC", E31 + 1, "")</f>
        <v/>
      </c>
      <c r="I31" s="25" t="n"/>
      <c r="J31" s="24" t="n"/>
      <c r="K31" s="25">
        <f>IF(A31="SEC", H31 + 1, "")</f>
        <v/>
      </c>
      <c r="L31" s="26" t="n"/>
      <c r="M31" s="25" t="inlineStr">
        <is>
          <t>y</t>
        </is>
      </c>
      <c r="N31" s="25" t="inlineStr">
        <is>
          <t>y</t>
        </is>
      </c>
      <c r="O31" s="25" t="inlineStr">
        <is>
          <t>y</t>
        </is>
      </c>
      <c r="P31" s="26" t="n">
        <v>18263.65</v>
      </c>
      <c r="Q31" s="24" t="inlineStr">
        <is>
          <t>Beta1</t>
        </is>
      </c>
      <c r="R31" s="24" t="inlineStr">
        <is>
          <t>3H-CGP12177</t>
        </is>
      </c>
      <c r="S31" s="24" t="inlineStr">
        <is>
          <t>0162-0821</t>
        </is>
      </c>
      <c r="T31" s="25" t="n">
        <v>51.5</v>
      </c>
      <c r="U31" s="25" t="n">
        <v>1</v>
      </c>
      <c r="V31" s="27">
        <f>P31*(1/(2.22*10^12))*(1/(51.5))*(1/(0.125))*10^9</f>
        <v/>
      </c>
      <c r="W31" s="24" t="inlineStr">
        <is>
          <t>Alprenolol</t>
        </is>
      </c>
      <c r="X31" s="25" t="n">
        <v>1</v>
      </c>
      <c r="Y31" s="25" t="n">
        <v>1</v>
      </c>
      <c r="Z31" s="25" t="n">
        <v>5</v>
      </c>
      <c r="AA31" s="25" t="n">
        <v>0.93</v>
      </c>
      <c r="AB31" s="24" t="inlineStr">
        <is>
          <t>Beta</t>
        </is>
      </c>
      <c r="AC31" s="25" t="n">
        <v>1</v>
      </c>
      <c r="AD31" s="25" t="n">
        <v>1</v>
      </c>
    </row>
    <row r="32">
      <c r="A32" s="22" t="inlineStr">
        <is>
          <t>PRIM</t>
        </is>
      </c>
      <c r="B32" s="22" t="inlineStr">
        <is>
          <t>Beta1-1</t>
        </is>
      </c>
      <c r="C32" s="23" t="inlineStr">
        <is>
          <t>10/12/2023</t>
        </is>
      </c>
      <c r="D32" s="24" t="inlineStr">
        <is>
          <t>BRP161</t>
        </is>
      </c>
      <c r="E32" s="25">
        <f>IF(A31="SEC", K31 + 1, E31 + 1)</f>
        <v/>
      </c>
      <c r="F32" s="25" t="inlineStr">
        <is>
          <t>Y</t>
        </is>
      </c>
      <c r="G32" s="24" t="n"/>
      <c r="H32" s="25">
        <f>IF(A32="SEC", E32 + 1, "")</f>
        <v/>
      </c>
      <c r="I32" s="25" t="n"/>
      <c r="J32" s="24" t="n"/>
      <c r="K32" s="25">
        <f>IF(A32="SEC", H32 + 1, "")</f>
        <v/>
      </c>
      <c r="L32" s="26" t="n"/>
      <c r="M32" s="25" t="inlineStr">
        <is>
          <t>y</t>
        </is>
      </c>
      <c r="N32" s="25" t="inlineStr">
        <is>
          <t>y</t>
        </is>
      </c>
      <c r="O32" s="25" t="inlineStr">
        <is>
          <t>y</t>
        </is>
      </c>
      <c r="P32" s="26">
        <f>P31</f>
        <v/>
      </c>
      <c r="Q32" s="24" t="inlineStr">
        <is>
          <t>Beta1</t>
        </is>
      </c>
      <c r="R32" s="24" t="inlineStr">
        <is>
          <t>3H-CGP12177</t>
        </is>
      </c>
      <c r="S32" s="24" t="inlineStr">
        <is>
          <t>0162-0821</t>
        </is>
      </c>
      <c r="T32" s="25" t="n">
        <v>51.5</v>
      </c>
      <c r="U32" s="25" t="n">
        <v>1</v>
      </c>
      <c r="V32" s="27">
        <f>P32*(1/(2.22*10^12))*(1/(51.5))*(1/(0.125))*10^9</f>
        <v/>
      </c>
      <c r="W32" s="24" t="inlineStr">
        <is>
          <t>Alprenolol</t>
        </is>
      </c>
      <c r="X32" s="25" t="n">
        <v>1</v>
      </c>
      <c r="Y32" s="25" t="n">
        <v>1</v>
      </c>
      <c r="Z32" s="25" t="n">
        <v>5</v>
      </c>
      <c r="AA32" s="25" t="n">
        <v>0.93</v>
      </c>
      <c r="AB32" s="24" t="inlineStr">
        <is>
          <t>Beta</t>
        </is>
      </c>
      <c r="AC32" s="25" t="n">
        <v>1</v>
      </c>
      <c r="AD32" s="25" t="n">
        <v>1</v>
      </c>
    </row>
    <row r="33">
      <c r="A33" s="22" t="inlineStr">
        <is>
          <t>PRIM</t>
        </is>
      </c>
      <c r="B33" s="22" t="inlineStr">
        <is>
          <t>Beta2-0</t>
        </is>
      </c>
      <c r="C33" s="23" t="inlineStr">
        <is>
          <t>10/12/2023</t>
        </is>
      </c>
      <c r="D33" s="24" t="inlineStr">
        <is>
          <t>BRP155</t>
        </is>
      </c>
      <c r="E33" s="25">
        <f>IF(A32="SEC", K32 + 1, E32 + 1)</f>
        <v/>
      </c>
      <c r="F33" s="25" t="inlineStr">
        <is>
          <t>Y</t>
        </is>
      </c>
      <c r="G33" s="24" t="n"/>
      <c r="H33" s="25">
        <f>IF(A33="SEC", E33 + 1, "")</f>
        <v/>
      </c>
      <c r="I33" s="25" t="n"/>
      <c r="J33" s="24" t="n"/>
      <c r="K33" s="25">
        <f>IF(A33="SEC", H33 + 1, "")</f>
        <v/>
      </c>
      <c r="L33" s="26" t="n"/>
      <c r="M33" s="25" t="inlineStr">
        <is>
          <t>y</t>
        </is>
      </c>
      <c r="N33" s="25" t="inlineStr">
        <is>
          <t>y</t>
        </is>
      </c>
      <c r="O33" s="25" t="inlineStr">
        <is>
          <t>y</t>
        </is>
      </c>
      <c r="P33" s="26" t="n">
        <v>18263.65</v>
      </c>
      <c r="Q33" s="24" t="inlineStr">
        <is>
          <t>Beta2</t>
        </is>
      </c>
      <c r="R33" s="24" t="inlineStr">
        <is>
          <t>3H-CGP12177</t>
        </is>
      </c>
      <c r="S33" s="24" t="inlineStr">
        <is>
          <t>0162-0821</t>
        </is>
      </c>
      <c r="T33" s="25" t="n">
        <v>51.5</v>
      </c>
      <c r="U33" s="25" t="n">
        <v>1</v>
      </c>
      <c r="V33" s="27">
        <f>P33*(1/(2.22*10^12))*(1/(51.5))*(1/(0.125))*10^9</f>
        <v/>
      </c>
      <c r="W33" s="24" t="inlineStr">
        <is>
          <t>Alprenolol</t>
        </is>
      </c>
      <c r="X33" s="25" t="n">
        <v>1</v>
      </c>
      <c r="Y33" s="25" t="n">
        <v>1</v>
      </c>
      <c r="Z33" s="25" t="n">
        <v>5</v>
      </c>
      <c r="AA33" s="25" t="n">
        <v>0.93</v>
      </c>
      <c r="AB33" s="24" t="inlineStr">
        <is>
          <t>Beta</t>
        </is>
      </c>
      <c r="AC33" s="25" t="n">
        <v>1</v>
      </c>
      <c r="AD33" s="25" t="n">
        <v>1</v>
      </c>
    </row>
    <row r="34">
      <c r="A34" s="22" t="inlineStr">
        <is>
          <t>PRIM</t>
        </is>
      </c>
      <c r="B34" s="22" t="inlineStr">
        <is>
          <t>Beta2-1</t>
        </is>
      </c>
      <c r="C34" s="23" t="inlineStr">
        <is>
          <t>10/12/2023</t>
        </is>
      </c>
      <c r="D34" s="24" t="inlineStr">
        <is>
          <t>BRP151</t>
        </is>
      </c>
      <c r="E34" s="25">
        <f>IF(A33="SEC", K33 + 1, E33 + 1)</f>
        <v/>
      </c>
      <c r="F34" s="25" t="inlineStr">
        <is>
          <t>Y</t>
        </is>
      </c>
      <c r="G34" s="24" t="n"/>
      <c r="H34" s="25">
        <f>IF(A34="SEC", E34 + 1, "")</f>
        <v/>
      </c>
      <c r="I34" s="25" t="n"/>
      <c r="J34" s="24" t="n"/>
      <c r="K34" s="25">
        <f>IF(A34="SEC", H34 + 1, "")</f>
        <v/>
      </c>
      <c r="L34" s="26" t="n"/>
      <c r="M34" s="25" t="inlineStr">
        <is>
          <t>y</t>
        </is>
      </c>
      <c r="N34" s="25" t="inlineStr">
        <is>
          <t>y</t>
        </is>
      </c>
      <c r="O34" s="25" t="inlineStr">
        <is>
          <t>y</t>
        </is>
      </c>
      <c r="P34" s="26">
        <f>P33</f>
        <v/>
      </c>
      <c r="Q34" s="24" t="inlineStr">
        <is>
          <t>Beta2</t>
        </is>
      </c>
      <c r="R34" s="24" t="inlineStr">
        <is>
          <t>3H-CGP12177</t>
        </is>
      </c>
      <c r="S34" s="24" t="inlineStr">
        <is>
          <t>0162-0821</t>
        </is>
      </c>
      <c r="T34" s="25" t="n">
        <v>51.5</v>
      </c>
      <c r="U34" s="25" t="n">
        <v>1</v>
      </c>
      <c r="V34" s="27">
        <f>P34*(1/(2.22*10^12))*(1/(51.5))*(1/(0.125))*10^9</f>
        <v/>
      </c>
      <c r="W34" s="24" t="inlineStr">
        <is>
          <t>Alprenolol</t>
        </is>
      </c>
      <c r="X34" s="25" t="n">
        <v>1</v>
      </c>
      <c r="Y34" s="25" t="n">
        <v>1</v>
      </c>
      <c r="Z34" s="25" t="n">
        <v>5</v>
      </c>
      <c r="AA34" s="25" t="n">
        <v>0.93</v>
      </c>
      <c r="AB34" s="24" t="inlineStr">
        <is>
          <t>Beta</t>
        </is>
      </c>
      <c r="AC34" s="25" t="n">
        <v>1</v>
      </c>
      <c r="AD34" s="25" t="n">
        <v>1</v>
      </c>
    </row>
    <row r="35">
      <c r="A35" s="22" t="inlineStr">
        <is>
          <t>SEC</t>
        </is>
      </c>
      <c r="B35" s="22" t="inlineStr">
        <is>
          <t>Alpha2A-0</t>
        </is>
      </c>
      <c r="C35" s="23" t="inlineStr">
        <is>
          <t>10/12/2023</t>
        </is>
      </c>
      <c r="D35" s="24" t="inlineStr">
        <is>
          <t>BRP139</t>
        </is>
      </c>
      <c r="E35" s="25">
        <f>IF(A34="SEC", K34 + 1, E34 + 1)</f>
        <v/>
      </c>
      <c r="F35" s="25" t="inlineStr">
        <is>
          <t>Y</t>
        </is>
      </c>
      <c r="G35" s="24" t="inlineStr">
        <is>
          <t>BRP140</t>
        </is>
      </c>
      <c r="H35" s="25">
        <f>IF(A35="SEC", E35 + 1, "")</f>
        <v/>
      </c>
      <c r="I35" s="25">
        <f>F35</f>
        <v/>
      </c>
      <c r="J35" s="24" t="inlineStr">
        <is>
          <t>BRP141</t>
        </is>
      </c>
      <c r="K35" s="25">
        <f>IF(A35="SEC", H35 + 1, "")</f>
        <v/>
      </c>
      <c r="L35" s="26">
        <f>F35</f>
        <v/>
      </c>
      <c r="M35" s="25" t="inlineStr">
        <is>
          <t>y</t>
        </is>
      </c>
      <c r="N35" s="25" t="inlineStr">
        <is>
          <t>y</t>
        </is>
      </c>
      <c r="O35" s="25" t="inlineStr">
        <is>
          <t>y</t>
        </is>
      </c>
      <c r="P35" s="26" t="n">
        <v>30757.63</v>
      </c>
      <c r="Q35" s="24" t="inlineStr">
        <is>
          <t>Alpha2A</t>
        </is>
      </c>
      <c r="R35" s="24" t="inlineStr">
        <is>
          <t>3H-Rauwolscine</t>
        </is>
      </c>
      <c r="S35" s="24" t="inlineStr">
        <is>
          <t>0075-0323(#2)</t>
        </is>
      </c>
      <c r="T35" s="25" t="n">
        <v>83.09999999999999</v>
      </c>
      <c r="U35" s="25" t="n">
        <v>1.5</v>
      </c>
      <c r="V35" s="27">
        <f>P35*(1/(2.22*10^12))*(1/(83.1))*(1/(0.125))*10^9</f>
        <v/>
      </c>
      <c r="W35" s="24" t="inlineStr">
        <is>
          <t>Oxymetazoline hydrochloride</t>
        </is>
      </c>
      <c r="X35" s="25" t="n">
        <v>3</v>
      </c>
      <c r="Y35" s="25" t="n">
        <v>0.75</v>
      </c>
      <c r="Z35" s="25" t="n">
        <v>15</v>
      </c>
      <c r="AA35" s="25" t="n">
        <v>6.73</v>
      </c>
      <c r="AB35" s="24" t="inlineStr">
        <is>
          <t>Alpha2</t>
        </is>
      </c>
      <c r="AC35" s="25" t="n">
        <v>0.25</v>
      </c>
      <c r="AD35" s="25" t="n">
        <v>0.25</v>
      </c>
    </row>
    <row r="36">
      <c r="A36" s="22" t="inlineStr">
        <is>
          <t>SEC</t>
        </is>
      </c>
      <c r="B36" s="22" t="inlineStr">
        <is>
          <t>Alpha2A-1</t>
        </is>
      </c>
      <c r="C36" s="23" t="inlineStr">
        <is>
          <t>10/12/2023</t>
        </is>
      </c>
      <c r="D36" s="24" t="inlineStr">
        <is>
          <t>BRP121</t>
        </is>
      </c>
      <c r="E36" s="25">
        <f>IF(A35="SEC", K35 + 1, E35 + 1)</f>
        <v/>
      </c>
      <c r="F36" s="25" t="inlineStr">
        <is>
          <t>Y</t>
        </is>
      </c>
      <c r="G36" s="24" t="inlineStr">
        <is>
          <t>BRP122</t>
        </is>
      </c>
      <c r="H36" s="25">
        <f>IF(A36="SEC", E36 + 1, "")</f>
        <v/>
      </c>
      <c r="I36" s="25">
        <f>F36</f>
        <v/>
      </c>
      <c r="J36" s="24" t="inlineStr">
        <is>
          <t>BRP114</t>
        </is>
      </c>
      <c r="K36" s="25">
        <f>IF(A36="SEC", H36 + 1, "")</f>
        <v/>
      </c>
      <c r="L36" s="26">
        <f>F36</f>
        <v/>
      </c>
      <c r="M36" s="25" t="inlineStr">
        <is>
          <t>y</t>
        </is>
      </c>
      <c r="N36" s="25" t="inlineStr">
        <is>
          <t>y</t>
        </is>
      </c>
      <c r="O36" s="25" t="inlineStr">
        <is>
          <t>y</t>
        </is>
      </c>
      <c r="P36" s="26">
        <f>P35</f>
        <v/>
      </c>
      <c r="Q36" s="24" t="inlineStr">
        <is>
          <t>Alpha2A</t>
        </is>
      </c>
      <c r="R36" s="24" t="inlineStr">
        <is>
          <t>3H-Rauwolscine</t>
        </is>
      </c>
      <c r="S36" s="24" t="inlineStr">
        <is>
          <t>0075-0323(#2)</t>
        </is>
      </c>
      <c r="T36" s="25" t="n">
        <v>83.09999999999999</v>
      </c>
      <c r="U36" s="25" t="n">
        <v>1.5</v>
      </c>
      <c r="V36" s="27">
        <f>P36*(1/(2.22*10^12))*(1/(83.1))*(1/(0.125))*10^9</f>
        <v/>
      </c>
      <c r="W36" s="24" t="inlineStr">
        <is>
          <t>Oxymetazoline hydrochloride</t>
        </is>
      </c>
      <c r="X36" s="25" t="n">
        <v>3</v>
      </c>
      <c r="Y36" s="25" t="n">
        <v>0.75</v>
      </c>
      <c r="Z36" s="25" t="n">
        <v>15</v>
      </c>
      <c r="AA36" s="25" t="n">
        <v>6.73</v>
      </c>
      <c r="AB36" s="24" t="inlineStr">
        <is>
          <t>Alpha2</t>
        </is>
      </c>
      <c r="AC36" s="25" t="n">
        <v>0.25</v>
      </c>
      <c r="AD36" s="25" t="n">
        <v>0.25</v>
      </c>
    </row>
    <row r="37">
      <c r="A37" s="22" t="inlineStr">
        <is>
          <t>SEC</t>
        </is>
      </c>
      <c r="B37" s="22" t="inlineStr">
        <is>
          <t>Alpha2A-2</t>
        </is>
      </c>
      <c r="C37" s="23" t="inlineStr">
        <is>
          <t>10/12/2023</t>
        </is>
      </c>
      <c r="D37" s="24" t="inlineStr">
        <is>
          <t>BRP143</t>
        </is>
      </c>
      <c r="E37" s="25">
        <f>IF(A36="SEC", K36 + 1, E36 + 1)</f>
        <v/>
      </c>
      <c r="F37" s="25" t="inlineStr">
        <is>
          <t>Y</t>
        </is>
      </c>
      <c r="G37" s="24" t="inlineStr">
        <is>
          <t>BRP144</t>
        </is>
      </c>
      <c r="H37" s="25">
        <f>IF(A37="SEC", E37 + 1, "")</f>
        <v/>
      </c>
      <c r="I37" s="25">
        <f>F37</f>
        <v/>
      </c>
      <c r="J37" s="24" t="inlineStr">
        <is>
          <t>BRP145</t>
        </is>
      </c>
      <c r="K37" s="25">
        <f>IF(A37="SEC", H37 + 1, "")</f>
        <v/>
      </c>
      <c r="L37" s="26">
        <f>F37</f>
        <v/>
      </c>
      <c r="M37" s="25" t="inlineStr">
        <is>
          <t>y</t>
        </is>
      </c>
      <c r="N37" s="25" t="inlineStr">
        <is>
          <t>y</t>
        </is>
      </c>
      <c r="O37" s="25" t="inlineStr">
        <is>
          <t>y</t>
        </is>
      </c>
      <c r="P37" s="26">
        <f>P36</f>
        <v/>
      </c>
      <c r="Q37" s="24" t="inlineStr">
        <is>
          <t>Alpha2A</t>
        </is>
      </c>
      <c r="R37" s="24" t="inlineStr">
        <is>
          <t>3H-Rauwolscine</t>
        </is>
      </c>
      <c r="S37" s="24" t="inlineStr">
        <is>
          <t>0075-0323(#2)</t>
        </is>
      </c>
      <c r="T37" s="25" t="n">
        <v>83.09999999999999</v>
      </c>
      <c r="U37" s="25" t="n">
        <v>1.5</v>
      </c>
      <c r="V37" s="27">
        <f>P37*(1/(2.22*10^12))*(1/(83.1))*(1/(0.125))*10^9</f>
        <v/>
      </c>
      <c r="W37" s="24" t="inlineStr">
        <is>
          <t>Oxymetazoline hydrochloride</t>
        </is>
      </c>
      <c r="X37" s="25" t="n">
        <v>3</v>
      </c>
      <c r="Y37" s="25" t="n">
        <v>0.75</v>
      </c>
      <c r="Z37" s="25" t="n">
        <v>15</v>
      </c>
      <c r="AA37" s="25" t="n">
        <v>6.73</v>
      </c>
      <c r="AB37" s="24" t="inlineStr">
        <is>
          <t>Alpha2</t>
        </is>
      </c>
      <c r="AC37" s="25" t="n">
        <v>0.25</v>
      </c>
      <c r="AD37" s="25" t="n">
        <v>0.25</v>
      </c>
    </row>
    <row r="38">
      <c r="A38" s="22" t="inlineStr">
        <is>
          <t>SEC</t>
        </is>
      </c>
      <c r="B38" s="22" t="inlineStr">
        <is>
          <t>Alpha2B-0</t>
        </is>
      </c>
      <c r="C38" s="23" t="inlineStr">
        <is>
          <t>10/12/2023</t>
        </is>
      </c>
      <c r="D38" s="24" t="inlineStr">
        <is>
          <t>BRP147</t>
        </is>
      </c>
      <c r="E38" s="25">
        <f>IF(A37="SEC", K37 + 1, E37 + 1)</f>
        <v/>
      </c>
      <c r="F38" s="25" t="inlineStr">
        <is>
          <t>Y</t>
        </is>
      </c>
      <c r="G38" s="24" t="inlineStr">
        <is>
          <t>BRP148</t>
        </is>
      </c>
      <c r="H38" s="25">
        <f>IF(A38="SEC", E38 + 1, "")</f>
        <v/>
      </c>
      <c r="I38" s="25">
        <f>F38</f>
        <v/>
      </c>
      <c r="J38" s="24" t="inlineStr">
        <is>
          <t>BRP137</t>
        </is>
      </c>
      <c r="K38" s="25">
        <f>IF(A38="SEC", H38 + 1, "")</f>
        <v/>
      </c>
      <c r="L38" s="26">
        <f>F38</f>
        <v/>
      </c>
      <c r="M38" s="25" t="inlineStr">
        <is>
          <t>y</t>
        </is>
      </c>
      <c r="N38" s="25" t="inlineStr">
        <is>
          <t>y</t>
        </is>
      </c>
      <c r="O38" s="25" t="inlineStr">
        <is>
          <t>y</t>
        </is>
      </c>
      <c r="P38" s="26" t="n">
        <v>30757.63</v>
      </c>
      <c r="Q38" s="24" t="inlineStr">
        <is>
          <t>Alpha2B</t>
        </is>
      </c>
      <c r="R38" s="24" t="inlineStr">
        <is>
          <t>3H-Rauwolscine</t>
        </is>
      </c>
      <c r="S38" s="24" t="inlineStr">
        <is>
          <t>0075-0323(#2)</t>
        </is>
      </c>
      <c r="T38" s="25" t="n">
        <v>83.09999999999999</v>
      </c>
      <c r="U38" s="25" t="n">
        <v>1.5</v>
      </c>
      <c r="V38" s="27">
        <f>P38*(1/(2.22*10^12))*(1/(83.1))*(1/(0.125))*10^9</f>
        <v/>
      </c>
      <c r="W38" s="24" t="inlineStr">
        <is>
          <t>Yohimbine</t>
        </is>
      </c>
      <c r="X38" s="25" t="n">
        <v>3</v>
      </c>
      <c r="Y38" s="25" t="n">
        <v>1.5</v>
      </c>
      <c r="Z38" s="25" t="n">
        <v>15</v>
      </c>
      <c r="AA38" s="25" t="n">
        <v>6.73</v>
      </c>
      <c r="AB38" s="24" t="inlineStr">
        <is>
          <t>Alpha2</t>
        </is>
      </c>
      <c r="AC38" s="25" t="n">
        <v>0.5</v>
      </c>
      <c r="AD38" s="25" t="n">
        <v>0.5</v>
      </c>
    </row>
    <row r="39">
      <c r="A39" s="22" t="inlineStr">
        <is>
          <t>SEC</t>
        </is>
      </c>
      <c r="B39" s="22" t="inlineStr">
        <is>
          <t>Alpha2B-1</t>
        </is>
      </c>
      <c r="C39" s="23" t="inlineStr">
        <is>
          <t>10/12/2023</t>
        </is>
      </c>
      <c r="D39" s="24" t="inlineStr">
        <is>
          <t>BRP157</t>
        </is>
      </c>
      <c r="E39" s="25">
        <f>IF(A38="SEC", K38 + 1, E38 + 1)</f>
        <v/>
      </c>
      <c r="F39" s="25" t="inlineStr">
        <is>
          <t>Y</t>
        </is>
      </c>
      <c r="G39" s="24" t="inlineStr">
        <is>
          <t>BRP149</t>
        </is>
      </c>
      <c r="H39" s="25">
        <f>IF(A39="SEC", E39 + 1, "")</f>
        <v/>
      </c>
      <c r="I39" s="25">
        <f>F39</f>
        <v/>
      </c>
      <c r="J39" s="24" t="inlineStr">
        <is>
          <t>BRP150</t>
        </is>
      </c>
      <c r="K39" s="25">
        <f>IF(A39="SEC", H39 + 1, "")</f>
        <v/>
      </c>
      <c r="L39" s="26">
        <f>F39</f>
        <v/>
      </c>
      <c r="M39" s="25" t="inlineStr">
        <is>
          <t>y</t>
        </is>
      </c>
      <c r="N39" s="25" t="inlineStr">
        <is>
          <t>y</t>
        </is>
      </c>
      <c r="O39" s="25" t="inlineStr">
        <is>
          <t>y</t>
        </is>
      </c>
      <c r="P39" s="26">
        <f>P38</f>
        <v/>
      </c>
      <c r="Q39" s="24" t="inlineStr">
        <is>
          <t>Alpha2B</t>
        </is>
      </c>
      <c r="R39" s="24" t="inlineStr">
        <is>
          <t>3H-Rauwolscine</t>
        </is>
      </c>
      <c r="S39" s="24" t="inlineStr">
        <is>
          <t>0075-0323(#2)</t>
        </is>
      </c>
      <c r="T39" s="25" t="n">
        <v>83.09999999999999</v>
      </c>
      <c r="U39" s="25" t="n">
        <v>1.5</v>
      </c>
      <c r="V39" s="27">
        <f>P39*(1/(2.22*10^12))*(1/(83.1))*(1/(0.125))*10^9</f>
        <v/>
      </c>
      <c r="W39" s="24" t="inlineStr">
        <is>
          <t>Yohimbine</t>
        </is>
      </c>
      <c r="X39" s="25" t="n">
        <v>3</v>
      </c>
      <c r="Y39" s="25" t="n">
        <v>1.5</v>
      </c>
      <c r="Z39" s="25" t="n">
        <v>15</v>
      </c>
      <c r="AA39" s="25" t="n">
        <v>6.73</v>
      </c>
      <c r="AB39" s="24" t="inlineStr">
        <is>
          <t>Alpha2</t>
        </is>
      </c>
      <c r="AC39" s="25" t="n">
        <v>0.5</v>
      </c>
      <c r="AD39" s="25" t="n">
        <v>0.5</v>
      </c>
    </row>
    <row r="40">
      <c r="A40" s="28" t="inlineStr">
        <is>
          <t>PRIM</t>
        </is>
      </c>
      <c r="B40" s="28" t="inlineStr">
        <is>
          <t>MOR-0</t>
        </is>
      </c>
      <c r="C40" s="29" t="inlineStr">
        <is>
          <t>10/13/2023</t>
        </is>
      </c>
      <c r="D40" s="30" t="inlineStr">
        <is>
          <t>BRP179</t>
        </is>
      </c>
      <c r="E40" s="31" t="n">
        <v>4</v>
      </c>
      <c r="F40" s="31" t="inlineStr">
        <is>
          <t>Y</t>
        </is>
      </c>
      <c r="G40" s="30" t="n"/>
      <c r="H40" s="31">
        <f>IF(A40="SEC", E40 + 1, "")</f>
        <v/>
      </c>
      <c r="I40" s="31" t="n"/>
      <c r="J40" s="30" t="n"/>
      <c r="K40" s="31">
        <f>IF(A40="SEC", H40 + 1, "")</f>
        <v/>
      </c>
      <c r="L40" s="32" t="n"/>
      <c r="M40" s="31" t="inlineStr">
        <is>
          <t>y</t>
        </is>
      </c>
      <c r="N40" s="31" t="inlineStr">
        <is>
          <t>y</t>
        </is>
      </c>
      <c r="O40" s="31" t="inlineStr">
        <is>
          <t>y</t>
        </is>
      </c>
      <c r="P40" s="32" t="n">
        <v>33684.74</v>
      </c>
      <c r="Q40" s="30" t="inlineStr">
        <is>
          <t>MOR</t>
        </is>
      </c>
      <c r="R40" s="30" t="inlineStr">
        <is>
          <t>3H-DAMGO</t>
        </is>
      </c>
      <c r="S40" s="30" t="inlineStr">
        <is>
          <t>0062-0323</t>
        </is>
      </c>
      <c r="T40" s="31" t="n">
        <v>52.2</v>
      </c>
      <c r="U40" s="31" t="n">
        <v>2</v>
      </c>
      <c r="V40" s="33">
        <f>P40*(1/(2.22*10^12))*(1/(52.2))*(1/(0.125))*10^9</f>
        <v/>
      </c>
      <c r="W40" s="30" t="inlineStr">
        <is>
          <t>morphine</t>
        </is>
      </c>
      <c r="X40" s="31" t="n">
        <v>1</v>
      </c>
      <c r="Y40" s="31" t="n">
        <v>2</v>
      </c>
      <c r="Z40" s="31" t="n">
        <v>5</v>
      </c>
      <c r="AA40" s="31" t="n">
        <v>1.88</v>
      </c>
      <c r="AB40" s="30" t="inlineStr">
        <is>
          <t>Standard</t>
        </is>
      </c>
      <c r="AC40" s="31" t="n">
        <v>2</v>
      </c>
      <c r="AD40" s="31" t="n">
        <v>2</v>
      </c>
    </row>
    <row r="41">
      <c r="A41" s="28" t="inlineStr">
        <is>
          <t>PRIM</t>
        </is>
      </c>
      <c r="B41" s="28" t="inlineStr">
        <is>
          <t>MOR-1</t>
        </is>
      </c>
      <c r="C41" s="29" t="inlineStr">
        <is>
          <t>10/13/2023</t>
        </is>
      </c>
      <c r="D41" s="30" t="inlineStr">
        <is>
          <t>BRP180</t>
        </is>
      </c>
      <c r="E41" s="31">
        <f>IF(A40="SEC", K40 + 1, E40 + 1)</f>
        <v/>
      </c>
      <c r="F41" s="31" t="inlineStr">
        <is>
          <t>Y</t>
        </is>
      </c>
      <c r="G41" s="30" t="n"/>
      <c r="H41" s="31">
        <f>IF(A41="SEC", E41 + 1, "")</f>
        <v/>
      </c>
      <c r="I41" s="31" t="n"/>
      <c r="J41" s="30" t="n"/>
      <c r="K41" s="31">
        <f>IF(A41="SEC", H41 + 1, "")</f>
        <v/>
      </c>
      <c r="L41" s="32" t="n"/>
      <c r="M41" s="31" t="inlineStr">
        <is>
          <t>y</t>
        </is>
      </c>
      <c r="N41" s="31" t="inlineStr">
        <is>
          <t>y</t>
        </is>
      </c>
      <c r="O41" s="31" t="inlineStr">
        <is>
          <t>y</t>
        </is>
      </c>
      <c r="P41" s="32">
        <f>P40</f>
        <v/>
      </c>
      <c r="Q41" s="30" t="inlineStr">
        <is>
          <t>MOR</t>
        </is>
      </c>
      <c r="R41" s="30" t="inlineStr">
        <is>
          <t>3H-DAMGO</t>
        </is>
      </c>
      <c r="S41" s="30" t="inlineStr">
        <is>
          <t>0062-0323</t>
        </is>
      </c>
      <c r="T41" s="31" t="n">
        <v>52.2</v>
      </c>
      <c r="U41" s="31" t="n">
        <v>2</v>
      </c>
      <c r="V41" s="33">
        <f>P41*(1/(2.22*10^12))*(1/(52.2))*(1/(0.125))*10^9</f>
        <v/>
      </c>
      <c r="W41" s="30" t="inlineStr">
        <is>
          <t>morphine</t>
        </is>
      </c>
      <c r="X41" s="31" t="n">
        <v>1</v>
      </c>
      <c r="Y41" s="31" t="n">
        <v>2</v>
      </c>
      <c r="Z41" s="31" t="n">
        <v>5</v>
      </c>
      <c r="AA41" s="31" t="n">
        <v>1.88</v>
      </c>
      <c r="AB41" s="30" t="inlineStr">
        <is>
          <t>Standard</t>
        </is>
      </c>
      <c r="AC41" s="31" t="n">
        <v>2</v>
      </c>
      <c r="AD41" s="31" t="n">
        <v>2</v>
      </c>
    </row>
    <row r="42">
      <c r="A42" s="28" t="inlineStr">
        <is>
          <t>PRIM</t>
        </is>
      </c>
      <c r="B42" s="28" t="inlineStr">
        <is>
          <t>Sigma 2-0</t>
        </is>
      </c>
      <c r="C42" s="29" t="inlineStr">
        <is>
          <t>10/13/2023</t>
        </is>
      </c>
      <c r="D42" s="30" t="inlineStr">
        <is>
          <t>BRP181</t>
        </is>
      </c>
      <c r="E42" s="31">
        <f>IF(A41="SEC", K41 + 1, E41 + 1)</f>
        <v/>
      </c>
      <c r="F42" s="31" t="inlineStr">
        <is>
          <t>Y</t>
        </is>
      </c>
      <c r="G42" s="30" t="n"/>
      <c r="H42" s="31">
        <f>IF(A42="SEC", E42 + 1, "")</f>
        <v/>
      </c>
      <c r="I42" s="31" t="n"/>
      <c r="J42" s="30" t="n"/>
      <c r="K42" s="31">
        <f>IF(A42="SEC", H42 + 1, "")</f>
        <v/>
      </c>
      <c r="L42" s="32" t="n"/>
      <c r="M42" s="31" t="inlineStr">
        <is>
          <t>y</t>
        </is>
      </c>
      <c r="N42" s="31" t="inlineStr">
        <is>
          <t>y</t>
        </is>
      </c>
      <c r="O42" s="31" t="inlineStr">
        <is>
          <t>y</t>
        </is>
      </c>
      <c r="P42" s="32" t="n">
        <v>53271.05</v>
      </c>
      <c r="Q42" s="30" t="inlineStr">
        <is>
          <t>Sigma 2</t>
        </is>
      </c>
      <c r="R42" s="30" t="inlineStr">
        <is>
          <t>3H-DTG</t>
        </is>
      </c>
      <c r="S42" s="30" t="inlineStr">
        <is>
          <t>0100-0523</t>
        </is>
      </c>
      <c r="T42" s="31" t="n">
        <v>41.7</v>
      </c>
      <c r="U42" s="31" t="n">
        <v>5</v>
      </c>
      <c r="V42" s="33">
        <f>P42*(1/(2.22*10^12))*(1/(41.7))*(1/(0.125))*10^9</f>
        <v/>
      </c>
      <c r="W42" s="30" t="inlineStr">
        <is>
          <t>Haloperidol</t>
        </is>
      </c>
      <c r="X42" s="31" t="n">
        <v>1</v>
      </c>
      <c r="Y42" s="31" t="n">
        <v>1</v>
      </c>
      <c r="Z42" s="31" t="n">
        <v>5</v>
      </c>
      <c r="AA42" s="31" t="n">
        <v>3.75</v>
      </c>
      <c r="AB42" s="30" t="inlineStr">
        <is>
          <t>Sigma</t>
        </is>
      </c>
      <c r="AC42" s="31" t="n">
        <v>1</v>
      </c>
      <c r="AD42" s="31" t="n">
        <v>0.67</v>
      </c>
    </row>
    <row r="43">
      <c r="A43" s="28" t="inlineStr">
        <is>
          <t>PRIM</t>
        </is>
      </c>
      <c r="B43" s="28" t="inlineStr">
        <is>
          <t>Sigma 2-1</t>
        </is>
      </c>
      <c r="C43" s="29" t="inlineStr">
        <is>
          <t>10/13/2023</t>
        </is>
      </c>
      <c r="D43" s="30" t="inlineStr">
        <is>
          <t>BRP176</t>
        </is>
      </c>
      <c r="E43" s="31">
        <f>IF(A42="SEC", K42 + 1, E42 + 1)</f>
        <v/>
      </c>
      <c r="F43" s="31" t="inlineStr">
        <is>
          <t>Y</t>
        </is>
      </c>
      <c r="G43" s="30" t="n"/>
      <c r="H43" s="31">
        <f>IF(A43="SEC", E43 + 1, "")</f>
        <v/>
      </c>
      <c r="I43" s="31" t="n"/>
      <c r="J43" s="30" t="n"/>
      <c r="K43" s="31">
        <f>IF(A43="SEC", H43 + 1, "")</f>
        <v/>
      </c>
      <c r="L43" s="32" t="n"/>
      <c r="M43" s="31" t="inlineStr">
        <is>
          <t>y</t>
        </is>
      </c>
      <c r="N43" s="31" t="inlineStr">
        <is>
          <t>y</t>
        </is>
      </c>
      <c r="O43" s="31" t="inlineStr">
        <is>
          <t>y</t>
        </is>
      </c>
      <c r="P43" s="32">
        <f>P42</f>
        <v/>
      </c>
      <c r="Q43" s="30" t="inlineStr">
        <is>
          <t>Sigma 2</t>
        </is>
      </c>
      <c r="R43" s="30" t="inlineStr">
        <is>
          <t>3H-DTG</t>
        </is>
      </c>
      <c r="S43" s="30" t="inlineStr">
        <is>
          <t>0100-0523</t>
        </is>
      </c>
      <c r="T43" s="31" t="n">
        <v>41.7</v>
      </c>
      <c r="U43" s="31" t="n">
        <v>5</v>
      </c>
      <c r="V43" s="33">
        <f>P43*(1/(2.22*10^12))*(1/(41.7))*(1/(0.125))*10^9</f>
        <v/>
      </c>
      <c r="W43" s="30" t="inlineStr">
        <is>
          <t>Haloperidol</t>
        </is>
      </c>
      <c r="X43" s="31" t="n">
        <v>1</v>
      </c>
      <c r="Y43" s="31" t="n">
        <v>1</v>
      </c>
      <c r="Z43" s="31" t="n">
        <v>5</v>
      </c>
      <c r="AA43" s="31" t="n">
        <v>3.75</v>
      </c>
      <c r="AB43" s="30" t="inlineStr">
        <is>
          <t>Sigma</t>
        </is>
      </c>
      <c r="AC43" s="31" t="n">
        <v>1</v>
      </c>
      <c r="AD43" s="31" t="n">
        <v>0.67</v>
      </c>
    </row>
    <row r="44">
      <c r="A44" s="28" t="inlineStr">
        <is>
          <t>SEC</t>
        </is>
      </c>
      <c r="B44" s="28" t="inlineStr">
        <is>
          <t>D5-0</t>
        </is>
      </c>
      <c r="C44" s="29" t="inlineStr">
        <is>
          <t>10/13/2023</t>
        </is>
      </c>
      <c r="D44" s="30" t="inlineStr">
        <is>
          <t>BRP197</t>
        </is>
      </c>
      <c r="E44" s="31">
        <f>IF(A43="SEC", K43 + 1, E43 + 1)</f>
        <v/>
      </c>
      <c r="F44" s="31" t="inlineStr">
        <is>
          <t>y</t>
        </is>
      </c>
      <c r="G44" s="30" t="inlineStr">
        <is>
          <t>BRP192</t>
        </is>
      </c>
      <c r="H44" s="31">
        <f>IF(A44="SEC", E44 + 1, "")</f>
        <v/>
      </c>
      <c r="I44" s="31">
        <f>F44</f>
        <v/>
      </c>
      <c r="J44" s="30" t="inlineStr">
        <is>
          <t>BRP193</t>
        </is>
      </c>
      <c r="K44" s="31">
        <f>IF(A44="SEC", H44 + 1, "")</f>
        <v/>
      </c>
      <c r="L44" s="32">
        <f>F44</f>
        <v/>
      </c>
      <c r="M44" s="31" t="inlineStr">
        <is>
          <t>y</t>
        </is>
      </c>
      <c r="N44" s="31" t="inlineStr">
        <is>
          <t>y</t>
        </is>
      </c>
      <c r="O44" s="31" t="inlineStr">
        <is>
          <t>y</t>
        </is>
      </c>
      <c r="P44" s="32" t="n">
        <v>25671.6</v>
      </c>
      <c r="Q44" s="30" t="inlineStr">
        <is>
          <t>D5</t>
        </is>
      </c>
      <c r="R44" s="30" t="inlineStr">
        <is>
          <t>3H-SCH23390</t>
        </is>
      </c>
      <c r="S44" s="30" t="inlineStr">
        <is>
          <t>0144-0822 (#2)</t>
        </is>
      </c>
      <c r="T44" s="31" t="n">
        <v>82</v>
      </c>
      <c r="U44" s="31" t="n">
        <v>2</v>
      </c>
      <c r="V44" s="33">
        <f>P44*(1/(2.22*10^12))*(1/(82))*(1/(0.125))*10^9</f>
        <v/>
      </c>
      <c r="W44" s="30" t="inlineStr">
        <is>
          <t>SKF 83566</t>
        </is>
      </c>
      <c r="X44" s="31" t="n">
        <v>3</v>
      </c>
      <c r="Y44" s="31" t="n">
        <v>6</v>
      </c>
      <c r="Z44" s="31" t="n">
        <v>15</v>
      </c>
      <c r="AA44" s="31" t="n">
        <v>8.859999999999999</v>
      </c>
      <c r="AB44" s="30" t="inlineStr">
        <is>
          <t>Dopamine</t>
        </is>
      </c>
      <c r="AC44" s="31" t="n">
        <v>2</v>
      </c>
      <c r="AD44" s="31" t="n">
        <v>2</v>
      </c>
    </row>
    <row r="45">
      <c r="A45" s="28" t="inlineStr">
        <is>
          <t>SEC</t>
        </is>
      </c>
      <c r="B45" s="28" t="inlineStr">
        <is>
          <t>D5-1</t>
        </is>
      </c>
      <c r="C45" s="29" t="inlineStr">
        <is>
          <t>10/13/2023</t>
        </is>
      </c>
      <c r="D45" s="30" t="inlineStr">
        <is>
          <t>BRP195</t>
        </is>
      </c>
      <c r="E45" s="31">
        <f>IF(A44="SEC", K44 + 1, E44 + 1)</f>
        <v/>
      </c>
      <c r="F45" s="31" t="inlineStr">
        <is>
          <t>y</t>
        </is>
      </c>
      <c r="G45" s="30" t="inlineStr">
        <is>
          <t>BRP190</t>
        </is>
      </c>
      <c r="H45" s="31">
        <f>IF(A45="SEC", E45 + 1, "")</f>
        <v/>
      </c>
      <c r="I45" s="31">
        <f>F45</f>
        <v/>
      </c>
      <c r="J45" s="30" t="inlineStr">
        <is>
          <t>BRP191</t>
        </is>
      </c>
      <c r="K45" s="31">
        <f>IF(A45="SEC", H45 + 1, "")</f>
        <v/>
      </c>
      <c r="L45" s="32">
        <f>F45</f>
        <v/>
      </c>
      <c r="M45" s="31" t="inlineStr">
        <is>
          <t>y</t>
        </is>
      </c>
      <c r="N45" s="31" t="inlineStr">
        <is>
          <t>y</t>
        </is>
      </c>
      <c r="O45" s="31" t="inlineStr">
        <is>
          <t>y</t>
        </is>
      </c>
      <c r="P45" s="32">
        <f>P44</f>
        <v/>
      </c>
      <c r="Q45" s="30" t="inlineStr">
        <is>
          <t>D5</t>
        </is>
      </c>
      <c r="R45" s="30" t="inlineStr">
        <is>
          <t>3H-SCH23390</t>
        </is>
      </c>
      <c r="S45" s="30" t="inlineStr">
        <is>
          <t>0144-0822 (#2)</t>
        </is>
      </c>
      <c r="T45" s="31" t="n">
        <v>82</v>
      </c>
      <c r="U45" s="31" t="n">
        <v>2</v>
      </c>
      <c r="V45" s="33">
        <f>P45*(1/(2.22*10^12))*(1/(82))*(1/(0.125))*10^9</f>
        <v/>
      </c>
      <c r="W45" s="30" t="inlineStr">
        <is>
          <t>SKF 83566</t>
        </is>
      </c>
      <c r="X45" s="31" t="n">
        <v>3</v>
      </c>
      <c r="Y45" s="31" t="n">
        <v>6</v>
      </c>
      <c r="Z45" s="31" t="n">
        <v>15</v>
      </c>
      <c r="AA45" s="31" t="n">
        <v>8.859999999999999</v>
      </c>
      <c r="AB45" s="30" t="inlineStr">
        <is>
          <t>Dopamine</t>
        </is>
      </c>
      <c r="AC45" s="31" t="n">
        <v>2</v>
      </c>
      <c r="AD45" s="31" t="n">
        <v>2</v>
      </c>
    </row>
    <row r="46">
      <c r="A46" s="28" t="inlineStr">
        <is>
          <t>SEC</t>
        </is>
      </c>
      <c r="B46" s="28" t="inlineStr">
        <is>
          <t>NET-0</t>
        </is>
      </c>
      <c r="C46" s="29" t="inlineStr">
        <is>
          <t>10/13/2023</t>
        </is>
      </c>
      <c r="D46" s="30" t="inlineStr">
        <is>
          <t>BRP203</t>
        </is>
      </c>
      <c r="E46" s="31">
        <f>IF(A45="SEC", K45 + 1, E45 + 1)</f>
        <v/>
      </c>
      <c r="F46" s="31" t="inlineStr">
        <is>
          <t>y</t>
        </is>
      </c>
      <c r="G46" s="30" t="inlineStr">
        <is>
          <t>BRP204</t>
        </is>
      </c>
      <c r="H46" s="31">
        <f>IF(A46="SEC", E46 + 1, "")</f>
        <v/>
      </c>
      <c r="I46" s="31">
        <f>F46</f>
        <v/>
      </c>
      <c r="J46" s="30" t="inlineStr">
        <is>
          <t>BRP205</t>
        </is>
      </c>
      <c r="K46" s="31">
        <f>IF(A46="SEC", H46 + 1, "")</f>
        <v/>
      </c>
      <c r="L46" s="32">
        <f>F46</f>
        <v/>
      </c>
      <c r="M46" s="31" t="inlineStr">
        <is>
          <t>y</t>
        </is>
      </c>
      <c r="N46" s="31" t="inlineStr">
        <is>
          <t>y</t>
        </is>
      </c>
      <c r="O46" s="31" t="inlineStr">
        <is>
          <t>y</t>
        </is>
      </c>
      <c r="P46" s="32" t="n">
        <v>33040.53</v>
      </c>
      <c r="Q46" s="30" t="inlineStr">
        <is>
          <t>NET</t>
        </is>
      </c>
      <c r="R46" s="30" t="inlineStr">
        <is>
          <t>3H-Nisoxetine</t>
        </is>
      </c>
      <c r="S46" s="30" t="inlineStr">
        <is>
          <t>0012-0123</t>
        </is>
      </c>
      <c r="T46" s="31" t="n">
        <v>80.8</v>
      </c>
      <c r="U46" s="31" t="n">
        <v>2</v>
      </c>
      <c r="V46" s="33">
        <f>P46*(1/(2.22*10^12))*(1/(80.8))*(1/(0.125))*10^9</f>
        <v/>
      </c>
      <c r="W46" s="30" t="inlineStr">
        <is>
          <t>Desipramine</t>
        </is>
      </c>
      <c r="X46" s="31" t="n">
        <v>3</v>
      </c>
      <c r="Y46" s="31" t="n">
        <v>3</v>
      </c>
      <c r="Z46" s="31" t="n">
        <v>15</v>
      </c>
      <c r="AA46" s="31" t="n">
        <v>8.73</v>
      </c>
      <c r="AB46" s="30" t="inlineStr">
        <is>
          <t>Transporter</t>
        </is>
      </c>
      <c r="AC46" s="31" t="n">
        <v>1</v>
      </c>
      <c r="AD46" s="31" t="n">
        <v>1</v>
      </c>
    </row>
    <row r="47">
      <c r="A47" s="28" t="inlineStr">
        <is>
          <t>SEC</t>
        </is>
      </c>
      <c r="B47" s="28" t="inlineStr">
        <is>
          <t>NET-1</t>
        </is>
      </c>
      <c r="C47" s="29" t="inlineStr">
        <is>
          <t>10/13/2023</t>
        </is>
      </c>
      <c r="D47" s="30" t="inlineStr">
        <is>
          <t>BRP199</t>
        </is>
      </c>
      <c r="E47" s="31">
        <f>IF(A46="SEC", K46 + 1, E46 + 1)</f>
        <v/>
      </c>
      <c r="F47" s="31" t="inlineStr">
        <is>
          <t>y</t>
        </is>
      </c>
      <c r="G47" s="30" t="inlineStr">
        <is>
          <t>BRP200</t>
        </is>
      </c>
      <c r="H47" s="31">
        <f>IF(A47="SEC", E47 + 1, "")</f>
        <v/>
      </c>
      <c r="I47" s="31">
        <f>F47</f>
        <v/>
      </c>
      <c r="J47" s="30" t="inlineStr">
        <is>
          <t>BRP201</t>
        </is>
      </c>
      <c r="K47" s="31">
        <f>IF(A47="SEC", H47 + 1, "")</f>
        <v/>
      </c>
      <c r="L47" s="32">
        <f>F47</f>
        <v/>
      </c>
      <c r="M47" s="31" t="inlineStr">
        <is>
          <t>y</t>
        </is>
      </c>
      <c r="N47" s="31" t="inlineStr">
        <is>
          <t>y</t>
        </is>
      </c>
      <c r="O47" s="31" t="inlineStr">
        <is>
          <t>y</t>
        </is>
      </c>
      <c r="P47" s="32">
        <f>P46</f>
        <v/>
      </c>
      <c r="Q47" s="30" t="inlineStr">
        <is>
          <t>NET</t>
        </is>
      </c>
      <c r="R47" s="30" t="inlineStr">
        <is>
          <t>3H-Nisoxetine</t>
        </is>
      </c>
      <c r="S47" s="30" t="inlineStr">
        <is>
          <t>0012-0123</t>
        </is>
      </c>
      <c r="T47" s="31" t="n">
        <v>80.8</v>
      </c>
      <c r="U47" s="31" t="n">
        <v>2</v>
      </c>
      <c r="V47" s="33">
        <f>P47*(1/(2.22*10^12))*(1/(80.8))*(1/(0.125))*10^9</f>
        <v/>
      </c>
      <c r="W47" s="30" t="inlineStr">
        <is>
          <t>Desipramine</t>
        </is>
      </c>
      <c r="X47" s="31" t="n">
        <v>3</v>
      </c>
      <c r="Y47" s="31" t="n">
        <v>3</v>
      </c>
      <c r="Z47" s="31" t="n">
        <v>15</v>
      </c>
      <c r="AA47" s="31" t="n">
        <v>8.73</v>
      </c>
      <c r="AB47" s="30" t="inlineStr">
        <is>
          <t>Transporter</t>
        </is>
      </c>
      <c r="AC47" s="31" t="n">
        <v>1</v>
      </c>
      <c r="AD47" s="31" t="n">
        <v>1</v>
      </c>
    </row>
    <row r="48">
      <c r="A48" s="28" t="inlineStr">
        <is>
          <t>SEC</t>
        </is>
      </c>
      <c r="B48" s="28" t="inlineStr">
        <is>
          <t>NET-2</t>
        </is>
      </c>
      <c r="C48" s="29" t="inlineStr">
        <is>
          <t>10/13/2023</t>
        </is>
      </c>
      <c r="D48" s="30" t="inlineStr">
        <is>
          <t>BRP214</t>
        </is>
      </c>
      <c r="E48" s="31">
        <f>IF(A47="SEC", K47 + 1, E47 + 1)</f>
        <v/>
      </c>
      <c r="F48" s="31" t="inlineStr">
        <is>
          <t>y</t>
        </is>
      </c>
      <c r="G48" s="30" t="inlineStr">
        <is>
          <t>BRP206</t>
        </is>
      </c>
      <c r="H48" s="31">
        <f>IF(A48="SEC", E48 + 1, "")</f>
        <v/>
      </c>
      <c r="I48" s="31">
        <f>F48</f>
        <v/>
      </c>
      <c r="J48" s="30" t="inlineStr">
        <is>
          <t>BRP207</t>
        </is>
      </c>
      <c r="K48" s="31">
        <f>IF(A48="SEC", H48 + 1, "")</f>
        <v/>
      </c>
      <c r="L48" s="32">
        <f>F48</f>
        <v/>
      </c>
      <c r="M48" s="31" t="inlineStr">
        <is>
          <t>y</t>
        </is>
      </c>
      <c r="N48" s="31" t="inlineStr">
        <is>
          <t>y</t>
        </is>
      </c>
      <c r="O48" s="31" t="inlineStr">
        <is>
          <t>y</t>
        </is>
      </c>
      <c r="P48" s="32">
        <f>P47</f>
        <v/>
      </c>
      <c r="Q48" s="30" t="inlineStr">
        <is>
          <t>NET</t>
        </is>
      </c>
      <c r="R48" s="30" t="inlineStr">
        <is>
          <t>3H-Nisoxetine</t>
        </is>
      </c>
      <c r="S48" s="30" t="inlineStr">
        <is>
          <t>0012-0123</t>
        </is>
      </c>
      <c r="T48" s="31" t="n">
        <v>80.8</v>
      </c>
      <c r="U48" s="31" t="n">
        <v>2</v>
      </c>
      <c r="V48" s="33">
        <f>P48*(1/(2.22*10^12))*(1/(80.8))*(1/(0.125))*10^9</f>
        <v/>
      </c>
      <c r="W48" s="30" t="inlineStr">
        <is>
          <t>Desipramine</t>
        </is>
      </c>
      <c r="X48" s="31" t="n">
        <v>3</v>
      </c>
      <c r="Y48" s="31" t="n">
        <v>3</v>
      </c>
      <c r="Z48" s="31" t="n">
        <v>15</v>
      </c>
      <c r="AA48" s="31" t="n">
        <v>8.73</v>
      </c>
      <c r="AB48" s="30" t="inlineStr">
        <is>
          <t>Transporter</t>
        </is>
      </c>
      <c r="AC48" s="31" t="n">
        <v>1</v>
      </c>
      <c r="AD48" s="31" t="n">
        <v>1</v>
      </c>
    </row>
    <row r="49">
      <c r="A49" s="34" t="inlineStr">
        <is>
          <t>SEC</t>
        </is>
      </c>
      <c r="B49" s="34" t="inlineStr">
        <is>
          <t>5-HT1E-0</t>
        </is>
      </c>
      <c r="C49" s="35" t="inlineStr">
        <is>
          <t>10/16/2023</t>
        </is>
      </c>
      <c r="D49" s="36" t="inlineStr">
        <is>
          <t>BRP282</t>
        </is>
      </c>
      <c r="E49" s="37" t="n">
        <v>4</v>
      </c>
      <c r="F49" s="37" t="inlineStr">
        <is>
          <t>y</t>
        </is>
      </c>
      <c r="G49" s="36" t="inlineStr">
        <is>
          <t>BRP291</t>
        </is>
      </c>
      <c r="H49" s="37">
        <f>IF(A49="SEC", E49 + 1, "")</f>
        <v/>
      </c>
      <c r="I49" s="37">
        <f>F49</f>
        <v/>
      </c>
      <c r="J49" s="36" t="inlineStr">
        <is>
          <t>BRP290</t>
        </is>
      </c>
      <c r="K49" s="37">
        <f>IF(A49="SEC", H49 + 1, "")</f>
        <v/>
      </c>
      <c r="L49" s="38">
        <f>F49</f>
        <v/>
      </c>
      <c r="M49" s="37" t="inlineStr">
        <is>
          <t>y</t>
        </is>
      </c>
      <c r="N49" s="37" t="inlineStr">
        <is>
          <t>y</t>
        </is>
      </c>
      <c r="O49" s="37" t="inlineStr">
        <is>
          <t>y</t>
        </is>
      </c>
      <c r="P49" s="38" t="n">
        <v>38054.89</v>
      </c>
      <c r="Q49" s="36" t="inlineStr">
        <is>
          <t>5-HT1E</t>
        </is>
      </c>
      <c r="R49" s="36" t="inlineStr">
        <is>
          <t>3H-5HT</t>
        </is>
      </c>
      <c r="S49" s="36" t="inlineStr">
        <is>
          <t>0064-0323</t>
        </is>
      </c>
      <c r="T49" s="37" t="n">
        <v>33.2</v>
      </c>
      <c r="U49" s="37" t="n">
        <v>5</v>
      </c>
      <c r="V49" s="39">
        <f>P49*(1/(2.22*10^12))*(1/(33.2))*(1/(0.125))*10^9</f>
        <v/>
      </c>
      <c r="W49" s="36" t="inlineStr">
        <is>
          <t>5-HT</t>
        </is>
      </c>
      <c r="X49" s="37" t="n">
        <v>3</v>
      </c>
      <c r="Y49" s="37" t="n">
        <v>3</v>
      </c>
      <c r="Z49" s="37" t="n">
        <v>15</v>
      </c>
      <c r="AA49" s="37" t="n">
        <v>8.960000000000001</v>
      </c>
      <c r="AB49" s="36" t="inlineStr">
        <is>
          <t>Standard</t>
        </is>
      </c>
      <c r="AC49" s="37" t="n">
        <v>1</v>
      </c>
      <c r="AD49" s="37" t="n">
        <v>1</v>
      </c>
    </row>
    <row r="50">
      <c r="A50" s="34" t="inlineStr">
        <is>
          <t>SEC</t>
        </is>
      </c>
      <c r="B50" s="34" t="inlineStr">
        <is>
          <t>5-HT1E-1</t>
        </is>
      </c>
      <c r="C50" s="35" t="inlineStr">
        <is>
          <t>10/16/2023</t>
        </is>
      </c>
      <c r="D50" s="36" t="inlineStr">
        <is>
          <t>BRP288</t>
        </is>
      </c>
      <c r="E50" s="37">
        <f>IF(A49="SEC", K49 + 1, E49 + 1)</f>
        <v/>
      </c>
      <c r="F50" s="37" t="inlineStr">
        <is>
          <t>y</t>
        </is>
      </c>
      <c r="G50" s="36" t="inlineStr">
        <is>
          <t>BRP286</t>
        </is>
      </c>
      <c r="H50" s="37">
        <f>IF(A50="SEC", E50 + 1, "")</f>
        <v/>
      </c>
      <c r="I50" s="37">
        <f>F50</f>
        <v/>
      </c>
      <c r="J50" s="36" t="inlineStr">
        <is>
          <t>BRP285</t>
        </is>
      </c>
      <c r="K50" s="37">
        <f>IF(A50="SEC", H50 + 1, "")</f>
        <v/>
      </c>
      <c r="L50" s="38">
        <f>F50</f>
        <v/>
      </c>
      <c r="M50" s="37" t="inlineStr">
        <is>
          <t>y</t>
        </is>
      </c>
      <c r="N50" s="37" t="inlineStr">
        <is>
          <t>y</t>
        </is>
      </c>
      <c r="O50" s="37" t="inlineStr">
        <is>
          <t>y</t>
        </is>
      </c>
      <c r="P50" s="38">
        <f>P49</f>
        <v/>
      </c>
      <c r="Q50" s="36" t="inlineStr">
        <is>
          <t>5-HT1E</t>
        </is>
      </c>
      <c r="R50" s="36" t="inlineStr">
        <is>
          <t>3H-5HT</t>
        </is>
      </c>
      <c r="S50" s="36" t="inlineStr">
        <is>
          <t>0064-0323</t>
        </is>
      </c>
      <c r="T50" s="37" t="n">
        <v>33.2</v>
      </c>
      <c r="U50" s="37" t="n">
        <v>5</v>
      </c>
      <c r="V50" s="39">
        <f>P50*(1/(2.22*10^12))*(1/(33.2))*(1/(0.125))*10^9</f>
        <v/>
      </c>
      <c r="W50" s="36" t="inlineStr">
        <is>
          <t>5-HT</t>
        </is>
      </c>
      <c r="X50" s="37" t="n">
        <v>3</v>
      </c>
      <c r="Y50" s="37" t="n">
        <v>3</v>
      </c>
      <c r="Z50" s="37" t="n">
        <v>15</v>
      </c>
      <c r="AA50" s="37" t="n">
        <v>8.960000000000001</v>
      </c>
      <c r="AB50" s="36" t="inlineStr">
        <is>
          <t>Standard</t>
        </is>
      </c>
      <c r="AC50" s="37" t="n">
        <v>1</v>
      </c>
      <c r="AD50" s="37" t="n">
        <v>1</v>
      </c>
    </row>
    <row r="51">
      <c r="A51" s="34" t="inlineStr">
        <is>
          <t>SEC</t>
        </is>
      </c>
      <c r="B51" s="34" t="inlineStr">
        <is>
          <t>5-HT3-0</t>
        </is>
      </c>
      <c r="C51" s="35" t="inlineStr">
        <is>
          <t>10/16/2023</t>
        </is>
      </c>
      <c r="D51" s="36" t="inlineStr">
        <is>
          <t>BRP266</t>
        </is>
      </c>
      <c r="E51" s="37">
        <f>IF(A50="SEC", K50 + 1, E50 + 1)</f>
        <v/>
      </c>
      <c r="F51" s="37" t="inlineStr">
        <is>
          <t>y</t>
        </is>
      </c>
      <c r="G51" s="36" t="inlineStr">
        <is>
          <t>BRP265</t>
        </is>
      </c>
      <c r="H51" s="37">
        <f>IF(A51="SEC", E51 + 1, "")</f>
        <v/>
      </c>
      <c r="I51" s="37">
        <f>F51</f>
        <v/>
      </c>
      <c r="J51" s="36" t="inlineStr">
        <is>
          <t>BRP264</t>
        </is>
      </c>
      <c r="K51" s="37">
        <f>IF(A51="SEC", H51 + 1, "")</f>
        <v/>
      </c>
      <c r="L51" s="38">
        <f>F51</f>
        <v/>
      </c>
      <c r="M51" s="37" t="inlineStr">
        <is>
          <t>y</t>
        </is>
      </c>
      <c r="N51" s="37" t="inlineStr">
        <is>
          <t>y</t>
        </is>
      </c>
      <c r="O51" s="37" t="inlineStr">
        <is>
          <t>y</t>
        </is>
      </c>
      <c r="P51" s="38" t="n">
        <v>21351.07</v>
      </c>
      <c r="Q51" s="36" t="inlineStr">
        <is>
          <t>5-HT3</t>
        </is>
      </c>
      <c r="R51" s="36" t="inlineStr">
        <is>
          <t>3H-Tropistron</t>
        </is>
      </c>
      <c r="S51" s="36" t="inlineStr">
        <is>
          <t>0213-1022</t>
        </is>
      </c>
      <c r="T51" s="37" t="n">
        <v>77</v>
      </c>
      <c r="U51" s="37" t="n">
        <v>1.5</v>
      </c>
      <c r="V51" s="39">
        <f>P51*(1/(2.22*10^12))*(1/(77))*(1/(0.125))*10^9</f>
        <v/>
      </c>
      <c r="W51" s="36" t="inlineStr">
        <is>
          <t>Zacopride HCl</t>
        </is>
      </c>
      <c r="X51" s="37" t="n">
        <v>3</v>
      </c>
      <c r="Y51" s="37" t="n">
        <v>3</v>
      </c>
      <c r="Z51" s="37" t="n">
        <v>15</v>
      </c>
      <c r="AA51" s="37" t="n">
        <v>6.24</v>
      </c>
      <c r="AB51" s="36" t="inlineStr">
        <is>
          <t>Standard</t>
        </is>
      </c>
      <c r="AC51" s="37" t="n">
        <v>1</v>
      </c>
      <c r="AD51" s="37" t="n">
        <v>1</v>
      </c>
    </row>
    <row r="52">
      <c r="A52" s="34" t="inlineStr">
        <is>
          <t>SEC</t>
        </is>
      </c>
      <c r="B52" s="34" t="inlineStr">
        <is>
          <t>5-HT3-1</t>
        </is>
      </c>
      <c r="C52" s="35" t="inlineStr">
        <is>
          <t>10/16/2023</t>
        </is>
      </c>
      <c r="D52" s="36" t="inlineStr">
        <is>
          <t>BRP246</t>
        </is>
      </c>
      <c r="E52" s="37">
        <f>IF(A51="SEC", K51 + 1, E51 + 1)</f>
        <v/>
      </c>
      <c r="F52" s="37" t="inlineStr">
        <is>
          <t>y</t>
        </is>
      </c>
      <c r="G52" s="36" t="inlineStr">
        <is>
          <t>BRP247</t>
        </is>
      </c>
      <c r="H52" s="37">
        <f>IF(A52="SEC", E52 + 1, "")</f>
        <v/>
      </c>
      <c r="I52" s="37">
        <f>F52</f>
        <v/>
      </c>
      <c r="J52" s="36" t="inlineStr">
        <is>
          <t>BRP252</t>
        </is>
      </c>
      <c r="K52" s="37">
        <f>IF(A52="SEC", H52 + 1, "")</f>
        <v/>
      </c>
      <c r="L52" s="38">
        <f>F52</f>
        <v/>
      </c>
      <c r="M52" s="37" t="inlineStr">
        <is>
          <t>y</t>
        </is>
      </c>
      <c r="N52" s="37" t="inlineStr">
        <is>
          <t>y</t>
        </is>
      </c>
      <c r="O52" s="37" t="inlineStr">
        <is>
          <t>y</t>
        </is>
      </c>
      <c r="P52" s="38">
        <f>P51</f>
        <v/>
      </c>
      <c r="Q52" s="36" t="inlineStr">
        <is>
          <t>5-HT3</t>
        </is>
      </c>
      <c r="R52" s="36" t="inlineStr">
        <is>
          <t>3H-Tropistron</t>
        </is>
      </c>
      <c r="S52" s="36" t="inlineStr">
        <is>
          <t>0213-1022</t>
        </is>
      </c>
      <c r="T52" s="37" t="n">
        <v>77</v>
      </c>
      <c r="U52" s="37" t="n">
        <v>1.5</v>
      </c>
      <c r="V52" s="39">
        <f>P52*(1/(2.22*10^12))*(1/(77))*(1/(0.125))*10^9</f>
        <v/>
      </c>
      <c r="W52" s="36" t="inlineStr">
        <is>
          <t>Zacopride HCl</t>
        </is>
      </c>
      <c r="X52" s="37" t="n">
        <v>3</v>
      </c>
      <c r="Y52" s="37" t="n">
        <v>3</v>
      </c>
      <c r="Z52" s="37" t="n">
        <v>15</v>
      </c>
      <c r="AA52" s="37" t="n">
        <v>6.24</v>
      </c>
      <c r="AB52" s="36" t="inlineStr">
        <is>
          <t>Standard</t>
        </is>
      </c>
      <c r="AC52" s="37" t="n">
        <v>1</v>
      </c>
      <c r="AD52" s="37" t="n">
        <v>1</v>
      </c>
    </row>
    <row r="53">
      <c r="A53" s="34" t="inlineStr">
        <is>
          <t>SEC</t>
        </is>
      </c>
      <c r="B53" s="34" t="inlineStr">
        <is>
          <t>5-HT3-2</t>
        </is>
      </c>
      <c r="C53" s="35" t="inlineStr">
        <is>
          <t>10/16/2023</t>
        </is>
      </c>
      <c r="D53" s="36" t="inlineStr">
        <is>
          <t>BRP284</t>
        </is>
      </c>
      <c r="E53" s="37">
        <f>IF(A52="SEC", K52 + 1, E52 + 1)</f>
        <v/>
      </c>
      <c r="F53" s="37" t="inlineStr">
        <is>
          <t>y</t>
        </is>
      </c>
      <c r="G53" s="36" t="inlineStr">
        <is>
          <t>BRP263</t>
        </is>
      </c>
      <c r="H53" s="37">
        <f>IF(A53="SEC", E53 + 1, "")</f>
        <v/>
      </c>
      <c r="I53" s="37">
        <f>F53</f>
        <v/>
      </c>
      <c r="J53" s="36" t="inlineStr">
        <is>
          <t>BRP262</t>
        </is>
      </c>
      <c r="K53" s="37">
        <f>IF(A53="SEC", H53 + 1, "")</f>
        <v/>
      </c>
      <c r="L53" s="38">
        <f>F53</f>
        <v/>
      </c>
      <c r="M53" s="37" t="inlineStr">
        <is>
          <t>y</t>
        </is>
      </c>
      <c r="N53" s="37" t="inlineStr">
        <is>
          <t>y</t>
        </is>
      </c>
      <c r="O53" s="37" t="inlineStr">
        <is>
          <t>y</t>
        </is>
      </c>
      <c r="P53" s="38">
        <f>P52</f>
        <v/>
      </c>
      <c r="Q53" s="36" t="inlineStr">
        <is>
          <t>5-HT3</t>
        </is>
      </c>
      <c r="R53" s="36" t="inlineStr">
        <is>
          <t>3H-Tropistron</t>
        </is>
      </c>
      <c r="S53" s="36" t="inlineStr">
        <is>
          <t>0213-1022</t>
        </is>
      </c>
      <c r="T53" s="37" t="n">
        <v>77</v>
      </c>
      <c r="U53" s="37" t="n">
        <v>1.5</v>
      </c>
      <c r="V53" s="39">
        <f>P53*(1/(2.22*10^12))*(1/(77))*(1/(0.125))*10^9</f>
        <v/>
      </c>
      <c r="W53" s="36" t="inlineStr">
        <is>
          <t>Zacopride HCl</t>
        </is>
      </c>
      <c r="X53" s="37" t="n">
        <v>3</v>
      </c>
      <c r="Y53" s="37" t="n">
        <v>3</v>
      </c>
      <c r="Z53" s="37" t="n">
        <v>15</v>
      </c>
      <c r="AA53" s="37" t="n">
        <v>6.24</v>
      </c>
      <c r="AB53" s="36" t="inlineStr">
        <is>
          <t>Standard</t>
        </is>
      </c>
      <c r="AC53" s="37" t="n">
        <v>1</v>
      </c>
      <c r="AD53" s="37" t="n">
        <v>1</v>
      </c>
    </row>
    <row r="54">
      <c r="A54" s="34" t="inlineStr">
        <is>
          <t>SEC</t>
        </is>
      </c>
      <c r="B54" s="34" t="inlineStr">
        <is>
          <t>5-HT5A-0</t>
        </is>
      </c>
      <c r="C54" s="35" t="inlineStr">
        <is>
          <t>10/16/2023</t>
        </is>
      </c>
      <c r="D54" s="36" t="inlineStr">
        <is>
          <t>BRP234</t>
        </is>
      </c>
      <c r="E54" s="37">
        <f>IF(A53="SEC", K53 + 1, E53 + 1)</f>
        <v/>
      </c>
      <c r="F54" s="37" t="inlineStr">
        <is>
          <t>y</t>
        </is>
      </c>
      <c r="G54" s="36" t="inlineStr">
        <is>
          <t>BRP235</t>
        </is>
      </c>
      <c r="H54" s="37">
        <f>IF(A54="SEC", E54 + 1, "")</f>
        <v/>
      </c>
      <c r="I54" s="37">
        <f>F54</f>
        <v/>
      </c>
      <c r="J54" s="36" t="inlineStr">
        <is>
          <t>BRP236</t>
        </is>
      </c>
      <c r="K54" s="37">
        <f>IF(A54="SEC", H54 + 1, "")</f>
        <v/>
      </c>
      <c r="L54" s="38">
        <f>F54</f>
        <v/>
      </c>
      <c r="M54" s="37" t="inlineStr">
        <is>
          <t>y</t>
        </is>
      </c>
      <c r="N54" s="37" t="inlineStr">
        <is>
          <t>y</t>
        </is>
      </c>
      <c r="O54" s="37" t="inlineStr">
        <is>
          <t>y</t>
        </is>
      </c>
      <c r="P54" s="38" t="n">
        <v>53859.12</v>
      </c>
      <c r="Q54" s="36" t="inlineStr">
        <is>
          <t>5-HT5A</t>
        </is>
      </c>
      <c r="R54" s="36" t="inlineStr">
        <is>
          <t>3H-LSD</t>
        </is>
      </c>
      <c r="S54" s="36" t="inlineStr">
        <is>
          <t>0089-0423 (#8)</t>
        </is>
      </c>
      <c r="T54" s="37" t="n">
        <v>80</v>
      </c>
      <c r="U54" s="37" t="n">
        <v>3</v>
      </c>
      <c r="V54" s="39">
        <f>P54*(1/(2.22*10^12))*(1/(80))*(1/(0.125))*10^9</f>
        <v/>
      </c>
      <c r="W54" s="36" t="inlineStr">
        <is>
          <t>Ergotamine tartrate</t>
        </is>
      </c>
      <c r="X54" s="37" t="n">
        <v>3</v>
      </c>
      <c r="Y54" s="37" t="n">
        <v>3</v>
      </c>
      <c r="Z54" s="37" t="n">
        <v>15</v>
      </c>
      <c r="AA54" s="37" t="n">
        <v>12.96</v>
      </c>
      <c r="AB54" s="36" t="inlineStr">
        <is>
          <t>Standard</t>
        </is>
      </c>
      <c r="AC54" s="37" t="n">
        <v>1</v>
      </c>
      <c r="AD54" s="37" t="n">
        <v>1</v>
      </c>
    </row>
    <row r="55">
      <c r="A55" s="34" t="inlineStr">
        <is>
          <t>SEC</t>
        </is>
      </c>
      <c r="B55" s="34" t="inlineStr">
        <is>
          <t>5-HT5A-1</t>
        </is>
      </c>
      <c r="C55" s="35" t="inlineStr">
        <is>
          <t>10/16/2023</t>
        </is>
      </c>
      <c r="D55" s="36" t="inlineStr">
        <is>
          <t>BRP229</t>
        </is>
      </c>
      <c r="E55" s="37">
        <f>IF(A54="SEC", K54 + 1, E54 + 1)</f>
        <v/>
      </c>
      <c r="F55" s="37" t="inlineStr">
        <is>
          <t>y</t>
        </is>
      </c>
      <c r="G55" s="36" t="inlineStr">
        <is>
          <t>BRP230</t>
        </is>
      </c>
      <c r="H55" s="37">
        <f>IF(A55="SEC", E55 + 1, "")</f>
        <v/>
      </c>
      <c r="I55" s="37">
        <f>F55</f>
        <v/>
      </c>
      <c r="J55" s="36" t="inlineStr">
        <is>
          <t>BRP231</t>
        </is>
      </c>
      <c r="K55" s="37">
        <f>IF(A55="SEC", H55 + 1, "")</f>
        <v/>
      </c>
      <c r="L55" s="38">
        <f>F55</f>
        <v/>
      </c>
      <c r="M55" s="37" t="inlineStr">
        <is>
          <t>y</t>
        </is>
      </c>
      <c r="N55" s="37" t="inlineStr">
        <is>
          <t>y</t>
        </is>
      </c>
      <c r="O55" s="37" t="inlineStr">
        <is>
          <t>y</t>
        </is>
      </c>
      <c r="P55" s="38">
        <f>P54</f>
        <v/>
      </c>
      <c r="Q55" s="36" t="inlineStr">
        <is>
          <t>5-HT5A</t>
        </is>
      </c>
      <c r="R55" s="36" t="inlineStr">
        <is>
          <t>3H-LSD</t>
        </is>
      </c>
      <c r="S55" s="36" t="inlineStr">
        <is>
          <t>0089-0423 (#8)</t>
        </is>
      </c>
      <c r="T55" s="37" t="n">
        <v>80</v>
      </c>
      <c r="U55" s="37" t="n">
        <v>3</v>
      </c>
      <c r="V55" s="39">
        <f>P55*(1/(2.22*10^12))*(1/(80))*(1/(0.125))*10^9</f>
        <v/>
      </c>
      <c r="W55" s="36" t="inlineStr">
        <is>
          <t>Ergotamine tartrate</t>
        </is>
      </c>
      <c r="X55" s="37" t="n">
        <v>3</v>
      </c>
      <c r="Y55" s="37" t="n">
        <v>3</v>
      </c>
      <c r="Z55" s="37" t="n">
        <v>15</v>
      </c>
      <c r="AA55" s="37" t="n">
        <v>12.96</v>
      </c>
      <c r="AB55" s="36" t="inlineStr">
        <is>
          <t>Standard</t>
        </is>
      </c>
      <c r="AC55" s="37" t="n">
        <v>1</v>
      </c>
      <c r="AD55" s="37" t="n">
        <v>1</v>
      </c>
    </row>
    <row r="56">
      <c r="A56" s="34" t="inlineStr">
        <is>
          <t>SEC</t>
        </is>
      </c>
      <c r="B56" s="34" t="inlineStr">
        <is>
          <t>5-HT5A-2</t>
        </is>
      </c>
      <c r="C56" s="35" t="inlineStr">
        <is>
          <t>10/16/2023</t>
        </is>
      </c>
      <c r="D56" s="36" t="inlineStr">
        <is>
          <t>BRP242</t>
        </is>
      </c>
      <c r="E56" s="37">
        <f>IF(A55="SEC", K55 + 1, E55 + 1)</f>
        <v/>
      </c>
      <c r="F56" s="37" t="inlineStr">
        <is>
          <t>y</t>
        </is>
      </c>
      <c r="G56" s="36" t="inlineStr">
        <is>
          <t>BRP243</t>
        </is>
      </c>
      <c r="H56" s="37">
        <f>IF(A56="SEC", E56 + 1, "")</f>
        <v/>
      </c>
      <c r="I56" s="37">
        <f>F56</f>
        <v/>
      </c>
      <c r="J56" s="36" t="inlineStr">
        <is>
          <t>BRP244</t>
        </is>
      </c>
      <c r="K56" s="37">
        <f>IF(A56="SEC", H56 + 1, "")</f>
        <v/>
      </c>
      <c r="L56" s="38">
        <f>F56</f>
        <v/>
      </c>
      <c r="M56" s="37" t="inlineStr">
        <is>
          <t>y</t>
        </is>
      </c>
      <c r="N56" s="37" t="inlineStr">
        <is>
          <t>y</t>
        </is>
      </c>
      <c r="O56" s="37" t="inlineStr">
        <is>
          <t>y</t>
        </is>
      </c>
      <c r="P56" s="38">
        <f>P55</f>
        <v/>
      </c>
      <c r="Q56" s="36" t="inlineStr">
        <is>
          <t>5-HT5A</t>
        </is>
      </c>
      <c r="R56" s="36" t="inlineStr">
        <is>
          <t>3H-LSD</t>
        </is>
      </c>
      <c r="S56" s="36" t="inlineStr">
        <is>
          <t>0089-0423 (#8)</t>
        </is>
      </c>
      <c r="T56" s="37" t="n">
        <v>80</v>
      </c>
      <c r="U56" s="37" t="n">
        <v>3</v>
      </c>
      <c r="V56" s="39">
        <f>P56*(1/(2.22*10^12))*(1/(80))*(1/(0.125))*10^9</f>
        <v/>
      </c>
      <c r="W56" s="36" t="inlineStr">
        <is>
          <t>Ergotamine tartrate</t>
        </is>
      </c>
      <c r="X56" s="37" t="n">
        <v>3</v>
      </c>
      <c r="Y56" s="37" t="n">
        <v>3</v>
      </c>
      <c r="Z56" s="37" t="n">
        <v>15</v>
      </c>
      <c r="AA56" s="37" t="n">
        <v>12.96</v>
      </c>
      <c r="AB56" s="36" t="inlineStr">
        <is>
          <t>Standard</t>
        </is>
      </c>
      <c r="AC56" s="37" t="n">
        <v>1</v>
      </c>
      <c r="AD56" s="37" t="n">
        <v>1</v>
      </c>
    </row>
    <row r="57">
      <c r="A57" s="34" t="inlineStr">
        <is>
          <t>SEC</t>
        </is>
      </c>
      <c r="B57" s="34" t="inlineStr">
        <is>
          <t>5-HT5A-3</t>
        </is>
      </c>
      <c r="C57" s="35" t="inlineStr">
        <is>
          <t>10/16/2023</t>
        </is>
      </c>
      <c r="D57" s="36" t="inlineStr">
        <is>
          <t>BRP238</t>
        </is>
      </c>
      <c r="E57" s="37">
        <f>IF(A56="SEC", K56 + 1, E56 + 1)</f>
        <v/>
      </c>
      <c r="F57" s="37" t="inlineStr">
        <is>
          <t>y</t>
        </is>
      </c>
      <c r="G57" s="36" t="inlineStr">
        <is>
          <t>BRP239</t>
        </is>
      </c>
      <c r="H57" s="37">
        <f>IF(A57="SEC", E57 + 1, "")</f>
        <v/>
      </c>
      <c r="I57" s="37">
        <f>F57</f>
        <v/>
      </c>
      <c r="J57" s="36" t="inlineStr">
        <is>
          <t>BRP240</t>
        </is>
      </c>
      <c r="K57" s="37">
        <f>IF(A57="SEC", H57 + 1, "")</f>
        <v/>
      </c>
      <c r="L57" s="38">
        <f>F57</f>
        <v/>
      </c>
      <c r="M57" s="37" t="inlineStr">
        <is>
          <t>y</t>
        </is>
      </c>
      <c r="N57" s="37" t="inlineStr">
        <is>
          <t>y</t>
        </is>
      </c>
      <c r="O57" s="37" t="inlineStr">
        <is>
          <t>y</t>
        </is>
      </c>
      <c r="P57" s="38">
        <f>P56</f>
        <v/>
      </c>
      <c r="Q57" s="36" t="inlineStr">
        <is>
          <t>5-HT5A</t>
        </is>
      </c>
      <c r="R57" s="36" t="inlineStr">
        <is>
          <t>3H-LSD</t>
        </is>
      </c>
      <c r="S57" s="36" t="inlineStr">
        <is>
          <t>0089-0423 (#8)</t>
        </is>
      </c>
      <c r="T57" s="37" t="n">
        <v>80</v>
      </c>
      <c r="U57" s="37" t="n">
        <v>3</v>
      </c>
      <c r="V57" s="39">
        <f>P57*(1/(2.22*10^12))*(1/(80))*(1/(0.125))*10^9</f>
        <v/>
      </c>
      <c r="W57" s="36" t="inlineStr">
        <is>
          <t>Ergotamine tartrate</t>
        </is>
      </c>
      <c r="X57" s="37" t="n">
        <v>3</v>
      </c>
      <c r="Y57" s="37" t="n">
        <v>3</v>
      </c>
      <c r="Z57" s="37" t="n">
        <v>15</v>
      </c>
      <c r="AA57" s="37" t="n">
        <v>12.96</v>
      </c>
      <c r="AB57" s="36" t="inlineStr">
        <is>
          <t>Standard</t>
        </is>
      </c>
      <c r="AC57" s="37" t="n">
        <v>1</v>
      </c>
      <c r="AD57" s="37" t="n">
        <v>1</v>
      </c>
    </row>
    <row r="58">
      <c r="A58" s="34" t="inlineStr">
        <is>
          <t>SEC</t>
        </is>
      </c>
      <c r="B58" s="34" t="inlineStr">
        <is>
          <t>5-HT5A-4</t>
        </is>
      </c>
      <c r="C58" s="35" t="inlineStr">
        <is>
          <t>10/16/2023</t>
        </is>
      </c>
      <c r="D58" s="36" t="inlineStr">
        <is>
          <t>BRP254</t>
        </is>
      </c>
      <c r="E58" s="37">
        <f>IF(A57="SEC", K57 + 1, E57 + 1)</f>
        <v/>
      </c>
      <c r="F58" s="37" t="inlineStr">
        <is>
          <t>y</t>
        </is>
      </c>
      <c r="G58" s="36" t="inlineStr">
        <is>
          <t>BRP249</t>
        </is>
      </c>
      <c r="H58" s="37">
        <f>IF(A58="SEC", E58 + 1, "")</f>
        <v/>
      </c>
      <c r="I58" s="37">
        <f>F58</f>
        <v/>
      </c>
      <c r="J58" s="36" t="inlineStr">
        <is>
          <t>BRP250</t>
        </is>
      </c>
      <c r="K58" s="37">
        <f>IF(A58="SEC", H58 + 1, "")</f>
        <v/>
      </c>
      <c r="L58" s="38">
        <f>F58</f>
        <v/>
      </c>
      <c r="M58" s="37" t="inlineStr">
        <is>
          <t>y</t>
        </is>
      </c>
      <c r="N58" s="37" t="inlineStr">
        <is>
          <t>y</t>
        </is>
      </c>
      <c r="O58" s="37" t="inlineStr">
        <is>
          <t>y</t>
        </is>
      </c>
      <c r="P58" s="38">
        <f>P57</f>
        <v/>
      </c>
      <c r="Q58" s="36" t="inlineStr">
        <is>
          <t>5-HT5A</t>
        </is>
      </c>
      <c r="R58" s="36" t="inlineStr">
        <is>
          <t>3H-LSD</t>
        </is>
      </c>
      <c r="S58" s="36" t="inlineStr">
        <is>
          <t>0089-0423 (#8)</t>
        </is>
      </c>
      <c r="T58" s="37" t="n">
        <v>80</v>
      </c>
      <c r="U58" s="37" t="n">
        <v>3</v>
      </c>
      <c r="V58" s="39">
        <f>P58*(1/(2.22*10^12))*(1/(80))*(1/(0.125))*10^9</f>
        <v/>
      </c>
      <c r="W58" s="36" t="inlineStr">
        <is>
          <t>Ergotamine tartrate</t>
        </is>
      </c>
      <c r="X58" s="37" t="n">
        <v>3</v>
      </c>
      <c r="Y58" s="37" t="n">
        <v>3</v>
      </c>
      <c r="Z58" s="37" t="n">
        <v>15</v>
      </c>
      <c r="AA58" s="37" t="n">
        <v>12.96</v>
      </c>
      <c r="AB58" s="36" t="inlineStr">
        <is>
          <t>Standard</t>
        </is>
      </c>
      <c r="AC58" s="37" t="n">
        <v>1</v>
      </c>
      <c r="AD58" s="37" t="n">
        <v>1</v>
      </c>
    </row>
    <row r="59">
      <c r="A59" s="40" t="inlineStr">
        <is>
          <t>PRIM</t>
        </is>
      </c>
      <c r="B59" s="40" t="inlineStr">
        <is>
          <t>NET-0</t>
        </is>
      </c>
      <c r="C59" s="41" t="inlineStr">
        <is>
          <t>10/17/2023</t>
        </is>
      </c>
      <c r="D59" s="42" t="inlineStr">
        <is>
          <t>BRP307</t>
        </is>
      </c>
      <c r="E59" s="43" t="n">
        <v>4</v>
      </c>
      <c r="F59" s="43" t="inlineStr">
        <is>
          <t>y</t>
        </is>
      </c>
      <c r="G59" s="42" t="n"/>
      <c r="H59" s="43">
        <f>IF(A59="SEC", E59 + 1, "")</f>
        <v/>
      </c>
      <c r="I59" s="43" t="n"/>
      <c r="J59" s="42" t="n"/>
      <c r="K59" s="43">
        <f>IF(A59="SEC", H59 + 1, "")</f>
        <v/>
      </c>
      <c r="L59" s="44" t="n"/>
      <c r="M59" s="43" t="inlineStr">
        <is>
          <t>y</t>
        </is>
      </c>
      <c r="N59" s="43" t="inlineStr">
        <is>
          <t>y</t>
        </is>
      </c>
      <c r="O59" s="43" t="inlineStr">
        <is>
          <t>y</t>
        </is>
      </c>
      <c r="P59" s="44" t="n">
        <v>36731.5</v>
      </c>
      <c r="Q59" s="42" t="inlineStr">
        <is>
          <t>NET</t>
        </is>
      </c>
      <c r="R59" s="42" t="inlineStr">
        <is>
          <t>3H-Nisoxetine</t>
        </is>
      </c>
      <c r="S59" s="42" t="inlineStr">
        <is>
          <t>0012-0123</t>
        </is>
      </c>
      <c r="T59" s="43" t="n">
        <v>80.8</v>
      </c>
      <c r="U59" s="43" t="n">
        <v>2</v>
      </c>
      <c r="V59" s="45">
        <f>P59*(1/(2.22*10^12))*(1/(80.8))*(1/(0.125))*10^9</f>
        <v/>
      </c>
      <c r="W59" s="42" t="inlineStr">
        <is>
          <t>Desipramine</t>
        </is>
      </c>
      <c r="X59" s="43" t="n">
        <v>1</v>
      </c>
      <c r="Y59" s="43" t="n">
        <v>1</v>
      </c>
      <c r="Z59" s="43" t="n">
        <v>5</v>
      </c>
      <c r="AA59" s="43" t="n">
        <v>2.91</v>
      </c>
      <c r="AB59" s="42" t="inlineStr">
        <is>
          <t>Transporter</t>
        </is>
      </c>
      <c r="AC59" s="43" t="n">
        <v>1</v>
      </c>
      <c r="AD59" s="43" t="n">
        <v>1</v>
      </c>
    </row>
    <row r="60">
      <c r="A60" s="40" t="inlineStr">
        <is>
          <t>PRIM</t>
        </is>
      </c>
      <c r="B60" s="40" t="inlineStr">
        <is>
          <t>PBR-0</t>
        </is>
      </c>
      <c r="C60" s="41" t="inlineStr">
        <is>
          <t>10/17/2023</t>
        </is>
      </c>
      <c r="D60" s="42" t="inlineStr">
        <is>
          <t>BRP280</t>
        </is>
      </c>
      <c r="E60" s="43">
        <f>IF(A59="SEC", K59 + 1, E59 + 1)</f>
        <v/>
      </c>
      <c r="F60" s="43" t="inlineStr">
        <is>
          <t>y</t>
        </is>
      </c>
      <c r="G60" s="42" t="n"/>
      <c r="H60" s="43">
        <f>IF(A60="SEC", E60 + 1, "")</f>
        <v/>
      </c>
      <c r="I60" s="43" t="n"/>
      <c r="J60" s="42" t="n"/>
      <c r="K60" s="43">
        <f>IF(A60="SEC", H60 + 1, "")</f>
        <v/>
      </c>
      <c r="L60" s="44" t="n"/>
      <c r="M60" s="43" t="inlineStr">
        <is>
          <t>y</t>
        </is>
      </c>
      <c r="N60" s="43" t="inlineStr">
        <is>
          <t>y</t>
        </is>
      </c>
      <c r="O60" s="43" t="inlineStr">
        <is>
          <t>y</t>
        </is>
      </c>
      <c r="P60" s="44" t="n">
        <v>16313.57</v>
      </c>
      <c r="Q60" s="42" t="inlineStr">
        <is>
          <t>PBR</t>
        </is>
      </c>
      <c r="R60" s="42" t="inlineStr">
        <is>
          <t>3H-PK11195</t>
        </is>
      </c>
      <c r="S60" s="42" t="inlineStr">
        <is>
          <t>0126-0722</t>
        </is>
      </c>
      <c r="T60" s="43" t="n">
        <v>76.2</v>
      </c>
      <c r="U60" s="43" t="n">
        <v>1</v>
      </c>
      <c r="V60" s="45">
        <f>P60*(1/(2.22*10^12))*(1/(76.2))*(1/(0.125))*10^9</f>
        <v/>
      </c>
      <c r="W60" s="42" t="inlineStr">
        <is>
          <t>Ro5-46864</t>
        </is>
      </c>
      <c r="X60" s="43" t="n">
        <v>1</v>
      </c>
      <c r="Y60" s="43" t="n">
        <v>1</v>
      </c>
      <c r="Z60" s="43" t="n">
        <v>5</v>
      </c>
      <c r="AA60" s="43" t="n">
        <v>1.37</v>
      </c>
      <c r="AB60" s="42" t="inlineStr">
        <is>
          <t>BZP</t>
        </is>
      </c>
      <c r="AC60" s="43" t="n">
        <v>1</v>
      </c>
      <c r="AD60" s="43" t="n">
        <v>1</v>
      </c>
    </row>
    <row r="61">
      <c r="A61" s="40" t="inlineStr">
        <is>
          <t>PRIM</t>
        </is>
      </c>
      <c r="B61" s="40" t="inlineStr">
        <is>
          <t>PBR-1</t>
        </is>
      </c>
      <c r="C61" s="41" t="inlineStr">
        <is>
          <t>10/17/2023</t>
        </is>
      </c>
      <c r="D61" s="42" t="inlineStr">
        <is>
          <t>BRP306</t>
        </is>
      </c>
      <c r="E61" s="43">
        <f>IF(A60="SEC", K60 + 1, E60 + 1)</f>
        <v/>
      </c>
      <c r="F61" s="43" t="inlineStr">
        <is>
          <t>y</t>
        </is>
      </c>
      <c r="G61" s="42" t="n"/>
      <c r="H61" s="43">
        <f>IF(A61="SEC", E61 + 1, "")</f>
        <v/>
      </c>
      <c r="I61" s="43" t="n"/>
      <c r="J61" s="42" t="n"/>
      <c r="K61" s="43">
        <f>IF(A61="SEC", H61 + 1, "")</f>
        <v/>
      </c>
      <c r="L61" s="44" t="n"/>
      <c r="M61" s="43" t="inlineStr">
        <is>
          <t>y</t>
        </is>
      </c>
      <c r="N61" s="43" t="inlineStr">
        <is>
          <t>y</t>
        </is>
      </c>
      <c r="O61" s="43" t="inlineStr">
        <is>
          <t>y</t>
        </is>
      </c>
      <c r="P61" s="44">
        <f>P60</f>
        <v/>
      </c>
      <c r="Q61" s="42" t="inlineStr">
        <is>
          <t>PBR</t>
        </is>
      </c>
      <c r="R61" s="42" t="inlineStr">
        <is>
          <t>3H-PK11195</t>
        </is>
      </c>
      <c r="S61" s="42" t="inlineStr">
        <is>
          <t>0126-0722</t>
        </is>
      </c>
      <c r="T61" s="43" t="n">
        <v>76.2</v>
      </c>
      <c r="U61" s="43" t="n">
        <v>1</v>
      </c>
      <c r="V61" s="45">
        <f>P61*(1/(2.22*10^12))*(1/(76.2))*(1/(0.125))*10^9</f>
        <v/>
      </c>
      <c r="W61" s="42" t="inlineStr">
        <is>
          <t>Ro5-46864</t>
        </is>
      </c>
      <c r="X61" s="43" t="n">
        <v>1</v>
      </c>
      <c r="Y61" s="43" t="n">
        <v>1</v>
      </c>
      <c r="Z61" s="43" t="n">
        <v>5</v>
      </c>
      <c r="AA61" s="43" t="n">
        <v>1.37</v>
      </c>
      <c r="AB61" s="42" t="inlineStr">
        <is>
          <t>BZP</t>
        </is>
      </c>
      <c r="AC61" s="43" t="n">
        <v>1</v>
      </c>
      <c r="AD61" s="43" t="n">
        <v>1</v>
      </c>
    </row>
    <row r="62">
      <c r="A62" s="40" t="inlineStr">
        <is>
          <t>SEC</t>
        </is>
      </c>
      <c r="B62" s="40" t="inlineStr">
        <is>
          <t>5-HT6-0</t>
        </is>
      </c>
      <c r="C62" s="41" t="inlineStr">
        <is>
          <t>10/17/2023</t>
        </is>
      </c>
      <c r="D62" s="42" t="inlineStr">
        <is>
          <t>BRP260</t>
        </is>
      </c>
      <c r="E62" s="43">
        <f>IF(A61="SEC", K61 + 1, E61 + 1)</f>
        <v/>
      </c>
      <c r="F62" s="43" t="inlineStr">
        <is>
          <t>y</t>
        </is>
      </c>
      <c r="G62" s="42" t="inlineStr">
        <is>
          <t>BRP256</t>
        </is>
      </c>
      <c r="H62" s="43">
        <f>IF(A62="SEC", E62 + 1, "")</f>
        <v/>
      </c>
      <c r="I62" s="43">
        <f>F62</f>
        <v/>
      </c>
      <c r="J62" s="42" t="inlineStr">
        <is>
          <t>BRP267</t>
        </is>
      </c>
      <c r="K62" s="43">
        <f>IF(A62="SEC", H62 + 1, "")</f>
        <v/>
      </c>
      <c r="L62" s="44">
        <f>F62</f>
        <v/>
      </c>
      <c r="M62" s="43" t="inlineStr">
        <is>
          <t>y</t>
        </is>
      </c>
      <c r="N62" s="43" t="inlineStr">
        <is>
          <t>y</t>
        </is>
      </c>
      <c r="O62" s="43" t="inlineStr">
        <is>
          <t>y</t>
        </is>
      </c>
      <c r="P62" s="44" t="n">
        <v>96226.37</v>
      </c>
      <c r="Q62" s="42" t="inlineStr">
        <is>
          <t>5-HT6</t>
        </is>
      </c>
      <c r="R62" s="42" t="inlineStr">
        <is>
          <t>3H-LSD</t>
        </is>
      </c>
      <c r="S62" s="42" t="inlineStr">
        <is>
          <t>0089-0423 (#8)</t>
        </is>
      </c>
      <c r="T62" s="43" t="n">
        <v>80</v>
      </c>
      <c r="U62" s="43" t="n">
        <v>5</v>
      </c>
      <c r="V62" s="45">
        <f>P62*(1/(2.22*10^12))*(1/(80))*(1/(0.125))*10^9</f>
        <v/>
      </c>
      <c r="W62" s="42" t="inlineStr">
        <is>
          <t>Clozapine</t>
        </is>
      </c>
      <c r="X62" s="43" t="n">
        <v>3</v>
      </c>
      <c r="Y62" s="43" t="n">
        <v>1</v>
      </c>
      <c r="Z62" s="43" t="n">
        <v>15</v>
      </c>
      <c r="AA62" s="43" t="n">
        <v>21.6</v>
      </c>
      <c r="AB62" s="42" t="inlineStr">
        <is>
          <t>Standard</t>
        </is>
      </c>
      <c r="AC62" s="43" t="n">
        <v>0.5</v>
      </c>
      <c r="AD62" s="43" t="n">
        <v>0.33</v>
      </c>
    </row>
    <row r="63">
      <c r="A63" s="40" t="inlineStr">
        <is>
          <t>SEC</t>
        </is>
      </c>
      <c r="B63" s="40" t="inlineStr">
        <is>
          <t>5-HT6-1</t>
        </is>
      </c>
      <c r="C63" s="41" t="inlineStr">
        <is>
          <t>10/17/2023</t>
        </is>
      </c>
      <c r="D63" s="42" t="inlineStr">
        <is>
          <t>BRP257</t>
        </is>
      </c>
      <c r="E63" s="43">
        <f>IF(A62="SEC", K62 + 1, E62 + 1)</f>
        <v/>
      </c>
      <c r="F63" s="43" t="inlineStr">
        <is>
          <t>y</t>
        </is>
      </c>
      <c r="G63" s="42" t="inlineStr">
        <is>
          <t>BRP259</t>
        </is>
      </c>
      <c r="H63" s="43">
        <f>IF(A63="SEC", E63 + 1, "")</f>
        <v/>
      </c>
      <c r="I63" s="43">
        <f>F63</f>
        <v/>
      </c>
      <c r="J63" s="42" t="inlineStr">
        <is>
          <t>BRP251</t>
        </is>
      </c>
      <c r="K63" s="43">
        <f>IF(A63="SEC", H63 + 1, "")</f>
        <v/>
      </c>
      <c r="L63" s="44">
        <f>F63</f>
        <v/>
      </c>
      <c r="M63" s="43" t="inlineStr">
        <is>
          <t>y</t>
        </is>
      </c>
      <c r="N63" s="43" t="inlineStr">
        <is>
          <t>y</t>
        </is>
      </c>
      <c r="O63" s="43" t="inlineStr">
        <is>
          <t>y</t>
        </is>
      </c>
      <c r="P63" s="44">
        <f>P62</f>
        <v/>
      </c>
      <c r="Q63" s="42" t="inlineStr">
        <is>
          <t>5-HT6</t>
        </is>
      </c>
      <c r="R63" s="42" t="inlineStr">
        <is>
          <t>3H-LSD</t>
        </is>
      </c>
      <c r="S63" s="42" t="inlineStr">
        <is>
          <t>0089-0423 (#8)</t>
        </is>
      </c>
      <c r="T63" s="43" t="n">
        <v>80</v>
      </c>
      <c r="U63" s="43" t="n">
        <v>5</v>
      </c>
      <c r="V63" s="45">
        <f>P63*(1/(2.22*10^12))*(1/(80))*(1/(0.125))*10^9</f>
        <v/>
      </c>
      <c r="W63" s="42" t="inlineStr">
        <is>
          <t>Clozapine</t>
        </is>
      </c>
      <c r="X63" s="43" t="n">
        <v>3</v>
      </c>
      <c r="Y63" s="43" t="n">
        <v>1</v>
      </c>
      <c r="Z63" s="43" t="n">
        <v>15</v>
      </c>
      <c r="AA63" s="43" t="n">
        <v>21.6</v>
      </c>
      <c r="AB63" s="42" t="inlineStr">
        <is>
          <t>Standard</t>
        </is>
      </c>
      <c r="AC63" s="43" t="n">
        <v>0.5</v>
      </c>
      <c r="AD63" s="43" t="n">
        <v>0.33</v>
      </c>
    </row>
    <row r="64">
      <c r="A64" s="40" t="inlineStr">
        <is>
          <t>SEC</t>
        </is>
      </c>
      <c r="B64" s="40" t="inlineStr">
        <is>
          <t>5-HT6-2</t>
        </is>
      </c>
      <c r="C64" s="41" t="inlineStr">
        <is>
          <t>10/17/2023</t>
        </is>
      </c>
      <c r="D64" s="42" t="inlineStr">
        <is>
          <t>BRP274</t>
        </is>
      </c>
      <c r="E64" s="43">
        <f>IF(A63="SEC", K63 + 1, E63 + 1)</f>
        <v/>
      </c>
      <c r="F64" s="43" t="inlineStr">
        <is>
          <t>y</t>
        </is>
      </c>
      <c r="G64" s="42" t="inlineStr">
        <is>
          <t>BRP273</t>
        </is>
      </c>
      <c r="H64" s="43">
        <f>IF(A64="SEC", E64 + 1, "")</f>
        <v/>
      </c>
      <c r="I64" s="43">
        <f>F64</f>
        <v/>
      </c>
      <c r="J64" s="42" t="inlineStr">
        <is>
          <t>BRP272</t>
        </is>
      </c>
      <c r="K64" s="43">
        <f>IF(A64="SEC", H64 + 1, "")</f>
        <v/>
      </c>
      <c r="L64" s="44">
        <f>F64</f>
        <v/>
      </c>
      <c r="M64" s="43" t="inlineStr">
        <is>
          <t>y</t>
        </is>
      </c>
      <c r="N64" s="43" t="inlineStr">
        <is>
          <t>y</t>
        </is>
      </c>
      <c r="O64" s="43" t="inlineStr">
        <is>
          <t>y</t>
        </is>
      </c>
      <c r="P64" s="44">
        <f>P63</f>
        <v/>
      </c>
      <c r="Q64" s="42" t="inlineStr">
        <is>
          <t>5-HT6</t>
        </is>
      </c>
      <c r="R64" s="42" t="inlineStr">
        <is>
          <t>3H-LSD</t>
        </is>
      </c>
      <c r="S64" s="42" t="inlineStr">
        <is>
          <t>0089-0423 (#8)</t>
        </is>
      </c>
      <c r="T64" s="43" t="n">
        <v>80</v>
      </c>
      <c r="U64" s="43" t="n">
        <v>5</v>
      </c>
      <c r="V64" s="45">
        <f>P64*(1/(2.22*10^12))*(1/(80))*(1/(0.125))*10^9</f>
        <v/>
      </c>
      <c r="W64" s="42" t="inlineStr">
        <is>
          <t>Clozapine</t>
        </is>
      </c>
      <c r="X64" s="43" t="n">
        <v>3</v>
      </c>
      <c r="Y64" s="43" t="n">
        <v>1</v>
      </c>
      <c r="Z64" s="43" t="n">
        <v>15</v>
      </c>
      <c r="AA64" s="43" t="n">
        <v>21.6</v>
      </c>
      <c r="AB64" s="42" t="inlineStr">
        <is>
          <t>Standard</t>
        </is>
      </c>
      <c r="AC64" s="43" t="n">
        <v>0.5</v>
      </c>
      <c r="AD64" s="43" t="n">
        <v>0.33</v>
      </c>
    </row>
    <row r="65">
      <c r="A65" s="40" t="inlineStr">
        <is>
          <t>SEC</t>
        </is>
      </c>
      <c r="B65" s="40" t="inlineStr">
        <is>
          <t>5-HT6-3</t>
        </is>
      </c>
      <c r="C65" s="41" t="inlineStr">
        <is>
          <t>10/17/2023</t>
        </is>
      </c>
      <c r="D65" s="42" t="inlineStr">
        <is>
          <t>BRP270</t>
        </is>
      </c>
      <c r="E65" s="43">
        <f>IF(A64="SEC", K64 + 1, E64 + 1)</f>
        <v/>
      </c>
      <c r="F65" s="43" t="inlineStr">
        <is>
          <t>y</t>
        </is>
      </c>
      <c r="G65" s="42" t="inlineStr">
        <is>
          <t>BRP269</t>
        </is>
      </c>
      <c r="H65" s="43">
        <f>IF(A65="SEC", E65 + 1, "")</f>
        <v/>
      </c>
      <c r="I65" s="43">
        <f>F65</f>
        <v/>
      </c>
      <c r="J65" s="42" t="inlineStr">
        <is>
          <t>BRP268</t>
        </is>
      </c>
      <c r="K65" s="43">
        <f>IF(A65="SEC", H65 + 1, "")</f>
        <v/>
      </c>
      <c r="L65" s="44">
        <f>F65</f>
        <v/>
      </c>
      <c r="M65" s="43" t="inlineStr">
        <is>
          <t>y</t>
        </is>
      </c>
      <c r="N65" s="43" t="inlineStr">
        <is>
          <t>y</t>
        </is>
      </c>
      <c r="O65" s="43" t="inlineStr">
        <is>
          <t>y</t>
        </is>
      </c>
      <c r="P65" s="44">
        <f>P64</f>
        <v/>
      </c>
      <c r="Q65" s="42" t="inlineStr">
        <is>
          <t>5-HT6</t>
        </is>
      </c>
      <c r="R65" s="42" t="inlineStr">
        <is>
          <t>3H-LSD</t>
        </is>
      </c>
      <c r="S65" s="42" t="inlineStr">
        <is>
          <t>0089-0423 (#8)</t>
        </is>
      </c>
      <c r="T65" s="43" t="n">
        <v>80</v>
      </c>
      <c r="U65" s="43" t="n">
        <v>5</v>
      </c>
      <c r="V65" s="45">
        <f>P65*(1/(2.22*10^12))*(1/(80))*(1/(0.125))*10^9</f>
        <v/>
      </c>
      <c r="W65" s="42" t="inlineStr">
        <is>
          <t>Clozapine</t>
        </is>
      </c>
      <c r="X65" s="43" t="n">
        <v>3</v>
      </c>
      <c r="Y65" s="43" t="n">
        <v>1</v>
      </c>
      <c r="Z65" s="43" t="n">
        <v>15</v>
      </c>
      <c r="AA65" s="43" t="n">
        <v>21.6</v>
      </c>
      <c r="AB65" s="42" t="inlineStr">
        <is>
          <t>Standard</t>
        </is>
      </c>
      <c r="AC65" s="43" t="n">
        <v>0.5</v>
      </c>
      <c r="AD65" s="43" t="n">
        <v>0.33</v>
      </c>
    </row>
    <row r="66">
      <c r="A66" s="40" t="inlineStr">
        <is>
          <t>SEC</t>
        </is>
      </c>
      <c r="B66" s="40" t="inlineStr">
        <is>
          <t>5-HT6-4</t>
        </is>
      </c>
      <c r="C66" s="41" t="inlineStr">
        <is>
          <t>10/17/2023</t>
        </is>
      </c>
      <c r="D66" s="42" t="inlineStr">
        <is>
          <t>BRP294</t>
        </is>
      </c>
      <c r="E66" s="43">
        <f>IF(A65="SEC", K65 + 1, E65 + 1)</f>
        <v/>
      </c>
      <c r="F66" s="43" t="inlineStr">
        <is>
          <t>y</t>
        </is>
      </c>
      <c r="G66" s="42" t="inlineStr">
        <is>
          <t>BRP276</t>
        </is>
      </c>
      <c r="H66" s="43">
        <f>IF(A66="SEC", E66 + 1, "")</f>
        <v/>
      </c>
      <c r="I66" s="43">
        <f>F66</f>
        <v/>
      </c>
      <c r="J66" s="42" t="inlineStr">
        <is>
          <t>BRP281</t>
        </is>
      </c>
      <c r="K66" s="43">
        <f>IF(A66="SEC", H66 + 1, "")</f>
        <v/>
      </c>
      <c r="L66" s="44">
        <f>F66</f>
        <v/>
      </c>
      <c r="M66" s="43" t="inlineStr">
        <is>
          <t>y</t>
        </is>
      </c>
      <c r="N66" s="43" t="inlineStr">
        <is>
          <t>y</t>
        </is>
      </c>
      <c r="O66" s="43" t="inlineStr">
        <is>
          <t>y</t>
        </is>
      </c>
      <c r="P66" s="44">
        <f>P65</f>
        <v/>
      </c>
      <c r="Q66" s="42" t="inlineStr">
        <is>
          <t>5-HT6</t>
        </is>
      </c>
      <c r="R66" s="42" t="inlineStr">
        <is>
          <t>3H-LSD</t>
        </is>
      </c>
      <c r="S66" s="42" t="inlineStr">
        <is>
          <t>0089-0423 (#8)</t>
        </is>
      </c>
      <c r="T66" s="43" t="n">
        <v>80</v>
      </c>
      <c r="U66" s="43" t="n">
        <v>5</v>
      </c>
      <c r="V66" s="45">
        <f>P66*(1/(2.22*10^12))*(1/(80))*(1/(0.125))*10^9</f>
        <v/>
      </c>
      <c r="W66" s="42" t="inlineStr">
        <is>
          <t>Clozapine</t>
        </is>
      </c>
      <c r="X66" s="43" t="n">
        <v>3</v>
      </c>
      <c r="Y66" s="43" t="n">
        <v>1</v>
      </c>
      <c r="Z66" s="43" t="n">
        <v>15</v>
      </c>
      <c r="AA66" s="43" t="n">
        <v>21.6</v>
      </c>
      <c r="AB66" s="42" t="inlineStr">
        <is>
          <t>Standard</t>
        </is>
      </c>
      <c r="AC66" s="43" t="n">
        <v>0.5</v>
      </c>
      <c r="AD66" s="43" t="n">
        <v>0.33</v>
      </c>
    </row>
    <row r="67">
      <c r="A67" s="46" t="inlineStr">
        <is>
          <t>SEC</t>
        </is>
      </c>
      <c r="B67" s="46" t="inlineStr">
        <is>
          <t>D1-0</t>
        </is>
      </c>
      <c r="C67" s="47" t="inlineStr">
        <is>
          <t>10/18/2023</t>
        </is>
      </c>
      <c r="D67" s="48" t="inlineStr">
        <is>
          <t>BRP330</t>
        </is>
      </c>
      <c r="E67" s="49" t="n">
        <v>4</v>
      </c>
      <c r="F67" s="49" t="inlineStr">
        <is>
          <t>y</t>
        </is>
      </c>
      <c r="G67" s="48" t="inlineStr">
        <is>
          <t>BRP329</t>
        </is>
      </c>
      <c r="H67" s="49">
        <f>IF(A67="SEC", E67 + 1, "")</f>
        <v/>
      </c>
      <c r="I67" s="49">
        <f>F67</f>
        <v/>
      </c>
      <c r="J67" s="48" t="inlineStr">
        <is>
          <t>BRP328</t>
        </is>
      </c>
      <c r="K67" s="49">
        <f>IF(A67="SEC", H67 + 1, "")</f>
        <v/>
      </c>
      <c r="L67" s="50">
        <f>F67</f>
        <v/>
      </c>
      <c r="M67" s="49" t="inlineStr">
        <is>
          <t>y</t>
        </is>
      </c>
      <c r="N67" s="49" t="inlineStr">
        <is>
          <t>y</t>
        </is>
      </c>
      <c r="O67" s="49" t="inlineStr">
        <is>
          <t>y</t>
        </is>
      </c>
      <c r="P67" s="50" t="n">
        <v>31934.79</v>
      </c>
      <c r="Q67" s="48" t="inlineStr">
        <is>
          <t>D1</t>
        </is>
      </c>
      <c r="R67" s="48" t="inlineStr">
        <is>
          <t>3H-SCH23390</t>
        </is>
      </c>
      <c r="S67" s="48" t="inlineStr">
        <is>
          <t>0144-0822 (#2)</t>
        </is>
      </c>
      <c r="T67" s="49" t="n">
        <v>82</v>
      </c>
      <c r="U67" s="49" t="n">
        <v>2</v>
      </c>
      <c r="V67" s="51">
        <f>P67*(1/(2.22*10^12))*(1/(82))*(1/(0.125))*10^9</f>
        <v/>
      </c>
      <c r="W67" s="48" t="inlineStr">
        <is>
          <t>(+)-Butaclamol</t>
        </is>
      </c>
      <c r="X67" s="49" t="n">
        <v>3</v>
      </c>
      <c r="Y67" s="49" t="n">
        <v>3</v>
      </c>
      <c r="Z67" s="49" t="n">
        <v>15</v>
      </c>
      <c r="AA67" s="49" t="n">
        <v>8.859999999999999</v>
      </c>
      <c r="AB67" s="48" t="inlineStr">
        <is>
          <t>Dopamine</t>
        </is>
      </c>
      <c r="AC67" s="49" t="n">
        <v>1</v>
      </c>
      <c r="AD67" s="49" t="n">
        <v>1</v>
      </c>
    </row>
    <row r="68">
      <c r="A68" s="46" t="inlineStr">
        <is>
          <t>SEC</t>
        </is>
      </c>
      <c r="B68" s="46" t="inlineStr">
        <is>
          <t>D1-1</t>
        </is>
      </c>
      <c r="C68" s="47" t="inlineStr">
        <is>
          <t>10/18/2023</t>
        </is>
      </c>
      <c r="D68" s="48" t="inlineStr">
        <is>
          <t>BRP318</t>
        </is>
      </c>
      <c r="E68" s="49">
        <f>IF(A67="SEC", K67 + 1, E67 + 1)</f>
        <v/>
      </c>
      <c r="F68" s="49" t="inlineStr">
        <is>
          <t>y</t>
        </is>
      </c>
      <c r="G68" s="48" t="inlineStr">
        <is>
          <t>BRP317</t>
        </is>
      </c>
      <c r="H68" s="49">
        <f>IF(A68="SEC", E68 + 1, "")</f>
        <v/>
      </c>
      <c r="I68" s="49">
        <f>F68</f>
        <v/>
      </c>
      <c r="J68" s="48" t="inlineStr">
        <is>
          <t>BRP308</t>
        </is>
      </c>
      <c r="K68" s="49">
        <f>IF(A68="SEC", H68 + 1, "")</f>
        <v/>
      </c>
      <c r="L68" s="50">
        <f>F68</f>
        <v/>
      </c>
      <c r="M68" s="49" t="inlineStr">
        <is>
          <t>y</t>
        </is>
      </c>
      <c r="N68" s="49" t="inlineStr">
        <is>
          <t>y</t>
        </is>
      </c>
      <c r="O68" s="49" t="inlineStr">
        <is>
          <t>y</t>
        </is>
      </c>
      <c r="P68" s="50">
        <f>P67</f>
        <v/>
      </c>
      <c r="Q68" s="48" t="inlineStr">
        <is>
          <t>D1</t>
        </is>
      </c>
      <c r="R68" s="48" t="inlineStr">
        <is>
          <t>3H-SCH23390</t>
        </is>
      </c>
      <c r="S68" s="48" t="inlineStr">
        <is>
          <t>0144-0822 (#2)</t>
        </is>
      </c>
      <c r="T68" s="49" t="n">
        <v>82</v>
      </c>
      <c r="U68" s="49" t="n">
        <v>2</v>
      </c>
      <c r="V68" s="51">
        <f>P68*(1/(2.22*10^12))*(1/(82))*(1/(0.125))*10^9</f>
        <v/>
      </c>
      <c r="W68" s="48" t="inlineStr">
        <is>
          <t>(+)-Butaclamol</t>
        </is>
      </c>
      <c r="X68" s="49" t="n">
        <v>3</v>
      </c>
      <c r="Y68" s="49" t="n">
        <v>3</v>
      </c>
      <c r="Z68" s="49" t="n">
        <v>15</v>
      </c>
      <c r="AA68" s="49" t="n">
        <v>8.859999999999999</v>
      </c>
      <c r="AB68" s="48" t="inlineStr">
        <is>
          <t>Dopamine</t>
        </is>
      </c>
      <c r="AC68" s="49" t="n">
        <v>1</v>
      </c>
      <c r="AD68" s="49" t="n">
        <v>1</v>
      </c>
    </row>
    <row r="69">
      <c r="A69" s="46" t="inlineStr">
        <is>
          <t>SEC</t>
        </is>
      </c>
      <c r="B69" s="46" t="inlineStr">
        <is>
          <t>5-HT1A-0</t>
        </is>
      </c>
      <c r="C69" s="47" t="inlineStr">
        <is>
          <t>10/18/2023</t>
        </is>
      </c>
      <c r="D69" s="48" t="inlineStr">
        <is>
          <t>BRP344</t>
        </is>
      </c>
      <c r="E69" s="49">
        <f>IF(A68="SEC", K68 + 1, E68 + 1)</f>
        <v/>
      </c>
      <c r="F69" s="49" t="inlineStr">
        <is>
          <t>y</t>
        </is>
      </c>
      <c r="G69" s="48" t="inlineStr">
        <is>
          <t>BRP345</t>
        </is>
      </c>
      <c r="H69" s="49">
        <f>IF(A69="SEC", E69 + 1, "")</f>
        <v/>
      </c>
      <c r="I69" s="49">
        <f>F69</f>
        <v/>
      </c>
      <c r="J69" s="48" t="inlineStr">
        <is>
          <t>BRP341</t>
        </is>
      </c>
      <c r="K69" s="49">
        <f>IF(A69="SEC", H69 + 1, "")</f>
        <v/>
      </c>
      <c r="L69" s="50">
        <f>F69</f>
        <v/>
      </c>
      <c r="M69" s="49" t="inlineStr">
        <is>
          <t>y</t>
        </is>
      </c>
      <c r="N69" s="49" t="inlineStr">
        <is>
          <t>y</t>
        </is>
      </c>
      <c r="O69" s="49" t="inlineStr">
        <is>
          <t>y</t>
        </is>
      </c>
      <c r="P69" s="50" t="n">
        <v>32449.21</v>
      </c>
      <c r="Q69" s="48" t="inlineStr">
        <is>
          <t>5-HT1A</t>
        </is>
      </c>
      <c r="R69" s="48" t="inlineStr">
        <is>
          <t>3H-Way100635</t>
        </is>
      </c>
      <c r="S69" s="48" t="inlineStr">
        <is>
          <t>0222-1122</t>
        </is>
      </c>
      <c r="T69" s="49" t="n">
        <v>83</v>
      </c>
      <c r="U69" s="49" t="n">
        <v>2</v>
      </c>
      <c r="V69" s="51">
        <f>P69*(1/(2.22*10^12))*(1/(83))*(1/(0.125))*10^9</f>
        <v/>
      </c>
      <c r="W69" s="48" t="inlineStr">
        <is>
          <t>NAD299</t>
        </is>
      </c>
      <c r="X69" s="49" t="n">
        <v>3</v>
      </c>
      <c r="Y69" s="49" t="n">
        <v>1.5</v>
      </c>
      <c r="Z69" s="49" t="n">
        <v>15</v>
      </c>
      <c r="AA69" s="49" t="n">
        <v>8.960000000000001</v>
      </c>
      <c r="AB69" s="48" t="inlineStr">
        <is>
          <t>Standard</t>
        </is>
      </c>
      <c r="AC69" s="49" t="n">
        <v>0.5</v>
      </c>
      <c r="AD69" s="49" t="n">
        <v>0.5</v>
      </c>
    </row>
    <row r="70">
      <c r="A70" s="46" t="inlineStr">
        <is>
          <t>SEC</t>
        </is>
      </c>
      <c r="B70" s="46" t="inlineStr">
        <is>
          <t>5-HT1A-1</t>
        </is>
      </c>
      <c r="C70" s="47" t="inlineStr">
        <is>
          <t>10/18/2023</t>
        </is>
      </c>
      <c r="D70" s="48" t="inlineStr">
        <is>
          <t>BRP335</t>
        </is>
      </c>
      <c r="E70" s="49">
        <f>IF(A69="SEC", K69 + 1, E69 + 1)</f>
        <v/>
      </c>
      <c r="F70" s="49" t="inlineStr">
        <is>
          <t>y</t>
        </is>
      </c>
      <c r="G70" s="48" t="inlineStr">
        <is>
          <t>BRP334</t>
        </is>
      </c>
      <c r="H70" s="49">
        <f>IF(A70="SEC", E70 + 1, "")</f>
        <v/>
      </c>
      <c r="I70" s="49">
        <f>F70</f>
        <v/>
      </c>
      <c r="J70" s="48" t="inlineStr">
        <is>
          <t>BRP333</t>
        </is>
      </c>
      <c r="K70" s="49">
        <f>IF(A70="SEC", H70 + 1, "")</f>
        <v/>
      </c>
      <c r="L70" s="50">
        <f>F70</f>
        <v/>
      </c>
      <c r="M70" s="49" t="inlineStr">
        <is>
          <t>y</t>
        </is>
      </c>
      <c r="N70" s="49" t="inlineStr">
        <is>
          <t>y</t>
        </is>
      </c>
      <c r="O70" s="49" t="inlineStr">
        <is>
          <t>y</t>
        </is>
      </c>
      <c r="P70" s="50">
        <f>P69</f>
        <v/>
      </c>
      <c r="Q70" s="48" t="inlineStr">
        <is>
          <t>5-HT1A</t>
        </is>
      </c>
      <c r="R70" s="48" t="inlineStr">
        <is>
          <t>3H-Way100635</t>
        </is>
      </c>
      <c r="S70" s="48" t="inlineStr">
        <is>
          <t>0222-1122</t>
        </is>
      </c>
      <c r="T70" s="49" t="n">
        <v>83</v>
      </c>
      <c r="U70" s="49" t="n">
        <v>2</v>
      </c>
      <c r="V70" s="51">
        <f>P70*(1/(2.22*10^12))*(1/(83))*(1/(0.125))*10^9</f>
        <v/>
      </c>
      <c r="W70" s="48" t="inlineStr">
        <is>
          <t>NAD299</t>
        </is>
      </c>
      <c r="X70" s="49" t="n">
        <v>3</v>
      </c>
      <c r="Y70" s="49" t="n">
        <v>1.5</v>
      </c>
      <c r="Z70" s="49" t="n">
        <v>15</v>
      </c>
      <c r="AA70" s="49" t="n">
        <v>8.960000000000001</v>
      </c>
      <c r="AB70" s="48" t="inlineStr">
        <is>
          <t>Standard</t>
        </is>
      </c>
      <c r="AC70" s="49" t="n">
        <v>0.5</v>
      </c>
      <c r="AD70" s="49" t="n">
        <v>0.5</v>
      </c>
    </row>
    <row r="71">
      <c r="A71" s="46" t="inlineStr">
        <is>
          <t>SEC</t>
        </is>
      </c>
      <c r="B71" s="46" t="inlineStr">
        <is>
          <t>5-HT2A-0</t>
        </is>
      </c>
      <c r="C71" s="47" t="inlineStr">
        <is>
          <t>10/18/2023</t>
        </is>
      </c>
      <c r="D71" s="48" t="inlineStr">
        <is>
          <t>BRP350</t>
        </is>
      </c>
      <c r="E71" s="49">
        <f>IF(A70="SEC", K70 + 1, E70 + 1)</f>
        <v/>
      </c>
      <c r="F71" s="49" t="inlineStr">
        <is>
          <t>y</t>
        </is>
      </c>
      <c r="G71" s="48" t="inlineStr">
        <is>
          <t>BRP351</t>
        </is>
      </c>
      <c r="H71" s="49">
        <f>IF(A71="SEC", E71 + 1, "")</f>
        <v/>
      </c>
      <c r="I71" s="49">
        <f>F71</f>
        <v/>
      </c>
      <c r="J71" s="48" t="inlineStr">
        <is>
          <t>BRP346</t>
        </is>
      </c>
      <c r="K71" s="49">
        <f>IF(A71="SEC", H71 + 1, "")</f>
        <v/>
      </c>
      <c r="L71" s="50">
        <f>F71</f>
        <v/>
      </c>
      <c r="M71" s="49" t="inlineStr">
        <is>
          <t>y</t>
        </is>
      </c>
      <c r="N71" s="49" t="inlineStr">
        <is>
          <t>y</t>
        </is>
      </c>
      <c r="O71" s="49" t="inlineStr">
        <is>
          <t>y</t>
        </is>
      </c>
      <c r="P71" s="50" t="n">
        <v>6769.9</v>
      </c>
      <c r="Q71" s="48" t="inlineStr">
        <is>
          <t>5-HT2A</t>
        </is>
      </c>
      <c r="R71" s="48" t="inlineStr">
        <is>
          <t>3H-Ketanserin</t>
        </is>
      </c>
      <c r="S71" s="48" t="inlineStr">
        <is>
          <t>0275-1221</t>
        </is>
      </c>
      <c r="T71" s="49" t="n">
        <v>22.8</v>
      </c>
      <c r="U71" s="49" t="n">
        <v>1.5</v>
      </c>
      <c r="V71" s="51">
        <f>P71*(1/(2.22*10^12))*(1/(22.8))*(1/(0.125))*10^9</f>
        <v/>
      </c>
      <c r="W71" s="48" t="inlineStr">
        <is>
          <t>Ketanserin</t>
        </is>
      </c>
      <c r="X71" s="49" t="n">
        <v>3</v>
      </c>
      <c r="Y71" s="49" t="n">
        <v>3</v>
      </c>
      <c r="Z71" s="49" t="n">
        <v>15</v>
      </c>
      <c r="AA71" s="49" t="n">
        <v>1.85</v>
      </c>
      <c r="AB71" s="48" t="inlineStr">
        <is>
          <t>Standard</t>
        </is>
      </c>
      <c r="AC71" s="49" t="n">
        <v>1</v>
      </c>
      <c r="AD71" s="49" t="n">
        <v>1</v>
      </c>
    </row>
    <row r="72">
      <c r="A72" s="46" t="inlineStr">
        <is>
          <t>SEC</t>
        </is>
      </c>
      <c r="B72" s="46" t="inlineStr">
        <is>
          <t>5-HT2A-1</t>
        </is>
      </c>
      <c r="C72" s="47" t="inlineStr">
        <is>
          <t>10/18/2023</t>
        </is>
      </c>
      <c r="D72" s="48" t="inlineStr">
        <is>
          <t>BRP348</t>
        </is>
      </c>
      <c r="E72" s="49">
        <f>IF(A71="SEC", K71 + 1, E71 + 1)</f>
        <v/>
      </c>
      <c r="F72" s="49" t="inlineStr">
        <is>
          <t>y</t>
        </is>
      </c>
      <c r="G72" s="48" t="inlineStr">
        <is>
          <t>BRP349</t>
        </is>
      </c>
      <c r="H72" s="49">
        <f>IF(A72="SEC", E72 + 1, "")</f>
        <v/>
      </c>
      <c r="I72" s="49">
        <f>F72</f>
        <v/>
      </c>
      <c r="J72" s="48" t="inlineStr">
        <is>
          <t>BRP342</t>
        </is>
      </c>
      <c r="K72" s="49">
        <f>IF(A72="SEC", H72 + 1, "")</f>
        <v/>
      </c>
      <c r="L72" s="50">
        <f>F72</f>
        <v/>
      </c>
      <c r="M72" s="49" t="inlineStr">
        <is>
          <t>y</t>
        </is>
      </c>
      <c r="N72" s="49" t="inlineStr">
        <is>
          <t>y</t>
        </is>
      </c>
      <c r="O72" s="49" t="inlineStr">
        <is>
          <t>y</t>
        </is>
      </c>
      <c r="P72" s="50">
        <f>P71</f>
        <v/>
      </c>
      <c r="Q72" s="48" t="inlineStr">
        <is>
          <t>5-HT2A</t>
        </is>
      </c>
      <c r="R72" s="48" t="inlineStr">
        <is>
          <t>3H-Ketanserin</t>
        </is>
      </c>
      <c r="S72" s="48" t="inlineStr">
        <is>
          <t>0275-1221</t>
        </is>
      </c>
      <c r="T72" s="49" t="n">
        <v>22.8</v>
      </c>
      <c r="U72" s="49" t="n">
        <v>1.5</v>
      </c>
      <c r="V72" s="51">
        <f>P72*(1/(2.22*10^12))*(1/(22.8))*(1/(0.125))*10^9</f>
        <v/>
      </c>
      <c r="W72" s="48" t="inlineStr">
        <is>
          <t>Ketanserin</t>
        </is>
      </c>
      <c r="X72" s="49" t="n">
        <v>3</v>
      </c>
      <c r="Y72" s="49" t="n">
        <v>3</v>
      </c>
      <c r="Z72" s="49" t="n">
        <v>15</v>
      </c>
      <c r="AA72" s="49" t="n">
        <v>1.85</v>
      </c>
      <c r="AB72" s="48" t="inlineStr">
        <is>
          <t>Standard</t>
        </is>
      </c>
      <c r="AC72" s="49" t="n">
        <v>1</v>
      </c>
      <c r="AD72" s="49" t="n">
        <v>1</v>
      </c>
    </row>
    <row r="73">
      <c r="A73" s="46" t="inlineStr">
        <is>
          <t>SEC</t>
        </is>
      </c>
      <c r="B73" s="46" t="inlineStr">
        <is>
          <t>M3-0</t>
        </is>
      </c>
      <c r="C73" s="47" t="inlineStr">
        <is>
          <t>10/18/2023</t>
        </is>
      </c>
      <c r="D73" s="48" t="inlineStr">
        <is>
          <t>BRP359</t>
        </is>
      </c>
      <c r="E73" s="49">
        <f>IF(A72="SEC", K72 + 1, E72 + 1)</f>
        <v/>
      </c>
      <c r="F73" s="49" t="inlineStr">
        <is>
          <t>y</t>
        </is>
      </c>
      <c r="G73" s="48" t="inlineStr">
        <is>
          <t>BRP360</t>
        </is>
      </c>
      <c r="H73" s="49">
        <f>IF(A73="SEC", E73 + 1, "")</f>
        <v/>
      </c>
      <c r="I73" s="49">
        <f>F73</f>
        <v/>
      </c>
      <c r="J73" s="48" t="inlineStr">
        <is>
          <t>BRP353</t>
        </is>
      </c>
      <c r="K73" s="49">
        <f>IF(A73="SEC", H73 + 1, "")</f>
        <v/>
      </c>
      <c r="L73" s="50">
        <f>F73</f>
        <v/>
      </c>
      <c r="M73" s="49" t="inlineStr">
        <is>
          <t>y</t>
        </is>
      </c>
      <c r="N73" s="49" t="inlineStr">
        <is>
          <t>y</t>
        </is>
      </c>
      <c r="O73" s="49" t="inlineStr">
        <is>
          <t>y</t>
        </is>
      </c>
      <c r="P73" s="50" t="n">
        <v>8471.809999999999</v>
      </c>
      <c r="Q73" s="48" t="inlineStr">
        <is>
          <t>M3</t>
        </is>
      </c>
      <c r="R73" s="48" t="inlineStr">
        <is>
          <t>3H-QNB</t>
        </is>
      </c>
      <c r="S73" s="48" t="inlineStr">
        <is>
          <t>0166-0822 (#2)</t>
        </is>
      </c>
      <c r="T73" s="49" t="n">
        <v>30</v>
      </c>
      <c r="U73" s="49" t="n">
        <v>1</v>
      </c>
      <c r="V73" s="51">
        <f>P73*(1/(2.22*10^12))*(1/(30))*(1/(0.125))*10^9</f>
        <v/>
      </c>
      <c r="W73" s="48" t="inlineStr">
        <is>
          <t>Atropine</t>
        </is>
      </c>
      <c r="X73" s="49" t="n">
        <v>3</v>
      </c>
      <c r="Y73" s="49" t="n">
        <v>4.5</v>
      </c>
      <c r="Z73" s="49" t="n">
        <v>15</v>
      </c>
      <c r="AA73" s="49" t="n">
        <v>1.62</v>
      </c>
      <c r="AB73" s="48" t="inlineStr">
        <is>
          <t>Muscarinic</t>
        </is>
      </c>
      <c r="AC73" s="49" t="n">
        <v>1.5</v>
      </c>
      <c r="AD73" s="49" t="n">
        <v>1.5</v>
      </c>
    </row>
    <row r="74">
      <c r="A74" s="52" t="inlineStr">
        <is>
          <t>SEC</t>
        </is>
      </c>
      <c r="B74" s="52" t="inlineStr">
        <is>
          <t>DAT-0</t>
        </is>
      </c>
      <c r="C74" s="53" t="inlineStr">
        <is>
          <t>10/19/2023</t>
        </is>
      </c>
      <c r="D74" s="54" t="inlineStr">
        <is>
          <t>BRP387</t>
        </is>
      </c>
      <c r="E74" s="55" t="n">
        <v>4</v>
      </c>
      <c r="F74" s="55" t="inlineStr">
        <is>
          <t>Y</t>
        </is>
      </c>
      <c r="G74" s="54" t="inlineStr">
        <is>
          <t>BRP388</t>
        </is>
      </c>
      <c r="H74" s="55">
        <f>IF(A74="SEC", E74 + 1, "")</f>
        <v/>
      </c>
      <c r="I74" s="55">
        <f>F74</f>
        <v/>
      </c>
      <c r="J74" s="54" t="inlineStr">
        <is>
          <t>BRP389</t>
        </is>
      </c>
      <c r="K74" s="55">
        <f>IF(A74="SEC", H74 + 1, "")</f>
        <v/>
      </c>
      <c r="L74" s="56">
        <f>F74</f>
        <v/>
      </c>
      <c r="M74" s="55" t="inlineStr">
        <is>
          <t>y</t>
        </is>
      </c>
      <c r="N74" s="55" t="inlineStr">
        <is>
          <t>y</t>
        </is>
      </c>
      <c r="O74" s="55" t="inlineStr">
        <is>
          <t>y</t>
        </is>
      </c>
      <c r="P74" s="56" t="n">
        <v>85890.91</v>
      </c>
      <c r="Q74" s="54" t="inlineStr">
        <is>
          <t>DAT</t>
        </is>
      </c>
      <c r="R74" s="54" t="inlineStr">
        <is>
          <t>3H-Win35428</t>
        </is>
      </c>
      <c r="S74" s="54" t="inlineStr">
        <is>
          <t>0159-0822</t>
        </is>
      </c>
      <c r="T74" s="55" t="n">
        <v>82.8</v>
      </c>
      <c r="U74" s="55" t="n">
        <v>5</v>
      </c>
      <c r="V74" s="57">
        <f>P74*(1/(2.22*10^12))*(1/(82.8))*(1/(0.125))*10^9</f>
        <v/>
      </c>
      <c r="W74" s="54" t="inlineStr">
        <is>
          <t>GBR12909</t>
        </is>
      </c>
      <c r="X74" s="55" t="n">
        <v>3</v>
      </c>
      <c r="Y74" s="55" t="n">
        <v>3</v>
      </c>
      <c r="Z74" s="55" t="n">
        <v>15</v>
      </c>
      <c r="AA74" s="55" t="n">
        <v>22.36</v>
      </c>
      <c r="AB74" s="54" t="inlineStr">
        <is>
          <t>Transporter</t>
        </is>
      </c>
      <c r="AC74" s="55" t="n">
        <v>1</v>
      </c>
      <c r="AD74" s="55" t="n">
        <v>1</v>
      </c>
    </row>
    <row r="75">
      <c r="A75" s="52" t="inlineStr">
        <is>
          <t>SEC</t>
        </is>
      </c>
      <c r="B75" s="52" t="inlineStr">
        <is>
          <t>DAT-1</t>
        </is>
      </c>
      <c r="C75" s="53" t="inlineStr">
        <is>
          <t>10/19/2023</t>
        </is>
      </c>
      <c r="D75" s="54" t="inlineStr">
        <is>
          <t>BRP379</t>
        </is>
      </c>
      <c r="E75" s="55">
        <f>IF(A74="SEC", K74 + 1, E74 + 1)</f>
        <v/>
      </c>
      <c r="F75" s="55" t="inlineStr">
        <is>
          <t>Y</t>
        </is>
      </c>
      <c r="G75" s="54" t="inlineStr">
        <is>
          <t>BRP380</t>
        </is>
      </c>
      <c r="H75" s="55">
        <f>IF(A75="SEC", E75 + 1, "")</f>
        <v/>
      </c>
      <c r="I75" s="55">
        <f>F75</f>
        <v/>
      </c>
      <c r="J75" s="54" t="inlineStr">
        <is>
          <t>BRP381</t>
        </is>
      </c>
      <c r="K75" s="55">
        <f>IF(A75="SEC", H75 + 1, "")</f>
        <v/>
      </c>
      <c r="L75" s="56">
        <f>F75</f>
        <v/>
      </c>
      <c r="M75" s="55" t="inlineStr">
        <is>
          <t>y</t>
        </is>
      </c>
      <c r="N75" s="55" t="inlineStr">
        <is>
          <t>y</t>
        </is>
      </c>
      <c r="O75" s="55" t="inlineStr">
        <is>
          <t>y</t>
        </is>
      </c>
      <c r="P75" s="56">
        <f>P74</f>
        <v/>
      </c>
      <c r="Q75" s="54" t="inlineStr">
        <is>
          <t>DAT</t>
        </is>
      </c>
      <c r="R75" s="54" t="inlineStr">
        <is>
          <t>3H-Win35428</t>
        </is>
      </c>
      <c r="S75" s="54" t="inlineStr">
        <is>
          <t>0159-0822</t>
        </is>
      </c>
      <c r="T75" s="55" t="n">
        <v>82.8</v>
      </c>
      <c r="U75" s="55" t="n">
        <v>5</v>
      </c>
      <c r="V75" s="57">
        <f>P75*(1/(2.22*10^12))*(1/(82.8))*(1/(0.125))*10^9</f>
        <v/>
      </c>
      <c r="W75" s="54" t="inlineStr">
        <is>
          <t>GBR12909</t>
        </is>
      </c>
      <c r="X75" s="55" t="n">
        <v>3</v>
      </c>
      <c r="Y75" s="55" t="n">
        <v>3</v>
      </c>
      <c r="Z75" s="55" t="n">
        <v>15</v>
      </c>
      <c r="AA75" s="55" t="n">
        <v>22.36</v>
      </c>
      <c r="AB75" s="54" t="inlineStr">
        <is>
          <t>Transporter</t>
        </is>
      </c>
      <c r="AC75" s="55" t="n">
        <v>1</v>
      </c>
      <c r="AD75" s="55" t="n">
        <v>1</v>
      </c>
    </row>
    <row r="76">
      <c r="A76" s="52" t="inlineStr">
        <is>
          <t>SEC</t>
        </is>
      </c>
      <c r="B76" s="52" t="inlineStr">
        <is>
          <t>DAT-2</t>
        </is>
      </c>
      <c r="C76" s="53" t="inlineStr">
        <is>
          <t>10/19/2023</t>
        </is>
      </c>
      <c r="D76" s="54" t="inlineStr">
        <is>
          <t>BRP397</t>
        </is>
      </c>
      <c r="E76" s="55">
        <f>IF(A75="SEC", K75 + 1, E75 + 1)</f>
        <v/>
      </c>
      <c r="F76" s="55" t="inlineStr">
        <is>
          <t>Y</t>
        </is>
      </c>
      <c r="G76" s="54" t="inlineStr">
        <is>
          <t>BRP398</t>
        </is>
      </c>
      <c r="H76" s="55">
        <f>IF(A76="SEC", E76 + 1, "")</f>
        <v/>
      </c>
      <c r="I76" s="55">
        <f>F76</f>
        <v/>
      </c>
      <c r="J76" s="54" t="inlineStr">
        <is>
          <t>BRP390</t>
        </is>
      </c>
      <c r="K76" s="55">
        <f>IF(A76="SEC", H76 + 1, "")</f>
        <v/>
      </c>
      <c r="L76" s="56">
        <f>F76</f>
        <v/>
      </c>
      <c r="M76" s="55" t="inlineStr">
        <is>
          <t>y</t>
        </is>
      </c>
      <c r="N76" s="55" t="inlineStr">
        <is>
          <t>y</t>
        </is>
      </c>
      <c r="O76" s="55" t="inlineStr">
        <is>
          <t>y</t>
        </is>
      </c>
      <c r="P76" s="56">
        <f>P75</f>
        <v/>
      </c>
      <c r="Q76" s="54" t="inlineStr">
        <is>
          <t>DAT</t>
        </is>
      </c>
      <c r="R76" s="54" t="inlineStr">
        <is>
          <t>3H-Win35428</t>
        </is>
      </c>
      <c r="S76" s="54" t="inlineStr">
        <is>
          <t>0159-0822</t>
        </is>
      </c>
      <c r="T76" s="55" t="n">
        <v>82.8</v>
      </c>
      <c r="U76" s="55" t="n">
        <v>5</v>
      </c>
      <c r="V76" s="57">
        <f>P76*(1/(2.22*10^12))*(1/(82.8))*(1/(0.125))*10^9</f>
        <v/>
      </c>
      <c r="W76" s="54" t="inlineStr">
        <is>
          <t>GBR12909</t>
        </is>
      </c>
      <c r="X76" s="55" t="n">
        <v>3</v>
      </c>
      <c r="Y76" s="55" t="n">
        <v>3</v>
      </c>
      <c r="Z76" s="55" t="n">
        <v>15</v>
      </c>
      <c r="AA76" s="55" t="n">
        <v>22.36</v>
      </c>
      <c r="AB76" s="54" t="inlineStr">
        <is>
          <t>Transporter</t>
        </is>
      </c>
      <c r="AC76" s="55" t="n">
        <v>1</v>
      </c>
      <c r="AD76" s="55" t="n">
        <v>1</v>
      </c>
    </row>
    <row r="77">
      <c r="A77" s="52" t="inlineStr">
        <is>
          <t>SEC</t>
        </is>
      </c>
      <c r="B77" s="52" t="inlineStr">
        <is>
          <t>DAT-3</t>
        </is>
      </c>
      <c r="C77" s="53" t="inlineStr">
        <is>
          <t>10/19/2023</t>
        </is>
      </c>
      <c r="D77" s="54" t="inlineStr">
        <is>
          <t>BRP392</t>
        </is>
      </c>
      <c r="E77" s="55">
        <f>IF(A76="SEC", K76 + 1, E76 + 1)</f>
        <v/>
      </c>
      <c r="F77" s="55" t="inlineStr">
        <is>
          <t>Y</t>
        </is>
      </c>
      <c r="G77" s="54" t="inlineStr">
        <is>
          <t>BRP393</t>
        </is>
      </c>
      <c r="H77" s="55">
        <f>IF(A77="SEC", E77 + 1, "")</f>
        <v/>
      </c>
      <c r="I77" s="55">
        <f>F77</f>
        <v/>
      </c>
      <c r="J77" s="54" t="inlineStr">
        <is>
          <t>BRP394</t>
        </is>
      </c>
      <c r="K77" s="55">
        <f>IF(A77="SEC", H77 + 1, "")</f>
        <v/>
      </c>
      <c r="L77" s="56">
        <f>F77</f>
        <v/>
      </c>
      <c r="M77" s="55" t="inlineStr">
        <is>
          <t>y</t>
        </is>
      </c>
      <c r="N77" s="55" t="inlineStr">
        <is>
          <t>y</t>
        </is>
      </c>
      <c r="O77" s="55" t="inlineStr">
        <is>
          <t>y</t>
        </is>
      </c>
      <c r="P77" s="56">
        <f>P76</f>
        <v/>
      </c>
      <c r="Q77" s="54" t="inlineStr">
        <is>
          <t>DAT</t>
        </is>
      </c>
      <c r="R77" s="54" t="inlineStr">
        <is>
          <t>3H-Win35428</t>
        </is>
      </c>
      <c r="S77" s="54" t="inlineStr">
        <is>
          <t>0159-0822</t>
        </is>
      </c>
      <c r="T77" s="55" t="n">
        <v>82.8</v>
      </c>
      <c r="U77" s="55" t="n">
        <v>5</v>
      </c>
      <c r="V77" s="57">
        <f>P77*(1/(2.22*10^12))*(1/(82.8))*(1/(0.125))*10^9</f>
        <v/>
      </c>
      <c r="W77" s="54" t="inlineStr">
        <is>
          <t>GBR12909</t>
        </is>
      </c>
      <c r="X77" s="55" t="n">
        <v>3</v>
      </c>
      <c r="Y77" s="55" t="n">
        <v>3</v>
      </c>
      <c r="Z77" s="55" t="n">
        <v>15</v>
      </c>
      <c r="AA77" s="55" t="n">
        <v>22.36</v>
      </c>
      <c r="AB77" s="54" t="inlineStr">
        <is>
          <t>Transporter</t>
        </is>
      </c>
      <c r="AC77" s="55" t="n">
        <v>1</v>
      </c>
      <c r="AD77" s="55" t="n">
        <v>1</v>
      </c>
    </row>
    <row r="78">
      <c r="A78" s="52" t="inlineStr">
        <is>
          <t>SEC</t>
        </is>
      </c>
      <c r="B78" s="52" t="inlineStr">
        <is>
          <t>DAT-4</t>
        </is>
      </c>
      <c r="C78" s="53" t="inlineStr">
        <is>
          <t>10/19/2023</t>
        </is>
      </c>
      <c r="D78" s="54" t="inlineStr">
        <is>
          <t>BRP405</t>
        </is>
      </c>
      <c r="E78" s="55">
        <f>IF(A77="SEC", K77 + 1, E77 + 1)</f>
        <v/>
      </c>
      <c r="F78" s="55" t="inlineStr">
        <is>
          <t>Y</t>
        </is>
      </c>
      <c r="G78" s="54" t="inlineStr">
        <is>
          <t>BRP402</t>
        </is>
      </c>
      <c r="H78" s="55">
        <f>IF(A78="SEC", E78 + 1, "")</f>
        <v/>
      </c>
      <c r="I78" s="55">
        <f>F78</f>
        <v/>
      </c>
      <c r="J78" s="54" t="inlineStr">
        <is>
          <t>BRP403</t>
        </is>
      </c>
      <c r="K78" s="55">
        <f>IF(A78="SEC", H78 + 1, "")</f>
        <v/>
      </c>
      <c r="L78" s="56">
        <f>F78</f>
        <v/>
      </c>
      <c r="M78" s="55" t="inlineStr">
        <is>
          <t>y</t>
        </is>
      </c>
      <c r="N78" s="55" t="inlineStr">
        <is>
          <t>y</t>
        </is>
      </c>
      <c r="O78" s="55" t="inlineStr">
        <is>
          <t>y</t>
        </is>
      </c>
      <c r="P78" s="56">
        <f>P77</f>
        <v/>
      </c>
      <c r="Q78" s="54" t="inlineStr">
        <is>
          <t>DAT</t>
        </is>
      </c>
      <c r="R78" s="54" t="inlineStr">
        <is>
          <t>3H-Win35428</t>
        </is>
      </c>
      <c r="S78" s="54" t="inlineStr">
        <is>
          <t>0159-0822</t>
        </is>
      </c>
      <c r="T78" s="55" t="n">
        <v>82.8</v>
      </c>
      <c r="U78" s="55" t="n">
        <v>5</v>
      </c>
      <c r="V78" s="57">
        <f>P78*(1/(2.22*10^12))*(1/(82.8))*(1/(0.125))*10^9</f>
        <v/>
      </c>
      <c r="W78" s="54" t="inlineStr">
        <is>
          <t>GBR12909</t>
        </is>
      </c>
      <c r="X78" s="55" t="n">
        <v>3</v>
      </c>
      <c r="Y78" s="55" t="n">
        <v>3</v>
      </c>
      <c r="Z78" s="55" t="n">
        <v>15</v>
      </c>
      <c r="AA78" s="55" t="n">
        <v>22.36</v>
      </c>
      <c r="AB78" s="54" t="inlineStr">
        <is>
          <t>Transporter</t>
        </is>
      </c>
      <c r="AC78" s="55" t="n">
        <v>1</v>
      </c>
      <c r="AD78" s="55" t="n">
        <v>1</v>
      </c>
    </row>
    <row r="79">
      <c r="A79" s="52" t="inlineStr">
        <is>
          <t>SEC</t>
        </is>
      </c>
      <c r="B79" s="52" t="inlineStr">
        <is>
          <t>NET-0</t>
        </is>
      </c>
      <c r="C79" s="53" t="inlineStr">
        <is>
          <t>10/19/2023</t>
        </is>
      </c>
      <c r="D79" s="54" t="inlineStr">
        <is>
          <t>BRP366</t>
        </is>
      </c>
      <c r="E79" s="55">
        <f>IF(A78="SEC", K78 + 1, E78 + 1)</f>
        <v/>
      </c>
      <c r="F79" s="55" t="inlineStr">
        <is>
          <t>Y</t>
        </is>
      </c>
      <c r="G79" s="54" t="inlineStr">
        <is>
          <t>BRP367</t>
        </is>
      </c>
      <c r="H79" s="55">
        <f>IF(A79="SEC", E79 + 1, "")</f>
        <v/>
      </c>
      <c r="I79" s="55">
        <f>F79</f>
        <v/>
      </c>
      <c r="J79" s="54" t="inlineStr">
        <is>
          <t>BRP368</t>
        </is>
      </c>
      <c r="K79" s="55">
        <f>IF(A79="SEC", H79 + 1, "")</f>
        <v/>
      </c>
      <c r="L79" s="56">
        <f>F79</f>
        <v/>
      </c>
      <c r="M79" s="55" t="inlineStr">
        <is>
          <t>y</t>
        </is>
      </c>
      <c r="N79" s="55" t="inlineStr">
        <is>
          <t>y</t>
        </is>
      </c>
      <c r="O79" s="55" t="inlineStr">
        <is>
          <t>y</t>
        </is>
      </c>
      <c r="P79" s="56" t="n">
        <v>32575.58</v>
      </c>
      <c r="Q79" s="54" t="inlineStr">
        <is>
          <t>NET</t>
        </is>
      </c>
      <c r="R79" s="54" t="inlineStr">
        <is>
          <t>3H-Nisoxetine</t>
        </is>
      </c>
      <c r="S79" s="54" t="inlineStr">
        <is>
          <t>0012-0123</t>
        </is>
      </c>
      <c r="T79" s="55" t="n">
        <v>80.8</v>
      </c>
      <c r="U79" s="55" t="n">
        <v>2</v>
      </c>
      <c r="V79" s="57">
        <f>P79*(1/(2.22*10^12))*(1/(80.8))*(1/(0.125))*10^9</f>
        <v/>
      </c>
      <c r="W79" s="54" t="inlineStr">
        <is>
          <t>Desipramine</t>
        </is>
      </c>
      <c r="X79" s="55" t="n">
        <v>3</v>
      </c>
      <c r="Y79" s="55" t="n">
        <v>3</v>
      </c>
      <c r="Z79" s="55" t="n">
        <v>15</v>
      </c>
      <c r="AA79" s="55" t="n">
        <v>8.73</v>
      </c>
      <c r="AB79" s="54" t="inlineStr">
        <is>
          <t>Transporter</t>
        </is>
      </c>
      <c r="AC79" s="55" t="n">
        <v>1</v>
      </c>
      <c r="AD79" s="55" t="n">
        <v>1</v>
      </c>
    </row>
    <row r="80">
      <c r="A80" s="52" t="inlineStr">
        <is>
          <t>SEC</t>
        </is>
      </c>
      <c r="B80" s="52" t="inlineStr">
        <is>
          <t>NET-1</t>
        </is>
      </c>
      <c r="C80" s="53" t="inlineStr">
        <is>
          <t>10/19/2023</t>
        </is>
      </c>
      <c r="D80" s="54" t="inlineStr">
        <is>
          <t>BRP355</t>
        </is>
      </c>
      <c r="E80" s="55">
        <f>IF(A79="SEC", K79 + 1, E79 + 1)</f>
        <v/>
      </c>
      <c r="F80" s="55" t="inlineStr">
        <is>
          <t>Y</t>
        </is>
      </c>
      <c r="G80" s="54" t="inlineStr">
        <is>
          <t>BRP356</t>
        </is>
      </c>
      <c r="H80" s="55">
        <f>IF(A80="SEC", E80 + 1, "")</f>
        <v/>
      </c>
      <c r="I80" s="55">
        <f>F80</f>
        <v/>
      </c>
      <c r="J80" s="54" t="inlineStr">
        <is>
          <t>BRP357</t>
        </is>
      </c>
      <c r="K80" s="55">
        <f>IF(A80="SEC", H80 + 1, "")</f>
        <v/>
      </c>
      <c r="L80" s="56">
        <f>F80</f>
        <v/>
      </c>
      <c r="M80" s="55" t="inlineStr">
        <is>
          <t>y</t>
        </is>
      </c>
      <c r="N80" s="55" t="inlineStr">
        <is>
          <t>y</t>
        </is>
      </c>
      <c r="O80" s="55" t="inlineStr">
        <is>
          <t>y</t>
        </is>
      </c>
      <c r="P80" s="56">
        <f>P79</f>
        <v/>
      </c>
      <c r="Q80" s="54" t="inlineStr">
        <is>
          <t>NET</t>
        </is>
      </c>
      <c r="R80" s="54" t="inlineStr">
        <is>
          <t>3H-Nisoxetine</t>
        </is>
      </c>
      <c r="S80" s="54" t="inlineStr">
        <is>
          <t>0012-0123</t>
        </is>
      </c>
      <c r="T80" s="55" t="n">
        <v>80.8</v>
      </c>
      <c r="U80" s="55" t="n">
        <v>2</v>
      </c>
      <c r="V80" s="57">
        <f>P80*(1/(2.22*10^12))*(1/(80.8))*(1/(0.125))*10^9</f>
        <v/>
      </c>
      <c r="W80" s="54" t="inlineStr">
        <is>
          <t>Desipramine</t>
        </is>
      </c>
      <c r="X80" s="55" t="n">
        <v>3</v>
      </c>
      <c r="Y80" s="55" t="n">
        <v>3</v>
      </c>
      <c r="Z80" s="55" t="n">
        <v>15</v>
      </c>
      <c r="AA80" s="55" t="n">
        <v>8.73</v>
      </c>
      <c r="AB80" s="54" t="inlineStr">
        <is>
          <t>Transporter</t>
        </is>
      </c>
      <c r="AC80" s="55" t="n">
        <v>1</v>
      </c>
      <c r="AD80" s="55" t="n">
        <v>1</v>
      </c>
    </row>
    <row r="81">
      <c r="A81" s="52" t="inlineStr">
        <is>
          <t>SEC</t>
        </is>
      </c>
      <c r="B81" s="52" t="inlineStr">
        <is>
          <t>NET-2</t>
        </is>
      </c>
      <c r="C81" s="53" t="inlineStr">
        <is>
          <t>10/19/2023</t>
        </is>
      </c>
      <c r="D81" s="54" t="inlineStr">
        <is>
          <t>BRP373</t>
        </is>
      </c>
      <c r="E81" s="55">
        <f>IF(A80="SEC", K80 + 1, E80 + 1)</f>
        <v/>
      </c>
      <c r="F81" s="55" t="inlineStr">
        <is>
          <t>Y</t>
        </is>
      </c>
      <c r="G81" s="54" t="inlineStr">
        <is>
          <t>BRP374</t>
        </is>
      </c>
      <c r="H81" s="55">
        <f>IF(A81="SEC", E81 + 1, "")</f>
        <v/>
      </c>
      <c r="I81" s="55">
        <f>F81</f>
        <v/>
      </c>
      <c r="J81" s="54" t="inlineStr">
        <is>
          <t>BRP375</t>
        </is>
      </c>
      <c r="K81" s="55">
        <f>IF(A81="SEC", H81 + 1, "")</f>
        <v/>
      </c>
      <c r="L81" s="56">
        <f>F81</f>
        <v/>
      </c>
      <c r="M81" s="55" t="inlineStr">
        <is>
          <t>y</t>
        </is>
      </c>
      <c r="N81" s="55" t="inlineStr">
        <is>
          <t>y</t>
        </is>
      </c>
      <c r="O81" s="55" t="inlineStr">
        <is>
          <t>y</t>
        </is>
      </c>
      <c r="P81" s="56">
        <f>P80</f>
        <v/>
      </c>
      <c r="Q81" s="54" t="inlineStr">
        <is>
          <t>NET</t>
        </is>
      </c>
      <c r="R81" s="54" t="inlineStr">
        <is>
          <t>3H-Nisoxetine</t>
        </is>
      </c>
      <c r="S81" s="54" t="inlineStr">
        <is>
          <t>0012-0123</t>
        </is>
      </c>
      <c r="T81" s="55" t="n">
        <v>80.8</v>
      </c>
      <c r="U81" s="55" t="n">
        <v>2</v>
      </c>
      <c r="V81" s="57">
        <f>P81*(1/(2.22*10^12))*(1/(80.8))*(1/(0.125))*10^9</f>
        <v/>
      </c>
      <c r="W81" s="54" t="inlineStr">
        <is>
          <t>Desipramine</t>
        </is>
      </c>
      <c r="X81" s="55" t="n">
        <v>3</v>
      </c>
      <c r="Y81" s="55" t="n">
        <v>3</v>
      </c>
      <c r="Z81" s="55" t="n">
        <v>15</v>
      </c>
      <c r="AA81" s="55" t="n">
        <v>8.73</v>
      </c>
      <c r="AB81" s="54" t="inlineStr">
        <is>
          <t>Transporter</t>
        </is>
      </c>
      <c r="AC81" s="55" t="n">
        <v>1</v>
      </c>
      <c r="AD81" s="55" t="n">
        <v>1</v>
      </c>
    </row>
    <row r="82">
      <c r="A82" s="58" t="inlineStr">
        <is>
          <t>SEC</t>
        </is>
      </c>
      <c r="B82" s="58" t="inlineStr">
        <is>
          <t>Alpha2A-0</t>
        </is>
      </c>
      <c r="C82" s="59" t="inlineStr">
        <is>
          <t>10/20/2023</t>
        </is>
      </c>
      <c r="D82" s="60" t="inlineStr">
        <is>
          <t>BRP469</t>
        </is>
      </c>
      <c r="E82" s="61" t="n">
        <v>4</v>
      </c>
      <c r="F82" s="61" t="inlineStr">
        <is>
          <t>y</t>
        </is>
      </c>
      <c r="G82" s="60" t="inlineStr">
        <is>
          <t>BRP470</t>
        </is>
      </c>
      <c r="H82" s="61">
        <f>IF(A82="SEC", E82 + 1, "")</f>
        <v/>
      </c>
      <c r="I82" s="61">
        <f>F82</f>
        <v/>
      </c>
      <c r="J82" s="60" t="inlineStr">
        <is>
          <t>BRP471</t>
        </is>
      </c>
      <c r="K82" s="61">
        <f>IF(A82="SEC", H82 + 1, "")</f>
        <v/>
      </c>
      <c r="L82" s="62">
        <f>F82</f>
        <v/>
      </c>
      <c r="M82" s="61" t="inlineStr">
        <is>
          <t>y</t>
        </is>
      </c>
      <c r="N82" s="61" t="inlineStr">
        <is>
          <t>y</t>
        </is>
      </c>
      <c r="O82" s="61" t="inlineStr">
        <is>
          <t>Y</t>
        </is>
      </c>
      <c r="P82" s="62" t="n">
        <v>29614.52</v>
      </c>
      <c r="Q82" s="60" t="inlineStr">
        <is>
          <t>Alpha2A</t>
        </is>
      </c>
      <c r="R82" s="60" t="inlineStr">
        <is>
          <t>3H-Rauwolscine</t>
        </is>
      </c>
      <c r="S82" s="60" t="inlineStr">
        <is>
          <t>0075-0323 (#2)</t>
        </is>
      </c>
      <c r="T82" s="61" t="n">
        <v>83.09999999999999</v>
      </c>
      <c r="U82" s="61" t="n">
        <v>1.5</v>
      </c>
      <c r="V82" s="63">
        <f>P82*(1/(2.22*10^12))*(1/(83.1))*(1/(0.125))*10^9</f>
        <v/>
      </c>
      <c r="W82" s="60" t="inlineStr">
        <is>
          <t>Oxymetazoline hydrochloride</t>
        </is>
      </c>
      <c r="X82" s="61" t="n">
        <v>3</v>
      </c>
      <c r="Y82" s="61" t="n">
        <v>0.5</v>
      </c>
      <c r="Z82" s="61" t="n">
        <v>15</v>
      </c>
      <c r="AA82" s="61" t="n">
        <v>6.73</v>
      </c>
      <c r="AB82" s="60" t="inlineStr">
        <is>
          <t>Alpha2</t>
        </is>
      </c>
      <c r="AC82" s="61" t="n">
        <v>0.25</v>
      </c>
      <c r="AD82" s="61" t="n">
        <v>0.2</v>
      </c>
    </row>
    <row r="83">
      <c r="A83" s="58" t="inlineStr">
        <is>
          <t>SEC</t>
        </is>
      </c>
      <c r="B83" s="58" t="inlineStr">
        <is>
          <t>Alpha2A-1</t>
        </is>
      </c>
      <c r="C83" s="59" t="inlineStr">
        <is>
          <t>10/20/2023</t>
        </is>
      </c>
      <c r="D83" s="60" t="inlineStr">
        <is>
          <t>BRP465</t>
        </is>
      </c>
      <c r="E83" s="61">
        <f>IF(A82="SEC", K82 + 1, E82 + 1)</f>
        <v/>
      </c>
      <c r="F83" s="61" t="inlineStr">
        <is>
          <t>y</t>
        </is>
      </c>
      <c r="G83" s="60" t="inlineStr">
        <is>
          <t>BRP458</t>
        </is>
      </c>
      <c r="H83" s="61">
        <f>IF(A83="SEC", E83 + 1, "")</f>
        <v/>
      </c>
      <c r="I83" s="61">
        <f>F83</f>
        <v/>
      </c>
      <c r="J83" s="60" t="inlineStr">
        <is>
          <t>BRP459</t>
        </is>
      </c>
      <c r="K83" s="61">
        <f>IF(A83="SEC", H83 + 1, "")</f>
        <v/>
      </c>
      <c r="L83" s="62">
        <f>F83</f>
        <v/>
      </c>
      <c r="M83" s="61" t="inlineStr">
        <is>
          <t>y</t>
        </is>
      </c>
      <c r="N83" s="61" t="inlineStr">
        <is>
          <t>y</t>
        </is>
      </c>
      <c r="O83" s="61" t="inlineStr">
        <is>
          <t>Y</t>
        </is>
      </c>
      <c r="P83" s="62">
        <f>P82</f>
        <v/>
      </c>
      <c r="Q83" s="60" t="inlineStr">
        <is>
          <t>Alpha2A</t>
        </is>
      </c>
      <c r="R83" s="60" t="inlineStr">
        <is>
          <t>3H-Rauwolscine</t>
        </is>
      </c>
      <c r="S83" s="60" t="inlineStr">
        <is>
          <t>0075-0323 (#2)</t>
        </is>
      </c>
      <c r="T83" s="61" t="n">
        <v>83.09999999999999</v>
      </c>
      <c r="U83" s="61" t="n">
        <v>1.5</v>
      </c>
      <c r="V83" s="63">
        <f>P83*(1/(2.22*10^12))*(1/(83.1))*(1/(0.125))*10^9</f>
        <v/>
      </c>
      <c r="W83" s="60" t="inlineStr">
        <is>
          <t>Oxymetazoline hydrochloride</t>
        </is>
      </c>
      <c r="X83" s="61" t="n">
        <v>3</v>
      </c>
      <c r="Y83" s="61" t="n">
        <v>0.5</v>
      </c>
      <c r="Z83" s="61" t="n">
        <v>15</v>
      </c>
      <c r="AA83" s="61" t="n">
        <v>6.73</v>
      </c>
      <c r="AB83" s="60" t="inlineStr">
        <is>
          <t>Alpha2</t>
        </is>
      </c>
      <c r="AC83" s="61" t="n">
        <v>0.25</v>
      </c>
      <c r="AD83" s="61" t="n">
        <v>0.2</v>
      </c>
    </row>
    <row r="84">
      <c r="A84" s="58" t="inlineStr">
        <is>
          <t>SEC</t>
        </is>
      </c>
      <c r="B84" s="58" t="inlineStr">
        <is>
          <t>Alpha2A-2</t>
        </is>
      </c>
      <c r="C84" s="59" t="inlineStr">
        <is>
          <t>10/20/2023</t>
        </is>
      </c>
      <c r="D84" s="60" t="inlineStr">
        <is>
          <t>BRP479</t>
        </is>
      </c>
      <c r="E84" s="61">
        <f>IF(A83="SEC", K83 + 1, E83 + 1)</f>
        <v/>
      </c>
      <c r="F84" s="61" t="inlineStr">
        <is>
          <t>y</t>
        </is>
      </c>
      <c r="G84" s="60" t="inlineStr">
        <is>
          <t>BRP472</t>
        </is>
      </c>
      <c r="H84" s="61">
        <f>IF(A84="SEC", E84 + 1, "")</f>
        <v/>
      </c>
      <c r="I84" s="61">
        <f>F84</f>
        <v/>
      </c>
      <c r="J84" s="60" t="inlineStr">
        <is>
          <t>BRP473</t>
        </is>
      </c>
      <c r="K84" s="61">
        <f>IF(A84="SEC", H84 + 1, "")</f>
        <v/>
      </c>
      <c r="L84" s="62">
        <f>F84</f>
        <v/>
      </c>
      <c r="M84" s="61" t="inlineStr">
        <is>
          <t>y</t>
        </is>
      </c>
      <c r="N84" s="61" t="inlineStr">
        <is>
          <t>y</t>
        </is>
      </c>
      <c r="O84" s="61" t="inlineStr">
        <is>
          <t>Y</t>
        </is>
      </c>
      <c r="P84" s="62">
        <f>P83</f>
        <v/>
      </c>
      <c r="Q84" s="60" t="inlineStr">
        <is>
          <t>Alpha2A</t>
        </is>
      </c>
      <c r="R84" s="60" t="inlineStr">
        <is>
          <t>3H-Rauwolscine</t>
        </is>
      </c>
      <c r="S84" s="60" t="inlineStr">
        <is>
          <t>0075-0323 (#2)</t>
        </is>
      </c>
      <c r="T84" s="61" t="n">
        <v>83.09999999999999</v>
      </c>
      <c r="U84" s="61" t="n">
        <v>1.5</v>
      </c>
      <c r="V84" s="63">
        <f>P84*(1/(2.22*10^12))*(1/(83.1))*(1/(0.125))*10^9</f>
        <v/>
      </c>
      <c r="W84" s="60" t="inlineStr">
        <is>
          <t>Oxymetazoline hydrochloride</t>
        </is>
      </c>
      <c r="X84" s="61" t="n">
        <v>3</v>
      </c>
      <c r="Y84" s="61" t="n">
        <v>0.5</v>
      </c>
      <c r="Z84" s="61" t="n">
        <v>15</v>
      </c>
      <c r="AA84" s="61" t="n">
        <v>6.73</v>
      </c>
      <c r="AB84" s="60" t="inlineStr">
        <is>
          <t>Alpha2</t>
        </is>
      </c>
      <c r="AC84" s="61" t="n">
        <v>0.25</v>
      </c>
      <c r="AD84" s="61" t="n">
        <v>0.2</v>
      </c>
    </row>
    <row r="85">
      <c r="A85" s="58" t="inlineStr">
        <is>
          <t>SEC</t>
        </is>
      </c>
      <c r="B85" s="58" t="inlineStr">
        <is>
          <t>Alpha2A-3</t>
        </is>
      </c>
      <c r="C85" s="59" t="inlineStr">
        <is>
          <t>10/20/2023</t>
        </is>
      </c>
      <c r="D85" s="60" t="inlineStr">
        <is>
          <t>BRP475</t>
        </is>
      </c>
      <c r="E85" s="61">
        <f>IF(A84="SEC", K84 + 1, E84 + 1)</f>
        <v/>
      </c>
      <c r="F85" s="61" t="inlineStr">
        <is>
          <t>y</t>
        </is>
      </c>
      <c r="G85" s="60" t="inlineStr">
        <is>
          <t>BRP466</t>
        </is>
      </c>
      <c r="H85" s="61">
        <f>IF(A85="SEC", E85 + 1, "")</f>
        <v/>
      </c>
      <c r="I85" s="61">
        <f>F85</f>
        <v/>
      </c>
      <c r="J85" s="60" t="inlineStr">
        <is>
          <t>BRP467</t>
        </is>
      </c>
      <c r="K85" s="61">
        <f>IF(A85="SEC", H85 + 1, "")</f>
        <v/>
      </c>
      <c r="L85" s="62">
        <f>F85</f>
        <v/>
      </c>
      <c r="M85" s="61" t="inlineStr">
        <is>
          <t>y</t>
        </is>
      </c>
      <c r="N85" s="61" t="inlineStr">
        <is>
          <t>y</t>
        </is>
      </c>
      <c r="O85" s="61" t="inlineStr">
        <is>
          <t>Y</t>
        </is>
      </c>
      <c r="P85" s="62">
        <f>P84</f>
        <v/>
      </c>
      <c r="Q85" s="60" t="inlineStr">
        <is>
          <t>Alpha2A</t>
        </is>
      </c>
      <c r="R85" s="60" t="inlineStr">
        <is>
          <t>3H-Rauwolscine</t>
        </is>
      </c>
      <c r="S85" s="60" t="inlineStr">
        <is>
          <t>0075-0323 (#2)</t>
        </is>
      </c>
      <c r="T85" s="61" t="n">
        <v>83.09999999999999</v>
      </c>
      <c r="U85" s="61" t="n">
        <v>1.5</v>
      </c>
      <c r="V85" s="63">
        <f>P85*(1/(2.22*10^12))*(1/(83.1))*(1/(0.125))*10^9</f>
        <v/>
      </c>
      <c r="W85" s="60" t="inlineStr">
        <is>
          <t>Oxymetazoline hydrochloride</t>
        </is>
      </c>
      <c r="X85" s="61" t="n">
        <v>3</v>
      </c>
      <c r="Y85" s="61" t="n">
        <v>0.5</v>
      </c>
      <c r="Z85" s="61" t="n">
        <v>15</v>
      </c>
      <c r="AA85" s="61" t="n">
        <v>6.73</v>
      </c>
      <c r="AB85" s="60" t="inlineStr">
        <is>
          <t>Alpha2</t>
        </is>
      </c>
      <c r="AC85" s="61" t="n">
        <v>0.25</v>
      </c>
      <c r="AD85" s="61" t="n">
        <v>0.2</v>
      </c>
    </row>
    <row r="86">
      <c r="A86" s="58" t="inlineStr">
        <is>
          <t>SEC</t>
        </is>
      </c>
      <c r="B86" s="58" t="inlineStr">
        <is>
          <t>Alpha2A-4</t>
        </is>
      </c>
      <c r="C86" s="59" t="inlineStr">
        <is>
          <t>10/20/2023</t>
        </is>
      </c>
      <c r="D86" s="60" t="inlineStr">
        <is>
          <t>BRP481</t>
        </is>
      </c>
      <c r="E86" s="61">
        <f>IF(A85="SEC", K85 + 1, E85 + 1)</f>
        <v/>
      </c>
      <c r="F86" s="61" t="inlineStr">
        <is>
          <t>y</t>
        </is>
      </c>
      <c r="G86" s="60" t="inlineStr">
        <is>
          <t>BRP482</t>
        </is>
      </c>
      <c r="H86" s="61">
        <f>IF(A86="SEC", E86 + 1, "")</f>
        <v/>
      </c>
      <c r="I86" s="61">
        <f>F86</f>
        <v/>
      </c>
      <c r="J86" s="60" t="inlineStr">
        <is>
          <t>BRP483</t>
        </is>
      </c>
      <c r="K86" s="61">
        <f>IF(A86="SEC", H86 + 1, "")</f>
        <v/>
      </c>
      <c r="L86" s="62">
        <f>F86</f>
        <v/>
      </c>
      <c r="M86" s="61" t="inlineStr">
        <is>
          <t>y</t>
        </is>
      </c>
      <c r="N86" s="61" t="inlineStr">
        <is>
          <t>y</t>
        </is>
      </c>
      <c r="O86" s="61" t="inlineStr">
        <is>
          <t>Y</t>
        </is>
      </c>
      <c r="P86" s="62">
        <f>P85</f>
        <v/>
      </c>
      <c r="Q86" s="60" t="inlineStr">
        <is>
          <t>Alpha2A</t>
        </is>
      </c>
      <c r="R86" s="60" t="inlineStr">
        <is>
          <t>3H-Rauwolscine</t>
        </is>
      </c>
      <c r="S86" s="60" t="inlineStr">
        <is>
          <t>0075-0323 (#2)</t>
        </is>
      </c>
      <c r="T86" s="61" t="n">
        <v>83.09999999999999</v>
      </c>
      <c r="U86" s="61" t="n">
        <v>1.5</v>
      </c>
      <c r="V86" s="63">
        <f>P86*(1/(2.22*10^12))*(1/(83.1))*(1/(0.125))*10^9</f>
        <v/>
      </c>
      <c r="W86" s="60" t="inlineStr">
        <is>
          <t>Oxymetazoline hydrochloride</t>
        </is>
      </c>
      <c r="X86" s="61" t="n">
        <v>3</v>
      </c>
      <c r="Y86" s="61" t="n">
        <v>0.5</v>
      </c>
      <c r="Z86" s="61" t="n">
        <v>15</v>
      </c>
      <c r="AA86" s="61" t="n">
        <v>6.73</v>
      </c>
      <c r="AB86" s="60" t="inlineStr">
        <is>
          <t>Alpha2</t>
        </is>
      </c>
      <c r="AC86" s="61" t="n">
        <v>0.25</v>
      </c>
      <c r="AD86" s="61" t="n">
        <v>0.2</v>
      </c>
    </row>
    <row r="87">
      <c r="A87" s="58" t="inlineStr">
        <is>
          <t>SEC</t>
        </is>
      </c>
      <c r="B87" s="58" t="inlineStr">
        <is>
          <t>Alpha2B-0</t>
        </is>
      </c>
      <c r="C87" s="59" t="inlineStr">
        <is>
          <t>10/20/2023</t>
        </is>
      </c>
      <c r="D87" s="60" t="inlineStr">
        <is>
          <t>BRP449</t>
        </is>
      </c>
      <c r="E87" s="61">
        <f>IF(A86="SEC", K86 + 1, E86 + 1)</f>
        <v/>
      </c>
      <c r="F87" s="61" t="inlineStr">
        <is>
          <t>y</t>
        </is>
      </c>
      <c r="G87" s="60" t="inlineStr">
        <is>
          <t>BRP450</t>
        </is>
      </c>
      <c r="H87" s="61">
        <f>IF(A87="SEC", E87 + 1, "")</f>
        <v/>
      </c>
      <c r="I87" s="61">
        <f>F87</f>
        <v/>
      </c>
      <c r="J87" s="60" t="inlineStr">
        <is>
          <t>BRP451</t>
        </is>
      </c>
      <c r="K87" s="61">
        <f>IF(A87="SEC", H87 + 1, "")</f>
        <v/>
      </c>
      <c r="L87" s="62">
        <f>F87</f>
        <v/>
      </c>
      <c r="M87" s="61" t="inlineStr">
        <is>
          <t>y</t>
        </is>
      </c>
      <c r="N87" s="61" t="inlineStr">
        <is>
          <t>y</t>
        </is>
      </c>
      <c r="O87" s="61" t="inlineStr">
        <is>
          <t>Y</t>
        </is>
      </c>
      <c r="P87" s="62" t="n">
        <v>29614.52</v>
      </c>
      <c r="Q87" s="60" t="inlineStr">
        <is>
          <t>Alpha2B</t>
        </is>
      </c>
      <c r="R87" s="60" t="inlineStr">
        <is>
          <t>3H-Rauwolscine</t>
        </is>
      </c>
      <c r="S87" s="60" t="inlineStr">
        <is>
          <t>0075-0323 (#2)</t>
        </is>
      </c>
      <c r="T87" s="61" t="n">
        <v>83.09999999999999</v>
      </c>
      <c r="U87" s="61" t="n">
        <v>1.5</v>
      </c>
      <c r="V87" s="63">
        <f>P87*(1/(2.22*10^12))*(1/(83.1))*(1/(0.125))*10^9</f>
        <v/>
      </c>
      <c r="W87" s="60" t="inlineStr">
        <is>
          <t>Yohimbine</t>
        </is>
      </c>
      <c r="X87" s="61" t="n">
        <v>3</v>
      </c>
      <c r="Y87" s="61" t="n">
        <v>1.5</v>
      </c>
      <c r="Z87" s="61" t="n">
        <v>15</v>
      </c>
      <c r="AA87" s="61" t="n">
        <v>6.73</v>
      </c>
      <c r="AB87" s="60" t="inlineStr">
        <is>
          <t>Alpha2</t>
        </is>
      </c>
      <c r="AC87" s="61" t="n">
        <v>0.5</v>
      </c>
      <c r="AD87" s="61" t="n">
        <v>0.5</v>
      </c>
    </row>
    <row r="88">
      <c r="A88" s="58" t="inlineStr">
        <is>
          <t>SEC</t>
        </is>
      </c>
      <c r="B88" s="58" t="inlineStr">
        <is>
          <t>Alpha2B-1</t>
        </is>
      </c>
      <c r="C88" s="59" t="inlineStr">
        <is>
          <t>10/20/2023</t>
        </is>
      </c>
      <c r="D88" s="60" t="inlineStr">
        <is>
          <t>BRP439</t>
        </is>
      </c>
      <c r="E88" s="61">
        <f>IF(A87="SEC", K87 + 1, E87 + 1)</f>
        <v/>
      </c>
      <c r="F88" s="61" t="inlineStr">
        <is>
          <t>y</t>
        </is>
      </c>
      <c r="G88" s="60" t="inlineStr">
        <is>
          <t>BRP440</t>
        </is>
      </c>
      <c r="H88" s="61">
        <f>IF(A88="SEC", E88 + 1, "")</f>
        <v/>
      </c>
      <c r="I88" s="61">
        <f>F88</f>
        <v/>
      </c>
      <c r="J88" s="60" t="inlineStr">
        <is>
          <t>BRP441</t>
        </is>
      </c>
      <c r="K88" s="61">
        <f>IF(A88="SEC", H88 + 1, "")</f>
        <v/>
      </c>
      <c r="L88" s="62">
        <f>F88</f>
        <v/>
      </c>
      <c r="M88" s="61" t="inlineStr">
        <is>
          <t>y</t>
        </is>
      </c>
      <c r="N88" s="61" t="inlineStr">
        <is>
          <t>y</t>
        </is>
      </c>
      <c r="O88" s="61" t="inlineStr">
        <is>
          <t>Y</t>
        </is>
      </c>
      <c r="P88" s="62">
        <f>P87</f>
        <v/>
      </c>
      <c r="Q88" s="60" t="inlineStr">
        <is>
          <t>Alpha2B</t>
        </is>
      </c>
      <c r="R88" s="60" t="inlineStr">
        <is>
          <t>3H-Rauwolscine</t>
        </is>
      </c>
      <c r="S88" s="60" t="inlineStr">
        <is>
          <t>0075-0323 (#2)</t>
        </is>
      </c>
      <c r="T88" s="61" t="n">
        <v>83.09999999999999</v>
      </c>
      <c r="U88" s="61" t="n">
        <v>1.5</v>
      </c>
      <c r="V88" s="63">
        <f>P88*(1/(2.22*10^12))*(1/(83.1))*(1/(0.125))*10^9</f>
        <v/>
      </c>
      <c r="W88" s="60" t="inlineStr">
        <is>
          <t>Yohimbine</t>
        </is>
      </c>
      <c r="X88" s="61" t="n">
        <v>3</v>
      </c>
      <c r="Y88" s="61" t="n">
        <v>1.5</v>
      </c>
      <c r="Z88" s="61" t="n">
        <v>15</v>
      </c>
      <c r="AA88" s="61" t="n">
        <v>6.73</v>
      </c>
      <c r="AB88" s="60" t="inlineStr">
        <is>
          <t>Alpha2</t>
        </is>
      </c>
      <c r="AC88" s="61" t="n">
        <v>0.5</v>
      </c>
      <c r="AD88" s="61" t="n">
        <v>0.5</v>
      </c>
    </row>
    <row r="89">
      <c r="A89" s="58" t="inlineStr">
        <is>
          <t>SEC</t>
        </is>
      </c>
      <c r="B89" s="58" t="inlineStr">
        <is>
          <t>Alpha2B-2</t>
        </is>
      </c>
      <c r="C89" s="59" t="inlineStr">
        <is>
          <t>10/20/2023</t>
        </is>
      </c>
      <c r="D89" s="60" t="inlineStr">
        <is>
          <t>BRP457</t>
        </is>
      </c>
      <c r="E89" s="61">
        <f>IF(A88="SEC", K88 + 1, E88 + 1)</f>
        <v/>
      </c>
      <c r="F89" s="61" t="inlineStr">
        <is>
          <t>y</t>
        </is>
      </c>
      <c r="G89" s="60" t="inlineStr">
        <is>
          <t>BRP452</t>
        </is>
      </c>
      <c r="H89" s="61">
        <f>IF(A89="SEC", E89 + 1, "")</f>
        <v/>
      </c>
      <c r="I89" s="61">
        <f>F89</f>
        <v/>
      </c>
      <c r="J89" s="60" t="inlineStr">
        <is>
          <t>BRP453</t>
        </is>
      </c>
      <c r="K89" s="61">
        <f>IF(A89="SEC", H89 + 1, "")</f>
        <v/>
      </c>
      <c r="L89" s="62">
        <f>F89</f>
        <v/>
      </c>
      <c r="M89" s="61" t="inlineStr">
        <is>
          <t>y</t>
        </is>
      </c>
      <c r="N89" s="61" t="inlineStr">
        <is>
          <t>y</t>
        </is>
      </c>
      <c r="O89" s="61" t="inlineStr">
        <is>
          <t>Y</t>
        </is>
      </c>
      <c r="P89" s="62">
        <f>P88</f>
        <v/>
      </c>
      <c r="Q89" s="60" t="inlineStr">
        <is>
          <t>Alpha2B</t>
        </is>
      </c>
      <c r="R89" s="60" t="inlineStr">
        <is>
          <t>3H-Rauwolscine</t>
        </is>
      </c>
      <c r="S89" s="60" t="inlineStr">
        <is>
          <t>0075-0323 (#2)</t>
        </is>
      </c>
      <c r="T89" s="61" t="n">
        <v>83.09999999999999</v>
      </c>
      <c r="U89" s="61" t="n">
        <v>1.5</v>
      </c>
      <c r="V89" s="63">
        <f>P89*(1/(2.22*10^12))*(1/(83.1))*(1/(0.125))*10^9</f>
        <v/>
      </c>
      <c r="W89" s="60" t="inlineStr">
        <is>
          <t>Yohimbine</t>
        </is>
      </c>
      <c r="X89" s="61" t="n">
        <v>3</v>
      </c>
      <c r="Y89" s="61" t="n">
        <v>1.5</v>
      </c>
      <c r="Z89" s="61" t="n">
        <v>15</v>
      </c>
      <c r="AA89" s="61" t="n">
        <v>6.73</v>
      </c>
      <c r="AB89" s="60" t="inlineStr">
        <is>
          <t>Alpha2</t>
        </is>
      </c>
      <c r="AC89" s="61" t="n">
        <v>0.5</v>
      </c>
      <c r="AD89" s="61" t="n">
        <v>0.5</v>
      </c>
    </row>
    <row r="90">
      <c r="A90" s="64" t="inlineStr">
        <is>
          <t>SEC</t>
        </is>
      </c>
      <c r="B90" s="64" t="inlineStr">
        <is>
          <t>Sigma 2-0</t>
        </is>
      </c>
      <c r="C90" s="65" t="inlineStr">
        <is>
          <t>10/23/2023</t>
        </is>
      </c>
      <c r="D90" s="66" t="inlineStr">
        <is>
          <t>BRP512</t>
        </is>
      </c>
      <c r="E90" s="67" t="n">
        <v>4</v>
      </c>
      <c r="F90" s="67" t="inlineStr">
        <is>
          <t>y</t>
        </is>
      </c>
      <c r="G90" s="66" t="inlineStr">
        <is>
          <t>BRP513</t>
        </is>
      </c>
      <c r="H90" s="67">
        <f>IF(A90="SEC", E90 + 1, "")</f>
        <v/>
      </c>
      <c r="I90" s="67">
        <f>F90</f>
        <v/>
      </c>
      <c r="J90" s="66" t="inlineStr">
        <is>
          <t>BRP506</t>
        </is>
      </c>
      <c r="K90" s="67">
        <f>IF(A90="SEC", H90 + 1, "")</f>
        <v/>
      </c>
      <c r="L90" s="68">
        <f>F90</f>
        <v/>
      </c>
      <c r="M90" s="67" t="inlineStr">
        <is>
          <t>y</t>
        </is>
      </c>
      <c r="N90" s="67" t="inlineStr">
        <is>
          <t>y</t>
        </is>
      </c>
      <c r="O90" s="67" t="inlineStr">
        <is>
          <t>y</t>
        </is>
      </c>
      <c r="P90" s="68" t="n">
        <v>48188.1</v>
      </c>
      <c r="Q90" s="66" t="inlineStr">
        <is>
          <t>Sigma 2</t>
        </is>
      </c>
      <c r="R90" s="66" t="inlineStr">
        <is>
          <t>3H-DTG</t>
        </is>
      </c>
      <c r="S90" s="66" t="inlineStr">
        <is>
          <t>0100-0523</t>
        </is>
      </c>
      <c r="T90" s="67" t="n">
        <v>41.7</v>
      </c>
      <c r="U90" s="67" t="n">
        <v>5</v>
      </c>
      <c r="V90" s="69">
        <f>P90*(1/(2.22*10^12))*(1/(41.7))*(1/(0.125))*10^9</f>
        <v/>
      </c>
      <c r="W90" s="66" t="inlineStr">
        <is>
          <t>Haloperidol</t>
        </is>
      </c>
      <c r="X90" s="67" t="n">
        <v>3</v>
      </c>
      <c r="Y90" s="67" t="n">
        <v>2</v>
      </c>
      <c r="Z90" s="67" t="n">
        <v>15</v>
      </c>
      <c r="AA90" s="67" t="n">
        <v>11.26</v>
      </c>
      <c r="AB90" s="66" t="inlineStr">
        <is>
          <t>Sigma</t>
        </is>
      </c>
      <c r="AC90" s="67" t="n">
        <v>1</v>
      </c>
      <c r="AD90" s="67" t="n">
        <v>0.67</v>
      </c>
    </row>
    <row r="91">
      <c r="A91" s="64" t="inlineStr">
        <is>
          <t>SEC</t>
        </is>
      </c>
      <c r="B91" s="64" t="inlineStr">
        <is>
          <t>Sigma 2-1</t>
        </is>
      </c>
      <c r="C91" s="65" t="inlineStr">
        <is>
          <t>10/23/2023</t>
        </is>
      </c>
      <c r="D91" s="66" t="inlineStr">
        <is>
          <t>BRP499</t>
        </is>
      </c>
      <c r="E91" s="67">
        <f>IF(A90="SEC", K90 + 1, E90 + 1)</f>
        <v/>
      </c>
      <c r="F91" s="67" t="inlineStr">
        <is>
          <t>y</t>
        </is>
      </c>
      <c r="G91" s="66" t="inlineStr">
        <is>
          <t>BRP500</t>
        </is>
      </c>
      <c r="H91" s="67">
        <f>IF(A91="SEC", E91 + 1, "")</f>
        <v/>
      </c>
      <c r="I91" s="67">
        <f>F91</f>
        <v/>
      </c>
      <c r="J91" s="66" t="inlineStr">
        <is>
          <t>BRP501</t>
        </is>
      </c>
      <c r="K91" s="67">
        <f>IF(A91="SEC", H91 + 1, "")</f>
        <v/>
      </c>
      <c r="L91" s="68">
        <f>F91</f>
        <v/>
      </c>
      <c r="M91" s="67" t="inlineStr">
        <is>
          <t>y</t>
        </is>
      </c>
      <c r="N91" s="67" t="inlineStr">
        <is>
          <t>y</t>
        </is>
      </c>
      <c r="O91" s="67" t="inlineStr">
        <is>
          <t>y</t>
        </is>
      </c>
      <c r="P91" s="68">
        <f>P90</f>
        <v/>
      </c>
      <c r="Q91" s="66" t="inlineStr">
        <is>
          <t>Sigma 2</t>
        </is>
      </c>
      <c r="R91" s="66" t="inlineStr">
        <is>
          <t>3H-DTG</t>
        </is>
      </c>
      <c r="S91" s="66" t="inlineStr">
        <is>
          <t>0100-0523</t>
        </is>
      </c>
      <c r="T91" s="67" t="n">
        <v>41.7</v>
      </c>
      <c r="U91" s="67" t="n">
        <v>5</v>
      </c>
      <c r="V91" s="69">
        <f>P91*(1/(2.22*10^12))*(1/(41.7))*(1/(0.125))*10^9</f>
        <v/>
      </c>
      <c r="W91" s="66" t="inlineStr">
        <is>
          <t>Haloperidol</t>
        </is>
      </c>
      <c r="X91" s="67" t="n">
        <v>3</v>
      </c>
      <c r="Y91" s="67" t="n">
        <v>2</v>
      </c>
      <c r="Z91" s="67" t="n">
        <v>15</v>
      </c>
      <c r="AA91" s="67" t="n">
        <v>11.26</v>
      </c>
      <c r="AB91" s="66" t="inlineStr">
        <is>
          <t>Sigma</t>
        </is>
      </c>
      <c r="AC91" s="67" t="n">
        <v>1</v>
      </c>
      <c r="AD91" s="67" t="n">
        <v>0.67</v>
      </c>
    </row>
    <row r="92">
      <c r="A92" s="64" t="inlineStr">
        <is>
          <t>SEC</t>
        </is>
      </c>
      <c r="B92" s="64" t="inlineStr">
        <is>
          <t>Sigma 2-2</t>
        </is>
      </c>
      <c r="C92" s="65" t="inlineStr">
        <is>
          <t>10/23/2023</t>
        </is>
      </c>
      <c r="D92" s="66" t="inlineStr">
        <is>
          <t>BRP526</t>
        </is>
      </c>
      <c r="E92" s="67">
        <f>IF(A91="SEC", K91 + 1, E91 + 1)</f>
        <v/>
      </c>
      <c r="F92" s="67" t="inlineStr">
        <is>
          <t>y</t>
        </is>
      </c>
      <c r="G92" s="66" t="inlineStr">
        <is>
          <t>BRP525</t>
        </is>
      </c>
      <c r="H92" s="67">
        <f>IF(A92="SEC", E92 + 1, "")</f>
        <v/>
      </c>
      <c r="I92" s="67">
        <f>F92</f>
        <v/>
      </c>
      <c r="J92" s="66" t="inlineStr">
        <is>
          <t>BRP524</t>
        </is>
      </c>
      <c r="K92" s="67">
        <f>IF(A92="SEC", H92 + 1, "")</f>
        <v/>
      </c>
      <c r="L92" s="68">
        <f>F92</f>
        <v/>
      </c>
      <c r="M92" s="67" t="inlineStr">
        <is>
          <t>y</t>
        </is>
      </c>
      <c r="N92" s="67" t="inlineStr">
        <is>
          <t>y</t>
        </is>
      </c>
      <c r="O92" s="67" t="inlineStr">
        <is>
          <t>y</t>
        </is>
      </c>
      <c r="P92" s="68">
        <f>P91</f>
        <v/>
      </c>
      <c r="Q92" s="66" t="inlineStr">
        <is>
          <t>Sigma 2</t>
        </is>
      </c>
      <c r="R92" s="66" t="inlineStr">
        <is>
          <t>3H-DTG</t>
        </is>
      </c>
      <c r="S92" s="66" t="inlineStr">
        <is>
          <t>0100-0523</t>
        </is>
      </c>
      <c r="T92" s="67" t="n">
        <v>41.7</v>
      </c>
      <c r="U92" s="67" t="n">
        <v>5</v>
      </c>
      <c r="V92" s="69">
        <f>P92*(1/(2.22*10^12))*(1/(41.7))*(1/(0.125))*10^9</f>
        <v/>
      </c>
      <c r="W92" s="66" t="inlineStr">
        <is>
          <t>Haloperidol</t>
        </is>
      </c>
      <c r="X92" s="67" t="n">
        <v>3</v>
      </c>
      <c r="Y92" s="67" t="n">
        <v>2</v>
      </c>
      <c r="Z92" s="67" t="n">
        <v>15</v>
      </c>
      <c r="AA92" s="67" t="n">
        <v>11.26</v>
      </c>
      <c r="AB92" s="66" t="inlineStr">
        <is>
          <t>Sigma</t>
        </is>
      </c>
      <c r="AC92" s="67" t="n">
        <v>1</v>
      </c>
      <c r="AD92" s="67" t="n">
        <v>0.67</v>
      </c>
    </row>
    <row r="93">
      <c r="A93" s="64" t="inlineStr">
        <is>
          <t>SEC</t>
        </is>
      </c>
      <c r="B93" s="64" t="inlineStr">
        <is>
          <t>Sigma 2-3</t>
        </is>
      </c>
      <c r="C93" s="65" t="inlineStr">
        <is>
          <t>10/23/2023</t>
        </is>
      </c>
      <c r="D93" s="66" t="inlineStr">
        <is>
          <t>BRP509</t>
        </is>
      </c>
      <c r="E93" s="67">
        <f>IF(A92="SEC", K92 + 1, E92 + 1)</f>
        <v/>
      </c>
      <c r="F93" s="67" t="inlineStr">
        <is>
          <t>y</t>
        </is>
      </c>
      <c r="G93" s="66" t="inlineStr">
        <is>
          <t>BRP510</t>
        </is>
      </c>
      <c r="H93" s="67">
        <f>IF(A93="SEC", E93 + 1, "")</f>
        <v/>
      </c>
      <c r="I93" s="67">
        <f>F93</f>
        <v/>
      </c>
      <c r="J93" s="66" t="inlineStr">
        <is>
          <t>BRP511</t>
        </is>
      </c>
      <c r="K93" s="67">
        <f>IF(A93="SEC", H93 + 1, "")</f>
        <v/>
      </c>
      <c r="L93" s="68">
        <f>F93</f>
        <v/>
      </c>
      <c r="M93" s="67" t="inlineStr">
        <is>
          <t>y</t>
        </is>
      </c>
      <c r="N93" s="67" t="inlineStr">
        <is>
          <t>y</t>
        </is>
      </c>
      <c r="O93" s="67" t="inlineStr">
        <is>
          <t>y</t>
        </is>
      </c>
      <c r="P93" s="68">
        <f>P92</f>
        <v/>
      </c>
      <c r="Q93" s="66" t="inlineStr">
        <is>
          <t>Sigma 2</t>
        </is>
      </c>
      <c r="R93" s="66" t="inlineStr">
        <is>
          <t>3H-DTG</t>
        </is>
      </c>
      <c r="S93" s="66" t="inlineStr">
        <is>
          <t>0100-0523</t>
        </is>
      </c>
      <c r="T93" s="67" t="n">
        <v>41.7</v>
      </c>
      <c r="U93" s="67" t="n">
        <v>5</v>
      </c>
      <c r="V93" s="69">
        <f>P93*(1/(2.22*10^12))*(1/(41.7))*(1/(0.125))*10^9</f>
        <v/>
      </c>
      <c r="W93" s="66" t="inlineStr">
        <is>
          <t>Haloperidol</t>
        </is>
      </c>
      <c r="X93" s="67" t="n">
        <v>3</v>
      </c>
      <c r="Y93" s="67" t="n">
        <v>2</v>
      </c>
      <c r="Z93" s="67" t="n">
        <v>15</v>
      </c>
      <c r="AA93" s="67" t="n">
        <v>11.26</v>
      </c>
      <c r="AB93" s="66" t="inlineStr">
        <is>
          <t>Sigma</t>
        </is>
      </c>
      <c r="AC93" s="67" t="n">
        <v>1</v>
      </c>
      <c r="AD93" s="67" t="n">
        <v>0.67</v>
      </c>
    </row>
    <row r="94">
      <c r="A94" s="64" t="inlineStr">
        <is>
          <t>SEC</t>
        </is>
      </c>
      <c r="B94" s="64" t="inlineStr">
        <is>
          <t>Sigma 2-4</t>
        </is>
      </c>
      <c r="C94" s="65" t="inlineStr">
        <is>
          <t>10/23/2023</t>
        </is>
      </c>
      <c r="D94" s="66" t="inlineStr">
        <is>
          <t>BRP533</t>
        </is>
      </c>
      <c r="E94" s="67">
        <f>IF(A93="SEC", K93 + 1, E93 + 1)</f>
        <v/>
      </c>
      <c r="F94" s="67" t="inlineStr">
        <is>
          <t>y</t>
        </is>
      </c>
      <c r="G94" s="66" t="inlineStr">
        <is>
          <t>BRP532</t>
        </is>
      </c>
      <c r="H94" s="67">
        <f>IF(A94="SEC", E94 + 1, "")</f>
        <v/>
      </c>
      <c r="I94" s="67">
        <f>F94</f>
        <v/>
      </c>
      <c r="J94" s="66" t="inlineStr">
        <is>
          <t>BRP531</t>
        </is>
      </c>
      <c r="K94" s="67">
        <f>IF(A94="SEC", H94 + 1, "")</f>
        <v/>
      </c>
      <c r="L94" s="68">
        <f>F94</f>
        <v/>
      </c>
      <c r="M94" s="67" t="inlineStr">
        <is>
          <t>y</t>
        </is>
      </c>
      <c r="N94" s="67" t="inlineStr">
        <is>
          <t>y</t>
        </is>
      </c>
      <c r="O94" s="67" t="inlineStr">
        <is>
          <t>y</t>
        </is>
      </c>
      <c r="P94" s="68">
        <f>P93</f>
        <v/>
      </c>
      <c r="Q94" s="66" t="inlineStr">
        <is>
          <t>Sigma 2</t>
        </is>
      </c>
      <c r="R94" s="66" t="inlineStr">
        <is>
          <t>3H-DTG</t>
        </is>
      </c>
      <c r="S94" s="66" t="inlineStr">
        <is>
          <t>0100-0523</t>
        </is>
      </c>
      <c r="T94" s="67" t="n">
        <v>41.7</v>
      </c>
      <c r="U94" s="67" t="n">
        <v>5</v>
      </c>
      <c r="V94" s="69">
        <f>P94*(1/(2.22*10^12))*(1/(41.7))*(1/(0.125))*10^9</f>
        <v/>
      </c>
      <c r="W94" s="66" t="inlineStr">
        <is>
          <t>Haloperidol</t>
        </is>
      </c>
      <c r="X94" s="67" t="n">
        <v>3</v>
      </c>
      <c r="Y94" s="67" t="n">
        <v>2</v>
      </c>
      <c r="Z94" s="67" t="n">
        <v>15</v>
      </c>
      <c r="AA94" s="67" t="n">
        <v>11.26</v>
      </c>
      <c r="AB94" s="66" t="inlineStr">
        <is>
          <t>Sigma</t>
        </is>
      </c>
      <c r="AC94" s="67" t="n">
        <v>1</v>
      </c>
      <c r="AD94" s="67" t="n">
        <v>0.67</v>
      </c>
    </row>
    <row r="95">
      <c r="A95" s="64" t="inlineStr">
        <is>
          <t>SEC</t>
        </is>
      </c>
      <c r="B95" s="64" t="inlineStr">
        <is>
          <t>Alpha1B-0</t>
        </is>
      </c>
      <c r="C95" s="65" t="inlineStr">
        <is>
          <t>10/23/2023</t>
        </is>
      </c>
      <c r="D95" s="66" t="inlineStr">
        <is>
          <t>BRP541</t>
        </is>
      </c>
      <c r="E95" s="67">
        <f>IF(A94="SEC", K94 + 1, E94 + 1)</f>
        <v/>
      </c>
      <c r="F95" s="67" t="inlineStr">
        <is>
          <t>y</t>
        </is>
      </c>
      <c r="G95" s="66" t="inlineStr">
        <is>
          <t>BRP540</t>
        </is>
      </c>
      <c r="H95" s="67">
        <f>IF(A95="SEC", E95 + 1, "")</f>
        <v/>
      </c>
      <c r="I95" s="67">
        <f>F95</f>
        <v/>
      </c>
      <c r="J95" s="66" t="inlineStr">
        <is>
          <t>BRP518</t>
        </is>
      </c>
      <c r="K95" s="67">
        <f>IF(A95="SEC", H95 + 1, "")</f>
        <v/>
      </c>
      <c r="L95" s="68">
        <f>F95</f>
        <v/>
      </c>
      <c r="M95" s="67" t="inlineStr">
        <is>
          <t>y</t>
        </is>
      </c>
      <c r="N95" s="67" t="inlineStr">
        <is>
          <t>y</t>
        </is>
      </c>
      <c r="O95" s="67" t="inlineStr">
        <is>
          <t>y</t>
        </is>
      </c>
      <c r="P95" s="68" t="n">
        <v>12633.87</v>
      </c>
      <c r="Q95" s="66" t="inlineStr">
        <is>
          <t>Alpha1B</t>
        </is>
      </c>
      <c r="R95" s="66" t="inlineStr">
        <is>
          <t>3H-Prazosin</t>
        </is>
      </c>
      <c r="S95" s="66" t="inlineStr">
        <is>
          <t>0008-0123</t>
        </is>
      </c>
      <c r="T95" s="67" t="n">
        <v>78.8</v>
      </c>
      <c r="U95" s="67" t="n">
        <v>1</v>
      </c>
      <c r="V95" s="69">
        <f>P95*(1/(2.22*10^12))*(1/(78.8))*(1/(0.125))*10^9</f>
        <v/>
      </c>
      <c r="W95" s="66" t="inlineStr">
        <is>
          <t>Prazosin</t>
        </is>
      </c>
      <c r="X95" s="67" t="n">
        <v>3</v>
      </c>
      <c r="Y95" s="67" t="n">
        <v>3</v>
      </c>
      <c r="Z95" s="67" t="n">
        <v>15</v>
      </c>
      <c r="AA95" s="67" t="n">
        <v>4.26</v>
      </c>
      <c r="AB95" s="66" t="inlineStr">
        <is>
          <t>Alpha1</t>
        </is>
      </c>
      <c r="AC95" s="67" t="n">
        <v>1</v>
      </c>
      <c r="AD95" s="67" t="n">
        <v>1</v>
      </c>
    </row>
    <row r="96">
      <c r="A96" s="64" t="inlineStr">
        <is>
          <t>SEC</t>
        </is>
      </c>
      <c r="B96" s="64" t="inlineStr">
        <is>
          <t>Alpha1B-1</t>
        </is>
      </c>
      <c r="C96" s="65" t="inlineStr">
        <is>
          <t>10/23/2023</t>
        </is>
      </c>
      <c r="D96" s="66" t="inlineStr">
        <is>
          <t>BRP516</t>
        </is>
      </c>
      <c r="E96" s="67">
        <f>IF(A95="SEC", K95 + 1, E95 + 1)</f>
        <v/>
      </c>
      <c r="F96" s="67" t="inlineStr">
        <is>
          <t>y</t>
        </is>
      </c>
      <c r="G96" s="66" t="inlineStr">
        <is>
          <t>BRP515</t>
        </is>
      </c>
      <c r="H96" s="67">
        <f>IF(A96="SEC", E96 + 1, "")</f>
        <v/>
      </c>
      <c r="I96" s="67">
        <f>F96</f>
        <v/>
      </c>
      <c r="J96" s="66" t="inlineStr">
        <is>
          <t>BRP514</t>
        </is>
      </c>
      <c r="K96" s="67">
        <f>IF(A96="SEC", H96 + 1, "")</f>
        <v/>
      </c>
      <c r="L96" s="68">
        <f>F96</f>
        <v/>
      </c>
      <c r="M96" s="67" t="inlineStr">
        <is>
          <t>y</t>
        </is>
      </c>
      <c r="N96" s="67" t="inlineStr">
        <is>
          <t>y</t>
        </is>
      </c>
      <c r="O96" s="67" t="inlineStr">
        <is>
          <t>y</t>
        </is>
      </c>
      <c r="P96" s="68">
        <f>P95</f>
        <v/>
      </c>
      <c r="Q96" s="66" t="inlineStr">
        <is>
          <t>Alpha1B</t>
        </is>
      </c>
      <c r="R96" s="66" t="inlineStr">
        <is>
          <t>3H-Prazosin</t>
        </is>
      </c>
      <c r="S96" s="66" t="inlineStr">
        <is>
          <t>0008-0123</t>
        </is>
      </c>
      <c r="T96" s="67" t="n">
        <v>78.8</v>
      </c>
      <c r="U96" s="67" t="n">
        <v>1</v>
      </c>
      <c r="V96" s="69">
        <f>P96*(1/(2.22*10^12))*(1/(78.8))*(1/(0.125))*10^9</f>
        <v/>
      </c>
      <c r="W96" s="66" t="inlineStr">
        <is>
          <t>Prazosin</t>
        </is>
      </c>
      <c r="X96" s="67" t="n">
        <v>3</v>
      </c>
      <c r="Y96" s="67" t="n">
        <v>3</v>
      </c>
      <c r="Z96" s="67" t="n">
        <v>15</v>
      </c>
      <c r="AA96" s="67" t="n">
        <v>4.26</v>
      </c>
      <c r="AB96" s="66" t="inlineStr">
        <is>
          <t>Alpha1</t>
        </is>
      </c>
      <c r="AC96" s="67" t="n">
        <v>1</v>
      </c>
      <c r="AD96" s="67" t="n">
        <v>1</v>
      </c>
    </row>
    <row r="97">
      <c r="A97" s="64" t="inlineStr">
        <is>
          <t>SEC</t>
        </is>
      </c>
      <c r="B97" s="64" t="inlineStr">
        <is>
          <t>Alpha1B-2</t>
        </is>
      </c>
      <c r="C97" s="65" t="inlineStr">
        <is>
          <t>10/23/2023</t>
        </is>
      </c>
      <c r="D97" s="66" t="inlineStr">
        <is>
          <t>BRP549</t>
        </is>
      </c>
      <c r="E97" s="67">
        <f>IF(A96="SEC", K96 + 1, E96 + 1)</f>
        <v/>
      </c>
      <c r="F97" s="67" t="inlineStr">
        <is>
          <t>y</t>
        </is>
      </c>
      <c r="G97" s="66" t="inlineStr">
        <is>
          <t>BRP539</t>
        </is>
      </c>
      <c r="H97" s="67">
        <f>IF(A97="SEC", E97 + 1, "")</f>
        <v/>
      </c>
      <c r="I97" s="67">
        <f>F97</f>
        <v/>
      </c>
      <c r="J97" s="66" t="inlineStr">
        <is>
          <t>BRP538</t>
        </is>
      </c>
      <c r="K97" s="67">
        <f>IF(A97="SEC", H97 + 1, "")</f>
        <v/>
      </c>
      <c r="L97" s="68">
        <f>F97</f>
        <v/>
      </c>
      <c r="M97" s="67" t="inlineStr">
        <is>
          <t>y</t>
        </is>
      </c>
      <c r="N97" s="67" t="inlineStr">
        <is>
          <t>y</t>
        </is>
      </c>
      <c r="O97" s="67" t="inlineStr">
        <is>
          <t>y</t>
        </is>
      </c>
      <c r="P97" s="68">
        <f>P96</f>
        <v/>
      </c>
      <c r="Q97" s="66" t="inlineStr">
        <is>
          <t>Alpha1B</t>
        </is>
      </c>
      <c r="R97" s="66" t="inlineStr">
        <is>
          <t>3H-Prazosin</t>
        </is>
      </c>
      <c r="S97" s="66" t="inlineStr">
        <is>
          <t>0008-0123</t>
        </is>
      </c>
      <c r="T97" s="67" t="n">
        <v>78.8</v>
      </c>
      <c r="U97" s="67" t="n">
        <v>1</v>
      </c>
      <c r="V97" s="69">
        <f>P97*(1/(2.22*10^12))*(1/(78.8))*(1/(0.125))*10^9</f>
        <v/>
      </c>
      <c r="W97" s="66" t="inlineStr">
        <is>
          <t>Prazosin</t>
        </is>
      </c>
      <c r="X97" s="67" t="n">
        <v>3</v>
      </c>
      <c r="Y97" s="67" t="n">
        <v>3</v>
      </c>
      <c r="Z97" s="67" t="n">
        <v>15</v>
      </c>
      <c r="AA97" s="67" t="n">
        <v>4.26</v>
      </c>
      <c r="AB97" s="66" t="inlineStr">
        <is>
          <t>Alpha1</t>
        </is>
      </c>
      <c r="AC97" s="67" t="n">
        <v>1</v>
      </c>
      <c r="AD97" s="67" t="n">
        <v>1</v>
      </c>
    </row>
    <row r="98">
      <c r="A98" s="70" t="inlineStr">
        <is>
          <t>SEC</t>
        </is>
      </c>
      <c r="B98" s="70" t="inlineStr">
        <is>
          <t>Beta1-0</t>
        </is>
      </c>
      <c r="C98" s="71" t="inlineStr">
        <is>
          <t>10/24/2023</t>
        </is>
      </c>
      <c r="D98" s="72" t="inlineStr">
        <is>
          <t>BRP554</t>
        </is>
      </c>
      <c r="E98" s="73" t="n">
        <v>4</v>
      </c>
      <c r="F98" s="73" t="inlineStr">
        <is>
          <t>y</t>
        </is>
      </c>
      <c r="G98" s="72" t="inlineStr">
        <is>
          <t>BRP553</t>
        </is>
      </c>
      <c r="H98" s="73">
        <f>IF(A98="SEC", E98 + 1, "")</f>
        <v/>
      </c>
      <c r="I98" s="73">
        <f>F98</f>
        <v/>
      </c>
      <c r="J98" s="72" t="inlineStr">
        <is>
          <t>BRP552</t>
        </is>
      </c>
      <c r="K98" s="73">
        <f>IF(A98="SEC", H98 + 1, "")</f>
        <v/>
      </c>
      <c r="L98" s="74">
        <f>F98</f>
        <v/>
      </c>
      <c r="M98" s="73" t="inlineStr">
        <is>
          <t>y</t>
        </is>
      </c>
      <c r="N98" s="73" t="inlineStr">
        <is>
          <t>y</t>
        </is>
      </c>
      <c r="O98" s="73" t="inlineStr">
        <is>
          <t>y</t>
        </is>
      </c>
      <c r="P98" s="74" t="n">
        <v>14275.29</v>
      </c>
      <c r="Q98" s="72" t="inlineStr">
        <is>
          <t>Beta1</t>
        </is>
      </c>
      <c r="R98" s="72" t="inlineStr">
        <is>
          <t>3H-CGP12177</t>
        </is>
      </c>
      <c r="S98" s="72" t="inlineStr">
        <is>
          <t>0133-0823</t>
        </is>
      </c>
      <c r="T98" s="73" t="n">
        <v>52.9</v>
      </c>
      <c r="U98" s="73" t="n">
        <v>1</v>
      </c>
      <c r="V98" s="75">
        <f>P98*(1/(2.22*10^12))*(1/(52.9))*(1/(0.125))*10^9</f>
        <v/>
      </c>
      <c r="W98" s="72" t="inlineStr">
        <is>
          <t>Alprenolol</t>
        </is>
      </c>
      <c r="X98" s="73" t="n">
        <v>3</v>
      </c>
      <c r="Y98" s="73" t="n">
        <v>3</v>
      </c>
      <c r="Z98" s="73" t="n">
        <v>15</v>
      </c>
      <c r="AA98" s="73" t="n">
        <v>2.86</v>
      </c>
      <c r="AB98" s="72" t="inlineStr">
        <is>
          <t>Beta</t>
        </is>
      </c>
      <c r="AC98" s="73" t="n">
        <v>1</v>
      </c>
      <c r="AD98" s="73" t="n">
        <v>1</v>
      </c>
    </row>
    <row r="99">
      <c r="A99" s="70" t="inlineStr">
        <is>
          <t>SEC</t>
        </is>
      </c>
      <c r="B99" s="70" t="inlineStr">
        <is>
          <t>Beta1-1</t>
        </is>
      </c>
      <c r="C99" s="71" t="inlineStr">
        <is>
          <t>10/24/2023</t>
        </is>
      </c>
      <c r="D99" s="72" t="inlineStr">
        <is>
          <t>BRP563</t>
        </is>
      </c>
      <c r="E99" s="73">
        <f>IF(A98="SEC", K98 + 1, E98 + 1)</f>
        <v/>
      </c>
      <c r="F99" s="73" t="inlineStr">
        <is>
          <t>y</t>
        </is>
      </c>
      <c r="G99" s="72" t="inlineStr">
        <is>
          <t>BRP564</t>
        </is>
      </c>
      <c r="H99" s="73">
        <f>IF(A99="SEC", E99 + 1, "")</f>
        <v/>
      </c>
      <c r="I99" s="73">
        <f>F99</f>
        <v/>
      </c>
      <c r="J99" s="72" t="inlineStr">
        <is>
          <t>BRP565</t>
        </is>
      </c>
      <c r="K99" s="73">
        <f>IF(A99="SEC", H99 + 1, "")</f>
        <v/>
      </c>
      <c r="L99" s="74">
        <f>F99</f>
        <v/>
      </c>
      <c r="M99" s="73" t="inlineStr">
        <is>
          <t>y</t>
        </is>
      </c>
      <c r="N99" s="73" t="inlineStr">
        <is>
          <t>y</t>
        </is>
      </c>
      <c r="O99" s="73" t="inlineStr">
        <is>
          <t>y</t>
        </is>
      </c>
      <c r="P99" s="74">
        <f>P98</f>
        <v/>
      </c>
      <c r="Q99" s="72" t="inlineStr">
        <is>
          <t>Beta1</t>
        </is>
      </c>
      <c r="R99" s="72" t="inlineStr">
        <is>
          <t>3H-CGP12177</t>
        </is>
      </c>
      <c r="S99" s="72" t="inlineStr">
        <is>
          <t>0133-0823</t>
        </is>
      </c>
      <c r="T99" s="73" t="n">
        <v>52.9</v>
      </c>
      <c r="U99" s="73" t="n">
        <v>1</v>
      </c>
      <c r="V99" s="75">
        <f>P99*(1/(2.22*10^12))*(1/(52.9))*(1/(0.125))*10^9</f>
        <v/>
      </c>
      <c r="W99" s="72" t="inlineStr">
        <is>
          <t>Alprenolol</t>
        </is>
      </c>
      <c r="X99" s="73" t="n">
        <v>3</v>
      </c>
      <c r="Y99" s="73" t="n">
        <v>3</v>
      </c>
      <c r="Z99" s="73" t="n">
        <v>15</v>
      </c>
      <c r="AA99" s="73" t="n">
        <v>2.86</v>
      </c>
      <c r="AB99" s="72" t="inlineStr">
        <is>
          <t>Beta</t>
        </is>
      </c>
      <c r="AC99" s="73" t="n">
        <v>1</v>
      </c>
      <c r="AD99" s="73" t="n">
        <v>1</v>
      </c>
    </row>
    <row r="100">
      <c r="A100" s="70" t="inlineStr">
        <is>
          <t>SEC</t>
        </is>
      </c>
      <c r="B100" s="70" t="inlineStr">
        <is>
          <t>Beta2-0</t>
        </is>
      </c>
      <c r="C100" s="71" t="inlineStr">
        <is>
          <t>10/24/2023</t>
        </is>
      </c>
      <c r="D100" s="72" t="inlineStr">
        <is>
          <t>BRP600</t>
        </is>
      </c>
      <c r="E100" s="73">
        <f>IF(A99="SEC", K99 + 1, E99 + 1)</f>
        <v/>
      </c>
      <c r="F100" s="73" t="inlineStr">
        <is>
          <t>y</t>
        </is>
      </c>
      <c r="G100" s="72" t="inlineStr">
        <is>
          <t>BRP599</t>
        </is>
      </c>
      <c r="H100" s="73">
        <f>IF(A100="SEC", E100 + 1, "")</f>
        <v/>
      </c>
      <c r="I100" s="73">
        <f>F100</f>
        <v/>
      </c>
      <c r="J100" s="72" t="inlineStr">
        <is>
          <t>BRP598</t>
        </is>
      </c>
      <c r="K100" s="73">
        <f>IF(A100="SEC", H100 + 1, "")</f>
        <v/>
      </c>
      <c r="L100" s="74">
        <f>F100</f>
        <v/>
      </c>
      <c r="M100" s="73" t="inlineStr">
        <is>
          <t>y</t>
        </is>
      </c>
      <c r="N100" s="73" t="inlineStr">
        <is>
          <t>y</t>
        </is>
      </c>
      <c r="O100" s="73" t="inlineStr">
        <is>
          <t>y</t>
        </is>
      </c>
      <c r="P100" s="74" t="n">
        <v>14275.29</v>
      </c>
      <c r="Q100" s="72" t="inlineStr">
        <is>
          <t>Beta2</t>
        </is>
      </c>
      <c r="R100" s="72" t="inlineStr">
        <is>
          <t>3H-CGP12177</t>
        </is>
      </c>
      <c r="S100" s="72" t="inlineStr">
        <is>
          <t>0133-0823</t>
        </is>
      </c>
      <c r="T100" s="73" t="n">
        <v>52.9</v>
      </c>
      <c r="U100" s="73" t="n">
        <v>1</v>
      </c>
      <c r="V100" s="75">
        <f>P100*(1/(2.22*10^12))*(1/(52.9))*(1/(0.125))*10^9</f>
        <v/>
      </c>
      <c r="W100" s="72" t="inlineStr">
        <is>
          <t>Alprenolol</t>
        </is>
      </c>
      <c r="X100" s="73" t="n">
        <v>3</v>
      </c>
      <c r="Y100" s="73" t="n">
        <v>3</v>
      </c>
      <c r="Z100" s="73" t="n">
        <v>15</v>
      </c>
      <c r="AA100" s="73" t="n">
        <v>2.86</v>
      </c>
      <c r="AB100" s="72" t="inlineStr">
        <is>
          <t>Beta</t>
        </is>
      </c>
      <c r="AC100" s="73" t="n">
        <v>1</v>
      </c>
      <c r="AD100" s="73" t="n">
        <v>1</v>
      </c>
    </row>
    <row r="101">
      <c r="A101" s="70" t="inlineStr">
        <is>
          <t>SEC</t>
        </is>
      </c>
      <c r="B101" s="70" t="inlineStr">
        <is>
          <t>Beta2-1</t>
        </is>
      </c>
      <c r="C101" s="71" t="inlineStr">
        <is>
          <t>10/24/2023</t>
        </is>
      </c>
      <c r="D101" s="72" t="inlineStr">
        <is>
          <t>BRP545</t>
        </is>
      </c>
      <c r="E101" s="73">
        <f>IF(A100="SEC", K100 + 1, E100 + 1)</f>
        <v/>
      </c>
      <c r="F101" s="73" t="inlineStr">
        <is>
          <t>y</t>
        </is>
      </c>
      <c r="G101" s="72" t="inlineStr">
        <is>
          <t>BRP544</t>
        </is>
      </c>
      <c r="H101" s="73">
        <f>IF(A101="SEC", E101 + 1, "")</f>
        <v/>
      </c>
      <c r="I101" s="73">
        <f>F101</f>
        <v/>
      </c>
      <c r="J101" s="72" t="inlineStr">
        <is>
          <t>BRP560</t>
        </is>
      </c>
      <c r="K101" s="73">
        <f>IF(A101="SEC", H101 + 1, "")</f>
        <v/>
      </c>
      <c r="L101" s="74">
        <f>F101</f>
        <v/>
      </c>
      <c r="M101" s="73" t="inlineStr">
        <is>
          <t>y</t>
        </is>
      </c>
      <c r="N101" s="73" t="inlineStr">
        <is>
          <t>y</t>
        </is>
      </c>
      <c r="O101" s="73" t="inlineStr">
        <is>
          <t>y</t>
        </is>
      </c>
      <c r="P101" s="74">
        <f>P100</f>
        <v/>
      </c>
      <c r="Q101" s="72" t="inlineStr">
        <is>
          <t>Beta2</t>
        </is>
      </c>
      <c r="R101" s="72" t="inlineStr">
        <is>
          <t>3H-CGP12177</t>
        </is>
      </c>
      <c r="S101" s="72" t="inlineStr">
        <is>
          <t>0133-0823</t>
        </is>
      </c>
      <c r="T101" s="73" t="n">
        <v>52.9</v>
      </c>
      <c r="U101" s="73" t="n">
        <v>1</v>
      </c>
      <c r="V101" s="75">
        <f>P101*(1/(2.22*10^12))*(1/(52.9))*(1/(0.125))*10^9</f>
        <v/>
      </c>
      <c r="W101" s="72" t="inlineStr">
        <is>
          <t>Alprenolol</t>
        </is>
      </c>
      <c r="X101" s="73" t="n">
        <v>3</v>
      </c>
      <c r="Y101" s="73" t="n">
        <v>3</v>
      </c>
      <c r="Z101" s="73" t="n">
        <v>15</v>
      </c>
      <c r="AA101" s="73" t="n">
        <v>2.86</v>
      </c>
      <c r="AB101" s="72" t="inlineStr">
        <is>
          <t>Beta</t>
        </is>
      </c>
      <c r="AC101" s="73" t="n">
        <v>1</v>
      </c>
      <c r="AD101" s="73" t="n">
        <v>1</v>
      </c>
    </row>
    <row r="102">
      <c r="A102" s="70" t="inlineStr">
        <is>
          <t>SEC</t>
        </is>
      </c>
      <c r="B102" s="70" t="inlineStr">
        <is>
          <t>MOR-0</t>
        </is>
      </c>
      <c r="C102" s="71" t="inlineStr">
        <is>
          <t>10/24/2023</t>
        </is>
      </c>
      <c r="D102" s="72" t="inlineStr">
        <is>
          <t>BRP596</t>
        </is>
      </c>
      <c r="E102" s="73">
        <f>IF(A101="SEC", K101 + 1, E101 + 1)</f>
        <v/>
      </c>
      <c r="F102" s="73" t="inlineStr">
        <is>
          <t>y</t>
        </is>
      </c>
      <c r="G102" s="72" t="inlineStr">
        <is>
          <t>BRP595</t>
        </is>
      </c>
      <c r="H102" s="73">
        <f>IF(A102="SEC", E102 + 1, "")</f>
        <v/>
      </c>
      <c r="I102" s="73">
        <f>F102</f>
        <v/>
      </c>
      <c r="J102" s="72" t="inlineStr">
        <is>
          <t>BRP594</t>
        </is>
      </c>
      <c r="K102" s="73">
        <f>IF(A102="SEC", H102 + 1, "")</f>
        <v/>
      </c>
      <c r="L102" s="74">
        <f>F102</f>
        <v/>
      </c>
      <c r="M102" s="73" t="inlineStr">
        <is>
          <t>y</t>
        </is>
      </c>
      <c r="N102" s="73" t="inlineStr">
        <is>
          <t>y</t>
        </is>
      </c>
      <c r="O102" s="73" t="inlineStr">
        <is>
          <t>y</t>
        </is>
      </c>
      <c r="P102" s="74" t="n">
        <v>20845.86</v>
      </c>
      <c r="Q102" s="72" t="inlineStr">
        <is>
          <t>MOR</t>
        </is>
      </c>
      <c r="R102" s="72" t="inlineStr">
        <is>
          <t>3H-DAMGO</t>
        </is>
      </c>
      <c r="S102" s="72" t="inlineStr">
        <is>
          <t>0062-0323</t>
        </is>
      </c>
      <c r="T102" s="73" t="n">
        <v>52.2</v>
      </c>
      <c r="U102" s="73" t="n">
        <v>2</v>
      </c>
      <c r="V102" s="75">
        <f>P102*(1/(2.22*10^12))*(1/(52.2))*(1/(0.125))*10^9</f>
        <v/>
      </c>
      <c r="W102" s="72" t="inlineStr">
        <is>
          <t>morphine</t>
        </is>
      </c>
      <c r="X102" s="73" t="n">
        <v>3</v>
      </c>
      <c r="Y102" s="73" t="n">
        <v>6</v>
      </c>
      <c r="Z102" s="73" t="n">
        <v>15</v>
      </c>
      <c r="AA102" s="73" t="n">
        <v>5.64</v>
      </c>
      <c r="AB102" s="72" t="inlineStr">
        <is>
          <t>Standard</t>
        </is>
      </c>
      <c r="AC102" s="73" t="n">
        <v>2</v>
      </c>
      <c r="AD102" s="73" t="n">
        <v>2</v>
      </c>
    </row>
    <row r="103">
      <c r="A103" s="70" t="inlineStr">
        <is>
          <t>SEC</t>
        </is>
      </c>
      <c r="B103" s="70" t="inlineStr">
        <is>
          <t>MOR-1</t>
        </is>
      </c>
      <c r="C103" s="71" t="inlineStr">
        <is>
          <t>10/24/2023</t>
        </is>
      </c>
      <c r="D103" s="72" t="inlineStr">
        <is>
          <t>BRP592</t>
        </is>
      </c>
      <c r="E103" s="73">
        <f>IF(A102="SEC", K102 + 1, E102 + 1)</f>
        <v/>
      </c>
      <c r="F103" s="73" t="inlineStr">
        <is>
          <t>y</t>
        </is>
      </c>
      <c r="G103" s="72" t="inlineStr">
        <is>
          <t>BRP590</t>
        </is>
      </c>
      <c r="H103" s="73">
        <f>IF(A103="SEC", E103 + 1, "")</f>
        <v/>
      </c>
      <c r="I103" s="73">
        <f>F103</f>
        <v/>
      </c>
      <c r="J103" s="72" t="inlineStr">
        <is>
          <t>BRP591</t>
        </is>
      </c>
      <c r="K103" s="73">
        <f>IF(A103="SEC", H103 + 1, "")</f>
        <v/>
      </c>
      <c r="L103" s="74">
        <f>F103</f>
        <v/>
      </c>
      <c r="M103" s="73" t="inlineStr">
        <is>
          <t>y</t>
        </is>
      </c>
      <c r="N103" s="73" t="inlineStr">
        <is>
          <t>y</t>
        </is>
      </c>
      <c r="O103" s="73" t="inlineStr">
        <is>
          <t>y</t>
        </is>
      </c>
      <c r="P103" s="74">
        <f>P102</f>
        <v/>
      </c>
      <c r="Q103" s="72" t="inlineStr">
        <is>
          <t>MOR</t>
        </is>
      </c>
      <c r="R103" s="72" t="inlineStr">
        <is>
          <t>3H-DAMGO</t>
        </is>
      </c>
      <c r="S103" s="72" t="inlineStr">
        <is>
          <t>0062-0323</t>
        </is>
      </c>
      <c r="T103" s="73" t="n">
        <v>52.2</v>
      </c>
      <c r="U103" s="73" t="n">
        <v>2</v>
      </c>
      <c r="V103" s="75">
        <f>P103*(1/(2.22*10^12))*(1/(52.2))*(1/(0.125))*10^9</f>
        <v/>
      </c>
      <c r="W103" s="72" t="inlineStr">
        <is>
          <t>morphine</t>
        </is>
      </c>
      <c r="X103" s="73" t="n">
        <v>3</v>
      </c>
      <c r="Y103" s="73" t="n">
        <v>6</v>
      </c>
      <c r="Z103" s="73" t="n">
        <v>15</v>
      </c>
      <c r="AA103" s="73" t="n">
        <v>5.64</v>
      </c>
      <c r="AB103" s="72" t="inlineStr">
        <is>
          <t>Standard</t>
        </is>
      </c>
      <c r="AC103" s="73" t="n">
        <v>2</v>
      </c>
      <c r="AD103" s="73" t="n">
        <v>2</v>
      </c>
    </row>
    <row r="104">
      <c r="A104" s="70" t="inlineStr">
        <is>
          <t>SEC</t>
        </is>
      </c>
      <c r="B104" s="70" t="inlineStr">
        <is>
          <t>MOR-2</t>
        </is>
      </c>
      <c r="C104" s="71" t="inlineStr">
        <is>
          <t>10/24/2023</t>
        </is>
      </c>
      <c r="D104" s="72" t="inlineStr">
        <is>
          <t>BRP588</t>
        </is>
      </c>
      <c r="E104" s="73">
        <f>IF(A103="SEC", K103 + 1, E103 + 1)</f>
        <v/>
      </c>
      <c r="F104" s="73" t="inlineStr">
        <is>
          <t>y</t>
        </is>
      </c>
      <c r="G104" s="72" t="inlineStr">
        <is>
          <t>BRP587</t>
        </is>
      </c>
      <c r="H104" s="73">
        <f>IF(A104="SEC", E104 + 1, "")</f>
        <v/>
      </c>
      <c r="I104" s="73">
        <f>F104</f>
        <v/>
      </c>
      <c r="J104" s="72" t="inlineStr">
        <is>
          <t>BRP583</t>
        </is>
      </c>
      <c r="K104" s="73">
        <f>IF(A104="SEC", H104 + 1, "")</f>
        <v/>
      </c>
      <c r="L104" s="74">
        <f>F104</f>
        <v/>
      </c>
      <c r="M104" s="73" t="inlineStr">
        <is>
          <t>y</t>
        </is>
      </c>
      <c r="N104" s="73" t="inlineStr">
        <is>
          <t>y</t>
        </is>
      </c>
      <c r="O104" s="73" t="inlineStr">
        <is>
          <t>y</t>
        </is>
      </c>
      <c r="P104" s="74">
        <f>P103</f>
        <v/>
      </c>
      <c r="Q104" s="72" t="inlineStr">
        <is>
          <t>MOR</t>
        </is>
      </c>
      <c r="R104" s="72" t="inlineStr">
        <is>
          <t>3H-DAMGO</t>
        </is>
      </c>
      <c r="S104" s="72" t="inlineStr">
        <is>
          <t>0062-0323</t>
        </is>
      </c>
      <c r="T104" s="73" t="n">
        <v>52.2</v>
      </c>
      <c r="U104" s="73" t="n">
        <v>2</v>
      </c>
      <c r="V104" s="75">
        <f>P104*(1/(2.22*10^12))*(1/(52.2))*(1/(0.125))*10^9</f>
        <v/>
      </c>
      <c r="W104" s="72" t="inlineStr">
        <is>
          <t>morphine</t>
        </is>
      </c>
      <c r="X104" s="73" t="n">
        <v>3</v>
      </c>
      <c r="Y104" s="73" t="n">
        <v>6</v>
      </c>
      <c r="Z104" s="73" t="n">
        <v>15</v>
      </c>
      <c r="AA104" s="73" t="n">
        <v>5.64</v>
      </c>
      <c r="AB104" s="72" t="inlineStr">
        <is>
          <t>Standard</t>
        </is>
      </c>
      <c r="AC104" s="73" t="n">
        <v>2</v>
      </c>
      <c r="AD104" s="73" t="n">
        <v>2</v>
      </c>
    </row>
    <row r="105">
      <c r="A105" s="76" t="inlineStr">
        <is>
          <t>SEC</t>
        </is>
      </c>
      <c r="B105" s="76" t="inlineStr">
        <is>
          <t>5-HT2A-0</t>
        </is>
      </c>
      <c r="C105" s="77" t="inlineStr">
        <is>
          <t>10/25/2023</t>
        </is>
      </c>
      <c r="D105" s="78" t="inlineStr">
        <is>
          <t>BRP603</t>
        </is>
      </c>
      <c r="E105" s="79" t="n">
        <v>4</v>
      </c>
      <c r="F105" s="79" t="inlineStr">
        <is>
          <t>y</t>
        </is>
      </c>
      <c r="G105" s="78" t="inlineStr">
        <is>
          <t>BRP572</t>
        </is>
      </c>
      <c r="H105" s="79">
        <f>IF(A105="SEC", E105 + 1, "")</f>
        <v/>
      </c>
      <c r="I105" s="79">
        <f>F105</f>
        <v/>
      </c>
      <c r="J105" s="78" t="inlineStr">
        <is>
          <t>BRP612</t>
        </is>
      </c>
      <c r="K105" s="79">
        <f>IF(A105="SEC", H105 + 1, "")</f>
        <v/>
      </c>
      <c r="L105" s="80">
        <f>F105</f>
        <v/>
      </c>
      <c r="M105" s="79" t="inlineStr">
        <is>
          <t>y</t>
        </is>
      </c>
      <c r="N105" s="79" t="inlineStr">
        <is>
          <t>y</t>
        </is>
      </c>
      <c r="O105" s="79" t="inlineStr">
        <is>
          <t>y</t>
        </is>
      </c>
      <c r="P105" s="80" t="n">
        <v>8712.51</v>
      </c>
      <c r="Q105" s="78" t="inlineStr">
        <is>
          <t>5-HT2A</t>
        </is>
      </c>
      <c r="R105" s="78" t="inlineStr">
        <is>
          <t>3H-Ketanserin</t>
        </is>
      </c>
      <c r="S105" s="78" t="inlineStr">
        <is>
          <t>0275-1221 (#2)</t>
        </is>
      </c>
      <c r="T105" s="79" t="n">
        <v>22.8</v>
      </c>
      <c r="U105" s="79" t="n">
        <v>1.5</v>
      </c>
      <c r="V105" s="81">
        <f>P105*(1/(2.22*10^12))*(1/(22.8))*(1/(0.125))*10^9</f>
        <v/>
      </c>
      <c r="W105" s="78" t="inlineStr">
        <is>
          <t>Ketanserin</t>
        </is>
      </c>
      <c r="X105" s="79" t="n">
        <v>3</v>
      </c>
      <c r="Y105" s="79" t="n">
        <v>3</v>
      </c>
      <c r="Z105" s="79" t="n">
        <v>15</v>
      </c>
      <c r="AA105" s="79" t="n">
        <v>1.85</v>
      </c>
      <c r="AB105" s="78" t="inlineStr">
        <is>
          <t>Standard</t>
        </is>
      </c>
      <c r="AC105" s="79" t="n">
        <v>1</v>
      </c>
      <c r="AD105" s="79" t="n">
        <v>1</v>
      </c>
    </row>
    <row r="106">
      <c r="A106" s="76" t="inlineStr">
        <is>
          <t>SEC</t>
        </is>
      </c>
      <c r="B106" s="76" t="inlineStr">
        <is>
          <t>5-HT2A-1</t>
        </is>
      </c>
      <c r="C106" s="77" t="inlineStr">
        <is>
          <t>10/25/2023</t>
        </is>
      </c>
      <c r="D106" s="78" t="inlineStr">
        <is>
          <t>BRP569</t>
        </is>
      </c>
      <c r="E106" s="79">
        <f>IF(A105="SEC", K105 + 1, E105 + 1)</f>
        <v/>
      </c>
      <c r="F106" s="79" t="inlineStr">
        <is>
          <t>y</t>
        </is>
      </c>
      <c r="G106" s="78" t="inlineStr">
        <is>
          <t>BRP602</t>
        </is>
      </c>
      <c r="H106" s="79">
        <f>IF(A106="SEC", E106 + 1, "")</f>
        <v/>
      </c>
      <c r="I106" s="79">
        <f>F106</f>
        <v/>
      </c>
      <c r="J106" s="78" t="inlineStr">
        <is>
          <t>BRP574</t>
        </is>
      </c>
      <c r="K106" s="79">
        <f>IF(A106="SEC", H106 + 1, "")</f>
        <v/>
      </c>
      <c r="L106" s="80">
        <f>F106</f>
        <v/>
      </c>
      <c r="M106" s="79" t="inlineStr">
        <is>
          <t>y</t>
        </is>
      </c>
      <c r="N106" s="79" t="inlineStr">
        <is>
          <t>y</t>
        </is>
      </c>
      <c r="O106" s="79" t="inlineStr">
        <is>
          <t>y</t>
        </is>
      </c>
      <c r="P106" s="80">
        <f>P105</f>
        <v/>
      </c>
      <c r="Q106" s="78" t="inlineStr">
        <is>
          <t>5-HT2A</t>
        </is>
      </c>
      <c r="R106" s="78" t="inlineStr">
        <is>
          <t>3H-Ketanserin</t>
        </is>
      </c>
      <c r="S106" s="78" t="inlineStr">
        <is>
          <t>0275-1221 (#2)</t>
        </is>
      </c>
      <c r="T106" s="79" t="n">
        <v>22.8</v>
      </c>
      <c r="U106" s="79" t="n">
        <v>1.5</v>
      </c>
      <c r="V106" s="81">
        <f>P106*(1/(2.22*10^12))*(1/(22.8))*(1/(0.125))*10^9</f>
        <v/>
      </c>
      <c r="W106" s="78" t="inlineStr">
        <is>
          <t>Ketanserin</t>
        </is>
      </c>
      <c r="X106" s="79" t="n">
        <v>3</v>
      </c>
      <c r="Y106" s="79" t="n">
        <v>3</v>
      </c>
      <c r="Z106" s="79" t="n">
        <v>15</v>
      </c>
      <c r="AA106" s="79" t="n">
        <v>1.85</v>
      </c>
      <c r="AB106" s="78" t="inlineStr">
        <is>
          <t>Standard</t>
        </is>
      </c>
      <c r="AC106" s="79" t="n">
        <v>1</v>
      </c>
      <c r="AD106" s="79" t="n">
        <v>1</v>
      </c>
    </row>
    <row r="107">
      <c r="A107" s="76" t="inlineStr">
        <is>
          <t>SEC</t>
        </is>
      </c>
      <c r="B107" s="76" t="inlineStr">
        <is>
          <t>KOR-0</t>
        </is>
      </c>
      <c r="C107" s="77" t="inlineStr">
        <is>
          <t>10/25/2023</t>
        </is>
      </c>
      <c r="D107" s="78" t="inlineStr">
        <is>
          <t>BRP604</t>
        </is>
      </c>
      <c r="E107" s="79">
        <f>IF(A106="SEC", K106 + 1, E106 + 1)</f>
        <v/>
      </c>
      <c r="F107" s="79" t="inlineStr">
        <is>
          <t>y</t>
        </is>
      </c>
      <c r="G107" s="78" t="inlineStr">
        <is>
          <t>BRP567</t>
        </is>
      </c>
      <c r="H107" s="79">
        <f>IF(A107="SEC", E107 + 1, "")</f>
        <v/>
      </c>
      <c r="I107" s="79">
        <f>F107</f>
        <v/>
      </c>
      <c r="J107" s="78" t="inlineStr">
        <is>
          <t>BRP576</t>
        </is>
      </c>
      <c r="K107" s="79">
        <f>IF(A107="SEC", H107 + 1, "")</f>
        <v/>
      </c>
      <c r="L107" s="80">
        <f>F107</f>
        <v/>
      </c>
      <c r="M107" s="79" t="inlineStr">
        <is>
          <t>y</t>
        </is>
      </c>
      <c r="N107" s="79" t="inlineStr">
        <is>
          <t>y</t>
        </is>
      </c>
      <c r="O107" s="79" t="inlineStr">
        <is>
          <t>y</t>
        </is>
      </c>
      <c r="P107" s="80" t="n">
        <v>13215.41</v>
      </c>
      <c r="Q107" s="78" t="inlineStr">
        <is>
          <t>KOR</t>
        </is>
      </c>
      <c r="R107" s="78" t="inlineStr">
        <is>
          <t>3H-U69593</t>
        </is>
      </c>
      <c r="S107" s="78" t="inlineStr">
        <is>
          <t>0019-0123</t>
        </is>
      </c>
      <c r="T107" s="79" t="n">
        <v>45</v>
      </c>
      <c r="U107" s="79" t="n">
        <v>1</v>
      </c>
      <c r="V107" s="81">
        <f>P107*(1/(2.22*10^12))*(1/(45))*(1/(0.125))*10^9</f>
        <v/>
      </c>
      <c r="W107" s="78" t="inlineStr">
        <is>
          <t>Salvinorin A</t>
        </is>
      </c>
      <c r="X107" s="79" t="n">
        <v>3</v>
      </c>
      <c r="Y107" s="79" t="n">
        <v>3</v>
      </c>
      <c r="Z107" s="79" t="n">
        <v>15</v>
      </c>
      <c r="AA107" s="79" t="n">
        <v>2.43</v>
      </c>
      <c r="AB107" s="78" t="inlineStr">
        <is>
          <t>Standard</t>
        </is>
      </c>
      <c r="AC107" s="79" t="n">
        <v>1</v>
      </c>
      <c r="AD107" s="79" t="n">
        <v>1</v>
      </c>
    </row>
    <row r="108">
      <c r="A108" s="76" t="inlineStr">
        <is>
          <t>SEC</t>
        </is>
      </c>
      <c r="B108" s="76" t="inlineStr">
        <is>
          <t>KOR-1</t>
        </is>
      </c>
      <c r="C108" s="77" t="inlineStr">
        <is>
          <t>10/25/2023</t>
        </is>
      </c>
      <c r="D108" s="78" t="inlineStr">
        <is>
          <t>BRP610</t>
        </is>
      </c>
      <c r="E108" s="79">
        <f>IF(A107="SEC", K107 + 1, E107 + 1)</f>
        <v/>
      </c>
      <c r="F108" s="79" t="inlineStr">
        <is>
          <t>y</t>
        </is>
      </c>
      <c r="G108" s="78" t="inlineStr">
        <is>
          <t>BRP571</t>
        </is>
      </c>
      <c r="H108" s="79">
        <f>IF(A108="SEC", E108 + 1, "")</f>
        <v/>
      </c>
      <c r="I108" s="79">
        <f>F108</f>
        <v/>
      </c>
      <c r="J108" s="78" t="inlineStr">
        <is>
          <t>BRP577</t>
        </is>
      </c>
      <c r="K108" s="79">
        <f>IF(A108="SEC", H108 + 1, "")</f>
        <v/>
      </c>
      <c r="L108" s="80">
        <f>F108</f>
        <v/>
      </c>
      <c r="M108" s="79" t="inlineStr">
        <is>
          <t>y</t>
        </is>
      </c>
      <c r="N108" s="79" t="inlineStr">
        <is>
          <t>y</t>
        </is>
      </c>
      <c r="O108" s="79" t="inlineStr">
        <is>
          <t>y</t>
        </is>
      </c>
      <c r="P108" s="80">
        <f>P107</f>
        <v/>
      </c>
      <c r="Q108" s="78" t="inlineStr">
        <is>
          <t>KOR</t>
        </is>
      </c>
      <c r="R108" s="78" t="inlineStr">
        <is>
          <t>3H-U69593</t>
        </is>
      </c>
      <c r="S108" s="78" t="inlineStr">
        <is>
          <t>0019-0123</t>
        </is>
      </c>
      <c r="T108" s="79" t="n">
        <v>45</v>
      </c>
      <c r="U108" s="79" t="n">
        <v>1</v>
      </c>
      <c r="V108" s="81">
        <f>P108*(1/(2.22*10^12))*(1/(45))*(1/(0.125))*10^9</f>
        <v/>
      </c>
      <c r="W108" s="78" t="inlineStr">
        <is>
          <t>Salvinorin A</t>
        </is>
      </c>
      <c r="X108" s="79" t="n">
        <v>3</v>
      </c>
      <c r="Y108" s="79" t="n">
        <v>3</v>
      </c>
      <c r="Z108" s="79" t="n">
        <v>15</v>
      </c>
      <c r="AA108" s="79" t="n">
        <v>2.43</v>
      </c>
      <c r="AB108" s="78" t="inlineStr">
        <is>
          <t>Standard</t>
        </is>
      </c>
      <c r="AC108" s="79" t="n">
        <v>1</v>
      </c>
      <c r="AD108" s="79" t="n">
        <v>1</v>
      </c>
    </row>
    <row r="109">
      <c r="A109" s="76" t="inlineStr">
        <is>
          <t>SEC</t>
        </is>
      </c>
      <c r="B109" s="76" t="inlineStr">
        <is>
          <t>KOR-2</t>
        </is>
      </c>
      <c r="C109" s="77" t="inlineStr">
        <is>
          <t>10/25/2023</t>
        </is>
      </c>
      <c r="D109" s="78" t="inlineStr">
        <is>
          <t>BRP605</t>
        </is>
      </c>
      <c r="E109" s="79">
        <f>IF(A108="SEC", K108 + 1, E108 + 1)</f>
        <v/>
      </c>
      <c r="F109" s="79" t="inlineStr">
        <is>
          <t>y</t>
        </is>
      </c>
      <c r="G109" s="78" t="inlineStr">
        <is>
          <t>BRP566</t>
        </is>
      </c>
      <c r="H109" s="79">
        <f>IF(A109="SEC", E109 + 1, "")</f>
        <v/>
      </c>
      <c r="I109" s="79">
        <f>F109</f>
        <v/>
      </c>
      <c r="J109" s="78" t="inlineStr">
        <is>
          <t>BRP575</t>
        </is>
      </c>
      <c r="K109" s="79">
        <f>IF(A109="SEC", H109 + 1, "")</f>
        <v/>
      </c>
      <c r="L109" s="80">
        <f>F109</f>
        <v/>
      </c>
      <c r="M109" s="79" t="inlineStr">
        <is>
          <t>y</t>
        </is>
      </c>
      <c r="N109" s="79" t="inlineStr">
        <is>
          <t>y</t>
        </is>
      </c>
      <c r="O109" s="79" t="inlineStr">
        <is>
          <t>y</t>
        </is>
      </c>
      <c r="P109" s="80">
        <f>P108</f>
        <v/>
      </c>
      <c r="Q109" s="78" t="inlineStr">
        <is>
          <t>KOR</t>
        </is>
      </c>
      <c r="R109" s="78" t="inlineStr">
        <is>
          <t>3H-U69593</t>
        </is>
      </c>
      <c r="S109" s="78" t="inlineStr">
        <is>
          <t>0019-0123</t>
        </is>
      </c>
      <c r="T109" s="79" t="n">
        <v>45</v>
      </c>
      <c r="U109" s="79" t="n">
        <v>1</v>
      </c>
      <c r="V109" s="81">
        <f>P109*(1/(2.22*10^12))*(1/(45))*(1/(0.125))*10^9</f>
        <v/>
      </c>
      <c r="W109" s="78" t="inlineStr">
        <is>
          <t>Salvinorin A</t>
        </is>
      </c>
      <c r="X109" s="79" t="n">
        <v>3</v>
      </c>
      <c r="Y109" s="79" t="n">
        <v>3</v>
      </c>
      <c r="Z109" s="79" t="n">
        <v>15</v>
      </c>
      <c r="AA109" s="79" t="n">
        <v>2.43</v>
      </c>
      <c r="AB109" s="78" t="inlineStr">
        <is>
          <t>Standard</t>
        </is>
      </c>
      <c r="AC109" s="79" t="n">
        <v>1</v>
      </c>
      <c r="AD109" s="79" t="n">
        <v>1</v>
      </c>
    </row>
    <row r="110">
      <c r="A110" s="82" t="inlineStr">
        <is>
          <t>PRIM</t>
        </is>
      </c>
      <c r="B110" s="82" t="inlineStr">
        <is>
          <t>M1-0</t>
        </is>
      </c>
      <c r="C110" s="83" t="inlineStr">
        <is>
          <t>10/26/2023</t>
        </is>
      </c>
      <c r="D110" s="84" t="inlineStr">
        <is>
          <t>BRP636</t>
        </is>
      </c>
      <c r="E110" s="85" t="n">
        <v>4</v>
      </c>
      <c r="F110" s="85" t="inlineStr">
        <is>
          <t>y</t>
        </is>
      </c>
      <c r="G110" s="84" t="n"/>
      <c r="H110" s="85">
        <f>IF(A110="SEC", E110 + 1, "")</f>
        <v/>
      </c>
      <c r="I110" s="85">
        <f>F110</f>
        <v/>
      </c>
      <c r="J110" s="84" t="n"/>
      <c r="K110" s="85">
        <f>IF(A110="SEC", H110 + 1, "")</f>
        <v/>
      </c>
      <c r="L110" s="86">
        <f>F110</f>
        <v/>
      </c>
      <c r="M110" s="85" t="inlineStr">
        <is>
          <t>y</t>
        </is>
      </c>
      <c r="N110" s="85" t="inlineStr">
        <is>
          <t>y</t>
        </is>
      </c>
      <c r="O110" s="85" t="inlineStr">
        <is>
          <t>y</t>
        </is>
      </c>
      <c r="P110" s="86" t="n">
        <v>14739.07</v>
      </c>
      <c r="Q110" s="84" t="inlineStr">
        <is>
          <t>M1</t>
        </is>
      </c>
      <c r="R110" s="84" t="inlineStr">
        <is>
          <t>3H-QNB</t>
        </is>
      </c>
      <c r="S110" s="84" t="inlineStr">
        <is>
          <t>0166-0822 (#2)</t>
        </is>
      </c>
      <c r="T110" s="85" t="n">
        <v>30</v>
      </c>
      <c r="U110" s="85" t="n">
        <v>1</v>
      </c>
      <c r="V110" s="87">
        <f>P110*(1/(2.22*10^12))*(1/(30))*(1/(0.125))*10^9</f>
        <v/>
      </c>
      <c r="W110" s="84" t="inlineStr">
        <is>
          <t>Atropine</t>
        </is>
      </c>
      <c r="X110" s="85" t="n">
        <v>1</v>
      </c>
      <c r="Y110" s="85" t="n">
        <v>1.5</v>
      </c>
      <c r="Z110" s="85" t="n">
        <v>5</v>
      </c>
      <c r="AA110" s="85" t="n">
        <v>0.54</v>
      </c>
      <c r="AB110" s="84" t="inlineStr">
        <is>
          <t>Muscarinic</t>
        </is>
      </c>
      <c r="AC110" s="85" t="n">
        <v>1.5</v>
      </c>
      <c r="AD110" s="85" t="n">
        <v>1.5</v>
      </c>
    </row>
    <row r="111">
      <c r="A111" s="82" t="inlineStr">
        <is>
          <t>PRIM</t>
        </is>
      </c>
      <c r="B111" s="82" t="inlineStr">
        <is>
          <t>M2-0</t>
        </is>
      </c>
      <c r="C111" s="83" t="inlineStr">
        <is>
          <t>10/26/2023</t>
        </is>
      </c>
      <c r="D111" s="84" t="inlineStr">
        <is>
          <t>BRP637</t>
        </is>
      </c>
      <c r="E111" s="85">
        <f>IF(A110="SEC", K110 + 1, E110 + 1)</f>
        <v/>
      </c>
      <c r="F111" s="85" t="inlineStr">
        <is>
          <t>y</t>
        </is>
      </c>
      <c r="G111" s="84" t="n"/>
      <c r="H111" s="85">
        <f>IF(A111="SEC", E111 + 1, "")</f>
        <v/>
      </c>
      <c r="I111" s="85">
        <f>F111</f>
        <v/>
      </c>
      <c r="J111" s="84" t="n"/>
      <c r="K111" s="85">
        <f>IF(A111="SEC", H111 + 1, "")</f>
        <v/>
      </c>
      <c r="L111" s="86">
        <f>F111</f>
        <v/>
      </c>
      <c r="M111" s="85" t="inlineStr">
        <is>
          <t>y</t>
        </is>
      </c>
      <c r="N111" s="85" t="inlineStr">
        <is>
          <t>y</t>
        </is>
      </c>
      <c r="O111" s="85" t="inlineStr">
        <is>
          <t>y</t>
        </is>
      </c>
      <c r="P111" s="86">
        <f>P110</f>
        <v/>
      </c>
      <c r="Q111" s="84" t="inlineStr">
        <is>
          <t>M2</t>
        </is>
      </c>
      <c r="R111" s="84" t="inlineStr">
        <is>
          <t>3H-QNB</t>
        </is>
      </c>
      <c r="S111" s="84" t="inlineStr">
        <is>
          <t>0166-0822 (#2)</t>
        </is>
      </c>
      <c r="T111" s="85" t="n">
        <v>30</v>
      </c>
      <c r="U111" s="85" t="n">
        <v>1</v>
      </c>
      <c r="V111" s="87">
        <f>P111*(1/(2.22*10^12))*(1/(30))*(1/(0.125))*10^9</f>
        <v/>
      </c>
      <c r="W111" s="84" t="inlineStr">
        <is>
          <t>Atropine</t>
        </is>
      </c>
      <c r="X111" s="85" t="n">
        <v>1</v>
      </c>
      <c r="Y111" s="85" t="n">
        <v>1.5</v>
      </c>
      <c r="Z111" s="85" t="n">
        <v>5</v>
      </c>
      <c r="AA111" s="85" t="n">
        <v>0.54</v>
      </c>
      <c r="AB111" s="84" t="inlineStr">
        <is>
          <t>Muscarinic</t>
        </is>
      </c>
      <c r="AC111" s="85" t="n">
        <v>1.5</v>
      </c>
      <c r="AD111" s="85" t="n">
        <v>1.5</v>
      </c>
    </row>
    <row r="112">
      <c r="A112" s="82" t="inlineStr">
        <is>
          <t>PRIM</t>
        </is>
      </c>
      <c r="B112" s="82" t="inlineStr">
        <is>
          <t>M4-0</t>
        </is>
      </c>
      <c r="C112" s="83" t="inlineStr">
        <is>
          <t>10/26/2023</t>
        </is>
      </c>
      <c r="D112" s="84" t="inlineStr">
        <is>
          <t>BRP629</t>
        </is>
      </c>
      <c r="E112" s="85">
        <f>IF(A111="SEC", K111 + 1, E111 + 1)</f>
        <v/>
      </c>
      <c r="F112" s="85" t="inlineStr">
        <is>
          <t>y</t>
        </is>
      </c>
      <c r="G112" s="84" t="n"/>
      <c r="H112" s="85">
        <f>IF(A112="SEC", E112 + 1, "")</f>
        <v/>
      </c>
      <c r="I112" s="85">
        <f>F112</f>
        <v/>
      </c>
      <c r="J112" s="84" t="n"/>
      <c r="K112" s="85">
        <f>IF(A112="SEC", H112 + 1, "")</f>
        <v/>
      </c>
      <c r="L112" s="86">
        <f>F112</f>
        <v/>
      </c>
      <c r="M112" s="85" t="inlineStr">
        <is>
          <t>y</t>
        </is>
      </c>
      <c r="N112" s="85" t="inlineStr">
        <is>
          <t>y</t>
        </is>
      </c>
      <c r="O112" s="85" t="inlineStr">
        <is>
          <t>y</t>
        </is>
      </c>
      <c r="P112" s="86">
        <f>P111</f>
        <v/>
      </c>
      <c r="Q112" s="84" t="inlineStr">
        <is>
          <t>M4</t>
        </is>
      </c>
      <c r="R112" s="84" t="inlineStr">
        <is>
          <t>3H-QNB</t>
        </is>
      </c>
      <c r="S112" s="84" t="inlineStr">
        <is>
          <t>0166-0822 (#2)</t>
        </is>
      </c>
      <c r="T112" s="85" t="n">
        <v>30</v>
      </c>
      <c r="U112" s="85" t="n">
        <v>1</v>
      </c>
      <c r="V112" s="87">
        <f>P112*(1/(2.22*10^12))*(1/(30))*(1/(0.125))*10^9</f>
        <v/>
      </c>
      <c r="W112" s="84" t="inlineStr">
        <is>
          <t>Atropine</t>
        </is>
      </c>
      <c r="X112" s="85" t="n">
        <v>1</v>
      </c>
      <c r="Y112" s="85" t="n">
        <v>1.5</v>
      </c>
      <c r="Z112" s="85" t="n">
        <v>5</v>
      </c>
      <c r="AA112" s="85" t="n">
        <v>0.54</v>
      </c>
      <c r="AB112" s="84" t="inlineStr">
        <is>
          <t>Muscarinic</t>
        </is>
      </c>
      <c r="AC112" s="85" t="n">
        <v>1.5</v>
      </c>
      <c r="AD112" s="85" t="n">
        <v>1.5</v>
      </c>
    </row>
    <row r="113">
      <c r="A113" s="82" t="inlineStr">
        <is>
          <t>PRIM</t>
        </is>
      </c>
      <c r="B113" s="82" t="inlineStr">
        <is>
          <t>SERT-0</t>
        </is>
      </c>
      <c r="C113" s="83" t="inlineStr">
        <is>
          <t>10/26/2023</t>
        </is>
      </c>
      <c r="D113" s="84" t="inlineStr">
        <is>
          <t>BRP634</t>
        </is>
      </c>
      <c r="E113" s="85">
        <f>IF(A112="SEC", K112 + 1, E112 + 1)</f>
        <v/>
      </c>
      <c r="F113" s="85" t="inlineStr">
        <is>
          <t>y</t>
        </is>
      </c>
      <c r="G113" s="84" t="n"/>
      <c r="H113" s="85">
        <f>IF(A113="SEC", E113 + 1, "")</f>
        <v/>
      </c>
      <c r="I113" s="85" t="n"/>
      <c r="J113" s="84" t="n"/>
      <c r="K113" s="85">
        <f>IF(A113="SEC", H113 + 1, "")</f>
        <v/>
      </c>
      <c r="L113" s="86" t="n"/>
      <c r="M113" s="85" t="inlineStr">
        <is>
          <t>y</t>
        </is>
      </c>
      <c r="N113" s="85" t="inlineStr">
        <is>
          <t>y</t>
        </is>
      </c>
      <c r="O113" s="85" t="inlineStr">
        <is>
          <t>y</t>
        </is>
      </c>
      <c r="P113" s="86" t="n">
        <v>50151.57</v>
      </c>
      <c r="Q113" s="84" t="inlineStr">
        <is>
          <t>SERT</t>
        </is>
      </c>
      <c r="R113" s="84" t="inlineStr">
        <is>
          <t>3H-Citalopram</t>
        </is>
      </c>
      <c r="S113" s="84" t="inlineStr">
        <is>
          <t>0092-0523 (#3)</t>
        </is>
      </c>
      <c r="T113" s="85" t="n">
        <v>80</v>
      </c>
      <c r="U113" s="85" t="n">
        <v>2</v>
      </c>
      <c r="V113" s="87">
        <f>P113*(1/(2.22*10^12))*(1/(80))*(1/(0.125))*10^9</f>
        <v/>
      </c>
      <c r="W113" s="84" t="inlineStr">
        <is>
          <t>Amitriptyline</t>
        </is>
      </c>
      <c r="X113" s="85" t="n">
        <v>1</v>
      </c>
      <c r="Y113" s="85" t="n">
        <v>0.5</v>
      </c>
      <c r="Z113" s="85" t="n">
        <v>5</v>
      </c>
      <c r="AA113" s="85" t="n">
        <v>2.88</v>
      </c>
      <c r="AB113" s="84" t="inlineStr">
        <is>
          <t>Transporter</t>
        </is>
      </c>
      <c r="AC113" s="85" t="n">
        <v>0.5</v>
      </c>
      <c r="AD113" s="85" t="n">
        <v>0.67</v>
      </c>
    </row>
    <row r="114">
      <c r="A114" s="82" t="inlineStr">
        <is>
          <t>PRIM</t>
        </is>
      </c>
      <c r="B114" s="82" t="inlineStr">
        <is>
          <t>Alpha2B-0</t>
        </is>
      </c>
      <c r="C114" s="83" t="inlineStr">
        <is>
          <t>10/26/2023</t>
        </is>
      </c>
      <c r="D114" s="84" t="inlineStr">
        <is>
          <t>BRP626</t>
        </is>
      </c>
      <c r="E114" s="85">
        <f>IF(A113="SEC", K113 + 1, E113 + 1)</f>
        <v/>
      </c>
      <c r="F114" s="85" t="inlineStr">
        <is>
          <t>y</t>
        </is>
      </c>
      <c r="G114" s="84" t="n"/>
      <c r="H114" s="85">
        <f>IF(A114="SEC", E114 + 1, "")</f>
        <v/>
      </c>
      <c r="I114" s="85" t="n"/>
      <c r="J114" s="84" t="n"/>
      <c r="K114" s="85">
        <f>IF(A114="SEC", H114 + 1, "")</f>
        <v/>
      </c>
      <c r="L114" s="86" t="n"/>
      <c r="M114" s="85" t="inlineStr">
        <is>
          <t>y</t>
        </is>
      </c>
      <c r="N114" s="85" t="inlineStr">
        <is>
          <t>y</t>
        </is>
      </c>
      <c r="O114" s="85" t="inlineStr">
        <is>
          <t>y</t>
        </is>
      </c>
      <c r="P114" s="86" t="n">
        <v>52302.19</v>
      </c>
      <c r="Q114" s="84" t="inlineStr">
        <is>
          <t>Alpha2B</t>
        </is>
      </c>
      <c r="R114" s="84" t="inlineStr">
        <is>
          <t>3H-Rauwolscine</t>
        </is>
      </c>
      <c r="S114" s="84" t="inlineStr">
        <is>
          <t>0075-0323 (#2)</t>
        </is>
      </c>
      <c r="T114" s="85" t="n">
        <v>83.09999999999999</v>
      </c>
      <c r="U114" s="85" t="n">
        <v>1.5</v>
      </c>
      <c r="V114" s="87">
        <f>P114*(1/(2.22*10^12))*(1/(83.1))*(1/(0.125))*10^9</f>
        <v/>
      </c>
      <c r="W114" s="84" t="inlineStr">
        <is>
          <t>Yohimbine</t>
        </is>
      </c>
      <c r="X114" s="85" t="n">
        <v>1</v>
      </c>
      <c r="Y114" s="85" t="n">
        <v>0.5</v>
      </c>
      <c r="Z114" s="85" t="n">
        <v>5</v>
      </c>
      <c r="AA114" s="85" t="n">
        <v>2.24</v>
      </c>
      <c r="AB114" s="84" t="inlineStr">
        <is>
          <t>Alpha2</t>
        </is>
      </c>
      <c r="AC114" s="85" t="n">
        <v>0.5</v>
      </c>
      <c r="AD114" s="85" t="n">
        <v>0.5</v>
      </c>
    </row>
    <row r="115">
      <c r="A115" s="82" t="inlineStr">
        <is>
          <t>PRIM</t>
        </is>
      </c>
      <c r="B115" s="82" t="inlineStr">
        <is>
          <t>Sigma 1-0</t>
        </is>
      </c>
      <c r="C115" s="83" t="inlineStr">
        <is>
          <t>10/26/2023</t>
        </is>
      </c>
      <c r="D115" s="84" t="inlineStr">
        <is>
          <t>BRP627</t>
        </is>
      </c>
      <c r="E115" s="85">
        <f>IF(A114="SEC", K114 + 1, E114 + 1)</f>
        <v/>
      </c>
      <c r="F115" s="85" t="inlineStr">
        <is>
          <t>y</t>
        </is>
      </c>
      <c r="G115" s="84" t="n"/>
      <c r="H115" s="85">
        <f>IF(A115="SEC", E115 + 1, "")</f>
        <v/>
      </c>
      <c r="I115" s="85" t="n"/>
      <c r="J115" s="84" t="n"/>
      <c r="K115" s="85">
        <f>IF(A115="SEC", H115 + 1, "")</f>
        <v/>
      </c>
      <c r="L115" s="86" t="n"/>
      <c r="M115" s="85" t="inlineStr">
        <is>
          <t>y</t>
        </is>
      </c>
      <c r="N115" s="85" t="inlineStr">
        <is>
          <t>y</t>
        </is>
      </c>
      <c r="O115" s="85" t="inlineStr">
        <is>
          <t>y</t>
        </is>
      </c>
      <c r="P115" s="86" t="n">
        <v>36438.94</v>
      </c>
      <c r="Q115" s="84" t="inlineStr">
        <is>
          <t>Sigma 1</t>
        </is>
      </c>
      <c r="R115" s="84" t="inlineStr">
        <is>
          <t>3H-Pentazocine</t>
        </is>
      </c>
      <c r="S115" s="84" t="inlineStr">
        <is>
          <t>0052-0323 (#1)</t>
        </is>
      </c>
      <c r="T115" s="85" t="n">
        <v>28.4</v>
      </c>
      <c r="U115" s="85" t="n">
        <v>5.5</v>
      </c>
      <c r="V115" s="87">
        <f>P115*(1/(2.22*10^12))*(1/(28.4))*(1/(0.125))*10^9</f>
        <v/>
      </c>
      <c r="W115" s="84" t="inlineStr">
        <is>
          <t>Haloperidol</t>
        </is>
      </c>
      <c r="X115" s="85" t="n">
        <v>1</v>
      </c>
      <c r="Y115" s="85" t="n">
        <v>0.5</v>
      </c>
      <c r="Z115" s="85" t="n">
        <v>5</v>
      </c>
      <c r="AA115" s="85" t="n">
        <v>2.81</v>
      </c>
      <c r="AB115" s="84" t="inlineStr">
        <is>
          <t>Sigma</t>
        </is>
      </c>
      <c r="AC115" s="85" t="n">
        <v>0.5</v>
      </c>
      <c r="AD115" s="85" t="n">
        <v>0.67</v>
      </c>
    </row>
    <row r="116">
      <c r="A116" s="82" t="inlineStr">
        <is>
          <t>PRIM</t>
        </is>
      </c>
      <c r="B116" s="82" t="inlineStr">
        <is>
          <t>Sigma 1-1</t>
        </is>
      </c>
      <c r="C116" s="83" t="inlineStr">
        <is>
          <t>10/26/2023</t>
        </is>
      </c>
      <c r="D116" s="84" t="inlineStr">
        <is>
          <t>BRP628</t>
        </is>
      </c>
      <c r="E116" s="85">
        <f>IF(A115="SEC", K115 + 1, E115 + 1)</f>
        <v/>
      </c>
      <c r="F116" s="85" t="inlineStr">
        <is>
          <t>y</t>
        </is>
      </c>
      <c r="G116" s="84" t="n"/>
      <c r="H116" s="85">
        <f>IF(A116="SEC", E116 + 1, "")</f>
        <v/>
      </c>
      <c r="I116" s="85" t="n"/>
      <c r="J116" s="84" t="n"/>
      <c r="K116" s="85">
        <f>IF(A116="SEC", H116 + 1, "")</f>
        <v/>
      </c>
      <c r="L116" s="86" t="n"/>
      <c r="M116" s="85" t="inlineStr">
        <is>
          <t>y</t>
        </is>
      </c>
      <c r="N116" s="85" t="inlineStr">
        <is>
          <t>y</t>
        </is>
      </c>
      <c r="O116" s="85" t="inlineStr">
        <is>
          <t>y</t>
        </is>
      </c>
      <c r="P116" s="86">
        <f>P115</f>
        <v/>
      </c>
      <c r="Q116" s="84" t="inlineStr">
        <is>
          <t>Sigma 1</t>
        </is>
      </c>
      <c r="R116" s="84" t="inlineStr">
        <is>
          <t>3H-Pentazocine</t>
        </is>
      </c>
      <c r="S116" s="84" t="inlineStr">
        <is>
          <t>0052-0323 (#1)</t>
        </is>
      </c>
      <c r="T116" s="85" t="n">
        <v>28.4</v>
      </c>
      <c r="U116" s="85" t="n">
        <v>5.5</v>
      </c>
      <c r="V116" s="87">
        <f>P116*(1/(2.22*10^12))*(1/(28.4))*(1/(0.125))*10^9</f>
        <v/>
      </c>
      <c r="W116" s="84" t="inlineStr">
        <is>
          <t>Haloperidol</t>
        </is>
      </c>
      <c r="X116" s="85" t="n">
        <v>1</v>
      </c>
      <c r="Y116" s="85" t="n">
        <v>0.5</v>
      </c>
      <c r="Z116" s="85" t="n">
        <v>5</v>
      </c>
      <c r="AA116" s="85" t="n">
        <v>2.81</v>
      </c>
      <c r="AB116" s="84" t="inlineStr">
        <is>
          <t>Sigma</t>
        </is>
      </c>
      <c r="AC116" s="85" t="n">
        <v>0.5</v>
      </c>
      <c r="AD116" s="85" t="n">
        <v>0.67</v>
      </c>
    </row>
    <row r="117">
      <c r="A117" s="82" t="inlineStr">
        <is>
          <t>SEC</t>
        </is>
      </c>
      <c r="B117" s="82" t="inlineStr">
        <is>
          <t>Sigma 1-0</t>
        </is>
      </c>
      <c r="C117" s="83" t="inlineStr">
        <is>
          <t>10/26/2023</t>
        </is>
      </c>
      <c r="D117" s="84" t="inlineStr">
        <is>
          <t>BRP643</t>
        </is>
      </c>
      <c r="E117" s="85">
        <f>IF(A116="SEC", K116 + 1, E116 + 1)</f>
        <v/>
      </c>
      <c r="F117" s="85" t="inlineStr">
        <is>
          <t>y</t>
        </is>
      </c>
      <c r="G117" s="84" t="inlineStr">
        <is>
          <t>BRP644</t>
        </is>
      </c>
      <c r="H117" s="85">
        <f>IF(A117="SEC", E117 + 1, "")</f>
        <v/>
      </c>
      <c r="I117" s="85">
        <f>F117</f>
        <v/>
      </c>
      <c r="J117" s="84" t="inlineStr">
        <is>
          <t>BRP645</t>
        </is>
      </c>
      <c r="K117" s="85">
        <f>IF(A117="SEC", H117 + 1, "")</f>
        <v/>
      </c>
      <c r="L117" s="86">
        <f>F117</f>
        <v/>
      </c>
      <c r="M117" s="85" t="inlineStr">
        <is>
          <t>y</t>
        </is>
      </c>
      <c r="N117" s="85" t="inlineStr">
        <is>
          <t>y</t>
        </is>
      </c>
      <c r="O117" s="85" t="inlineStr">
        <is>
          <t>y</t>
        </is>
      </c>
      <c r="P117" s="86">
        <f>P116</f>
        <v/>
      </c>
      <c r="Q117" s="84" t="inlineStr">
        <is>
          <t>Sigma 1</t>
        </is>
      </c>
      <c r="R117" s="84" t="inlineStr">
        <is>
          <t>3H-Pentazocine</t>
        </is>
      </c>
      <c r="S117" s="84" t="inlineStr">
        <is>
          <t>0052-0323 (#1)</t>
        </is>
      </c>
      <c r="T117" s="85" t="n">
        <v>28.4</v>
      </c>
      <c r="U117" s="85" t="n">
        <v>5.5</v>
      </c>
      <c r="V117" s="87">
        <f>P117*(1/(2.22*10^12))*(1/(28.4))*(1/(0.125))*10^9</f>
        <v/>
      </c>
      <c r="W117" s="84" t="inlineStr">
        <is>
          <t>Haloperidol</t>
        </is>
      </c>
      <c r="X117" s="85" t="n">
        <v>3</v>
      </c>
      <c r="Y117" s="85" t="n">
        <v>2</v>
      </c>
      <c r="Z117" s="85" t="n">
        <v>15</v>
      </c>
      <c r="AA117" s="85" t="n">
        <v>8.43</v>
      </c>
      <c r="AB117" s="84" t="inlineStr">
        <is>
          <t>Sigma</t>
        </is>
      </c>
      <c r="AC117" s="85" t="n">
        <v>0.5</v>
      </c>
      <c r="AD117" s="85" t="n">
        <v>0.67</v>
      </c>
    </row>
    <row r="118">
      <c r="A118" s="82" t="inlineStr">
        <is>
          <t>SEC</t>
        </is>
      </c>
      <c r="B118" s="82" t="inlineStr">
        <is>
          <t>Sigma 1-1</t>
        </is>
      </c>
      <c r="C118" s="83" t="inlineStr">
        <is>
          <t>10/26/2023</t>
        </is>
      </c>
      <c r="D118" s="84" t="inlineStr">
        <is>
          <t>BRP639</t>
        </is>
      </c>
      <c r="E118" s="85">
        <f>IF(A117="SEC", K117 + 1, E117 + 1)</f>
        <v/>
      </c>
      <c r="F118" s="85" t="inlineStr">
        <is>
          <t>y</t>
        </is>
      </c>
      <c r="G118" s="84" t="inlineStr">
        <is>
          <t>BRP640</t>
        </is>
      </c>
      <c r="H118" s="85">
        <f>IF(A118="SEC", E118 + 1, "")</f>
        <v/>
      </c>
      <c r="I118" s="85">
        <f>F118</f>
        <v/>
      </c>
      <c r="J118" s="84" t="inlineStr">
        <is>
          <t>BRP641</t>
        </is>
      </c>
      <c r="K118" s="85">
        <f>IF(A118="SEC", H118 + 1, "")</f>
        <v/>
      </c>
      <c r="L118" s="86">
        <f>F118</f>
        <v/>
      </c>
      <c r="M118" s="85" t="inlineStr">
        <is>
          <t>y</t>
        </is>
      </c>
      <c r="N118" s="85" t="inlineStr">
        <is>
          <t>y</t>
        </is>
      </c>
      <c r="O118" s="85" t="inlineStr">
        <is>
          <t>y</t>
        </is>
      </c>
      <c r="P118" s="86">
        <f>P117</f>
        <v/>
      </c>
      <c r="Q118" s="84" t="inlineStr">
        <is>
          <t>Sigma 1</t>
        </is>
      </c>
      <c r="R118" s="84" t="inlineStr">
        <is>
          <t>3H-Pentazocine</t>
        </is>
      </c>
      <c r="S118" s="84" t="inlineStr">
        <is>
          <t>0052-0323 (#1)</t>
        </is>
      </c>
      <c r="T118" s="85" t="n">
        <v>28.4</v>
      </c>
      <c r="U118" s="85" t="n">
        <v>5.5</v>
      </c>
      <c r="V118" s="87">
        <f>P118*(1/(2.22*10^12))*(1/(28.4))*(1/(0.125))*10^9</f>
        <v/>
      </c>
      <c r="W118" s="84" t="inlineStr">
        <is>
          <t>Haloperidol</t>
        </is>
      </c>
      <c r="X118" s="85" t="n">
        <v>3</v>
      </c>
      <c r="Y118" s="85" t="n">
        <v>2</v>
      </c>
      <c r="Z118" s="85" t="n">
        <v>15</v>
      </c>
      <c r="AA118" s="85" t="n">
        <v>8.43</v>
      </c>
      <c r="AB118" s="84" t="inlineStr">
        <is>
          <t>Sigma</t>
        </is>
      </c>
      <c r="AC118" s="85" t="n">
        <v>0.5</v>
      </c>
      <c r="AD118" s="85" t="n">
        <v>0.67</v>
      </c>
    </row>
    <row r="119">
      <c r="A119" s="82" t="inlineStr">
        <is>
          <t>SEC</t>
        </is>
      </c>
      <c r="B119" s="82" t="inlineStr">
        <is>
          <t>Sigma 1-2</t>
        </is>
      </c>
      <c r="C119" s="83" t="inlineStr">
        <is>
          <t>10/26/2023</t>
        </is>
      </c>
      <c r="D119" s="84" t="inlineStr">
        <is>
          <t>BRP655</t>
        </is>
      </c>
      <c r="E119" s="85">
        <f>IF(A118="SEC", K118 + 1, E118 + 1)</f>
        <v/>
      </c>
      <c r="F119" s="85" t="inlineStr">
        <is>
          <t>y</t>
        </is>
      </c>
      <c r="G119" s="84" t="inlineStr">
        <is>
          <t>BRP646</t>
        </is>
      </c>
      <c r="H119" s="85">
        <f>IF(A119="SEC", E119 + 1, "")</f>
        <v/>
      </c>
      <c r="I119" s="85">
        <f>F119</f>
        <v/>
      </c>
      <c r="J119" s="84" t="inlineStr">
        <is>
          <t>BRP647</t>
        </is>
      </c>
      <c r="K119" s="85">
        <f>IF(A119="SEC", H119 + 1, "")</f>
        <v/>
      </c>
      <c r="L119" s="86">
        <f>F119</f>
        <v/>
      </c>
      <c r="M119" s="85" t="inlineStr">
        <is>
          <t>y</t>
        </is>
      </c>
      <c r="N119" s="85" t="inlineStr">
        <is>
          <t>y</t>
        </is>
      </c>
      <c r="O119" s="85" t="inlineStr">
        <is>
          <t>y</t>
        </is>
      </c>
      <c r="P119" s="86">
        <f>P118</f>
        <v/>
      </c>
      <c r="Q119" s="84" t="inlineStr">
        <is>
          <t>Sigma 1</t>
        </is>
      </c>
      <c r="R119" s="84" t="inlineStr">
        <is>
          <t>3H-Pentazocine</t>
        </is>
      </c>
      <c r="S119" s="84" t="inlineStr">
        <is>
          <t>0052-0323 (#1)</t>
        </is>
      </c>
      <c r="T119" s="85" t="n">
        <v>28.4</v>
      </c>
      <c r="U119" s="85" t="n">
        <v>5.5</v>
      </c>
      <c r="V119" s="87">
        <f>P119*(1/(2.22*10^12))*(1/(28.4))*(1/(0.125))*10^9</f>
        <v/>
      </c>
      <c r="W119" s="84" t="inlineStr">
        <is>
          <t>Haloperidol</t>
        </is>
      </c>
      <c r="X119" s="85" t="n">
        <v>3</v>
      </c>
      <c r="Y119" s="85" t="n">
        <v>2</v>
      </c>
      <c r="Z119" s="85" t="n">
        <v>15</v>
      </c>
      <c r="AA119" s="85" t="n">
        <v>8.43</v>
      </c>
      <c r="AB119" s="84" t="inlineStr">
        <is>
          <t>Sigma</t>
        </is>
      </c>
      <c r="AC119" s="85" t="n">
        <v>0.5</v>
      </c>
      <c r="AD119" s="85" t="n">
        <v>0.67</v>
      </c>
    </row>
    <row r="120">
      <c r="A120" s="82" t="inlineStr">
        <is>
          <t>SEC</t>
        </is>
      </c>
      <c r="B120" s="82" t="inlineStr">
        <is>
          <t>Sigma 1-3</t>
        </is>
      </c>
      <c r="C120" s="83" t="inlineStr">
        <is>
          <t>10/26/2023</t>
        </is>
      </c>
      <c r="D120" s="84" t="inlineStr">
        <is>
          <t>BRP649</t>
        </is>
      </c>
      <c r="E120" s="85">
        <f>IF(A119="SEC", K119 + 1, E119 + 1)</f>
        <v/>
      </c>
      <c r="F120" s="85" t="inlineStr">
        <is>
          <t>y</t>
        </is>
      </c>
      <c r="G120" s="84" t="inlineStr">
        <is>
          <t>BRP650</t>
        </is>
      </c>
      <c r="H120" s="85">
        <f>IF(A120="SEC", E120 + 1, "")</f>
        <v/>
      </c>
      <c r="I120" s="85">
        <f>F120</f>
        <v/>
      </c>
      <c r="J120" s="84" t="inlineStr">
        <is>
          <t>BRP651</t>
        </is>
      </c>
      <c r="K120" s="85">
        <f>IF(A120="SEC", H120 + 1, "")</f>
        <v/>
      </c>
      <c r="L120" s="86">
        <f>F120</f>
        <v/>
      </c>
      <c r="M120" s="85" t="inlineStr">
        <is>
          <t>y</t>
        </is>
      </c>
      <c r="N120" s="85" t="inlineStr">
        <is>
          <t>y</t>
        </is>
      </c>
      <c r="O120" s="85" t="inlineStr">
        <is>
          <t>y</t>
        </is>
      </c>
      <c r="P120" s="86">
        <f>P119</f>
        <v/>
      </c>
      <c r="Q120" s="84" t="inlineStr">
        <is>
          <t>Sigma 1</t>
        </is>
      </c>
      <c r="R120" s="84" t="inlineStr">
        <is>
          <t>3H-Pentazocine</t>
        </is>
      </c>
      <c r="S120" s="84" t="inlineStr">
        <is>
          <t>0052-0323 (#1)</t>
        </is>
      </c>
      <c r="T120" s="85" t="n">
        <v>28.4</v>
      </c>
      <c r="U120" s="85" t="n">
        <v>5.5</v>
      </c>
      <c r="V120" s="87">
        <f>P120*(1/(2.22*10^12))*(1/(28.4))*(1/(0.125))*10^9</f>
        <v/>
      </c>
      <c r="W120" s="84" t="inlineStr">
        <is>
          <t>Haloperidol</t>
        </is>
      </c>
      <c r="X120" s="85" t="n">
        <v>3</v>
      </c>
      <c r="Y120" s="85" t="n">
        <v>2</v>
      </c>
      <c r="Z120" s="85" t="n">
        <v>15</v>
      </c>
      <c r="AA120" s="85" t="n">
        <v>8.43</v>
      </c>
      <c r="AB120" s="84" t="inlineStr">
        <is>
          <t>Sigma</t>
        </is>
      </c>
      <c r="AC120" s="85" t="n">
        <v>0.5</v>
      </c>
      <c r="AD120" s="85" t="n">
        <v>0.67</v>
      </c>
    </row>
    <row r="121">
      <c r="A121" s="82" t="inlineStr">
        <is>
          <t>SEC</t>
        </is>
      </c>
      <c r="B121" s="82" t="inlineStr">
        <is>
          <t>Sigma 1-4</t>
        </is>
      </c>
      <c r="C121" s="83" t="inlineStr">
        <is>
          <t>10/26/2023</t>
        </is>
      </c>
      <c r="D121" s="84" t="inlineStr">
        <is>
          <t>BRP657</t>
        </is>
      </c>
      <c r="E121" s="85">
        <f>IF(A120="SEC", K120 + 1, E120 + 1)</f>
        <v/>
      </c>
      <c r="F121" s="85" t="inlineStr">
        <is>
          <t>y</t>
        </is>
      </c>
      <c r="G121" s="84" t="inlineStr">
        <is>
          <t>BRP658</t>
        </is>
      </c>
      <c r="H121" s="85">
        <f>IF(A121="SEC", E121 + 1, "")</f>
        <v/>
      </c>
      <c r="I121" s="85">
        <f>F121</f>
        <v/>
      </c>
      <c r="J121" s="84" t="inlineStr">
        <is>
          <t>BRP659</t>
        </is>
      </c>
      <c r="K121" s="85">
        <f>IF(A121="SEC", H121 + 1, "")</f>
        <v/>
      </c>
      <c r="L121" s="86">
        <f>F121</f>
        <v/>
      </c>
      <c r="M121" s="85" t="inlineStr">
        <is>
          <t>y</t>
        </is>
      </c>
      <c r="N121" s="85" t="inlineStr">
        <is>
          <t>y</t>
        </is>
      </c>
      <c r="O121" s="85" t="inlineStr">
        <is>
          <t>y</t>
        </is>
      </c>
      <c r="P121" s="86">
        <f>P120</f>
        <v/>
      </c>
      <c r="Q121" s="84" t="inlineStr">
        <is>
          <t>Sigma 1</t>
        </is>
      </c>
      <c r="R121" s="84" t="inlineStr">
        <is>
          <t>3H-Pentazocine</t>
        </is>
      </c>
      <c r="S121" s="84" t="inlineStr">
        <is>
          <t>0052-0323 (#1)</t>
        </is>
      </c>
      <c r="T121" s="85" t="n">
        <v>28.4</v>
      </c>
      <c r="U121" s="85" t="n">
        <v>5.5</v>
      </c>
      <c r="V121" s="87">
        <f>P121*(1/(2.22*10^12))*(1/(28.4))*(1/(0.125))*10^9</f>
        <v/>
      </c>
      <c r="W121" s="84" t="inlineStr">
        <is>
          <t>Haloperidol</t>
        </is>
      </c>
      <c r="X121" s="85" t="n">
        <v>3</v>
      </c>
      <c r="Y121" s="85" t="n">
        <v>2</v>
      </c>
      <c r="Z121" s="85" t="n">
        <v>15</v>
      </c>
      <c r="AA121" s="85" t="n">
        <v>8.43</v>
      </c>
      <c r="AB121" s="84" t="inlineStr">
        <is>
          <t>Sigma</t>
        </is>
      </c>
      <c r="AC121" s="85" t="n">
        <v>0.5</v>
      </c>
      <c r="AD121" s="85" t="n">
        <v>0.67</v>
      </c>
    </row>
    <row r="122">
      <c r="A122" s="88" t="inlineStr">
        <is>
          <t>SEC</t>
        </is>
      </c>
      <c r="B122" s="88" t="inlineStr">
        <is>
          <t>D3-0</t>
        </is>
      </c>
      <c r="C122" s="89" t="inlineStr">
        <is>
          <t>10/30/2023</t>
        </is>
      </c>
      <c r="D122" s="90" t="inlineStr">
        <is>
          <t>BPR755</t>
        </is>
      </c>
      <c r="E122" s="91" t="n">
        <v>4</v>
      </c>
      <c r="F122" s="91" t="inlineStr">
        <is>
          <t>y</t>
        </is>
      </c>
      <c r="G122" s="90" t="inlineStr">
        <is>
          <t>BPR754</t>
        </is>
      </c>
      <c r="H122" s="91">
        <f>IF(A122="SEC", E122 + 1, "")</f>
        <v/>
      </c>
      <c r="I122" s="91">
        <f>F122</f>
        <v/>
      </c>
      <c r="J122" s="90" t="inlineStr">
        <is>
          <t>BPR760</t>
        </is>
      </c>
      <c r="K122" s="91">
        <f>IF(A122="SEC", H122 + 1, "")</f>
        <v/>
      </c>
      <c r="L122" s="92">
        <f>F122</f>
        <v/>
      </c>
      <c r="M122" s="91" t="inlineStr">
        <is>
          <t>y</t>
        </is>
      </c>
      <c r="N122" s="91" t="inlineStr">
        <is>
          <t>y</t>
        </is>
      </c>
      <c r="O122" s="91" t="inlineStr">
        <is>
          <t>Y</t>
        </is>
      </c>
      <c r="P122" s="92" t="n">
        <v>25012.5</v>
      </c>
      <c r="Q122" s="90" t="inlineStr">
        <is>
          <t>D3</t>
        </is>
      </c>
      <c r="R122" s="90" t="inlineStr">
        <is>
          <t>3H-Methylspiperone</t>
        </is>
      </c>
      <c r="S122" s="90" t="inlineStr">
        <is>
          <t>0165-1023 (#1)</t>
        </is>
      </c>
      <c r="T122" s="91" t="n">
        <v>82</v>
      </c>
      <c r="U122" s="91" t="n">
        <v>1.5</v>
      </c>
      <c r="V122" s="93">
        <f>P122*(1/(2.22*10^12))*(1/(82))*(1/(0.125))*10^9</f>
        <v/>
      </c>
      <c r="W122" s="90" t="inlineStr">
        <is>
          <t>Nemonapride</t>
        </is>
      </c>
      <c r="X122" s="91" t="n">
        <v>3</v>
      </c>
      <c r="Y122" s="91" t="n">
        <v>3</v>
      </c>
      <c r="Z122" s="91" t="n">
        <v>15</v>
      </c>
      <c r="AA122" s="91" t="n">
        <v>6.64</v>
      </c>
      <c r="AB122" s="90" t="inlineStr">
        <is>
          <t>Dopamine</t>
        </is>
      </c>
      <c r="AC122" s="91" t="n">
        <v>1</v>
      </c>
      <c r="AD122" s="91" t="n">
        <v>1</v>
      </c>
    </row>
    <row r="123">
      <c r="A123" s="88" t="inlineStr">
        <is>
          <t>SEC</t>
        </is>
      </c>
      <c r="B123" s="88" t="inlineStr">
        <is>
          <t>D3-1</t>
        </is>
      </c>
      <c r="C123" s="89" t="inlineStr">
        <is>
          <t>10/30/2023</t>
        </is>
      </c>
      <c r="D123" s="90" t="inlineStr">
        <is>
          <t>BPR758</t>
        </is>
      </c>
      <c r="E123" s="91">
        <f>IF(A122="SEC", K122 + 1, E122 + 1)</f>
        <v/>
      </c>
      <c r="F123" s="91" t="inlineStr">
        <is>
          <t>y</t>
        </is>
      </c>
      <c r="G123" s="90" t="inlineStr">
        <is>
          <t>BPR757</t>
        </is>
      </c>
      <c r="H123" s="91">
        <f>IF(A123="SEC", E123 + 1, "")</f>
        <v/>
      </c>
      <c r="I123" s="91">
        <f>F123</f>
        <v/>
      </c>
      <c r="J123" s="90" t="inlineStr">
        <is>
          <t>BPR763</t>
        </is>
      </c>
      <c r="K123" s="91">
        <f>IF(A123="SEC", H123 + 1, "")</f>
        <v/>
      </c>
      <c r="L123" s="92">
        <f>F123</f>
        <v/>
      </c>
      <c r="M123" s="91" t="inlineStr">
        <is>
          <t>y</t>
        </is>
      </c>
      <c r="N123" s="91" t="inlineStr">
        <is>
          <t>y</t>
        </is>
      </c>
      <c r="O123" s="91" t="inlineStr">
        <is>
          <t>Y</t>
        </is>
      </c>
      <c r="P123" s="92">
        <f>P122</f>
        <v/>
      </c>
      <c r="Q123" s="90" t="inlineStr">
        <is>
          <t>D3</t>
        </is>
      </c>
      <c r="R123" s="90" t="inlineStr">
        <is>
          <t>3H-Methylspiperone</t>
        </is>
      </c>
      <c r="S123" s="90" t="inlineStr">
        <is>
          <t>0165-1023 (#1)</t>
        </is>
      </c>
      <c r="T123" s="91" t="n">
        <v>82</v>
      </c>
      <c r="U123" s="91" t="n">
        <v>1.5</v>
      </c>
      <c r="V123" s="93">
        <f>P123*(1/(2.22*10^12))*(1/(82))*(1/(0.125))*10^9</f>
        <v/>
      </c>
      <c r="W123" s="90" t="inlineStr">
        <is>
          <t>Nemonapride</t>
        </is>
      </c>
      <c r="X123" s="91" t="n">
        <v>3</v>
      </c>
      <c r="Y123" s="91" t="n">
        <v>3</v>
      </c>
      <c r="Z123" s="91" t="n">
        <v>15</v>
      </c>
      <c r="AA123" s="91" t="n">
        <v>6.64</v>
      </c>
      <c r="AB123" s="90" t="inlineStr">
        <is>
          <t>Dopamine</t>
        </is>
      </c>
      <c r="AC123" s="91" t="n">
        <v>1</v>
      </c>
      <c r="AD123" s="91" t="n">
        <v>1</v>
      </c>
    </row>
    <row r="124">
      <c r="A124" s="88" t="inlineStr">
        <is>
          <t>SEC</t>
        </is>
      </c>
      <c r="B124" s="88" t="inlineStr">
        <is>
          <t>D3-2</t>
        </is>
      </c>
      <c r="C124" s="89" t="inlineStr">
        <is>
          <t>10/30/2023</t>
        </is>
      </c>
      <c r="D124" s="90" t="inlineStr">
        <is>
          <t>BRP727</t>
        </is>
      </c>
      <c r="E124" s="91">
        <f>IF(A123="SEC", K123 + 1, E123 + 1)</f>
        <v/>
      </c>
      <c r="F124" s="91" t="inlineStr">
        <is>
          <t>y</t>
        </is>
      </c>
      <c r="G124" s="90" t="inlineStr">
        <is>
          <t>BRP728</t>
        </is>
      </c>
      <c r="H124" s="91">
        <f>IF(A124="SEC", E124 + 1, "")</f>
        <v/>
      </c>
      <c r="I124" s="91">
        <f>F124</f>
        <v/>
      </c>
      <c r="J124" s="90" t="inlineStr">
        <is>
          <t>BRP705</t>
        </is>
      </c>
      <c r="K124" s="91">
        <f>IF(A124="SEC", H124 + 1, "")</f>
        <v/>
      </c>
      <c r="L124" s="92">
        <f>F124</f>
        <v/>
      </c>
      <c r="M124" s="91" t="inlineStr">
        <is>
          <t>y</t>
        </is>
      </c>
      <c r="N124" s="91" t="inlineStr">
        <is>
          <t>y</t>
        </is>
      </c>
      <c r="O124" s="91" t="inlineStr">
        <is>
          <t>Y</t>
        </is>
      </c>
      <c r="P124" s="92">
        <f>P123</f>
        <v/>
      </c>
      <c r="Q124" s="90" t="inlineStr">
        <is>
          <t>D3</t>
        </is>
      </c>
      <c r="R124" s="90" t="inlineStr">
        <is>
          <t>3H-Methylspiperone</t>
        </is>
      </c>
      <c r="S124" s="90" t="inlineStr">
        <is>
          <t>0165-1023 (#1)</t>
        </is>
      </c>
      <c r="T124" s="91" t="n">
        <v>82</v>
      </c>
      <c r="U124" s="91" t="n">
        <v>1.5</v>
      </c>
      <c r="V124" s="93">
        <f>P124*(1/(2.22*10^12))*(1/(82))*(1/(0.125))*10^9</f>
        <v/>
      </c>
      <c r="W124" s="90" t="inlineStr">
        <is>
          <t>Nemonapride</t>
        </is>
      </c>
      <c r="X124" s="91" t="n">
        <v>3</v>
      </c>
      <c r="Y124" s="91" t="n">
        <v>3</v>
      </c>
      <c r="Z124" s="91" t="n">
        <v>15</v>
      </c>
      <c r="AA124" s="91" t="n">
        <v>6.64</v>
      </c>
      <c r="AB124" s="90" t="inlineStr">
        <is>
          <t>Dopamine</t>
        </is>
      </c>
      <c r="AC124" s="91" t="n">
        <v>1</v>
      </c>
      <c r="AD124" s="91" t="n">
        <v>1</v>
      </c>
    </row>
    <row r="125">
      <c r="A125" s="88" t="inlineStr">
        <is>
          <t>SEC</t>
        </is>
      </c>
      <c r="B125" s="88" t="inlineStr">
        <is>
          <t>D4-0</t>
        </is>
      </c>
      <c r="C125" s="89" t="inlineStr">
        <is>
          <t>10/30/2023</t>
        </is>
      </c>
      <c r="D125" s="90" t="inlineStr">
        <is>
          <t>BRP730</t>
        </is>
      </c>
      <c r="E125" s="91">
        <f>IF(A124="SEC", K124 + 1, E124 + 1)</f>
        <v/>
      </c>
      <c r="F125" s="91" t="inlineStr">
        <is>
          <t>y</t>
        </is>
      </c>
      <c r="G125" s="90" t="inlineStr">
        <is>
          <t>BRP731</t>
        </is>
      </c>
      <c r="H125" s="91">
        <f>IF(A125="SEC", E125 + 1, "")</f>
        <v/>
      </c>
      <c r="I125" s="91">
        <f>F125</f>
        <v/>
      </c>
      <c r="J125" s="90" t="inlineStr">
        <is>
          <t>BRP718</t>
        </is>
      </c>
      <c r="K125" s="91">
        <f>IF(A125="SEC", H125 + 1, "")</f>
        <v/>
      </c>
      <c r="L125" s="92">
        <f>F125</f>
        <v/>
      </c>
      <c r="M125" s="91" t="inlineStr">
        <is>
          <t>y</t>
        </is>
      </c>
      <c r="N125" s="91" t="inlineStr">
        <is>
          <t>y</t>
        </is>
      </c>
      <c r="O125" s="91" t="inlineStr">
        <is>
          <t>Y</t>
        </is>
      </c>
      <c r="P125" s="92">
        <f>P124</f>
        <v/>
      </c>
      <c r="Q125" s="90" t="inlineStr">
        <is>
          <t>D4</t>
        </is>
      </c>
      <c r="R125" s="90" t="inlineStr">
        <is>
          <t>3H-Methylspiperone</t>
        </is>
      </c>
      <c r="S125" s="90" t="inlineStr">
        <is>
          <t>0165-1023 (#1)</t>
        </is>
      </c>
      <c r="T125" s="91" t="n">
        <v>82</v>
      </c>
      <c r="U125" s="91" t="n">
        <v>1.5</v>
      </c>
      <c r="V125" s="93">
        <f>P125*(1/(2.22*10^12))*(1/(82))*(1/(0.125))*10^9</f>
        <v/>
      </c>
      <c r="W125" s="90" t="inlineStr">
        <is>
          <t>Nemonapride</t>
        </is>
      </c>
      <c r="X125" s="91" t="n">
        <v>3</v>
      </c>
      <c r="Y125" s="91" t="n">
        <v>3</v>
      </c>
      <c r="Z125" s="91" t="n">
        <v>15</v>
      </c>
      <c r="AA125" s="91" t="n">
        <v>6.64</v>
      </c>
      <c r="AB125" s="90" t="inlineStr">
        <is>
          <t>Dopamine</t>
        </is>
      </c>
      <c r="AC125" s="91" t="n">
        <v>1</v>
      </c>
      <c r="AD125" s="91" t="n">
        <v>1</v>
      </c>
    </row>
    <row r="126">
      <c r="A126" s="88" t="inlineStr">
        <is>
          <t>SEC</t>
        </is>
      </c>
      <c r="B126" s="88" t="inlineStr">
        <is>
          <t>D4-1</t>
        </is>
      </c>
      <c r="C126" s="89" t="inlineStr">
        <is>
          <t>10/30/2023</t>
        </is>
      </c>
      <c r="D126" s="90" t="inlineStr">
        <is>
          <t>BRP724</t>
        </is>
      </c>
      <c r="E126" s="91">
        <f>IF(A125="SEC", K125 + 1, E125 + 1)</f>
        <v/>
      </c>
      <c r="F126" s="91" t="inlineStr">
        <is>
          <t>y</t>
        </is>
      </c>
      <c r="G126" s="90" t="inlineStr">
        <is>
          <t>BRP725</t>
        </is>
      </c>
      <c r="H126" s="91">
        <f>IF(A126="SEC", E126 + 1, "")</f>
        <v/>
      </c>
      <c r="I126" s="91">
        <f>F126</f>
        <v/>
      </c>
      <c r="J126" s="90" t="inlineStr">
        <is>
          <t>BRP735</t>
        </is>
      </c>
      <c r="K126" s="91">
        <f>IF(A126="SEC", H126 + 1, "")</f>
        <v/>
      </c>
      <c r="L126" s="92">
        <f>F126</f>
        <v/>
      </c>
      <c r="M126" s="91" t="inlineStr">
        <is>
          <t>y</t>
        </is>
      </c>
      <c r="N126" s="91" t="inlineStr">
        <is>
          <t>y</t>
        </is>
      </c>
      <c r="O126" s="91" t="inlineStr">
        <is>
          <t>y</t>
        </is>
      </c>
      <c r="P126" s="92">
        <f>P125</f>
        <v/>
      </c>
      <c r="Q126" s="90" t="inlineStr">
        <is>
          <t>D4</t>
        </is>
      </c>
      <c r="R126" s="90" t="inlineStr">
        <is>
          <t>3H-Methylspiperone</t>
        </is>
      </c>
      <c r="S126" s="90" t="inlineStr">
        <is>
          <t>0165-1023 (#1)</t>
        </is>
      </c>
      <c r="T126" s="91" t="n">
        <v>82</v>
      </c>
      <c r="U126" s="91" t="n">
        <v>1.5</v>
      </c>
      <c r="V126" s="93">
        <f>P126*(1/(2.22*10^12))*(1/(82))*(1/(0.125))*10^9</f>
        <v/>
      </c>
      <c r="W126" s="90" t="inlineStr">
        <is>
          <t>Nemonapride</t>
        </is>
      </c>
      <c r="X126" s="91" t="n">
        <v>3</v>
      </c>
      <c r="Y126" s="91" t="n">
        <v>3</v>
      </c>
      <c r="Z126" s="91" t="n">
        <v>15</v>
      </c>
      <c r="AA126" s="91" t="n">
        <v>6.64</v>
      </c>
      <c r="AB126" s="90" t="inlineStr">
        <is>
          <t>Dopamine</t>
        </is>
      </c>
      <c r="AC126" s="91" t="n">
        <v>1</v>
      </c>
      <c r="AD126" s="91" t="n">
        <v>1</v>
      </c>
    </row>
    <row r="127">
      <c r="A127" s="94" t="inlineStr">
        <is>
          <t>PRIM</t>
        </is>
      </c>
      <c r="B127" s="94" t="inlineStr">
        <is>
          <t>5-HT1B-1</t>
        </is>
      </c>
      <c r="C127" s="95" t="inlineStr">
        <is>
          <t>10/31/2023</t>
        </is>
      </c>
      <c r="D127" s="96" t="inlineStr">
        <is>
          <t>BPR809</t>
        </is>
      </c>
      <c r="E127" s="97" t="n">
        <v>4</v>
      </c>
      <c r="F127" s="97" t="inlineStr">
        <is>
          <t>Y</t>
        </is>
      </c>
      <c r="G127" s="96" t="n"/>
      <c r="H127" s="97">
        <f>IF(A127="SEC", E127 + 1, "")</f>
        <v/>
      </c>
      <c r="I127" s="97">
        <f>F127</f>
        <v/>
      </c>
      <c r="J127" s="96" t="n"/>
      <c r="K127" s="97">
        <f>IF(A127="SEC", H127 + 1, "")</f>
        <v/>
      </c>
      <c r="L127" s="98">
        <f>F127</f>
        <v/>
      </c>
      <c r="M127" s="97" t="inlineStr">
        <is>
          <t>y</t>
        </is>
      </c>
      <c r="N127" s="97" t="inlineStr">
        <is>
          <t>y</t>
        </is>
      </c>
      <c r="O127" s="97" t="inlineStr">
        <is>
          <t>y</t>
        </is>
      </c>
      <c r="P127" s="98" t="n">
        <v>28103.59</v>
      </c>
      <c r="Q127" s="96" t="inlineStr">
        <is>
          <t>5-HT1B</t>
        </is>
      </c>
      <c r="R127" s="96" t="inlineStr">
        <is>
          <t>3H-GR125743</t>
        </is>
      </c>
      <c r="S127" s="96" t="inlineStr">
        <is>
          <t>0159-1023</t>
        </is>
      </c>
      <c r="T127" s="97" t="n">
        <v>76.59999999999999</v>
      </c>
      <c r="U127" s="97" t="n">
        <v>1.5</v>
      </c>
      <c r="V127" s="99">
        <f>P127*(1/(2.22*10^12))*(1/(76.6))*(1/(0.125))*10^9</f>
        <v/>
      </c>
      <c r="W127" s="96" t="inlineStr">
        <is>
          <t>Ergotamine tartrate</t>
        </is>
      </c>
      <c r="X127" s="97" t="n">
        <v>1</v>
      </c>
      <c r="Y127" s="97" t="n">
        <v>1</v>
      </c>
      <c r="Z127" s="97" t="n">
        <v>5</v>
      </c>
      <c r="AA127" s="97" t="n">
        <v>20.68</v>
      </c>
      <c r="AB127" s="96" t="inlineStr">
        <is>
          <t>Standard</t>
        </is>
      </c>
      <c r="AC127" s="97" t="n">
        <v>1</v>
      </c>
      <c r="AD127" s="97" t="n">
        <v>1</v>
      </c>
    </row>
    <row r="128">
      <c r="A128" s="94" t="inlineStr">
        <is>
          <t>PRIM</t>
        </is>
      </c>
      <c r="B128" s="94" t="inlineStr">
        <is>
          <t>5-HT1B-2</t>
        </is>
      </c>
      <c r="C128" s="95" t="inlineStr">
        <is>
          <t>10/31/2023</t>
        </is>
      </c>
      <c r="D128" s="96" t="inlineStr">
        <is>
          <t>BPR813</t>
        </is>
      </c>
      <c r="E128" s="97">
        <f>IF(A127="SEC", K127 + 1, E127 + 1)</f>
        <v/>
      </c>
      <c r="F128" s="97" t="inlineStr">
        <is>
          <t>Y</t>
        </is>
      </c>
      <c r="G128" s="96" t="n"/>
      <c r="H128" s="97">
        <f>IF(A128="SEC", E128 + 1, "")</f>
        <v/>
      </c>
      <c r="I128" s="97">
        <f>F128</f>
        <v/>
      </c>
      <c r="J128" s="96" t="n"/>
      <c r="K128" s="97">
        <f>IF(A128="SEC", H128 + 1, "")</f>
        <v/>
      </c>
      <c r="L128" s="98">
        <f>F128</f>
        <v/>
      </c>
      <c r="M128" s="97" t="inlineStr">
        <is>
          <t>y</t>
        </is>
      </c>
      <c r="N128" s="97" t="inlineStr">
        <is>
          <t>y</t>
        </is>
      </c>
      <c r="O128" s="97" t="inlineStr">
        <is>
          <t>y</t>
        </is>
      </c>
      <c r="P128" s="98">
        <f>P127</f>
        <v/>
      </c>
      <c r="Q128" s="96" t="inlineStr">
        <is>
          <t>5-HT1B</t>
        </is>
      </c>
      <c r="R128" s="96" t="inlineStr">
        <is>
          <t>3H-GR125743</t>
        </is>
      </c>
      <c r="S128" s="96" t="inlineStr">
        <is>
          <t>0159-1023</t>
        </is>
      </c>
      <c r="T128" s="97" t="n">
        <v>76.59999999999999</v>
      </c>
      <c r="U128" s="97" t="n">
        <v>1.5</v>
      </c>
      <c r="V128" s="99">
        <f>P128*(1/(2.22*10^12))*(1/(76.6))*(1/(0.125))*10^9</f>
        <v/>
      </c>
      <c r="W128" s="96" t="inlineStr">
        <is>
          <t>Ergotamine tartrate</t>
        </is>
      </c>
      <c r="X128" s="97" t="n">
        <v>1</v>
      </c>
      <c r="Y128" s="97" t="n">
        <v>1</v>
      </c>
      <c r="Z128" s="97" t="n">
        <v>5</v>
      </c>
      <c r="AA128" s="97" t="n">
        <v>20.68</v>
      </c>
      <c r="AB128" s="96" t="inlineStr">
        <is>
          <t>Standard</t>
        </is>
      </c>
      <c r="AC128" s="97" t="n">
        <v>1</v>
      </c>
      <c r="AD128" s="97" t="n">
        <v>1</v>
      </c>
    </row>
    <row r="129">
      <c r="A129" s="94" t="inlineStr">
        <is>
          <t>PRIM</t>
        </is>
      </c>
      <c r="B129" s="94" t="inlineStr">
        <is>
          <t>5-HT1B-3</t>
        </is>
      </c>
      <c r="C129" s="95" t="inlineStr">
        <is>
          <t>10/31/2023</t>
        </is>
      </c>
      <c r="D129" s="96" t="inlineStr">
        <is>
          <t>BPR812</t>
        </is>
      </c>
      <c r="E129" s="97">
        <f>IF(A128="SEC", K128 + 1, E128 + 1)</f>
        <v/>
      </c>
      <c r="F129" s="97" t="inlineStr">
        <is>
          <t>Y</t>
        </is>
      </c>
      <c r="G129" s="96" t="n"/>
      <c r="H129" s="97">
        <f>IF(A129="SEC", E129 + 1, "")</f>
        <v/>
      </c>
      <c r="I129" s="97">
        <f>F129</f>
        <v/>
      </c>
      <c r="J129" s="96" t="n"/>
      <c r="K129" s="97">
        <f>IF(A129="SEC", H129 + 1, "")</f>
        <v/>
      </c>
      <c r="L129" s="98">
        <f>F129</f>
        <v/>
      </c>
      <c r="M129" s="97" t="inlineStr">
        <is>
          <t>y</t>
        </is>
      </c>
      <c r="N129" s="97" t="inlineStr">
        <is>
          <t>y</t>
        </is>
      </c>
      <c r="O129" s="97" t="inlineStr">
        <is>
          <t>y</t>
        </is>
      </c>
      <c r="P129" s="98">
        <f>P128</f>
        <v/>
      </c>
      <c r="Q129" s="96" t="inlineStr">
        <is>
          <t>5-HT1B</t>
        </is>
      </c>
      <c r="R129" s="96" t="inlineStr">
        <is>
          <t>3H-GR125743</t>
        </is>
      </c>
      <c r="S129" s="96" t="inlineStr">
        <is>
          <t>0159-1023</t>
        </is>
      </c>
      <c r="T129" s="97" t="n">
        <v>76.59999999999999</v>
      </c>
      <c r="U129" s="97" t="n">
        <v>1.5</v>
      </c>
      <c r="V129" s="99">
        <f>P129*(1/(2.22*10^12))*(1/(76.6))*(1/(0.125))*10^9</f>
        <v/>
      </c>
      <c r="W129" s="96" t="inlineStr">
        <is>
          <t>Ergotamine tartrate</t>
        </is>
      </c>
      <c r="X129" s="97" t="n">
        <v>1</v>
      </c>
      <c r="Y129" s="97" t="n">
        <v>1</v>
      </c>
      <c r="Z129" s="97" t="n">
        <v>5</v>
      </c>
      <c r="AA129" s="97" t="n">
        <v>20.68</v>
      </c>
      <c r="AB129" s="96" t="inlineStr">
        <is>
          <t>Standard</t>
        </is>
      </c>
      <c r="AC129" s="97" t="n">
        <v>1</v>
      </c>
      <c r="AD129" s="97" t="n">
        <v>1</v>
      </c>
    </row>
    <row r="130">
      <c r="A130" s="94" t="inlineStr">
        <is>
          <t>PRIM</t>
        </is>
      </c>
      <c r="B130" s="94" t="inlineStr">
        <is>
          <t>5-HT1D-0</t>
        </is>
      </c>
      <c r="C130" s="95" t="inlineStr">
        <is>
          <t>10/31/2023</t>
        </is>
      </c>
      <c r="D130" s="96" t="inlineStr">
        <is>
          <t>BPR810</t>
        </is>
      </c>
      <c r="E130" s="97">
        <f>IF(A129="SEC", K129 + 1, E129 + 1)</f>
        <v/>
      </c>
      <c r="F130" s="97" t="inlineStr">
        <is>
          <t>Y</t>
        </is>
      </c>
      <c r="G130" s="96" t="n"/>
      <c r="H130" s="97">
        <f>IF(A130="SEC", E130 + 1, "")</f>
        <v/>
      </c>
      <c r="I130" s="97">
        <f>F130</f>
        <v/>
      </c>
      <c r="J130" s="96" t="n"/>
      <c r="K130" s="97">
        <f>IF(A130="SEC", H130 + 1, "")</f>
        <v/>
      </c>
      <c r="L130" s="98">
        <f>F130</f>
        <v/>
      </c>
      <c r="M130" s="97" t="inlineStr">
        <is>
          <t>y</t>
        </is>
      </c>
      <c r="N130" s="97" t="inlineStr">
        <is>
          <t>y</t>
        </is>
      </c>
      <c r="O130" s="97" t="inlineStr">
        <is>
          <t>y</t>
        </is>
      </c>
      <c r="P130" s="98">
        <f>P129</f>
        <v/>
      </c>
      <c r="Q130" s="96" t="inlineStr">
        <is>
          <t>5-HT1D</t>
        </is>
      </c>
      <c r="R130" s="96" t="inlineStr">
        <is>
          <t>3H-GR125743</t>
        </is>
      </c>
      <c r="S130" s="96" t="inlineStr">
        <is>
          <t>0159-1023</t>
        </is>
      </c>
      <c r="T130" s="97" t="n">
        <v>76.59999999999999</v>
      </c>
      <c r="U130" s="97" t="n">
        <v>1.5</v>
      </c>
      <c r="V130" s="99">
        <f>P130*(1/(2.22*10^12))*(1/(76.6))*(1/(0.125))*10^9</f>
        <v/>
      </c>
      <c r="W130" s="96" t="inlineStr">
        <is>
          <t>Ergotamine tartrate</t>
        </is>
      </c>
      <c r="X130" s="97" t="n">
        <v>1</v>
      </c>
      <c r="Y130" s="97" t="n">
        <v>1</v>
      </c>
      <c r="Z130" s="97" t="n">
        <v>5</v>
      </c>
      <c r="AA130" s="97" t="n">
        <v>20.68</v>
      </c>
      <c r="AB130" s="96" t="inlineStr">
        <is>
          <t>Standard</t>
        </is>
      </c>
      <c r="AC130" s="97" t="n">
        <v>1</v>
      </c>
      <c r="AD130" s="97" t="n">
        <v>1</v>
      </c>
    </row>
    <row r="131">
      <c r="A131" s="94" t="inlineStr">
        <is>
          <t>PRIM</t>
        </is>
      </c>
      <c r="B131" s="94" t="inlineStr">
        <is>
          <t>5-HT1D-1</t>
        </is>
      </c>
      <c r="C131" s="95" t="inlineStr">
        <is>
          <t>10/31/2023</t>
        </is>
      </c>
      <c r="D131" s="96" t="inlineStr">
        <is>
          <t>BPR792</t>
        </is>
      </c>
      <c r="E131" s="97">
        <f>IF(A130="SEC", K130 + 1, E130 + 1)</f>
        <v/>
      </c>
      <c r="F131" s="97" t="inlineStr">
        <is>
          <t>Y</t>
        </is>
      </c>
      <c r="G131" s="96" t="n"/>
      <c r="H131" s="97">
        <f>IF(A131="SEC", E131 + 1, "")</f>
        <v/>
      </c>
      <c r="I131" s="97">
        <f>F131</f>
        <v/>
      </c>
      <c r="J131" s="96" t="n"/>
      <c r="K131" s="97">
        <f>IF(A131="SEC", H131 + 1, "")</f>
        <v/>
      </c>
      <c r="L131" s="98">
        <f>F131</f>
        <v/>
      </c>
      <c r="M131" s="97" t="inlineStr">
        <is>
          <t>y</t>
        </is>
      </c>
      <c r="N131" s="97" t="inlineStr">
        <is>
          <t>y</t>
        </is>
      </c>
      <c r="O131" s="97" t="inlineStr">
        <is>
          <t>y</t>
        </is>
      </c>
      <c r="P131" s="98">
        <f>P130</f>
        <v/>
      </c>
      <c r="Q131" s="96" t="inlineStr">
        <is>
          <t>5-HT1D</t>
        </is>
      </c>
      <c r="R131" s="96" t="inlineStr">
        <is>
          <t>3H-GR125743</t>
        </is>
      </c>
      <c r="S131" s="96" t="inlineStr">
        <is>
          <t>0159-1023</t>
        </is>
      </c>
      <c r="T131" s="97" t="n">
        <v>76.59999999999999</v>
      </c>
      <c r="U131" s="97" t="n">
        <v>1.5</v>
      </c>
      <c r="V131" s="99">
        <f>P131*(1/(2.22*10^12))*(1/(76.6))*(1/(0.125))*10^9</f>
        <v/>
      </c>
      <c r="W131" s="96" t="inlineStr">
        <is>
          <t>Ergotamine tartrate</t>
        </is>
      </c>
      <c r="X131" s="97" t="n">
        <v>1</v>
      </c>
      <c r="Y131" s="97" t="n">
        <v>1</v>
      </c>
      <c r="Z131" s="97" t="n">
        <v>5</v>
      </c>
      <c r="AA131" s="97" t="n">
        <v>20.68</v>
      </c>
      <c r="AB131" s="96" t="inlineStr">
        <is>
          <t>Standard</t>
        </is>
      </c>
      <c r="AC131" s="97" t="n">
        <v>1</v>
      </c>
      <c r="AD131" s="97" t="n">
        <v>1</v>
      </c>
    </row>
    <row r="132">
      <c r="A132" s="94" t="inlineStr">
        <is>
          <t>PRIM</t>
        </is>
      </c>
      <c r="B132" s="94" t="inlineStr">
        <is>
          <t>5-HT1D-2</t>
        </is>
      </c>
      <c r="C132" s="95" t="inlineStr">
        <is>
          <t>10/31/2023</t>
        </is>
      </c>
      <c r="D132" s="96" t="inlineStr">
        <is>
          <t>BPR791</t>
        </is>
      </c>
      <c r="E132" s="97">
        <f>IF(A131="SEC", K131 + 1, E131 + 1)</f>
        <v/>
      </c>
      <c r="F132" s="97" t="inlineStr">
        <is>
          <t>Y</t>
        </is>
      </c>
      <c r="G132" s="96" t="n"/>
      <c r="H132" s="97">
        <f>IF(A132="SEC", E132 + 1, "")</f>
        <v/>
      </c>
      <c r="I132" s="97">
        <f>F132</f>
        <v/>
      </c>
      <c r="J132" s="96" t="n"/>
      <c r="K132" s="97">
        <f>IF(A132="SEC", H132 + 1, "")</f>
        <v/>
      </c>
      <c r="L132" s="98">
        <f>F132</f>
        <v/>
      </c>
      <c r="M132" s="97" t="inlineStr">
        <is>
          <t>y</t>
        </is>
      </c>
      <c r="N132" s="97" t="inlineStr">
        <is>
          <t>y</t>
        </is>
      </c>
      <c r="O132" s="97" t="inlineStr">
        <is>
          <t>y</t>
        </is>
      </c>
      <c r="P132" s="98">
        <f>P131</f>
        <v/>
      </c>
      <c r="Q132" s="96" t="inlineStr">
        <is>
          <t>5-HT1D</t>
        </is>
      </c>
      <c r="R132" s="96" t="inlineStr">
        <is>
          <t>3H-GR125743</t>
        </is>
      </c>
      <c r="S132" s="96" t="inlineStr">
        <is>
          <t>0159-1023</t>
        </is>
      </c>
      <c r="T132" s="97" t="n">
        <v>76.59999999999999</v>
      </c>
      <c r="U132" s="97" t="n">
        <v>1.5</v>
      </c>
      <c r="V132" s="99">
        <f>P132*(1/(2.22*10^12))*(1/(76.6))*(1/(0.125))*10^9</f>
        <v/>
      </c>
      <c r="W132" s="96" t="inlineStr">
        <is>
          <t>Ergotamine tartrate</t>
        </is>
      </c>
      <c r="X132" s="97" t="n">
        <v>1</v>
      </c>
      <c r="Y132" s="97" t="n">
        <v>1</v>
      </c>
      <c r="Z132" s="97" t="n">
        <v>5</v>
      </c>
      <c r="AA132" s="97" t="n">
        <v>20.68</v>
      </c>
      <c r="AB132" s="96" t="inlineStr">
        <is>
          <t>Standard</t>
        </is>
      </c>
      <c r="AC132" s="97" t="n">
        <v>1</v>
      </c>
      <c r="AD132" s="97" t="n">
        <v>1</v>
      </c>
    </row>
    <row r="133">
      <c r="A133" s="94" t="inlineStr">
        <is>
          <t>PRIM</t>
        </is>
      </c>
      <c r="B133" s="94" t="inlineStr">
        <is>
          <t>5-HT1D-3</t>
        </is>
      </c>
      <c r="C133" s="95" t="inlineStr">
        <is>
          <t>10/31/2023</t>
        </is>
      </c>
      <c r="D133" s="96" t="inlineStr">
        <is>
          <t>BPR790</t>
        </is>
      </c>
      <c r="E133" s="97">
        <f>IF(A132="SEC", K132 + 1, E132 + 1)</f>
        <v/>
      </c>
      <c r="F133" s="97" t="inlineStr">
        <is>
          <t>Y</t>
        </is>
      </c>
      <c r="G133" s="96" t="n"/>
      <c r="H133" s="97">
        <f>IF(A133="SEC", E133 + 1, "")</f>
        <v/>
      </c>
      <c r="I133" s="97">
        <f>F133</f>
        <v/>
      </c>
      <c r="J133" s="96" t="n"/>
      <c r="K133" s="97">
        <f>IF(A133="SEC", H133 + 1, "")</f>
        <v/>
      </c>
      <c r="L133" s="98">
        <f>F133</f>
        <v/>
      </c>
      <c r="M133" s="97" t="inlineStr">
        <is>
          <t>y</t>
        </is>
      </c>
      <c r="N133" s="97" t="inlineStr">
        <is>
          <t>y</t>
        </is>
      </c>
      <c r="O133" s="97" t="inlineStr">
        <is>
          <t>y</t>
        </is>
      </c>
      <c r="P133" s="98">
        <f>P132</f>
        <v/>
      </c>
      <c r="Q133" s="96" t="inlineStr">
        <is>
          <t>5-HT1D</t>
        </is>
      </c>
      <c r="R133" s="96" t="inlineStr">
        <is>
          <t>3H-GR125743</t>
        </is>
      </c>
      <c r="S133" s="96" t="inlineStr">
        <is>
          <t>0159-1023</t>
        </is>
      </c>
      <c r="T133" s="97" t="n">
        <v>76.59999999999999</v>
      </c>
      <c r="U133" s="97" t="n">
        <v>1.5</v>
      </c>
      <c r="V133" s="99">
        <f>P133*(1/(2.22*10^12))*(1/(76.6))*(1/(0.125))*10^9</f>
        <v/>
      </c>
      <c r="W133" s="96" t="inlineStr">
        <is>
          <t>Ergotamine tartrate</t>
        </is>
      </c>
      <c r="X133" s="97" t="n">
        <v>1</v>
      </c>
      <c r="Y133" s="97" t="n">
        <v>1</v>
      </c>
      <c r="Z133" s="97" t="n">
        <v>5</v>
      </c>
      <c r="AA133" s="97" t="n">
        <v>20.68</v>
      </c>
      <c r="AB133" s="96" t="inlineStr">
        <is>
          <t>Standard</t>
        </is>
      </c>
      <c r="AC133" s="97" t="n">
        <v>1</v>
      </c>
      <c r="AD133" s="97" t="n">
        <v>1</v>
      </c>
    </row>
    <row r="134">
      <c r="A134" s="94" t="inlineStr">
        <is>
          <t>SEC</t>
        </is>
      </c>
      <c r="B134" s="94" t="inlineStr">
        <is>
          <t>Alpha1A-0</t>
        </is>
      </c>
      <c r="C134" s="95" t="inlineStr">
        <is>
          <t>10/31/2023</t>
        </is>
      </c>
      <c r="D134" s="96" t="inlineStr">
        <is>
          <t>BPR751</t>
        </is>
      </c>
      <c r="E134" s="97">
        <f>IF(A133="SEC", K133 + 1, E133 + 1)</f>
        <v/>
      </c>
      <c r="F134" s="97" t="inlineStr">
        <is>
          <t>Y</t>
        </is>
      </c>
      <c r="G134" s="96" t="inlineStr">
        <is>
          <t>BPR753</t>
        </is>
      </c>
      <c r="H134" s="97">
        <f>IF(A134="SEC", E134 + 1, "")</f>
        <v/>
      </c>
      <c r="I134" s="97">
        <f>F134</f>
        <v/>
      </c>
      <c r="J134" s="96" t="inlineStr">
        <is>
          <t>BRP733</t>
        </is>
      </c>
      <c r="K134" s="97">
        <f>IF(A134="SEC", H134 + 1, "")</f>
        <v/>
      </c>
      <c r="L134" s="98">
        <f>F134</f>
        <v/>
      </c>
      <c r="M134" s="97" t="inlineStr">
        <is>
          <t>y</t>
        </is>
      </c>
      <c r="N134" s="97" t="inlineStr">
        <is>
          <t>y</t>
        </is>
      </c>
      <c r="O134" s="97" t="inlineStr">
        <is>
          <t>y</t>
        </is>
      </c>
      <c r="P134" s="98" t="n">
        <v>16516.4</v>
      </c>
      <c r="Q134" s="96" t="inlineStr">
        <is>
          <t>Alpha1A</t>
        </is>
      </c>
      <c r="R134" s="96" t="inlineStr">
        <is>
          <t>3H-Prazosin</t>
        </is>
      </c>
      <c r="S134" s="96" t="inlineStr">
        <is>
          <t>0008-0123</t>
        </is>
      </c>
      <c r="T134" s="97" t="n">
        <v>78.8</v>
      </c>
      <c r="U134" s="97" t="n">
        <v>1</v>
      </c>
      <c r="V134" s="99">
        <f>P134*(1/(2.22*10^12))*(1/(78.8))*(1/(0.125))*10^9</f>
        <v/>
      </c>
      <c r="W134" s="96" t="inlineStr">
        <is>
          <t>Prazosin HCL</t>
        </is>
      </c>
      <c r="X134" s="97" t="n">
        <v>3</v>
      </c>
      <c r="Y134" s="97" t="n">
        <v>0.75</v>
      </c>
      <c r="Z134" s="97" t="n">
        <v>15</v>
      </c>
      <c r="AA134" s="97" t="n">
        <v>4.26</v>
      </c>
      <c r="AB134" s="96" t="inlineStr">
        <is>
          <t>Alpha1</t>
        </is>
      </c>
      <c r="AC134" s="97" t="n">
        <v>0.25</v>
      </c>
      <c r="AD134" s="97" t="n">
        <v>0.25</v>
      </c>
    </row>
    <row r="135">
      <c r="A135" s="94" t="inlineStr">
        <is>
          <t>SEC</t>
        </is>
      </c>
      <c r="B135" s="94" t="inlineStr">
        <is>
          <t>Alpha1A-1</t>
        </is>
      </c>
      <c r="C135" s="95" t="inlineStr">
        <is>
          <t>10/31/2023</t>
        </is>
      </c>
      <c r="D135" s="96" t="inlineStr">
        <is>
          <t>BRP737</t>
        </is>
      </c>
      <c r="E135" s="97">
        <f>IF(A134="SEC", K134 + 1, E134 + 1)</f>
        <v/>
      </c>
      <c r="F135" s="97" t="inlineStr">
        <is>
          <t>Y</t>
        </is>
      </c>
      <c r="G135" s="96" t="inlineStr">
        <is>
          <t>BRP734</t>
        </is>
      </c>
      <c r="H135" s="97">
        <f>IF(A135="SEC", E135 + 1, "")</f>
        <v/>
      </c>
      <c r="I135" s="97">
        <f>F135</f>
        <v/>
      </c>
      <c r="J135" s="96" t="inlineStr">
        <is>
          <t>BRP726</t>
        </is>
      </c>
      <c r="K135" s="97">
        <f>IF(A135="SEC", H135 + 1, "")</f>
        <v/>
      </c>
      <c r="L135" s="98">
        <f>F135</f>
        <v/>
      </c>
      <c r="M135" s="97" t="inlineStr">
        <is>
          <t>y</t>
        </is>
      </c>
      <c r="N135" s="97" t="inlineStr">
        <is>
          <t>y</t>
        </is>
      </c>
      <c r="O135" s="97" t="inlineStr">
        <is>
          <t>y</t>
        </is>
      </c>
      <c r="P135" s="98">
        <f>P134</f>
        <v/>
      </c>
      <c r="Q135" s="96" t="inlineStr">
        <is>
          <t>Alpha1A</t>
        </is>
      </c>
      <c r="R135" s="96" t="inlineStr">
        <is>
          <t>3H-Prazosin</t>
        </is>
      </c>
      <c r="S135" s="96" t="inlineStr">
        <is>
          <t>0008-0123</t>
        </is>
      </c>
      <c r="T135" s="97" t="n">
        <v>78.8</v>
      </c>
      <c r="U135" s="97" t="n">
        <v>1</v>
      </c>
      <c r="V135" s="99">
        <f>P135*(1/(2.22*10^12))*(1/(78.8))*(1/(0.125))*10^9</f>
        <v/>
      </c>
      <c r="W135" s="96" t="inlineStr">
        <is>
          <t>Prazosin HCL</t>
        </is>
      </c>
      <c r="X135" s="97" t="n">
        <v>3</v>
      </c>
      <c r="Y135" s="97" t="n">
        <v>0.75</v>
      </c>
      <c r="Z135" s="97" t="n">
        <v>15</v>
      </c>
      <c r="AA135" s="97" t="n">
        <v>4.26</v>
      </c>
      <c r="AB135" s="96" t="inlineStr">
        <is>
          <t>Alpha1</t>
        </is>
      </c>
      <c r="AC135" s="97" t="n">
        <v>0.25</v>
      </c>
      <c r="AD135" s="97" t="n">
        <v>0.25</v>
      </c>
    </row>
    <row r="136">
      <c r="A136" s="94" t="inlineStr">
        <is>
          <t>SEC</t>
        </is>
      </c>
      <c r="B136" s="94" t="inlineStr">
        <is>
          <t>Alpha1B-0</t>
        </is>
      </c>
      <c r="C136" s="95" t="inlineStr">
        <is>
          <t>10/31/2023</t>
        </is>
      </c>
      <c r="D136" s="96" t="inlineStr">
        <is>
          <t>BPR767</t>
        </is>
      </c>
      <c r="E136" s="97">
        <f>IF(A135="SEC", K135 + 1, E135 + 1)</f>
        <v/>
      </c>
      <c r="F136" s="97" t="inlineStr">
        <is>
          <t>Y</t>
        </is>
      </c>
      <c r="G136" s="96" t="inlineStr">
        <is>
          <t>BPR766</t>
        </is>
      </c>
      <c r="H136" s="97">
        <f>IF(A136="SEC", E136 + 1, "")</f>
        <v/>
      </c>
      <c r="I136" s="97">
        <f>F136</f>
        <v/>
      </c>
      <c r="J136" s="96" t="inlineStr">
        <is>
          <t>BPR765</t>
        </is>
      </c>
      <c r="K136" s="97">
        <f>IF(A136="SEC", H136 + 1, "")</f>
        <v/>
      </c>
      <c r="L136" s="98">
        <f>F136</f>
        <v/>
      </c>
      <c r="M136" s="97" t="inlineStr">
        <is>
          <t>y</t>
        </is>
      </c>
      <c r="N136" s="97" t="inlineStr">
        <is>
          <t>y</t>
        </is>
      </c>
      <c r="O136" s="97" t="inlineStr">
        <is>
          <t>y</t>
        </is>
      </c>
      <c r="P136" s="98">
        <f>P135</f>
        <v/>
      </c>
      <c r="Q136" s="96" t="inlineStr">
        <is>
          <t>Alpha1B</t>
        </is>
      </c>
      <c r="R136" s="96" t="inlineStr">
        <is>
          <t>3H-Prazosin</t>
        </is>
      </c>
      <c r="S136" s="96" t="inlineStr">
        <is>
          <t>0008-0123</t>
        </is>
      </c>
      <c r="T136" s="97" t="n">
        <v>78.8</v>
      </c>
      <c r="U136" s="97" t="n">
        <v>1</v>
      </c>
      <c r="V136" s="99">
        <f>P136*(1/(2.22*10^12))*(1/(78.8))*(1/(0.125))*10^9</f>
        <v/>
      </c>
      <c r="W136" s="96" t="inlineStr">
        <is>
          <t>Prazosin HCL</t>
        </is>
      </c>
      <c r="X136" s="97" t="n">
        <v>3</v>
      </c>
      <c r="Y136" s="97" t="n">
        <v>3</v>
      </c>
      <c r="Z136" s="97" t="n">
        <v>15</v>
      </c>
      <c r="AA136" s="97" t="n">
        <v>4.26</v>
      </c>
      <c r="AB136" s="96" t="inlineStr">
        <is>
          <t>Alpha1</t>
        </is>
      </c>
      <c r="AC136" s="97" t="n">
        <v>1</v>
      </c>
      <c r="AD136" s="97" t="n">
        <v>1</v>
      </c>
    </row>
    <row r="137">
      <c r="A137" s="94" t="inlineStr">
        <is>
          <t>SEC</t>
        </is>
      </c>
      <c r="B137" s="94" t="inlineStr">
        <is>
          <t>Alpha1B-1</t>
        </is>
      </c>
      <c r="C137" s="95" t="inlineStr">
        <is>
          <t>10/31/2023</t>
        </is>
      </c>
      <c r="D137" s="96" t="inlineStr">
        <is>
          <t>BPR761</t>
        </is>
      </c>
      <c r="E137" s="97">
        <f>IF(A136="SEC", K136 + 1, E136 + 1)</f>
        <v/>
      </c>
      <c r="F137" s="97" t="inlineStr">
        <is>
          <t>Y</t>
        </is>
      </c>
      <c r="G137" s="96" t="inlineStr">
        <is>
          <t>BRP732</t>
        </is>
      </c>
      <c r="H137" s="97">
        <f>IF(A137="SEC", E137 + 1, "")</f>
        <v/>
      </c>
      <c r="I137" s="97">
        <f>F137</f>
        <v/>
      </c>
      <c r="J137" s="96" t="inlineStr">
        <is>
          <t>BPR750</t>
        </is>
      </c>
      <c r="K137" s="97">
        <f>IF(A137="SEC", H137 + 1, "")</f>
        <v/>
      </c>
      <c r="L137" s="98">
        <f>F137</f>
        <v/>
      </c>
      <c r="M137" s="97" t="inlineStr">
        <is>
          <t>y</t>
        </is>
      </c>
      <c r="N137" s="97" t="inlineStr">
        <is>
          <t>y</t>
        </is>
      </c>
      <c r="O137" s="97" t="inlineStr">
        <is>
          <t>y</t>
        </is>
      </c>
      <c r="P137" s="98">
        <f>P136</f>
        <v/>
      </c>
      <c r="Q137" s="96" t="inlineStr">
        <is>
          <t>Alpha1B</t>
        </is>
      </c>
      <c r="R137" s="96" t="inlineStr">
        <is>
          <t>3H-Prazosin</t>
        </is>
      </c>
      <c r="S137" s="96" t="inlineStr">
        <is>
          <t>0008-0123</t>
        </is>
      </c>
      <c r="T137" s="97" t="n">
        <v>78.8</v>
      </c>
      <c r="U137" s="97" t="n">
        <v>1</v>
      </c>
      <c r="V137" s="99">
        <f>P137*(1/(2.22*10^12))*(1/(78.8))*(1/(0.125))*10^9</f>
        <v/>
      </c>
      <c r="W137" s="96" t="inlineStr">
        <is>
          <t>Prazosin HCL</t>
        </is>
      </c>
      <c r="X137" s="97" t="n">
        <v>3</v>
      </c>
      <c r="Y137" s="97" t="n">
        <v>3</v>
      </c>
      <c r="Z137" s="97" t="n">
        <v>15</v>
      </c>
      <c r="AA137" s="97" t="n">
        <v>4.26</v>
      </c>
      <c r="AB137" s="96" t="inlineStr">
        <is>
          <t>Alpha1</t>
        </is>
      </c>
      <c r="AC137" s="97" t="n">
        <v>1</v>
      </c>
      <c r="AD137" s="97" t="n">
        <v>1</v>
      </c>
    </row>
    <row r="138">
      <c r="A138" s="94" t="inlineStr">
        <is>
          <t>SEC</t>
        </is>
      </c>
      <c r="B138" s="94" t="inlineStr">
        <is>
          <t>Alpha1B-2</t>
        </is>
      </c>
      <c r="C138" s="95" t="inlineStr">
        <is>
          <t>10/31/2023</t>
        </is>
      </c>
      <c r="D138" s="96" t="inlineStr">
        <is>
          <t>BPR783</t>
        </is>
      </c>
      <c r="E138" s="97">
        <f>IF(A137="SEC", K137 + 1, E137 + 1)</f>
        <v/>
      </c>
      <c r="F138" s="97" t="inlineStr">
        <is>
          <t>Y</t>
        </is>
      </c>
      <c r="G138" s="96" t="inlineStr">
        <is>
          <t>BPR782</t>
        </is>
      </c>
      <c r="H138" s="97">
        <f>IF(A138="SEC", E138 + 1, "")</f>
        <v/>
      </c>
      <c r="I138" s="97">
        <f>F138</f>
        <v/>
      </c>
      <c r="J138" s="96" t="inlineStr">
        <is>
          <t>BPR773</t>
        </is>
      </c>
      <c r="K138" s="97">
        <f>IF(A138="SEC", H138 + 1, "")</f>
        <v/>
      </c>
      <c r="L138" s="98">
        <f>F138</f>
        <v/>
      </c>
      <c r="M138" s="97" t="inlineStr">
        <is>
          <t>y</t>
        </is>
      </c>
      <c r="N138" s="97" t="inlineStr">
        <is>
          <t>y</t>
        </is>
      </c>
      <c r="O138" s="97" t="inlineStr">
        <is>
          <t>y</t>
        </is>
      </c>
      <c r="P138" s="98">
        <f>P137</f>
        <v/>
      </c>
      <c r="Q138" s="96" t="inlineStr">
        <is>
          <t>Alpha1B</t>
        </is>
      </c>
      <c r="R138" s="96" t="inlineStr">
        <is>
          <t>3H-Prazosin</t>
        </is>
      </c>
      <c r="S138" s="96" t="inlineStr">
        <is>
          <t>0008-0123</t>
        </is>
      </c>
      <c r="T138" s="97" t="n">
        <v>78.8</v>
      </c>
      <c r="U138" s="97" t="n">
        <v>1</v>
      </c>
      <c r="V138" s="99">
        <f>P138*(1/(2.22*10^12))*(1/(78.8))*(1/(0.125))*10^9</f>
        <v/>
      </c>
      <c r="W138" s="96" t="inlineStr">
        <is>
          <t>Prazosin HCL</t>
        </is>
      </c>
      <c r="X138" s="97" t="n">
        <v>3</v>
      </c>
      <c r="Y138" s="97" t="n">
        <v>3</v>
      </c>
      <c r="Z138" s="97" t="n">
        <v>15</v>
      </c>
      <c r="AA138" s="97" t="n">
        <v>4.26</v>
      </c>
      <c r="AB138" s="96" t="inlineStr">
        <is>
          <t>Alpha1</t>
        </is>
      </c>
      <c r="AC138" s="97" t="n">
        <v>1</v>
      </c>
      <c r="AD138" s="97" t="n">
        <v>1</v>
      </c>
    </row>
    <row r="139">
      <c r="A139" s="100" t="inlineStr">
        <is>
          <t>PRIM</t>
        </is>
      </c>
      <c r="B139" s="100" t="inlineStr">
        <is>
          <t>5-HT1A-0</t>
        </is>
      </c>
      <c r="C139" s="101" t="inlineStr">
        <is>
          <t>11/01/2023</t>
        </is>
      </c>
      <c r="D139" s="102" t="inlineStr">
        <is>
          <t>BPR821</t>
        </is>
      </c>
      <c r="E139" s="103" t="n">
        <v>4</v>
      </c>
      <c r="F139" s="103" t="inlineStr">
        <is>
          <t>Y</t>
        </is>
      </c>
      <c r="G139" s="102" t="n"/>
      <c r="H139" s="103">
        <f>IF(A139="SEC", E139 + 1, "")</f>
        <v/>
      </c>
      <c r="I139" s="103">
        <f>F139</f>
        <v/>
      </c>
      <c r="J139" s="102" t="n"/>
      <c r="K139" s="103">
        <f>IF(A139="SEC", H139 + 1, "")</f>
        <v/>
      </c>
      <c r="L139" s="104">
        <f>F139</f>
        <v/>
      </c>
      <c r="M139" s="103" t="inlineStr">
        <is>
          <t>y</t>
        </is>
      </c>
      <c r="N139" s="103" t="inlineStr">
        <is>
          <t>y</t>
        </is>
      </c>
      <c r="O139" s="103" t="inlineStr">
        <is>
          <t>y</t>
        </is>
      </c>
      <c r="P139" s="104" t="n">
        <v>30418.52</v>
      </c>
      <c r="Q139" s="102" t="inlineStr">
        <is>
          <t>5-HT1A</t>
        </is>
      </c>
      <c r="R139" s="102" t="inlineStr">
        <is>
          <t>3H-Way100635</t>
        </is>
      </c>
      <c r="S139" s="102" t="inlineStr">
        <is>
          <t>0222-1122</t>
        </is>
      </c>
      <c r="T139" s="103" t="n">
        <v>83</v>
      </c>
      <c r="U139" s="103" t="n">
        <v>2</v>
      </c>
      <c r="V139" s="105">
        <f>P139*(1/(2.22*10^12))*(1/(83))*(1/(0.125))*10^9</f>
        <v/>
      </c>
      <c r="W139" s="102" t="inlineStr">
        <is>
          <t>NAD299</t>
        </is>
      </c>
      <c r="X139" s="103" t="n">
        <v>1</v>
      </c>
      <c r="Y139" s="103" t="n">
        <v>0.5</v>
      </c>
      <c r="Z139" s="103" t="n">
        <v>5</v>
      </c>
      <c r="AA139" s="103" t="n">
        <v>2.99</v>
      </c>
      <c r="AB139" s="102" t="inlineStr">
        <is>
          <t>Standard</t>
        </is>
      </c>
      <c r="AC139" s="103" t="n">
        <v>0.5</v>
      </c>
      <c r="AD139" s="103" t="n">
        <v>0.5</v>
      </c>
    </row>
    <row r="140">
      <c r="A140" s="100" t="inlineStr">
        <is>
          <t>PRIM</t>
        </is>
      </c>
      <c r="B140" s="100" t="inlineStr">
        <is>
          <t>5-HT1A-1</t>
        </is>
      </c>
      <c r="C140" s="101" t="inlineStr">
        <is>
          <t>11/01/2023</t>
        </is>
      </c>
      <c r="D140" s="102" t="inlineStr">
        <is>
          <t>BPR814</t>
        </is>
      </c>
      <c r="E140" s="103">
        <f>IF(A139="SEC", K139 + 1, E139 + 1)</f>
        <v/>
      </c>
      <c r="F140" s="103" t="inlineStr">
        <is>
          <t>Y</t>
        </is>
      </c>
      <c r="G140" s="102" t="n"/>
      <c r="H140" s="103">
        <f>IF(A140="SEC", E140 + 1, "")</f>
        <v/>
      </c>
      <c r="I140" s="103">
        <f>F140</f>
        <v/>
      </c>
      <c r="J140" s="102" t="n"/>
      <c r="K140" s="103">
        <f>IF(A140="SEC", H140 + 1, "")</f>
        <v/>
      </c>
      <c r="L140" s="104">
        <f>F140</f>
        <v/>
      </c>
      <c r="M140" s="103" t="inlineStr">
        <is>
          <t>y</t>
        </is>
      </c>
      <c r="N140" s="103" t="inlineStr">
        <is>
          <t>y</t>
        </is>
      </c>
      <c r="O140" s="103" t="inlineStr">
        <is>
          <t>y</t>
        </is>
      </c>
      <c r="P140" s="104">
        <f>P139</f>
        <v/>
      </c>
      <c r="Q140" s="102" t="inlineStr">
        <is>
          <t>5-HT1A</t>
        </is>
      </c>
      <c r="R140" s="102" t="inlineStr">
        <is>
          <t>3H-Way100635</t>
        </is>
      </c>
      <c r="S140" s="102" t="inlineStr">
        <is>
          <t>0222-1122</t>
        </is>
      </c>
      <c r="T140" s="103" t="n">
        <v>83</v>
      </c>
      <c r="U140" s="103" t="n">
        <v>2</v>
      </c>
      <c r="V140" s="105">
        <f>P140*(1/(2.22*10^12))*(1/(83))*(1/(0.125))*10^9</f>
        <v/>
      </c>
      <c r="W140" s="102" t="inlineStr">
        <is>
          <t>NAD299</t>
        </is>
      </c>
      <c r="X140" s="103" t="n">
        <v>1</v>
      </c>
      <c r="Y140" s="103" t="n">
        <v>0.5</v>
      </c>
      <c r="Z140" s="103" t="n">
        <v>5</v>
      </c>
      <c r="AA140" s="103" t="n">
        <v>2.99</v>
      </c>
      <c r="AB140" s="102" t="inlineStr">
        <is>
          <t>Standard</t>
        </is>
      </c>
      <c r="AC140" s="103" t="n">
        <v>0.5</v>
      </c>
      <c r="AD140" s="103" t="n">
        <v>0.5</v>
      </c>
    </row>
    <row r="141">
      <c r="A141" s="100" t="inlineStr">
        <is>
          <t>SEC</t>
        </is>
      </c>
      <c r="B141" s="100" t="inlineStr">
        <is>
          <t>M3-0</t>
        </is>
      </c>
      <c r="C141" s="101" t="inlineStr">
        <is>
          <t>11/01/2023</t>
        </is>
      </c>
      <c r="D141" s="102" t="inlineStr">
        <is>
          <t>BPR784</t>
        </is>
      </c>
      <c r="E141" s="103">
        <f>IF(A140="SEC", K140 + 1, E140 + 1)</f>
        <v/>
      </c>
      <c r="F141" s="103" t="inlineStr">
        <is>
          <t>Y</t>
        </is>
      </c>
      <c r="G141" s="102" t="inlineStr">
        <is>
          <t>BPR788</t>
        </is>
      </c>
      <c r="H141" s="103">
        <f>IF(A141="SEC", E141 + 1, "")</f>
        <v/>
      </c>
      <c r="I141" s="103">
        <f>F141</f>
        <v/>
      </c>
      <c r="J141" s="102" t="inlineStr">
        <is>
          <t>BPR808</t>
        </is>
      </c>
      <c r="K141" s="103">
        <f>IF(A141="SEC", H141 + 1, "")</f>
        <v/>
      </c>
      <c r="L141" s="104">
        <f>F141</f>
        <v/>
      </c>
      <c r="M141" s="103" t="inlineStr">
        <is>
          <t>y</t>
        </is>
      </c>
      <c r="N141" s="103" t="inlineStr">
        <is>
          <t>y</t>
        </is>
      </c>
      <c r="O141" s="103" t="inlineStr">
        <is>
          <t>y</t>
        </is>
      </c>
      <c r="P141" s="104" t="n">
        <v>6049.21</v>
      </c>
      <c r="Q141" s="102" t="inlineStr">
        <is>
          <t>M3</t>
        </is>
      </c>
      <c r="R141" s="102" t="inlineStr">
        <is>
          <t>3H-QNB</t>
        </is>
      </c>
      <c r="S141" s="102" t="inlineStr">
        <is>
          <t>0166-0822 (#2)</t>
        </is>
      </c>
      <c r="T141" s="103" t="n">
        <v>30</v>
      </c>
      <c r="U141" s="103" t="n">
        <v>1</v>
      </c>
      <c r="V141" s="105">
        <f>P141*(1/(2.22*10^12))*(1/(30))*(1/(0.125))*10^9</f>
        <v/>
      </c>
      <c r="W141" s="102" t="inlineStr">
        <is>
          <t>Atropine</t>
        </is>
      </c>
      <c r="X141" s="103" t="n">
        <v>3</v>
      </c>
      <c r="Y141" s="103" t="n">
        <v>4.5</v>
      </c>
      <c r="Z141" s="103" t="n">
        <v>15</v>
      </c>
      <c r="AA141" s="103" t="n">
        <v>1.62</v>
      </c>
      <c r="AB141" s="102" t="inlineStr">
        <is>
          <t>Muscarinic</t>
        </is>
      </c>
      <c r="AC141" s="103" t="n">
        <v>1.5</v>
      </c>
      <c r="AD141" s="103" t="n">
        <v>1.5</v>
      </c>
    </row>
    <row r="142">
      <c r="A142" s="100" t="inlineStr">
        <is>
          <t>SEC</t>
        </is>
      </c>
      <c r="B142" s="100" t="inlineStr">
        <is>
          <t>M3-1</t>
        </is>
      </c>
      <c r="C142" s="101" t="inlineStr">
        <is>
          <t>11/01/2023</t>
        </is>
      </c>
      <c r="D142" s="102" t="inlineStr">
        <is>
          <t>BPR789</t>
        </is>
      </c>
      <c r="E142" s="103">
        <f>IF(A141="SEC", K141 + 1, E141 + 1)</f>
        <v/>
      </c>
      <c r="F142" s="103" t="inlineStr">
        <is>
          <t>Y</t>
        </is>
      </c>
      <c r="G142" s="102" t="inlineStr">
        <is>
          <t>BPR807</t>
        </is>
      </c>
      <c r="H142" s="103">
        <f>IF(A142="SEC", E142 + 1, "")</f>
        <v/>
      </c>
      <c r="I142" s="103">
        <f>F142</f>
        <v/>
      </c>
      <c r="J142" s="102" t="inlineStr">
        <is>
          <t>BPR787</t>
        </is>
      </c>
      <c r="K142" s="103">
        <f>IF(A142="SEC", H142 + 1, "")</f>
        <v/>
      </c>
      <c r="L142" s="104">
        <f>F142</f>
        <v/>
      </c>
      <c r="M142" s="103" t="inlineStr">
        <is>
          <t>y</t>
        </is>
      </c>
      <c r="N142" s="103" t="inlineStr">
        <is>
          <t>y</t>
        </is>
      </c>
      <c r="O142" s="103" t="inlineStr">
        <is>
          <t>y</t>
        </is>
      </c>
      <c r="P142" s="104">
        <f>P141</f>
        <v/>
      </c>
      <c r="Q142" s="102" t="inlineStr">
        <is>
          <t>M3</t>
        </is>
      </c>
      <c r="R142" s="102" t="inlineStr">
        <is>
          <t>3H-QNB</t>
        </is>
      </c>
      <c r="S142" s="102" t="inlineStr">
        <is>
          <t>0166-0822 (#2)</t>
        </is>
      </c>
      <c r="T142" s="103" t="n">
        <v>30</v>
      </c>
      <c r="U142" s="103" t="n">
        <v>1</v>
      </c>
      <c r="V142" s="105">
        <f>P142*(1/(2.22*10^12))*(1/(30))*(1/(0.125))*10^9</f>
        <v/>
      </c>
      <c r="W142" s="102" t="inlineStr">
        <is>
          <t>Atropine</t>
        </is>
      </c>
      <c r="X142" s="103" t="n">
        <v>3</v>
      </c>
      <c r="Y142" s="103" t="n">
        <v>4.5</v>
      </c>
      <c r="Z142" s="103" t="n">
        <v>15</v>
      </c>
      <c r="AA142" s="103" t="n">
        <v>1.62</v>
      </c>
      <c r="AB142" s="102" t="inlineStr">
        <is>
          <t>Muscarinic</t>
        </is>
      </c>
      <c r="AC142" s="103" t="n">
        <v>1.5</v>
      </c>
      <c r="AD142" s="103" t="n">
        <v>1.5</v>
      </c>
    </row>
    <row r="143">
      <c r="A143" s="100" t="inlineStr">
        <is>
          <t>SEC</t>
        </is>
      </c>
      <c r="B143" s="100" t="inlineStr">
        <is>
          <t>M4-0</t>
        </is>
      </c>
      <c r="C143" s="101" t="inlineStr">
        <is>
          <t>11/01/2023</t>
        </is>
      </c>
      <c r="D143" s="102" t="inlineStr">
        <is>
          <t>BPR805</t>
        </is>
      </c>
      <c r="E143" s="103">
        <f>IF(A142="SEC", K142 + 1, E142 + 1)</f>
        <v/>
      </c>
      <c r="F143" s="103" t="inlineStr">
        <is>
          <t>Y</t>
        </is>
      </c>
      <c r="G143" s="102" t="inlineStr">
        <is>
          <t>BPR823</t>
        </is>
      </c>
      <c r="H143" s="103">
        <f>IF(A143="SEC", E143 + 1, "")</f>
        <v/>
      </c>
      <c r="I143" s="103">
        <f>F143</f>
        <v/>
      </c>
      <c r="J143" s="102" t="inlineStr">
        <is>
          <t>BPR816</t>
        </is>
      </c>
      <c r="K143" s="103">
        <f>IF(A143="SEC", H143 + 1, "")</f>
        <v/>
      </c>
      <c r="L143" s="104">
        <f>F143</f>
        <v/>
      </c>
      <c r="M143" s="103" t="inlineStr">
        <is>
          <t>y</t>
        </is>
      </c>
      <c r="N143" s="103" t="inlineStr">
        <is>
          <t>y</t>
        </is>
      </c>
      <c r="O143" s="103" t="inlineStr">
        <is>
          <t>y</t>
        </is>
      </c>
      <c r="P143" s="104">
        <f>P142</f>
        <v/>
      </c>
      <c r="Q143" s="102" t="inlineStr">
        <is>
          <t>M4</t>
        </is>
      </c>
      <c r="R143" s="102" t="inlineStr">
        <is>
          <t>3H-QNB</t>
        </is>
      </c>
      <c r="S143" s="102" t="inlineStr">
        <is>
          <t>0166-0822 (#2)</t>
        </is>
      </c>
      <c r="T143" s="103" t="n">
        <v>30</v>
      </c>
      <c r="U143" s="103" t="n">
        <v>1</v>
      </c>
      <c r="V143" s="105">
        <f>P143*(1/(2.22*10^12))*(1/(30))*(1/(0.125))*10^9</f>
        <v/>
      </c>
      <c r="W143" s="102" t="inlineStr">
        <is>
          <t>Atropine</t>
        </is>
      </c>
      <c r="X143" s="103" t="n">
        <v>3</v>
      </c>
      <c r="Y143" s="103" t="n">
        <v>4.5</v>
      </c>
      <c r="Z143" s="103" t="n">
        <v>15</v>
      </c>
      <c r="AA143" s="103" t="n">
        <v>1.62</v>
      </c>
      <c r="AB143" s="102" t="inlineStr">
        <is>
          <t>Muscarinic</t>
        </is>
      </c>
      <c r="AC143" s="103" t="n">
        <v>1.5</v>
      </c>
      <c r="AD143" s="103" t="n">
        <v>1.5</v>
      </c>
    </row>
    <row r="144">
      <c r="A144" s="100" t="inlineStr">
        <is>
          <t>SEC</t>
        </is>
      </c>
      <c r="B144" s="100" t="inlineStr">
        <is>
          <t>M4-1</t>
        </is>
      </c>
      <c r="C144" s="101" t="inlineStr">
        <is>
          <t>11/01/2023</t>
        </is>
      </c>
      <c r="D144" s="102" t="inlineStr">
        <is>
          <t>BPR818</t>
        </is>
      </c>
      <c r="E144" s="103">
        <f>IF(A143="SEC", K143 + 1, E143 + 1)</f>
        <v/>
      </c>
      <c r="F144" s="103" t="inlineStr">
        <is>
          <t>Y</t>
        </is>
      </c>
      <c r="G144" s="102" t="inlineStr">
        <is>
          <t>BPR785</t>
        </is>
      </c>
      <c r="H144" s="103">
        <f>IF(A144="SEC", E144 + 1, "")</f>
        <v/>
      </c>
      <c r="I144" s="103">
        <f>F144</f>
        <v/>
      </c>
      <c r="J144" s="102" t="inlineStr">
        <is>
          <t>BPR794</t>
        </is>
      </c>
      <c r="K144" s="103">
        <f>IF(A144="SEC", H144 + 1, "")</f>
        <v/>
      </c>
      <c r="L144" s="104">
        <f>F144</f>
        <v/>
      </c>
      <c r="M144" s="103" t="inlineStr">
        <is>
          <t>y</t>
        </is>
      </c>
      <c r="N144" s="103" t="inlineStr">
        <is>
          <t>y</t>
        </is>
      </c>
      <c r="O144" s="103" t="inlineStr">
        <is>
          <t>y</t>
        </is>
      </c>
      <c r="P144" s="104">
        <f>P143</f>
        <v/>
      </c>
      <c r="Q144" s="102" t="inlineStr">
        <is>
          <t>M4</t>
        </is>
      </c>
      <c r="R144" s="102" t="inlineStr">
        <is>
          <t>3H-QNB</t>
        </is>
      </c>
      <c r="S144" s="102" t="inlineStr">
        <is>
          <t>0166-0822 (#2)</t>
        </is>
      </c>
      <c r="T144" s="103" t="n">
        <v>30</v>
      </c>
      <c r="U144" s="103" t="n">
        <v>1</v>
      </c>
      <c r="V144" s="105">
        <f>P144*(1/(2.22*10^12))*(1/(30))*(1/(0.125))*10^9</f>
        <v/>
      </c>
      <c r="W144" s="102" t="inlineStr">
        <is>
          <t>Atropine</t>
        </is>
      </c>
      <c r="X144" s="103" t="n">
        <v>3</v>
      </c>
      <c r="Y144" s="103" t="n">
        <v>4.5</v>
      </c>
      <c r="Z144" s="103" t="n">
        <v>15</v>
      </c>
      <c r="AA144" s="103" t="n">
        <v>1.62</v>
      </c>
      <c r="AB144" s="102" t="inlineStr">
        <is>
          <t>Muscarinic</t>
        </is>
      </c>
      <c r="AC144" s="103" t="n">
        <v>1.5</v>
      </c>
      <c r="AD144" s="103" t="n">
        <v>1.5</v>
      </c>
    </row>
    <row r="145">
      <c r="A145" s="100" t="inlineStr">
        <is>
          <t>SEC</t>
        </is>
      </c>
      <c r="B145" s="100" t="inlineStr">
        <is>
          <t>M4-2</t>
        </is>
      </c>
      <c r="C145" s="101" t="inlineStr">
        <is>
          <t>11/01/2023</t>
        </is>
      </c>
      <c r="D145" s="102" t="inlineStr">
        <is>
          <t>BPR806</t>
        </is>
      </c>
      <c r="E145" s="103">
        <f>IF(A144="SEC", K144 + 1, E144 + 1)</f>
        <v/>
      </c>
      <c r="F145" s="103" t="inlineStr">
        <is>
          <t>Y</t>
        </is>
      </c>
      <c r="G145" s="102" t="inlineStr">
        <is>
          <t>BPR786</t>
        </is>
      </c>
      <c r="H145" s="103">
        <f>IF(A145="SEC", E145 + 1, "")</f>
        <v/>
      </c>
      <c r="I145" s="103">
        <f>F145</f>
        <v/>
      </c>
      <c r="J145" s="102" t="inlineStr">
        <is>
          <t>BPR796</t>
        </is>
      </c>
      <c r="K145" s="103">
        <f>IF(A145="SEC", H145 + 1, "")</f>
        <v/>
      </c>
      <c r="L145" s="104">
        <f>F145</f>
        <v/>
      </c>
      <c r="M145" s="103" t="inlineStr">
        <is>
          <t>y</t>
        </is>
      </c>
      <c r="N145" s="103" t="inlineStr">
        <is>
          <t>y</t>
        </is>
      </c>
      <c r="O145" s="103" t="inlineStr">
        <is>
          <t>y</t>
        </is>
      </c>
      <c r="P145" s="104">
        <f>P144</f>
        <v/>
      </c>
      <c r="Q145" s="102" t="inlineStr">
        <is>
          <t>M4</t>
        </is>
      </c>
      <c r="R145" s="102" t="inlineStr">
        <is>
          <t>3H-QNB</t>
        </is>
      </c>
      <c r="S145" s="102" t="inlineStr">
        <is>
          <t>0166-0822 (#2)</t>
        </is>
      </c>
      <c r="T145" s="103" t="n">
        <v>30</v>
      </c>
      <c r="U145" s="103" t="n">
        <v>1</v>
      </c>
      <c r="V145" s="105">
        <f>P145*(1/(2.22*10^12))*(1/(30))*(1/(0.125))*10^9</f>
        <v/>
      </c>
      <c r="W145" s="102" t="inlineStr">
        <is>
          <t>Atropine</t>
        </is>
      </c>
      <c r="X145" s="103" t="n">
        <v>3</v>
      </c>
      <c r="Y145" s="103" t="n">
        <v>4.5</v>
      </c>
      <c r="Z145" s="103" t="n">
        <v>15</v>
      </c>
      <c r="AA145" s="103" t="n">
        <v>1.62</v>
      </c>
      <c r="AB145" s="102" t="inlineStr">
        <is>
          <t>Muscarinic</t>
        </is>
      </c>
      <c r="AC145" s="103" t="n">
        <v>1.5</v>
      </c>
      <c r="AD145" s="103" t="n">
        <v>1.5</v>
      </c>
    </row>
    <row r="146">
      <c r="A146" s="100" t="inlineStr">
        <is>
          <t>PRIM</t>
        </is>
      </c>
      <c r="B146" s="100" t="inlineStr">
        <is>
          <t>5-HT3-0</t>
        </is>
      </c>
      <c r="C146" s="101" t="inlineStr">
        <is>
          <t>11/01/2023</t>
        </is>
      </c>
      <c r="D146" s="102" t="inlineStr">
        <is>
          <t>BPR820</t>
        </is>
      </c>
      <c r="E146" s="103">
        <f>IF(A145="SEC", K145 + 1, E145 + 1)</f>
        <v/>
      </c>
      <c r="F146" s="103" t="inlineStr">
        <is>
          <t>Y</t>
        </is>
      </c>
      <c r="G146" s="102" t="n"/>
      <c r="H146" s="103">
        <f>IF(A146="SEC", E146 + 1, "")</f>
        <v/>
      </c>
      <c r="I146" s="103" t="n"/>
      <c r="J146" s="102" t="n"/>
      <c r="K146" s="103">
        <f>IF(A146="SEC", H146 + 1, "")</f>
        <v/>
      </c>
      <c r="L146" s="104" t="n"/>
      <c r="M146" s="103" t="inlineStr">
        <is>
          <t>y</t>
        </is>
      </c>
      <c r="N146" s="103" t="inlineStr">
        <is>
          <t>y</t>
        </is>
      </c>
      <c r="O146" s="103" t="inlineStr">
        <is>
          <t>y</t>
        </is>
      </c>
      <c r="P146" s="104" t="n">
        <v>28374.34</v>
      </c>
      <c r="Q146" s="102" t="inlineStr">
        <is>
          <t>5-HT3</t>
        </is>
      </c>
      <c r="R146" s="102" t="inlineStr">
        <is>
          <t>3H-Tropistron</t>
        </is>
      </c>
      <c r="S146" s="102" t="inlineStr">
        <is>
          <t>0213-1022</t>
        </is>
      </c>
      <c r="T146" s="103" t="n">
        <v>77</v>
      </c>
      <c r="U146" s="103" t="n">
        <v>1.5</v>
      </c>
      <c r="V146" s="105">
        <f>P146*(1/(2.22*10^12))*(1/(77))*(1/(0.125))*10^9</f>
        <v/>
      </c>
      <c r="W146" s="102" t="inlineStr">
        <is>
          <t>Zacopride HCl</t>
        </is>
      </c>
      <c r="X146" s="103" t="n">
        <v>1</v>
      </c>
      <c r="Y146" s="103" t="n">
        <v>1</v>
      </c>
      <c r="Z146" s="103" t="n">
        <v>5</v>
      </c>
      <c r="AA146" s="103" t="n">
        <v>2.08</v>
      </c>
      <c r="AB146" s="102" t="inlineStr">
        <is>
          <t>Standard</t>
        </is>
      </c>
      <c r="AC146" s="103" t="n">
        <v>1</v>
      </c>
      <c r="AD146" s="103" t="n">
        <v>1</v>
      </c>
    </row>
    <row r="147">
      <c r="A147" s="106" t="inlineStr">
        <is>
          <t>PRIM</t>
        </is>
      </c>
      <c r="B147" s="106" t="inlineStr">
        <is>
          <t>5-HT1A-2</t>
        </is>
      </c>
      <c r="C147" s="107" t="inlineStr">
        <is>
          <t>11/02/2023</t>
        </is>
      </c>
      <c r="D147" s="108" t="inlineStr">
        <is>
          <t>BPR840</t>
        </is>
      </c>
      <c r="E147" s="109" t="n">
        <v>4</v>
      </c>
      <c r="F147" s="109" t="inlineStr">
        <is>
          <t>Y</t>
        </is>
      </c>
      <c r="G147" s="108" t="n"/>
      <c r="H147" s="109">
        <f>IF(A147="SEC", E147 + 1, "")</f>
        <v/>
      </c>
      <c r="I147" s="109" t="n"/>
      <c r="J147" s="108" t="n"/>
      <c r="K147" s="109">
        <f>IF(A147="SEC", H147 + 1, "")</f>
        <v/>
      </c>
      <c r="L147" s="110" t="n"/>
      <c r="M147" s="109" t="inlineStr">
        <is>
          <t>y</t>
        </is>
      </c>
      <c r="N147" s="109" t="inlineStr">
        <is>
          <t>y</t>
        </is>
      </c>
      <c r="O147" s="109" t="inlineStr">
        <is>
          <t>y</t>
        </is>
      </c>
      <c r="P147" s="110" t="n">
        <v>62519.61</v>
      </c>
      <c r="Q147" s="108" t="inlineStr">
        <is>
          <t>5-HT1A</t>
        </is>
      </c>
      <c r="R147" s="108" t="inlineStr">
        <is>
          <t>3H-Way100635</t>
        </is>
      </c>
      <c r="S147" s="108" t="inlineStr">
        <is>
          <t>0222-1122</t>
        </is>
      </c>
      <c r="T147" s="109" t="n">
        <v>83</v>
      </c>
      <c r="U147" s="109" t="n">
        <v>2</v>
      </c>
      <c r="V147" s="111">
        <f>P147*(1/(2.22*10^12))*(1/(83))*(1/(0.125))*10^9</f>
        <v/>
      </c>
      <c r="W147" s="108" t="inlineStr">
        <is>
          <t>NAD299</t>
        </is>
      </c>
      <c r="X147" s="109" t="n">
        <v>1</v>
      </c>
      <c r="Y147" s="109" t="n">
        <v>0.5</v>
      </c>
      <c r="Z147" s="109" t="n">
        <v>5</v>
      </c>
      <c r="AA147" s="109" t="n">
        <v>2.99</v>
      </c>
      <c r="AB147" s="108" t="inlineStr">
        <is>
          <t>Standard</t>
        </is>
      </c>
      <c r="AC147" s="109" t="n">
        <v>0.5</v>
      </c>
      <c r="AD147" s="109" t="n">
        <v>0.5</v>
      </c>
    </row>
    <row r="148">
      <c r="A148" s="106" t="inlineStr">
        <is>
          <t>PRIM</t>
        </is>
      </c>
      <c r="B148" s="106" t="inlineStr">
        <is>
          <t>5-HT1E-0</t>
        </is>
      </c>
      <c r="C148" s="107" t="inlineStr">
        <is>
          <t>11/02/2023</t>
        </is>
      </c>
      <c r="D148" s="108" t="inlineStr">
        <is>
          <t>BPR841</t>
        </is>
      </c>
      <c r="E148" s="109">
        <f>IF(A147="SEC", K147 + 1, E147 + 1)</f>
        <v/>
      </c>
      <c r="F148" s="109" t="inlineStr">
        <is>
          <t>Y</t>
        </is>
      </c>
      <c r="G148" s="108" t="n"/>
      <c r="H148" s="109">
        <f>IF(A148="SEC", E148 + 1, "")</f>
        <v/>
      </c>
      <c r="I148" s="109" t="n"/>
      <c r="J148" s="108" t="n"/>
      <c r="K148" s="109">
        <f>IF(A148="SEC", H148 + 1, "")</f>
        <v/>
      </c>
      <c r="L148" s="110" t="n"/>
      <c r="M148" s="109" t="inlineStr">
        <is>
          <t>y</t>
        </is>
      </c>
      <c r="N148" s="109" t="inlineStr">
        <is>
          <t>y</t>
        </is>
      </c>
      <c r="O148" s="109" t="inlineStr">
        <is>
          <t>y</t>
        </is>
      </c>
      <c r="P148" s="110" t="n">
        <v>36802.48</v>
      </c>
      <c r="Q148" s="108" t="inlineStr">
        <is>
          <t>5-HT1E</t>
        </is>
      </c>
      <c r="R148" s="108" t="inlineStr">
        <is>
          <t>3H-5HT</t>
        </is>
      </c>
      <c r="S148" s="108" t="inlineStr">
        <is>
          <t>0064-0323</t>
        </is>
      </c>
      <c r="T148" s="109" t="n">
        <v>33.2</v>
      </c>
      <c r="U148" s="109" t="n">
        <v>5</v>
      </c>
      <c r="V148" s="111">
        <f>P148*(1/(2.22*10^12))*(1/(33.2))*(1/(0.125))*10^9</f>
        <v/>
      </c>
      <c r="W148" s="108" t="inlineStr">
        <is>
          <t>5-HT</t>
        </is>
      </c>
      <c r="X148" s="109" t="n">
        <v>1</v>
      </c>
      <c r="Y148" s="109" t="n">
        <v>1</v>
      </c>
      <c r="Z148" s="109" t="n">
        <v>5</v>
      </c>
      <c r="AA148" s="109" t="n">
        <v>2.99</v>
      </c>
      <c r="AB148" s="108" t="inlineStr">
        <is>
          <t>Standard</t>
        </is>
      </c>
      <c r="AC148" s="109" t="n">
        <v>1</v>
      </c>
      <c r="AD148" s="109" t="n">
        <v>1</v>
      </c>
    </row>
    <row r="149">
      <c r="A149" s="106" t="inlineStr">
        <is>
          <t>PRIM</t>
        </is>
      </c>
      <c r="B149" s="106" t="inlineStr">
        <is>
          <t>5-HT1E-1</t>
        </is>
      </c>
      <c r="C149" s="107" t="inlineStr">
        <is>
          <t>11/02/2023</t>
        </is>
      </c>
      <c r="D149" s="108" t="inlineStr">
        <is>
          <t>BPR844</t>
        </is>
      </c>
      <c r="E149" s="109">
        <f>IF(A148="SEC", K148 + 1, E148 + 1)</f>
        <v/>
      </c>
      <c r="F149" s="109" t="inlineStr">
        <is>
          <t>Y</t>
        </is>
      </c>
      <c r="G149" s="108" t="n"/>
      <c r="H149" s="109">
        <f>IF(A149="SEC", E149 + 1, "")</f>
        <v/>
      </c>
      <c r="I149" s="109" t="n"/>
      <c r="J149" s="108" t="n"/>
      <c r="K149" s="109">
        <f>IF(A149="SEC", H149 + 1, "")</f>
        <v/>
      </c>
      <c r="L149" s="110" t="n"/>
      <c r="M149" s="109" t="inlineStr">
        <is>
          <t>y</t>
        </is>
      </c>
      <c r="N149" s="109" t="inlineStr">
        <is>
          <t>y</t>
        </is>
      </c>
      <c r="O149" s="109" t="inlineStr">
        <is>
          <t>y</t>
        </is>
      </c>
      <c r="P149" s="110">
        <f>P148</f>
        <v/>
      </c>
      <c r="Q149" s="108" t="inlineStr">
        <is>
          <t>5-HT1E</t>
        </is>
      </c>
      <c r="R149" s="108" t="inlineStr">
        <is>
          <t>3H-5HT</t>
        </is>
      </c>
      <c r="S149" s="108" t="inlineStr">
        <is>
          <t>0064-0323</t>
        </is>
      </c>
      <c r="T149" s="109" t="n">
        <v>33.2</v>
      </c>
      <c r="U149" s="109" t="n">
        <v>5</v>
      </c>
      <c r="V149" s="111">
        <f>P149*(1/(2.22*10^12))*(1/(33.2))*(1/(0.125))*10^9</f>
        <v/>
      </c>
      <c r="W149" s="108" t="inlineStr">
        <is>
          <t>5-HT</t>
        </is>
      </c>
      <c r="X149" s="109" t="n">
        <v>1</v>
      </c>
      <c r="Y149" s="109" t="n">
        <v>1</v>
      </c>
      <c r="Z149" s="109" t="n">
        <v>5</v>
      </c>
      <c r="AA149" s="109" t="n">
        <v>2.99</v>
      </c>
      <c r="AB149" s="108" t="inlineStr">
        <is>
          <t>Standard</t>
        </is>
      </c>
      <c r="AC149" s="109" t="n">
        <v>1</v>
      </c>
      <c r="AD149" s="109" t="n">
        <v>1</v>
      </c>
    </row>
    <row r="150">
      <c r="A150" s="106" t="inlineStr">
        <is>
          <t>PRIM</t>
        </is>
      </c>
      <c r="B150" s="106" t="inlineStr">
        <is>
          <t>5-HT1E-2</t>
        </is>
      </c>
      <c r="C150" s="107" t="inlineStr">
        <is>
          <t>11/02/2023</t>
        </is>
      </c>
      <c r="D150" s="108" t="inlineStr">
        <is>
          <t>BPR846</t>
        </is>
      </c>
      <c r="E150" s="109">
        <f>IF(A149="SEC", K149 + 1, E149 + 1)</f>
        <v/>
      </c>
      <c r="F150" s="109" t="inlineStr">
        <is>
          <t>Y</t>
        </is>
      </c>
      <c r="G150" s="108" t="n"/>
      <c r="H150" s="109">
        <f>IF(A150="SEC", E150 + 1, "")</f>
        <v/>
      </c>
      <c r="I150" s="109" t="n"/>
      <c r="J150" s="108" t="n"/>
      <c r="K150" s="109">
        <f>IF(A150="SEC", H150 + 1, "")</f>
        <v/>
      </c>
      <c r="L150" s="110" t="n"/>
      <c r="M150" s="109" t="inlineStr">
        <is>
          <t>y</t>
        </is>
      </c>
      <c r="N150" s="109" t="inlineStr">
        <is>
          <t>y</t>
        </is>
      </c>
      <c r="O150" s="109" t="inlineStr">
        <is>
          <t>y</t>
        </is>
      </c>
      <c r="P150" s="110">
        <f>P149</f>
        <v/>
      </c>
      <c r="Q150" s="108" t="inlineStr">
        <is>
          <t>5-HT1E</t>
        </is>
      </c>
      <c r="R150" s="108" t="inlineStr">
        <is>
          <t>3H-5HT</t>
        </is>
      </c>
      <c r="S150" s="108" t="inlineStr">
        <is>
          <t>0064-0323</t>
        </is>
      </c>
      <c r="T150" s="109" t="n">
        <v>33.2</v>
      </c>
      <c r="U150" s="109" t="n">
        <v>5</v>
      </c>
      <c r="V150" s="111">
        <f>P150*(1/(2.22*10^12))*(1/(33.2))*(1/(0.125))*10^9</f>
        <v/>
      </c>
      <c r="W150" s="108" t="inlineStr">
        <is>
          <t>5-HT</t>
        </is>
      </c>
      <c r="X150" s="109" t="n">
        <v>1</v>
      </c>
      <c r="Y150" s="109" t="n">
        <v>1</v>
      </c>
      <c r="Z150" s="109" t="n">
        <v>5</v>
      </c>
      <c r="AA150" s="109" t="n">
        <v>2.99</v>
      </c>
      <c r="AB150" s="108" t="inlineStr">
        <is>
          <t>Standard</t>
        </is>
      </c>
      <c r="AC150" s="109" t="n">
        <v>1</v>
      </c>
      <c r="AD150" s="109" t="n">
        <v>1</v>
      </c>
    </row>
    <row r="151">
      <c r="A151" s="106" t="inlineStr">
        <is>
          <t>PRIM</t>
        </is>
      </c>
      <c r="B151" s="106" t="inlineStr">
        <is>
          <t>5-HT2A-0</t>
        </is>
      </c>
      <c r="C151" s="107" t="inlineStr">
        <is>
          <t>11/02/2023</t>
        </is>
      </c>
      <c r="D151" s="108" t="inlineStr">
        <is>
          <t>BPR985</t>
        </is>
      </c>
      <c r="E151" s="109">
        <f>IF(A150="SEC", K150 + 1, E150 + 1)</f>
        <v/>
      </c>
      <c r="F151" s="109" t="inlineStr">
        <is>
          <t>Y</t>
        </is>
      </c>
      <c r="G151" s="108" t="n"/>
      <c r="H151" s="109">
        <f>IF(A151="SEC", E151 + 1, "")</f>
        <v/>
      </c>
      <c r="I151" s="109" t="n"/>
      <c r="J151" s="108" t="n"/>
      <c r="K151" s="109">
        <f>IF(A151="SEC", H151 + 1, "")</f>
        <v/>
      </c>
      <c r="L151" s="110" t="n"/>
      <c r="M151" s="109" t="inlineStr">
        <is>
          <t>y</t>
        </is>
      </c>
      <c r="N151" s="109" t="inlineStr">
        <is>
          <t>y</t>
        </is>
      </c>
      <c r="O151" s="109" t="inlineStr">
        <is>
          <t>y</t>
        </is>
      </c>
      <c r="P151" s="110" t="n">
        <v>9333.33</v>
      </c>
      <c r="Q151" s="108" t="inlineStr">
        <is>
          <t>5-HT2A</t>
        </is>
      </c>
      <c r="R151" s="108" t="inlineStr">
        <is>
          <t>3H-Ketanserin</t>
        </is>
      </c>
      <c r="S151" s="108" t="inlineStr">
        <is>
          <t>0275-1221 (#2)</t>
        </is>
      </c>
      <c r="T151" s="109" t="n">
        <v>22.8</v>
      </c>
      <c r="U151" s="109" t="n">
        <v>1.5</v>
      </c>
      <c r="V151" s="111">
        <f>P151*(1/(2.22*10^12))*(1/(22.8))*(1/(0.125))*10^9</f>
        <v/>
      </c>
      <c r="W151" s="108" t="inlineStr">
        <is>
          <t>Ketanserin</t>
        </is>
      </c>
      <c r="X151" s="109" t="n">
        <v>1</v>
      </c>
      <c r="Y151" s="109" t="n">
        <v>1</v>
      </c>
      <c r="Z151" s="109" t="n">
        <v>5</v>
      </c>
      <c r="AA151" s="109" t="n">
        <v>0.62</v>
      </c>
      <c r="AB151" s="108" t="inlineStr">
        <is>
          <t>Standard</t>
        </is>
      </c>
      <c r="AC151" s="109" t="n">
        <v>1</v>
      </c>
      <c r="AD151" s="109" t="n">
        <v>1</v>
      </c>
    </row>
    <row r="152">
      <c r="A152" s="106" t="inlineStr">
        <is>
          <t>PRIM</t>
        </is>
      </c>
      <c r="B152" s="106" t="inlineStr">
        <is>
          <t>5-HT2A-1</t>
        </is>
      </c>
      <c r="C152" s="107" t="inlineStr">
        <is>
          <t>11/02/2023</t>
        </is>
      </c>
      <c r="D152" s="108" t="inlineStr">
        <is>
          <t>BPR986</t>
        </is>
      </c>
      <c r="E152" s="109">
        <f>IF(A151="SEC", K151 + 1, E151 + 1)</f>
        <v/>
      </c>
      <c r="F152" s="109" t="inlineStr">
        <is>
          <t>Y</t>
        </is>
      </c>
      <c r="G152" s="108" t="n"/>
      <c r="H152" s="109">
        <f>IF(A152="SEC", E152 + 1, "")</f>
        <v/>
      </c>
      <c r="I152" s="109" t="n"/>
      <c r="J152" s="108" t="n"/>
      <c r="K152" s="109">
        <f>IF(A152="SEC", H152 + 1, "")</f>
        <v/>
      </c>
      <c r="L152" s="110" t="n"/>
      <c r="M152" s="109" t="inlineStr">
        <is>
          <t>y</t>
        </is>
      </c>
      <c r="N152" s="109" t="inlineStr">
        <is>
          <t>y</t>
        </is>
      </c>
      <c r="O152" s="109" t="inlineStr">
        <is>
          <t>y</t>
        </is>
      </c>
      <c r="P152" s="110">
        <f>P151</f>
        <v/>
      </c>
      <c r="Q152" s="108" t="inlineStr">
        <is>
          <t>5-HT2A</t>
        </is>
      </c>
      <c r="R152" s="108" t="inlineStr">
        <is>
          <t>3H-Ketanserin</t>
        </is>
      </c>
      <c r="S152" s="108" t="inlineStr">
        <is>
          <t>0275-1221 (#2)</t>
        </is>
      </c>
      <c r="T152" s="109" t="n">
        <v>22.8</v>
      </c>
      <c r="U152" s="109" t="n">
        <v>1.5</v>
      </c>
      <c r="V152" s="111">
        <f>P152*(1/(2.22*10^12))*(1/(22.8))*(1/(0.125))*10^9</f>
        <v/>
      </c>
      <c r="W152" s="108" t="inlineStr">
        <is>
          <t>Ketanserin</t>
        </is>
      </c>
      <c r="X152" s="109" t="n">
        <v>1</v>
      </c>
      <c r="Y152" s="109" t="n">
        <v>1</v>
      </c>
      <c r="Z152" s="109" t="n">
        <v>5</v>
      </c>
      <c r="AA152" s="109" t="n">
        <v>0.62</v>
      </c>
      <c r="AB152" s="108" t="inlineStr">
        <is>
          <t>Standard</t>
        </is>
      </c>
      <c r="AC152" s="109" t="n">
        <v>1</v>
      </c>
      <c r="AD152" s="109" t="n">
        <v>1</v>
      </c>
    </row>
    <row r="153">
      <c r="A153" s="106" t="inlineStr">
        <is>
          <t>PRIM</t>
        </is>
      </c>
      <c r="B153" s="106" t="inlineStr">
        <is>
          <t>5-HT2A-2</t>
        </is>
      </c>
      <c r="C153" s="107" t="inlineStr">
        <is>
          <t>11/02/2023</t>
        </is>
      </c>
      <c r="D153" s="108" t="inlineStr">
        <is>
          <t>BPR987</t>
        </is>
      </c>
      <c r="E153" s="109">
        <f>IF(A152="SEC", K152 + 1, E152 + 1)</f>
        <v/>
      </c>
      <c r="F153" s="109" t="inlineStr">
        <is>
          <t>Y</t>
        </is>
      </c>
      <c r="G153" s="108" t="n"/>
      <c r="H153" s="109">
        <f>IF(A153="SEC", E153 + 1, "")</f>
        <v/>
      </c>
      <c r="I153" s="109" t="n"/>
      <c r="J153" s="108" t="n"/>
      <c r="K153" s="109">
        <f>IF(A153="SEC", H153 + 1, "")</f>
        <v/>
      </c>
      <c r="L153" s="110" t="n"/>
      <c r="M153" s="109" t="inlineStr">
        <is>
          <t>y</t>
        </is>
      </c>
      <c r="N153" s="109" t="inlineStr">
        <is>
          <t>y</t>
        </is>
      </c>
      <c r="O153" s="109" t="inlineStr">
        <is>
          <t>y</t>
        </is>
      </c>
      <c r="P153" s="110">
        <f>P152</f>
        <v/>
      </c>
      <c r="Q153" s="108" t="inlineStr">
        <is>
          <t>5-HT2A</t>
        </is>
      </c>
      <c r="R153" s="108" t="inlineStr">
        <is>
          <t>3H-Ketanserin</t>
        </is>
      </c>
      <c r="S153" s="108" t="inlineStr">
        <is>
          <t>0275-1221 (#2)</t>
        </is>
      </c>
      <c r="T153" s="109" t="n">
        <v>22.8</v>
      </c>
      <c r="U153" s="109" t="n">
        <v>1.5</v>
      </c>
      <c r="V153" s="111">
        <f>P153*(1/(2.22*10^12))*(1/(22.8))*(1/(0.125))*10^9</f>
        <v/>
      </c>
      <c r="W153" s="108" t="inlineStr">
        <is>
          <t>Ketanserin</t>
        </is>
      </c>
      <c r="X153" s="109" t="n">
        <v>1</v>
      </c>
      <c r="Y153" s="109" t="n">
        <v>1</v>
      </c>
      <c r="Z153" s="109" t="n">
        <v>5</v>
      </c>
      <c r="AA153" s="109" t="n">
        <v>0.62</v>
      </c>
      <c r="AB153" s="108" t="inlineStr">
        <is>
          <t>Standard</t>
        </is>
      </c>
      <c r="AC153" s="109" t="n">
        <v>1</v>
      </c>
      <c r="AD153" s="109" t="n">
        <v>1</v>
      </c>
    </row>
    <row r="154">
      <c r="A154" s="106" t="inlineStr">
        <is>
          <t>PRIM</t>
        </is>
      </c>
      <c r="B154" s="106" t="inlineStr">
        <is>
          <t>5-HT2C-0</t>
        </is>
      </c>
      <c r="C154" s="107" t="inlineStr">
        <is>
          <t>11/02/2023</t>
        </is>
      </c>
      <c r="D154" s="108" t="inlineStr">
        <is>
          <t>BPR988</t>
        </is>
      </c>
      <c r="E154" s="109">
        <f>IF(A153="SEC", K153 + 1, E153 + 1)</f>
        <v/>
      </c>
      <c r="F154" s="109" t="inlineStr">
        <is>
          <t>Y</t>
        </is>
      </c>
      <c r="G154" s="108" t="n"/>
      <c r="H154" s="109">
        <f>IF(A154="SEC", E154 + 1, "")</f>
        <v/>
      </c>
      <c r="I154" s="109" t="n"/>
      <c r="J154" s="108" t="n"/>
      <c r="K154" s="109">
        <f>IF(A154="SEC", H154 + 1, "")</f>
        <v/>
      </c>
      <c r="L154" s="110" t="n"/>
      <c r="M154" s="109" t="inlineStr">
        <is>
          <t>y</t>
        </is>
      </c>
      <c r="N154" s="109" t="inlineStr">
        <is>
          <t>y</t>
        </is>
      </c>
      <c r="O154" s="109" t="n"/>
      <c r="P154" s="110" t="n">
        <v>49782.56</v>
      </c>
      <c r="Q154" s="108" t="inlineStr">
        <is>
          <t>5-HT2C</t>
        </is>
      </c>
      <c r="R154" s="108" t="inlineStr">
        <is>
          <t>3H-Mesulergine</t>
        </is>
      </c>
      <c r="S154" s="108" t="inlineStr">
        <is>
          <t>0226-1122 (#1)</t>
        </is>
      </c>
      <c r="T154" s="109" t="n">
        <v>80.09999999999999</v>
      </c>
      <c r="U154" s="109" t="n">
        <v>2.5</v>
      </c>
      <c r="V154" s="111">
        <f>P154*(1/(2.22*10^12))*(1/(80.1))*(1/(0.125))*10^9</f>
        <v/>
      </c>
      <c r="W154" s="108" t="inlineStr">
        <is>
          <t>Ritanserin</t>
        </is>
      </c>
      <c r="X154" s="109" t="n">
        <v>1</v>
      </c>
      <c r="Y154" s="109" t="n">
        <v>1</v>
      </c>
      <c r="Z154" s="109" t="n">
        <v>5</v>
      </c>
      <c r="AA154" s="109" t="n">
        <v>3.6</v>
      </c>
      <c r="AB154" s="108" t="inlineStr">
        <is>
          <t>Standard</t>
        </is>
      </c>
      <c r="AC154" s="109" t="n">
        <v>1</v>
      </c>
      <c r="AD154" s="109" t="n">
        <v>0.67</v>
      </c>
    </row>
    <row r="155">
      <c r="A155" s="106" t="inlineStr">
        <is>
          <t>PRIM</t>
        </is>
      </c>
      <c r="B155" s="106" t="inlineStr">
        <is>
          <t>5-HT2C-1</t>
        </is>
      </c>
      <c r="C155" s="107" t="inlineStr">
        <is>
          <t>11/02/2023</t>
        </is>
      </c>
      <c r="D155" s="108" t="inlineStr">
        <is>
          <t>BPR989</t>
        </is>
      </c>
      <c r="E155" s="109">
        <f>IF(A154="SEC", K154 + 1, E154 + 1)</f>
        <v/>
      </c>
      <c r="F155" s="109" t="inlineStr">
        <is>
          <t>Y</t>
        </is>
      </c>
      <c r="G155" s="108" t="n"/>
      <c r="H155" s="109">
        <f>IF(A155="SEC", E155 + 1, "")</f>
        <v/>
      </c>
      <c r="I155" s="109" t="n"/>
      <c r="J155" s="108" t="n"/>
      <c r="K155" s="109">
        <f>IF(A155="SEC", H155 + 1, "")</f>
        <v/>
      </c>
      <c r="L155" s="110" t="n"/>
      <c r="M155" s="109" t="inlineStr">
        <is>
          <t>y</t>
        </is>
      </c>
      <c r="N155" s="109" t="inlineStr">
        <is>
          <t>y</t>
        </is>
      </c>
      <c r="O155" s="109" t="inlineStr">
        <is>
          <t>y</t>
        </is>
      </c>
      <c r="P155" s="110">
        <f>P154</f>
        <v/>
      </c>
      <c r="Q155" s="108" t="inlineStr">
        <is>
          <t>5-HT2C</t>
        </is>
      </c>
      <c r="R155" s="108" t="inlineStr">
        <is>
          <t>3H-Mesulergine</t>
        </is>
      </c>
      <c r="S155" s="108" t="inlineStr">
        <is>
          <t>0226-1122 (#1)</t>
        </is>
      </c>
      <c r="T155" s="109" t="n">
        <v>80.09999999999999</v>
      </c>
      <c r="U155" s="109" t="n">
        <v>2.5</v>
      </c>
      <c r="V155" s="111">
        <f>P155*(1/(2.22*10^12))*(1/(80.1))*(1/(0.125))*10^9</f>
        <v/>
      </c>
      <c r="W155" s="108" t="inlineStr">
        <is>
          <t>Ritanserin</t>
        </is>
      </c>
      <c r="X155" s="109" t="n">
        <v>1</v>
      </c>
      <c r="Y155" s="109" t="n">
        <v>1</v>
      </c>
      <c r="Z155" s="109" t="n">
        <v>5</v>
      </c>
      <c r="AA155" s="109" t="n">
        <v>3.6</v>
      </c>
      <c r="AB155" s="108" t="inlineStr">
        <is>
          <t>Standard</t>
        </is>
      </c>
      <c r="AC155" s="109" t="n">
        <v>1</v>
      </c>
      <c r="AD155" s="109" t="n">
        <v>0.67</v>
      </c>
    </row>
    <row r="156">
      <c r="A156" s="106" t="inlineStr">
        <is>
          <t>SEC</t>
        </is>
      </c>
      <c r="B156" s="106" t="inlineStr">
        <is>
          <t>Alpha2A-0</t>
        </is>
      </c>
      <c r="C156" s="107" t="inlineStr">
        <is>
          <t>11/02/2023</t>
        </is>
      </c>
      <c r="D156" s="108" t="inlineStr">
        <is>
          <t>BPR815</t>
        </is>
      </c>
      <c r="E156" s="109">
        <f>IF(A155="SEC", K155 + 1, E155 + 1)</f>
        <v/>
      </c>
      <c r="F156" s="109" t="inlineStr">
        <is>
          <t>y</t>
        </is>
      </c>
      <c r="G156" s="108" t="inlineStr">
        <is>
          <t>BPR830</t>
        </is>
      </c>
      <c r="H156" s="109">
        <f>IF(A156="SEC", E156 + 1, "")</f>
        <v/>
      </c>
      <c r="I156" s="109">
        <f>F156</f>
        <v/>
      </c>
      <c r="J156" s="108" t="inlineStr">
        <is>
          <t>BPR824</t>
        </is>
      </c>
      <c r="K156" s="109">
        <f>IF(A156="SEC", H156 + 1, "")</f>
        <v/>
      </c>
      <c r="L156" s="110">
        <f>F156</f>
        <v/>
      </c>
      <c r="M156" s="109" t="inlineStr">
        <is>
          <t>y</t>
        </is>
      </c>
      <c r="N156" s="109" t="inlineStr">
        <is>
          <t>y</t>
        </is>
      </c>
      <c r="O156" s="109" t="inlineStr">
        <is>
          <t>y</t>
        </is>
      </c>
      <c r="P156" s="110" t="n">
        <v>30704.51</v>
      </c>
      <c r="Q156" s="108" t="inlineStr">
        <is>
          <t>Alpha2A</t>
        </is>
      </c>
      <c r="R156" s="108" t="inlineStr">
        <is>
          <t>3H-Rauwolscine</t>
        </is>
      </c>
      <c r="S156" s="108" t="inlineStr">
        <is>
          <t>0075-0323 (#2)</t>
        </is>
      </c>
      <c r="T156" s="109" t="n">
        <v>83.09999999999999</v>
      </c>
      <c r="U156" s="109" t="n">
        <v>1.5</v>
      </c>
      <c r="V156" s="111">
        <f>P156*(1/(2.22*10^12))*(1/(83.1))*(1/(0.125))*10^9</f>
        <v/>
      </c>
      <c r="W156" s="108" t="inlineStr">
        <is>
          <t>Oxymetazoline hydrochloride</t>
        </is>
      </c>
      <c r="X156" s="109" t="n">
        <v>3</v>
      </c>
      <c r="Y156" s="109" t="n">
        <v>0.5</v>
      </c>
      <c r="Z156" s="109" t="n">
        <v>15</v>
      </c>
      <c r="AA156" s="109" t="n">
        <v>6.73</v>
      </c>
      <c r="AB156" s="108" t="inlineStr">
        <is>
          <t>Alpha2</t>
        </is>
      </c>
      <c r="AC156" s="109" t="n">
        <v>0.25</v>
      </c>
      <c r="AD156" s="109" t="n">
        <v>0.2</v>
      </c>
    </row>
    <row r="157">
      <c r="A157" s="106" t="inlineStr">
        <is>
          <t>SEC</t>
        </is>
      </c>
      <c r="B157" s="106" t="inlineStr">
        <is>
          <t>Alpha2A-1</t>
        </is>
      </c>
      <c r="C157" s="107" t="inlineStr">
        <is>
          <t>11/02/2023</t>
        </is>
      </c>
      <c r="D157" s="108" t="inlineStr">
        <is>
          <t>BPR828</t>
        </is>
      </c>
      <c r="E157" s="109">
        <f>IF(A156="SEC", K156 + 1, E156 + 1)</f>
        <v/>
      </c>
      <c r="F157" s="109" t="inlineStr">
        <is>
          <t>y</t>
        </is>
      </c>
      <c r="G157" s="108" t="inlineStr">
        <is>
          <t>BPR829</t>
        </is>
      </c>
      <c r="H157" s="109">
        <f>IF(A157="SEC", E157 + 1, "")</f>
        <v/>
      </c>
      <c r="I157" s="109">
        <f>F157</f>
        <v/>
      </c>
      <c r="J157" s="108" t="inlineStr">
        <is>
          <t>BPR831</t>
        </is>
      </c>
      <c r="K157" s="109">
        <f>IF(A157="SEC", H157 + 1, "")</f>
        <v/>
      </c>
      <c r="L157" s="110">
        <f>F157</f>
        <v/>
      </c>
      <c r="M157" s="109" t="inlineStr">
        <is>
          <t>y</t>
        </is>
      </c>
      <c r="N157" s="109" t="inlineStr">
        <is>
          <t>y</t>
        </is>
      </c>
      <c r="O157" s="109" t="inlineStr">
        <is>
          <t>y</t>
        </is>
      </c>
      <c r="P157" s="110">
        <f>P156</f>
        <v/>
      </c>
      <c r="Q157" s="108" t="inlineStr">
        <is>
          <t>Alpha2A</t>
        </is>
      </c>
      <c r="R157" s="108" t="inlineStr">
        <is>
          <t>3H-Rauwolscine</t>
        </is>
      </c>
      <c r="S157" s="108" t="inlineStr">
        <is>
          <t>0075-0323 (#2)</t>
        </is>
      </c>
      <c r="T157" s="109" t="n">
        <v>83.09999999999999</v>
      </c>
      <c r="U157" s="109" t="n">
        <v>1.5</v>
      </c>
      <c r="V157" s="111">
        <f>P157*(1/(2.22*10^12))*(1/(83.1))*(1/(0.125))*10^9</f>
        <v/>
      </c>
      <c r="W157" s="108" t="inlineStr">
        <is>
          <t>Oxymetazoline hydrochloride</t>
        </is>
      </c>
      <c r="X157" s="109" t="n">
        <v>3</v>
      </c>
      <c r="Y157" s="109" t="n">
        <v>0.5</v>
      </c>
      <c r="Z157" s="109" t="n">
        <v>15</v>
      </c>
      <c r="AA157" s="109" t="n">
        <v>6.73</v>
      </c>
      <c r="AB157" s="108" t="inlineStr">
        <is>
          <t>Alpha2</t>
        </is>
      </c>
      <c r="AC157" s="109" t="n">
        <v>0.25</v>
      </c>
      <c r="AD157" s="109" t="n">
        <v>0.2</v>
      </c>
    </row>
    <row r="158">
      <c r="A158" s="106" t="inlineStr">
        <is>
          <t>SEC</t>
        </is>
      </c>
      <c r="B158" s="106" t="inlineStr">
        <is>
          <t>Alpha2A-2</t>
        </is>
      </c>
      <c r="C158" s="107" t="inlineStr">
        <is>
          <t>11/02/2023</t>
        </is>
      </c>
      <c r="D158" s="108" t="inlineStr">
        <is>
          <t>BPR838</t>
        </is>
      </c>
      <c r="E158" s="109">
        <f>IF(A157="SEC", K157 + 1, E157 + 1)</f>
        <v/>
      </c>
      <c r="F158" s="109" t="inlineStr">
        <is>
          <t>y</t>
        </is>
      </c>
      <c r="G158" s="108" t="inlineStr">
        <is>
          <t>BPR825</t>
        </is>
      </c>
      <c r="H158" s="109">
        <f>IF(A158="SEC", E158 + 1, "")</f>
        <v/>
      </c>
      <c r="I158" s="109">
        <f>F158</f>
        <v/>
      </c>
      <c r="J158" s="108" t="inlineStr">
        <is>
          <t>BPR836</t>
        </is>
      </c>
      <c r="K158" s="109">
        <f>IF(A158="SEC", H158 + 1, "")</f>
        <v/>
      </c>
      <c r="L158" s="110">
        <f>F158</f>
        <v/>
      </c>
      <c r="M158" s="109" t="inlineStr">
        <is>
          <t>y</t>
        </is>
      </c>
      <c r="N158" s="109" t="inlineStr">
        <is>
          <t>y</t>
        </is>
      </c>
      <c r="O158" s="109" t="inlineStr">
        <is>
          <t>y</t>
        </is>
      </c>
      <c r="P158" s="110">
        <f>P157</f>
        <v/>
      </c>
      <c r="Q158" s="108" t="inlineStr">
        <is>
          <t>Alpha2A</t>
        </is>
      </c>
      <c r="R158" s="108" t="inlineStr">
        <is>
          <t>3H-Rauwolscine</t>
        </is>
      </c>
      <c r="S158" s="108" t="inlineStr">
        <is>
          <t>0075-0323 (#2)</t>
        </is>
      </c>
      <c r="T158" s="109" t="n">
        <v>83.09999999999999</v>
      </c>
      <c r="U158" s="109" t="n">
        <v>1.5</v>
      </c>
      <c r="V158" s="111">
        <f>P158*(1/(2.22*10^12))*(1/(83.1))*(1/(0.125))*10^9</f>
        <v/>
      </c>
      <c r="W158" s="108" t="inlineStr">
        <is>
          <t>Oxymetazoline hydrochloride</t>
        </is>
      </c>
      <c r="X158" s="109" t="n">
        <v>3</v>
      </c>
      <c r="Y158" s="109" t="n">
        <v>0.5</v>
      </c>
      <c r="Z158" s="109" t="n">
        <v>15</v>
      </c>
      <c r="AA158" s="109" t="n">
        <v>6.73</v>
      </c>
      <c r="AB158" s="108" t="inlineStr">
        <is>
          <t>Alpha2</t>
        </is>
      </c>
      <c r="AC158" s="109" t="n">
        <v>0.25</v>
      </c>
      <c r="AD158" s="109" t="n">
        <v>0.2</v>
      </c>
    </row>
    <row r="159">
      <c r="A159" s="106" t="inlineStr">
        <is>
          <t>SEC</t>
        </is>
      </c>
      <c r="B159" s="106" t="inlineStr">
        <is>
          <t>Alpha2A-3</t>
        </is>
      </c>
      <c r="C159" s="107" t="inlineStr">
        <is>
          <t>11/02/2023</t>
        </is>
      </c>
      <c r="D159" s="108" t="inlineStr">
        <is>
          <t>BPR833</t>
        </is>
      </c>
      <c r="E159" s="109">
        <f>IF(A158="SEC", K158 + 1, E158 + 1)</f>
        <v/>
      </c>
      <c r="F159" s="109" t="inlineStr">
        <is>
          <t>y</t>
        </is>
      </c>
      <c r="G159" s="108" t="inlineStr">
        <is>
          <t>BPR834</t>
        </is>
      </c>
      <c r="H159" s="109">
        <f>IF(A159="SEC", E159 + 1, "")</f>
        <v/>
      </c>
      <c r="I159" s="109">
        <f>F159</f>
        <v/>
      </c>
      <c r="J159" s="108" t="inlineStr">
        <is>
          <t>BPR835</t>
        </is>
      </c>
      <c r="K159" s="109">
        <f>IF(A159="SEC", H159 + 1, "")</f>
        <v/>
      </c>
      <c r="L159" s="110">
        <f>F159</f>
        <v/>
      </c>
      <c r="M159" s="109" t="inlineStr">
        <is>
          <t>y</t>
        </is>
      </c>
      <c r="N159" s="109" t="inlineStr">
        <is>
          <t>y</t>
        </is>
      </c>
      <c r="O159" s="109" t="inlineStr">
        <is>
          <t>y</t>
        </is>
      </c>
      <c r="P159" s="110">
        <f>P158</f>
        <v/>
      </c>
      <c r="Q159" s="108" t="inlineStr">
        <is>
          <t>Alpha2A</t>
        </is>
      </c>
      <c r="R159" s="108" t="inlineStr">
        <is>
          <t>3H-Rauwolscine</t>
        </is>
      </c>
      <c r="S159" s="108" t="inlineStr">
        <is>
          <t>0075-0323 (#2)</t>
        </is>
      </c>
      <c r="T159" s="109" t="n">
        <v>83.09999999999999</v>
      </c>
      <c r="U159" s="109" t="n">
        <v>1.5</v>
      </c>
      <c r="V159" s="111">
        <f>P159*(1/(2.22*10^12))*(1/(83.1))*(1/(0.125))*10^9</f>
        <v/>
      </c>
      <c r="W159" s="108" t="inlineStr">
        <is>
          <t>Oxymetazoline hydrochloride</t>
        </is>
      </c>
      <c r="X159" s="109" t="n">
        <v>3</v>
      </c>
      <c r="Y159" s="109" t="n">
        <v>0.5</v>
      </c>
      <c r="Z159" s="109" t="n">
        <v>15</v>
      </c>
      <c r="AA159" s="109" t="n">
        <v>6.73</v>
      </c>
      <c r="AB159" s="108" t="inlineStr">
        <is>
          <t>Alpha2</t>
        </is>
      </c>
      <c r="AC159" s="109" t="n">
        <v>0.25</v>
      </c>
      <c r="AD159" s="109" t="n">
        <v>0.2</v>
      </c>
    </row>
    <row r="160">
      <c r="A160" s="106" t="inlineStr">
        <is>
          <t>SEC</t>
        </is>
      </c>
      <c r="B160" s="106" t="inlineStr">
        <is>
          <t>Alpha2A-4</t>
        </is>
      </c>
      <c r="C160" s="107" t="inlineStr">
        <is>
          <t>11/02/2023</t>
        </is>
      </c>
      <c r="D160" s="108" t="inlineStr">
        <is>
          <t>BPR842</t>
        </is>
      </c>
      <c r="E160" s="109">
        <f>IF(A159="SEC", K159 + 1, E159 + 1)</f>
        <v/>
      </c>
      <c r="F160" s="109" t="inlineStr">
        <is>
          <t>y</t>
        </is>
      </c>
      <c r="G160" s="108" t="inlineStr">
        <is>
          <t>BPR843</t>
        </is>
      </c>
      <c r="H160" s="109">
        <f>IF(A160="SEC", E160 + 1, "")</f>
        <v/>
      </c>
      <c r="I160" s="109">
        <f>F160</f>
        <v/>
      </c>
      <c r="J160" s="108" t="inlineStr">
        <is>
          <t>BPR839</t>
        </is>
      </c>
      <c r="K160" s="109">
        <f>IF(A160="SEC", H160 + 1, "")</f>
        <v/>
      </c>
      <c r="L160" s="110">
        <f>F160</f>
        <v/>
      </c>
      <c r="M160" s="109" t="inlineStr">
        <is>
          <t>y</t>
        </is>
      </c>
      <c r="N160" s="109" t="inlineStr">
        <is>
          <t>y</t>
        </is>
      </c>
      <c r="O160" s="109" t="inlineStr">
        <is>
          <t>y</t>
        </is>
      </c>
      <c r="P160" s="110">
        <f>P159</f>
        <v/>
      </c>
      <c r="Q160" s="108" t="inlineStr">
        <is>
          <t>Alpha2A</t>
        </is>
      </c>
      <c r="R160" s="108" t="inlineStr">
        <is>
          <t>3H-Rauwolscine</t>
        </is>
      </c>
      <c r="S160" s="108" t="inlineStr">
        <is>
          <t>0075-0323 (#2)</t>
        </is>
      </c>
      <c r="T160" s="109" t="n">
        <v>83.09999999999999</v>
      </c>
      <c r="U160" s="109" t="n">
        <v>1.5</v>
      </c>
      <c r="V160" s="111">
        <f>P160*(1/(2.22*10^12))*(1/(83.1))*(1/(0.125))*10^9</f>
        <v/>
      </c>
      <c r="W160" s="108" t="inlineStr">
        <is>
          <t>Oxymetazoline hydrochloride</t>
        </is>
      </c>
      <c r="X160" s="109" t="n">
        <v>3</v>
      </c>
      <c r="Y160" s="109" t="n">
        <v>0.5</v>
      </c>
      <c r="Z160" s="109" t="n">
        <v>15</v>
      </c>
      <c r="AA160" s="109" t="n">
        <v>6.73</v>
      </c>
      <c r="AB160" s="108" t="inlineStr">
        <is>
          <t>Alpha2</t>
        </is>
      </c>
      <c r="AC160" s="109" t="n">
        <v>0.25</v>
      </c>
      <c r="AD160" s="109" t="n">
        <v>0.2</v>
      </c>
    </row>
    <row r="161">
      <c r="A161" s="112" t="inlineStr">
        <is>
          <t>PRIM</t>
        </is>
      </c>
      <c r="B161" s="112" t="inlineStr">
        <is>
          <t>D2-0</t>
        </is>
      </c>
      <c r="C161" s="113" t="inlineStr">
        <is>
          <t>11/03/2023</t>
        </is>
      </c>
      <c r="D161" s="114" t="inlineStr">
        <is>
          <t>BPR995</t>
        </is>
      </c>
      <c r="E161" s="115" t="n">
        <v>4</v>
      </c>
      <c r="F161" s="115" t="inlineStr">
        <is>
          <t>y</t>
        </is>
      </c>
      <c r="G161" s="114" t="n"/>
      <c r="H161" s="115">
        <f>IF(A161="SEC", E161 + 1, "")</f>
        <v/>
      </c>
      <c r="I161" s="115" t="n"/>
      <c r="J161" s="114" t="n"/>
      <c r="K161" s="115">
        <f>IF(A161="SEC", H161 + 1, "")</f>
        <v/>
      </c>
      <c r="L161" s="116" t="n"/>
      <c r="M161" s="115" t="inlineStr">
        <is>
          <t>y</t>
        </is>
      </c>
      <c r="N161" s="115" t="inlineStr">
        <is>
          <t>y</t>
        </is>
      </c>
      <c r="O161" s="115" t="inlineStr">
        <is>
          <t>y</t>
        </is>
      </c>
      <c r="P161" s="116" t="n">
        <v>24641.56</v>
      </c>
      <c r="Q161" s="114" t="inlineStr">
        <is>
          <t>D2</t>
        </is>
      </c>
      <c r="R161" s="114" t="inlineStr">
        <is>
          <t>3H-Methylspiperone</t>
        </is>
      </c>
      <c r="S161" s="114" t="inlineStr">
        <is>
          <t>0165-1023 (#1)</t>
        </is>
      </c>
      <c r="T161" s="115" t="n">
        <v>82</v>
      </c>
      <c r="U161" s="115" t="n">
        <v>1.5</v>
      </c>
      <c r="V161" s="117">
        <f>P161*(1/(2.22*10^12))*(1/(82))*(1/(0.125))*10^9</f>
        <v/>
      </c>
      <c r="W161" s="114" t="inlineStr">
        <is>
          <t>Haloperidol</t>
        </is>
      </c>
      <c r="X161" s="115" t="n">
        <v>1</v>
      </c>
      <c r="Y161" s="115" t="n">
        <v>1</v>
      </c>
      <c r="Z161" s="115" t="n">
        <v>5</v>
      </c>
      <c r="AA161" s="115" t="n">
        <v>2.21</v>
      </c>
      <c r="AB161" s="114" t="inlineStr">
        <is>
          <t>Dopamine</t>
        </is>
      </c>
      <c r="AC161" s="115" t="n">
        <v>1</v>
      </c>
      <c r="AD161" s="115" t="n">
        <v>1</v>
      </c>
    </row>
    <row r="162">
      <c r="A162" s="112" t="inlineStr">
        <is>
          <t>PRIM</t>
        </is>
      </c>
      <c r="B162" s="112" t="inlineStr">
        <is>
          <t>D2-1</t>
        </is>
      </c>
      <c r="C162" s="113" t="inlineStr">
        <is>
          <t>11/03/2023</t>
        </is>
      </c>
      <c r="D162" s="114" t="inlineStr">
        <is>
          <t>BPR994</t>
        </is>
      </c>
      <c r="E162" s="115">
        <f>IF(A161="SEC", K161 + 1, E161 + 1)</f>
        <v/>
      </c>
      <c r="F162" s="115" t="inlineStr">
        <is>
          <t>y</t>
        </is>
      </c>
      <c r="G162" s="114" t="n"/>
      <c r="H162" s="115">
        <f>IF(A162="SEC", E162 + 1, "")</f>
        <v/>
      </c>
      <c r="I162" s="115" t="n"/>
      <c r="J162" s="114" t="n"/>
      <c r="K162" s="115">
        <f>IF(A162="SEC", H162 + 1, "")</f>
        <v/>
      </c>
      <c r="L162" s="116" t="n"/>
      <c r="M162" s="115" t="inlineStr">
        <is>
          <t>y</t>
        </is>
      </c>
      <c r="N162" s="115" t="inlineStr">
        <is>
          <t>y</t>
        </is>
      </c>
      <c r="O162" s="115" t="inlineStr">
        <is>
          <t>y</t>
        </is>
      </c>
      <c r="P162" s="116">
        <f>P161</f>
        <v/>
      </c>
      <c r="Q162" s="114" t="inlineStr">
        <is>
          <t>D2</t>
        </is>
      </c>
      <c r="R162" s="114" t="inlineStr">
        <is>
          <t>3H-Methylspiperone</t>
        </is>
      </c>
      <c r="S162" s="114" t="inlineStr">
        <is>
          <t>0165-1023 (#1)</t>
        </is>
      </c>
      <c r="T162" s="115" t="n">
        <v>82</v>
      </c>
      <c r="U162" s="115" t="n">
        <v>1.5</v>
      </c>
      <c r="V162" s="117">
        <f>P162*(1/(2.22*10^12))*(1/(82))*(1/(0.125))*10^9</f>
        <v/>
      </c>
      <c r="W162" s="114" t="inlineStr">
        <is>
          <t>Haloperidol</t>
        </is>
      </c>
      <c r="X162" s="115" t="n">
        <v>1</v>
      </c>
      <c r="Y162" s="115" t="n">
        <v>1</v>
      </c>
      <c r="Z162" s="115" t="n">
        <v>5</v>
      </c>
      <c r="AA162" s="115" t="n">
        <v>2.21</v>
      </c>
      <c r="AB162" s="114" t="inlineStr">
        <is>
          <t>Dopamine</t>
        </is>
      </c>
      <c r="AC162" s="115" t="n">
        <v>1</v>
      </c>
      <c r="AD162" s="115" t="n">
        <v>1</v>
      </c>
    </row>
    <row r="163">
      <c r="A163" s="112" t="inlineStr">
        <is>
          <t>PRIM</t>
        </is>
      </c>
      <c r="B163" s="112" t="inlineStr">
        <is>
          <t>D4-0</t>
        </is>
      </c>
      <c r="C163" s="113" t="inlineStr">
        <is>
          <t>11/03/2023</t>
        </is>
      </c>
      <c r="D163" s="114" t="inlineStr">
        <is>
          <t>BPR851</t>
        </is>
      </c>
      <c r="E163" s="115">
        <f>IF(A162="SEC", K162 + 1, E162 + 1)</f>
        <v/>
      </c>
      <c r="F163" s="115" t="inlineStr">
        <is>
          <t>y</t>
        </is>
      </c>
      <c r="G163" s="114" t="n"/>
      <c r="H163" s="115">
        <f>IF(A163="SEC", E163 + 1, "")</f>
        <v/>
      </c>
      <c r="I163" s="115" t="n"/>
      <c r="J163" s="114" t="n"/>
      <c r="K163" s="115">
        <f>IF(A163="SEC", H163 + 1, "")</f>
        <v/>
      </c>
      <c r="L163" s="116" t="n"/>
      <c r="M163" s="115" t="inlineStr">
        <is>
          <t>y</t>
        </is>
      </c>
      <c r="N163" s="115" t="inlineStr">
        <is>
          <t>y</t>
        </is>
      </c>
      <c r="O163" s="115" t="inlineStr">
        <is>
          <t>y</t>
        </is>
      </c>
      <c r="P163" s="116">
        <f>P162</f>
        <v/>
      </c>
      <c r="Q163" s="114" t="inlineStr">
        <is>
          <t>D4</t>
        </is>
      </c>
      <c r="R163" s="114" t="inlineStr">
        <is>
          <t>3H-Methylspiperone</t>
        </is>
      </c>
      <c r="S163" s="114" t="inlineStr">
        <is>
          <t>0165-1023 (#1)</t>
        </is>
      </c>
      <c r="T163" s="115" t="n">
        <v>82</v>
      </c>
      <c r="U163" s="115" t="n">
        <v>1.5</v>
      </c>
      <c r="V163" s="117">
        <f>P163*(1/(2.22*10^12))*(1/(82))*(1/(0.125))*10^9</f>
        <v/>
      </c>
      <c r="W163" s="114" t="inlineStr">
        <is>
          <t>Nemonapride</t>
        </is>
      </c>
      <c r="X163" s="115" t="n">
        <v>1</v>
      </c>
      <c r="Y163" s="115" t="n">
        <v>1</v>
      </c>
      <c r="Z163" s="115" t="n">
        <v>5</v>
      </c>
      <c r="AA163" s="115" t="n">
        <v>2.21</v>
      </c>
      <c r="AB163" s="114" t="inlineStr">
        <is>
          <t>Dopamine</t>
        </is>
      </c>
      <c r="AC163" s="115" t="n">
        <v>1</v>
      </c>
      <c r="AD163" s="115" t="n">
        <v>1</v>
      </c>
    </row>
    <row r="164">
      <c r="A164" s="112" t="inlineStr">
        <is>
          <t>PRIM</t>
        </is>
      </c>
      <c r="B164" s="112" t="inlineStr">
        <is>
          <t>D4-1</t>
        </is>
      </c>
      <c r="C164" s="113" t="inlineStr">
        <is>
          <t>11/03/2023</t>
        </is>
      </c>
      <c r="D164" s="114" t="inlineStr">
        <is>
          <t>BPR850</t>
        </is>
      </c>
      <c r="E164" s="115">
        <f>IF(A163="SEC", K163 + 1, E163 + 1)</f>
        <v/>
      </c>
      <c r="F164" s="115" t="inlineStr">
        <is>
          <t>y</t>
        </is>
      </c>
      <c r="G164" s="114" t="n"/>
      <c r="H164" s="115">
        <f>IF(A164="SEC", E164 + 1, "")</f>
        <v/>
      </c>
      <c r="I164" s="115" t="n"/>
      <c r="J164" s="114" t="n"/>
      <c r="K164" s="115">
        <f>IF(A164="SEC", H164 + 1, "")</f>
        <v/>
      </c>
      <c r="L164" s="116" t="n"/>
      <c r="M164" s="115" t="inlineStr">
        <is>
          <t>y</t>
        </is>
      </c>
      <c r="N164" s="115" t="inlineStr">
        <is>
          <t>y</t>
        </is>
      </c>
      <c r="O164" s="115" t="inlineStr">
        <is>
          <t>y</t>
        </is>
      </c>
      <c r="P164" s="116">
        <f>P163</f>
        <v/>
      </c>
      <c r="Q164" s="114" t="inlineStr">
        <is>
          <t>D4</t>
        </is>
      </c>
      <c r="R164" s="114" t="inlineStr">
        <is>
          <t>3H-Methylspiperone</t>
        </is>
      </c>
      <c r="S164" s="114" t="inlineStr">
        <is>
          <t>0165-1023 (#1)</t>
        </is>
      </c>
      <c r="T164" s="115" t="n">
        <v>82</v>
      </c>
      <c r="U164" s="115" t="n">
        <v>1.5</v>
      </c>
      <c r="V164" s="117">
        <f>P164*(1/(2.22*10^12))*(1/(82))*(1/(0.125))*10^9</f>
        <v/>
      </c>
      <c r="W164" s="114" t="inlineStr">
        <is>
          <t>Nemonapride</t>
        </is>
      </c>
      <c r="X164" s="115" t="n">
        <v>1</v>
      </c>
      <c r="Y164" s="115" t="n">
        <v>1</v>
      </c>
      <c r="Z164" s="115" t="n">
        <v>5</v>
      </c>
      <c r="AA164" s="115" t="n">
        <v>2.21</v>
      </c>
      <c r="AB164" s="114" t="inlineStr">
        <is>
          <t>Dopamine</t>
        </is>
      </c>
      <c r="AC164" s="115" t="n">
        <v>1</v>
      </c>
      <c r="AD164" s="115" t="n">
        <v>1</v>
      </c>
    </row>
    <row r="165">
      <c r="A165" s="112" t="inlineStr">
        <is>
          <t>SEC</t>
        </is>
      </c>
      <c r="B165" s="112" t="inlineStr">
        <is>
          <t>D2-0</t>
        </is>
      </c>
      <c r="C165" s="113" t="inlineStr">
        <is>
          <t>11/03/2023</t>
        </is>
      </c>
      <c r="D165" s="114" t="inlineStr">
        <is>
          <t>BPR858</t>
        </is>
      </c>
      <c r="E165" s="115">
        <f>IF(A164="SEC", K164 + 1, E164 + 1)</f>
        <v/>
      </c>
      <c r="F165" s="115" t="inlineStr">
        <is>
          <t>y</t>
        </is>
      </c>
      <c r="G165" s="114" t="inlineStr">
        <is>
          <t>BPR854</t>
        </is>
      </c>
      <c r="H165" s="115">
        <f>IF(A165="SEC", E165 + 1, "")</f>
        <v/>
      </c>
      <c r="I165" s="115">
        <f>F165</f>
        <v/>
      </c>
      <c r="J165" s="114" t="inlineStr">
        <is>
          <t>BPR974</t>
        </is>
      </c>
      <c r="K165" s="115">
        <f>IF(A165="SEC", H165 + 1, "")</f>
        <v/>
      </c>
      <c r="L165" s="116">
        <f>F165</f>
        <v/>
      </c>
      <c r="M165" s="115" t="inlineStr">
        <is>
          <t>y</t>
        </is>
      </c>
      <c r="N165" s="115" t="inlineStr">
        <is>
          <t>y</t>
        </is>
      </c>
      <c r="O165" s="115" t="inlineStr">
        <is>
          <t>y</t>
        </is>
      </c>
      <c r="P165" s="116">
        <f>P164</f>
        <v/>
      </c>
      <c r="Q165" s="114" t="inlineStr">
        <is>
          <t>D2</t>
        </is>
      </c>
      <c r="R165" s="114" t="inlineStr">
        <is>
          <t>3H-Methylspiperone</t>
        </is>
      </c>
      <c r="S165" s="114" t="inlineStr">
        <is>
          <t>0165-1023 (#1)</t>
        </is>
      </c>
      <c r="T165" s="115" t="n">
        <v>82</v>
      </c>
      <c r="U165" s="115" t="n">
        <v>1.5</v>
      </c>
      <c r="V165" s="117">
        <f>P165*(1/(2.22*10^12))*(1/(82))*(1/(0.125))*10^9</f>
        <v/>
      </c>
      <c r="W165" s="114" t="inlineStr">
        <is>
          <t>Haloperidol</t>
        </is>
      </c>
      <c r="X165" s="115" t="n">
        <v>3</v>
      </c>
      <c r="Y165" s="115" t="n">
        <v>3</v>
      </c>
      <c r="Z165" s="115" t="n">
        <v>15</v>
      </c>
      <c r="AA165" s="115" t="n">
        <v>6.64</v>
      </c>
      <c r="AB165" s="114" t="inlineStr">
        <is>
          <t>Dopamine</t>
        </is>
      </c>
      <c r="AC165" s="115" t="n">
        <v>1</v>
      </c>
      <c r="AD165" s="115" t="n">
        <v>1</v>
      </c>
    </row>
    <row r="166">
      <c r="A166" s="112" t="inlineStr">
        <is>
          <t>SEC</t>
        </is>
      </c>
      <c r="B166" s="112" t="inlineStr">
        <is>
          <t>D2-1</t>
        </is>
      </c>
      <c r="C166" s="113" t="inlineStr">
        <is>
          <t>11/03/2023</t>
        </is>
      </c>
      <c r="D166" s="114" t="inlineStr">
        <is>
          <t>BPR992</t>
        </is>
      </c>
      <c r="E166" s="115">
        <f>IF(A165="SEC", K165 + 1, E165 + 1)</f>
        <v/>
      </c>
      <c r="F166" s="115" t="inlineStr">
        <is>
          <t>y</t>
        </is>
      </c>
      <c r="G166" s="114" t="inlineStr">
        <is>
          <t>BPR991</t>
        </is>
      </c>
      <c r="H166" s="115">
        <f>IF(A166="SEC", E166 + 1, "")</f>
        <v/>
      </c>
      <c r="I166" s="115">
        <f>F166</f>
        <v/>
      </c>
      <c r="J166" s="114" t="inlineStr">
        <is>
          <t>BPR857</t>
        </is>
      </c>
      <c r="K166" s="115">
        <f>IF(A166="SEC", H166 + 1, "")</f>
        <v/>
      </c>
      <c r="L166" s="116">
        <f>F166</f>
        <v/>
      </c>
      <c r="M166" s="115" t="inlineStr">
        <is>
          <t>y</t>
        </is>
      </c>
      <c r="N166" s="115" t="inlineStr">
        <is>
          <t>y</t>
        </is>
      </c>
      <c r="O166" s="115" t="inlineStr">
        <is>
          <t>y</t>
        </is>
      </c>
      <c r="P166" s="116">
        <f>P165</f>
        <v/>
      </c>
      <c r="Q166" s="114" t="inlineStr">
        <is>
          <t>D2</t>
        </is>
      </c>
      <c r="R166" s="114" t="inlineStr">
        <is>
          <t>3H-Methylspiperone</t>
        </is>
      </c>
      <c r="S166" s="114" t="inlineStr">
        <is>
          <t>0165-1023 (#1)</t>
        </is>
      </c>
      <c r="T166" s="115" t="n">
        <v>82</v>
      </c>
      <c r="U166" s="115" t="n">
        <v>1.5</v>
      </c>
      <c r="V166" s="117">
        <f>P166*(1/(2.22*10^12))*(1/(82))*(1/(0.125))*10^9</f>
        <v/>
      </c>
      <c r="W166" s="114" t="inlineStr">
        <is>
          <t>Haloperidol</t>
        </is>
      </c>
      <c r="X166" s="115" t="n">
        <v>3</v>
      </c>
      <c r="Y166" s="115" t="n">
        <v>3</v>
      </c>
      <c r="Z166" s="115" t="n">
        <v>15</v>
      </c>
      <c r="AA166" s="115" t="n">
        <v>6.64</v>
      </c>
      <c r="AB166" s="114" t="inlineStr">
        <is>
          <t>Dopamine</t>
        </is>
      </c>
      <c r="AC166" s="115" t="n">
        <v>1</v>
      </c>
      <c r="AD166" s="115" t="n">
        <v>1</v>
      </c>
    </row>
    <row r="167">
      <c r="A167" s="112" t="inlineStr">
        <is>
          <t>SEC</t>
        </is>
      </c>
      <c r="B167" s="112" t="inlineStr">
        <is>
          <t>D2-2</t>
        </is>
      </c>
      <c r="C167" s="113" t="inlineStr">
        <is>
          <t>11/03/2023</t>
        </is>
      </c>
      <c r="D167" s="114" t="inlineStr">
        <is>
          <t>BPR856</t>
        </is>
      </c>
      <c r="E167" s="115">
        <f>IF(A166="SEC", K166 + 1, E166 + 1)</f>
        <v/>
      </c>
      <c r="F167" s="115" t="inlineStr">
        <is>
          <t>y</t>
        </is>
      </c>
      <c r="G167" s="114" t="inlineStr">
        <is>
          <t>BPR976</t>
        </is>
      </c>
      <c r="H167" s="115">
        <f>IF(A167="SEC", E167 + 1, "")</f>
        <v/>
      </c>
      <c r="I167" s="115">
        <f>F167</f>
        <v/>
      </c>
      <c r="J167" s="114" t="inlineStr">
        <is>
          <t>BPR855</t>
        </is>
      </c>
      <c r="K167" s="115">
        <f>IF(A167="SEC", H167 + 1, "")</f>
        <v/>
      </c>
      <c r="L167" s="116">
        <f>F167</f>
        <v/>
      </c>
      <c r="M167" s="115" t="inlineStr">
        <is>
          <t>y</t>
        </is>
      </c>
      <c r="N167" s="115" t="inlineStr">
        <is>
          <t>y</t>
        </is>
      </c>
      <c r="O167" s="115" t="inlineStr">
        <is>
          <t>y</t>
        </is>
      </c>
      <c r="P167" s="116">
        <f>P166</f>
        <v/>
      </c>
      <c r="Q167" s="114" t="inlineStr">
        <is>
          <t>D2</t>
        </is>
      </c>
      <c r="R167" s="114" t="inlineStr">
        <is>
          <t>3H-Methylspiperone</t>
        </is>
      </c>
      <c r="S167" s="114" t="inlineStr">
        <is>
          <t>0165-1023 (#1)</t>
        </is>
      </c>
      <c r="T167" s="115" t="n">
        <v>82</v>
      </c>
      <c r="U167" s="115" t="n">
        <v>1.5</v>
      </c>
      <c r="V167" s="117">
        <f>P167*(1/(2.22*10^12))*(1/(82))*(1/(0.125))*10^9</f>
        <v/>
      </c>
      <c r="W167" s="114" t="inlineStr">
        <is>
          <t>Haloperidol</t>
        </is>
      </c>
      <c r="X167" s="115" t="n">
        <v>3</v>
      </c>
      <c r="Y167" s="115" t="n">
        <v>3</v>
      </c>
      <c r="Z167" s="115" t="n">
        <v>15</v>
      </c>
      <c r="AA167" s="115" t="n">
        <v>6.64</v>
      </c>
      <c r="AB167" s="114" t="inlineStr">
        <is>
          <t>Dopamine</t>
        </is>
      </c>
      <c r="AC167" s="115" t="n">
        <v>1</v>
      </c>
      <c r="AD167" s="115" t="n">
        <v>1</v>
      </c>
    </row>
    <row r="168">
      <c r="A168" s="112" t="inlineStr">
        <is>
          <t>SEC</t>
        </is>
      </c>
      <c r="B168" s="112" t="inlineStr">
        <is>
          <t>D2-3</t>
        </is>
      </c>
      <c r="C168" s="113" t="inlineStr">
        <is>
          <t>11/03/2023</t>
        </is>
      </c>
      <c r="D168" s="114" t="inlineStr">
        <is>
          <t>BPR999</t>
        </is>
      </c>
      <c r="E168" s="115">
        <f>IF(A167="SEC", K167 + 1, E167 + 1)</f>
        <v/>
      </c>
      <c r="F168" s="115" t="inlineStr">
        <is>
          <t>y</t>
        </is>
      </c>
      <c r="G168" s="114" t="inlineStr">
        <is>
          <t>BPR975</t>
        </is>
      </c>
      <c r="H168" s="115">
        <f>IF(A168="SEC", E168 + 1, "")</f>
        <v/>
      </c>
      <c r="I168" s="115">
        <f>F168</f>
        <v/>
      </c>
      <c r="J168" s="114" t="inlineStr">
        <is>
          <t>BPR973</t>
        </is>
      </c>
      <c r="K168" s="115">
        <f>IF(A168="SEC", H168 + 1, "")</f>
        <v/>
      </c>
      <c r="L168" s="116">
        <f>F168</f>
        <v/>
      </c>
      <c r="M168" s="115" t="inlineStr">
        <is>
          <t>y</t>
        </is>
      </c>
      <c r="N168" s="115" t="inlineStr">
        <is>
          <t>y</t>
        </is>
      </c>
      <c r="O168" s="115" t="inlineStr">
        <is>
          <t>y</t>
        </is>
      </c>
      <c r="P168" s="116">
        <f>P167</f>
        <v/>
      </c>
      <c r="Q168" s="114" t="inlineStr">
        <is>
          <t>D2</t>
        </is>
      </c>
      <c r="R168" s="114" t="inlineStr">
        <is>
          <t>3H-Methylspiperone</t>
        </is>
      </c>
      <c r="S168" s="114" t="inlineStr">
        <is>
          <t>0165-1023 (#1)</t>
        </is>
      </c>
      <c r="T168" s="115" t="n">
        <v>82</v>
      </c>
      <c r="U168" s="115" t="n">
        <v>1.5</v>
      </c>
      <c r="V168" s="117">
        <f>P168*(1/(2.22*10^12))*(1/(82))*(1/(0.125))*10^9</f>
        <v/>
      </c>
      <c r="W168" s="114" t="inlineStr">
        <is>
          <t>Haloperidol</t>
        </is>
      </c>
      <c r="X168" s="115" t="n">
        <v>3</v>
      </c>
      <c r="Y168" s="115" t="n">
        <v>3</v>
      </c>
      <c r="Z168" s="115" t="n">
        <v>15</v>
      </c>
      <c r="AA168" s="115" t="n">
        <v>6.64</v>
      </c>
      <c r="AB168" s="114" t="inlineStr">
        <is>
          <t>Dopamine</t>
        </is>
      </c>
      <c r="AC168" s="115" t="n">
        <v>1</v>
      </c>
      <c r="AD168" s="115" t="n">
        <v>1</v>
      </c>
    </row>
    <row r="169">
      <c r="A169" s="112" t="inlineStr">
        <is>
          <t>SEC</t>
        </is>
      </c>
      <c r="B169" s="112" t="inlineStr">
        <is>
          <t>D2-4</t>
        </is>
      </c>
      <c r="C169" s="113" t="inlineStr">
        <is>
          <t>11/03/2023</t>
        </is>
      </c>
      <c r="D169" s="114" t="inlineStr">
        <is>
          <t>BPR984</t>
        </is>
      </c>
      <c r="E169" s="115">
        <f>IF(A168="SEC", K168 + 1, E168 + 1)</f>
        <v/>
      </c>
      <c r="F169" s="115" t="inlineStr">
        <is>
          <t>y</t>
        </is>
      </c>
      <c r="G169" s="114" t="inlineStr">
        <is>
          <t>BPR853</t>
        </is>
      </c>
      <c r="H169" s="115">
        <f>IF(A169="SEC", E169 + 1, "")</f>
        <v/>
      </c>
      <c r="I169" s="115">
        <f>F169</f>
        <v/>
      </c>
      <c r="J169" s="114" t="inlineStr">
        <is>
          <t>BPR847</t>
        </is>
      </c>
      <c r="K169" s="115">
        <f>IF(A169="SEC", H169 + 1, "")</f>
        <v/>
      </c>
      <c r="L169" s="116">
        <f>F169</f>
        <v/>
      </c>
      <c r="M169" s="115" t="inlineStr">
        <is>
          <t>y</t>
        </is>
      </c>
      <c r="N169" s="115" t="inlineStr">
        <is>
          <t>y</t>
        </is>
      </c>
      <c r="O169" s="115" t="inlineStr">
        <is>
          <t>y</t>
        </is>
      </c>
      <c r="P169" s="116">
        <f>P168</f>
        <v/>
      </c>
      <c r="Q169" s="114" t="inlineStr">
        <is>
          <t>D2</t>
        </is>
      </c>
      <c r="R169" s="114" t="inlineStr">
        <is>
          <t>3H-Methylspiperone</t>
        </is>
      </c>
      <c r="S169" s="114" t="inlineStr">
        <is>
          <t>0165-1023 (#1)</t>
        </is>
      </c>
      <c r="T169" s="115" t="n">
        <v>82</v>
      </c>
      <c r="U169" s="115" t="n">
        <v>1.5</v>
      </c>
      <c r="V169" s="117">
        <f>P169*(1/(2.22*10^12))*(1/(82))*(1/(0.125))*10^9</f>
        <v/>
      </c>
      <c r="W169" s="114" t="inlineStr">
        <is>
          <t>Haloperidol</t>
        </is>
      </c>
      <c r="X169" s="115" t="n">
        <v>3</v>
      </c>
      <c r="Y169" s="115" t="n">
        <v>3</v>
      </c>
      <c r="Z169" s="115" t="n">
        <v>15</v>
      </c>
      <c r="AA169" s="115" t="n">
        <v>6.64</v>
      </c>
      <c r="AB169" s="114" t="inlineStr">
        <is>
          <t>Dopamine</t>
        </is>
      </c>
      <c r="AC169" s="115" t="n">
        <v>1</v>
      </c>
      <c r="AD169" s="115" t="n">
        <v>1</v>
      </c>
    </row>
    <row r="170">
      <c r="A170" s="118" t="inlineStr">
        <is>
          <t>SEC</t>
        </is>
      </c>
      <c r="B170" s="118" t="inlineStr">
        <is>
          <t>DAT-0</t>
        </is>
      </c>
      <c r="C170" s="119" t="inlineStr">
        <is>
          <t>11/06/2023</t>
        </is>
      </c>
      <c r="D170" s="120" t="inlineStr">
        <is>
          <t>BPR873</t>
        </is>
      </c>
      <c r="E170" s="121" t="n">
        <v>4</v>
      </c>
      <c r="F170" s="121" t="inlineStr">
        <is>
          <t>y</t>
        </is>
      </c>
      <c r="G170" s="120" t="inlineStr">
        <is>
          <t>BPR962</t>
        </is>
      </c>
      <c r="H170" s="121">
        <f>IF(A170="SEC", E170 + 1, "")</f>
        <v/>
      </c>
      <c r="I170" s="121">
        <f>F170</f>
        <v/>
      </c>
      <c r="J170" s="120" t="inlineStr">
        <is>
          <t>BPR982</t>
        </is>
      </c>
      <c r="K170" s="121">
        <f>IF(A170="SEC", H170 + 1, "")</f>
        <v/>
      </c>
      <c r="L170" s="122">
        <f>F170</f>
        <v/>
      </c>
      <c r="M170" s="121" t="inlineStr">
        <is>
          <t>y</t>
        </is>
      </c>
      <c r="N170" s="121" t="inlineStr">
        <is>
          <t>y</t>
        </is>
      </c>
      <c r="O170" s="121" t="inlineStr">
        <is>
          <t>y</t>
        </is>
      </c>
      <c r="P170" s="122" t="n">
        <v>101596.1</v>
      </c>
      <c r="Q170" s="120" t="inlineStr">
        <is>
          <t>DAT</t>
        </is>
      </c>
      <c r="R170" s="120" t="inlineStr">
        <is>
          <t>3H-Win35428</t>
        </is>
      </c>
      <c r="S170" s="120" t="inlineStr">
        <is>
          <t>0024-0223 (#1)</t>
        </is>
      </c>
      <c r="T170" s="121" t="n">
        <v>82.8</v>
      </c>
      <c r="U170" s="121" t="n">
        <v>5</v>
      </c>
      <c r="V170" s="123">
        <f>P170*(1/(2.22*10^12))*(1/(82.8))*(1/(0.125))*10^9</f>
        <v/>
      </c>
      <c r="W170" s="120" t="inlineStr">
        <is>
          <t>GBR12909</t>
        </is>
      </c>
      <c r="X170" s="121" t="n">
        <v>3</v>
      </c>
      <c r="Y170" s="121" t="n">
        <v>3</v>
      </c>
      <c r="Z170" s="121" t="n">
        <v>15</v>
      </c>
      <c r="AA170" s="121" t="n">
        <v>22.36</v>
      </c>
      <c r="AB170" s="120" t="inlineStr">
        <is>
          <t>Transporter</t>
        </is>
      </c>
      <c r="AC170" s="121" t="n">
        <v>1</v>
      </c>
      <c r="AD170" s="121" t="n">
        <v>1</v>
      </c>
    </row>
    <row r="171">
      <c r="A171" s="118" t="inlineStr">
        <is>
          <t>SEC</t>
        </is>
      </c>
      <c r="B171" s="118" t="inlineStr">
        <is>
          <t>DAT-1</t>
        </is>
      </c>
      <c r="C171" s="119" t="inlineStr">
        <is>
          <t>11/06/2023</t>
        </is>
      </c>
      <c r="D171" s="120" t="inlineStr">
        <is>
          <t>BPR953</t>
        </is>
      </c>
      <c r="E171" s="121">
        <f>IF(A170="SEC", K170 + 1, E170 + 1)</f>
        <v/>
      </c>
      <c r="F171" s="121" t="inlineStr">
        <is>
          <t>y</t>
        </is>
      </c>
      <c r="G171" s="120" t="inlineStr">
        <is>
          <t>BPR956</t>
        </is>
      </c>
      <c r="H171" s="121">
        <f>IF(A171="SEC", E171 + 1, "")</f>
        <v/>
      </c>
      <c r="I171" s="121">
        <f>F171</f>
        <v/>
      </c>
      <c r="J171" s="120" t="inlineStr">
        <is>
          <t>BPR957</t>
        </is>
      </c>
      <c r="K171" s="121">
        <f>IF(A171="SEC", H171 + 1, "")</f>
        <v/>
      </c>
      <c r="L171" s="122">
        <f>F171</f>
        <v/>
      </c>
      <c r="M171" s="121" t="inlineStr">
        <is>
          <t>y</t>
        </is>
      </c>
      <c r="N171" s="121" t="inlineStr">
        <is>
          <t>y</t>
        </is>
      </c>
      <c r="O171" s="121" t="inlineStr">
        <is>
          <t>y</t>
        </is>
      </c>
      <c r="P171" s="122">
        <f>P170</f>
        <v/>
      </c>
      <c r="Q171" s="120" t="inlineStr">
        <is>
          <t>DAT</t>
        </is>
      </c>
      <c r="R171" s="120" t="inlineStr">
        <is>
          <t>3H-Win35428</t>
        </is>
      </c>
      <c r="S171" s="120" t="inlineStr">
        <is>
          <t>0024-0223 (#1)</t>
        </is>
      </c>
      <c r="T171" s="121" t="n">
        <v>82.8</v>
      </c>
      <c r="U171" s="121" t="n">
        <v>5</v>
      </c>
      <c r="V171" s="123">
        <f>P171*(1/(2.22*10^12))*(1/(82.8))*(1/(0.125))*10^9</f>
        <v/>
      </c>
      <c r="W171" s="120" t="inlineStr">
        <is>
          <t>GBR12909</t>
        </is>
      </c>
      <c r="X171" s="121" t="n">
        <v>3</v>
      </c>
      <c r="Y171" s="121" t="n">
        <v>3</v>
      </c>
      <c r="Z171" s="121" t="n">
        <v>15</v>
      </c>
      <c r="AA171" s="121" t="n">
        <v>22.36</v>
      </c>
      <c r="AB171" s="120" t="inlineStr">
        <is>
          <t>Transporter</t>
        </is>
      </c>
      <c r="AC171" s="121" t="n">
        <v>1</v>
      </c>
      <c r="AD171" s="121" t="n">
        <v>1</v>
      </c>
    </row>
    <row r="172">
      <c r="A172" s="118" t="inlineStr">
        <is>
          <t>SEC</t>
        </is>
      </c>
      <c r="B172" s="118" t="inlineStr">
        <is>
          <t>DAT-2</t>
        </is>
      </c>
      <c r="C172" s="119" t="inlineStr">
        <is>
          <t>11/06/2023</t>
        </is>
      </c>
      <c r="D172" s="120" t="inlineStr">
        <is>
          <t>BPR871</t>
        </is>
      </c>
      <c r="E172" s="121">
        <f>IF(A171="SEC", K171 + 1, E171 + 1)</f>
        <v/>
      </c>
      <c r="F172" s="121" t="inlineStr">
        <is>
          <t>y</t>
        </is>
      </c>
      <c r="G172" s="120" t="inlineStr">
        <is>
          <t>BPR870</t>
        </is>
      </c>
      <c r="H172" s="121">
        <f>IF(A172="SEC", E172 + 1, "")</f>
        <v/>
      </c>
      <c r="I172" s="121">
        <f>F172</f>
        <v/>
      </c>
      <c r="J172" s="120" t="inlineStr">
        <is>
          <t>BPR955</t>
        </is>
      </c>
      <c r="K172" s="121">
        <f>IF(A172="SEC", H172 + 1, "")</f>
        <v/>
      </c>
      <c r="L172" s="122">
        <f>F172</f>
        <v/>
      </c>
      <c r="M172" s="121" t="inlineStr">
        <is>
          <t>y</t>
        </is>
      </c>
      <c r="N172" s="121" t="inlineStr">
        <is>
          <t>y</t>
        </is>
      </c>
      <c r="O172" s="121" t="inlineStr">
        <is>
          <t>y</t>
        </is>
      </c>
      <c r="P172" s="122">
        <f>P171</f>
        <v/>
      </c>
      <c r="Q172" s="120" t="inlineStr">
        <is>
          <t>DAT</t>
        </is>
      </c>
      <c r="R172" s="120" t="inlineStr">
        <is>
          <t>3H-Win35428</t>
        </is>
      </c>
      <c r="S172" s="120" t="inlineStr">
        <is>
          <t>0024-0223 (#1)</t>
        </is>
      </c>
      <c r="T172" s="121" t="n">
        <v>82.8</v>
      </c>
      <c r="U172" s="121" t="n">
        <v>5</v>
      </c>
      <c r="V172" s="123">
        <f>P172*(1/(2.22*10^12))*(1/(82.8))*(1/(0.125))*10^9</f>
        <v/>
      </c>
      <c r="W172" s="120" t="inlineStr">
        <is>
          <t>GBR12909</t>
        </is>
      </c>
      <c r="X172" s="121" t="n">
        <v>3</v>
      </c>
      <c r="Y172" s="121" t="n">
        <v>3</v>
      </c>
      <c r="Z172" s="121" t="n">
        <v>15</v>
      </c>
      <c r="AA172" s="121" t="n">
        <v>22.36</v>
      </c>
      <c r="AB172" s="120" t="inlineStr">
        <is>
          <t>Transporter</t>
        </is>
      </c>
      <c r="AC172" s="121" t="n">
        <v>1</v>
      </c>
      <c r="AD172" s="121" t="n">
        <v>1</v>
      </c>
    </row>
    <row r="173">
      <c r="A173" s="118" t="inlineStr">
        <is>
          <t>SEC</t>
        </is>
      </c>
      <c r="B173" s="118" t="inlineStr">
        <is>
          <t>DAT-3</t>
        </is>
      </c>
      <c r="C173" s="119" t="inlineStr">
        <is>
          <t>11/06/2023</t>
        </is>
      </c>
      <c r="D173" s="120" t="inlineStr">
        <is>
          <t>BPR945</t>
        </is>
      </c>
      <c r="E173" s="121">
        <f>IF(A172="SEC", K172 + 1, E172 + 1)</f>
        <v/>
      </c>
      <c r="F173" s="121" t="inlineStr">
        <is>
          <t>y</t>
        </is>
      </c>
      <c r="G173" s="120" t="inlineStr">
        <is>
          <t>BPR946</t>
        </is>
      </c>
      <c r="H173" s="121">
        <f>IF(A173="SEC", E173 + 1, "")</f>
        <v/>
      </c>
      <c r="I173" s="121">
        <f>F173</f>
        <v/>
      </c>
      <c r="J173" s="120" t="inlineStr">
        <is>
          <t>BPR947</t>
        </is>
      </c>
      <c r="K173" s="121">
        <f>IF(A173="SEC", H173 + 1, "")</f>
        <v/>
      </c>
      <c r="L173" s="122">
        <f>F173</f>
        <v/>
      </c>
      <c r="M173" s="121" t="inlineStr">
        <is>
          <t>y</t>
        </is>
      </c>
      <c r="N173" s="121" t="inlineStr">
        <is>
          <t>y</t>
        </is>
      </c>
      <c r="O173" s="121" t="inlineStr">
        <is>
          <t>y</t>
        </is>
      </c>
      <c r="P173" s="122">
        <f>P172</f>
        <v/>
      </c>
      <c r="Q173" s="120" t="inlineStr">
        <is>
          <t>DAT</t>
        </is>
      </c>
      <c r="R173" s="120" t="inlineStr">
        <is>
          <t>3H-Win35428</t>
        </is>
      </c>
      <c r="S173" s="120" t="inlineStr">
        <is>
          <t>0024-0223 (#1)</t>
        </is>
      </c>
      <c r="T173" s="121" t="n">
        <v>82.8</v>
      </c>
      <c r="U173" s="121" t="n">
        <v>5</v>
      </c>
      <c r="V173" s="123">
        <f>P173*(1/(2.22*10^12))*(1/(82.8))*(1/(0.125))*10^9</f>
        <v/>
      </c>
      <c r="W173" s="120" t="inlineStr">
        <is>
          <t>GBR12909</t>
        </is>
      </c>
      <c r="X173" s="121" t="n">
        <v>3</v>
      </c>
      <c r="Y173" s="121" t="n">
        <v>3</v>
      </c>
      <c r="Z173" s="121" t="n">
        <v>15</v>
      </c>
      <c r="AA173" s="121" t="n">
        <v>22.36</v>
      </c>
      <c r="AB173" s="120" t="inlineStr">
        <is>
          <t>Transporter</t>
        </is>
      </c>
      <c r="AC173" s="121" t="n">
        <v>1</v>
      </c>
      <c r="AD173" s="121" t="n">
        <v>1</v>
      </c>
    </row>
    <row r="174">
      <c r="A174" s="118" t="inlineStr">
        <is>
          <t>SEC</t>
        </is>
      </c>
      <c r="B174" s="118" t="inlineStr">
        <is>
          <t>DAT-4</t>
        </is>
      </c>
      <c r="C174" s="119" t="inlineStr">
        <is>
          <t>11/06/2023</t>
        </is>
      </c>
      <c r="D174" s="120" t="inlineStr">
        <is>
          <t>BPR869</t>
        </is>
      </c>
      <c r="E174" s="121">
        <f>IF(A173="SEC", K173 + 1, E173 + 1)</f>
        <v/>
      </c>
      <c r="F174" s="121" t="inlineStr">
        <is>
          <t>y</t>
        </is>
      </c>
      <c r="G174" s="120" t="inlineStr">
        <is>
          <t>BPR868</t>
        </is>
      </c>
      <c r="H174" s="121">
        <f>IF(A174="SEC", E174 + 1, "")</f>
        <v/>
      </c>
      <c r="I174" s="121">
        <f>F174</f>
        <v/>
      </c>
      <c r="J174" s="120" t="inlineStr">
        <is>
          <t>BPR874</t>
        </is>
      </c>
      <c r="K174" s="121">
        <f>IF(A174="SEC", H174 + 1, "")</f>
        <v/>
      </c>
      <c r="L174" s="122">
        <f>F174</f>
        <v/>
      </c>
      <c r="M174" s="121" t="inlineStr">
        <is>
          <t>y</t>
        </is>
      </c>
      <c r="N174" s="121" t="inlineStr">
        <is>
          <t>y</t>
        </is>
      </c>
      <c r="O174" s="121" t="inlineStr">
        <is>
          <t>y</t>
        </is>
      </c>
      <c r="P174" s="122">
        <f>P173</f>
        <v/>
      </c>
      <c r="Q174" s="120" t="inlineStr">
        <is>
          <t>DAT</t>
        </is>
      </c>
      <c r="R174" s="120" t="inlineStr">
        <is>
          <t>3H-Win35428</t>
        </is>
      </c>
      <c r="S174" s="120" t="inlineStr">
        <is>
          <t>0024-0223 (#1)</t>
        </is>
      </c>
      <c r="T174" s="121" t="n">
        <v>82.8</v>
      </c>
      <c r="U174" s="121" t="n">
        <v>5</v>
      </c>
      <c r="V174" s="123">
        <f>P174*(1/(2.22*10^12))*(1/(82.8))*(1/(0.125))*10^9</f>
        <v/>
      </c>
      <c r="W174" s="120" t="inlineStr">
        <is>
          <t>GBR12909</t>
        </is>
      </c>
      <c r="X174" s="121" t="n">
        <v>3</v>
      </c>
      <c r="Y174" s="121" t="n">
        <v>3</v>
      </c>
      <c r="Z174" s="121" t="n">
        <v>15</v>
      </c>
      <c r="AA174" s="121" t="n">
        <v>22.36</v>
      </c>
      <c r="AB174" s="120" t="inlineStr">
        <is>
          <t>Transporter</t>
        </is>
      </c>
      <c r="AC174" s="121" t="n">
        <v>1</v>
      </c>
      <c r="AD174" s="121" t="n">
        <v>1</v>
      </c>
    </row>
    <row r="175">
      <c r="A175" s="124" t="inlineStr">
        <is>
          <t>PRIM</t>
        </is>
      </c>
      <c r="B175" s="124" t="inlineStr">
        <is>
          <t>DAT-0</t>
        </is>
      </c>
      <c r="C175" s="125" t="inlineStr">
        <is>
          <t>11/07/2023</t>
        </is>
      </c>
      <c r="D175" s="126" t="inlineStr">
        <is>
          <t>BPR927</t>
        </is>
      </c>
      <c r="E175" s="127" t="n">
        <v>4</v>
      </c>
      <c r="F175" s="127" t="inlineStr">
        <is>
          <t>Y</t>
        </is>
      </c>
      <c r="G175" s="126" t="n"/>
      <c r="H175" s="127">
        <f>IF(A175="SEC", E175 + 1, "")</f>
        <v/>
      </c>
      <c r="I175" s="127" t="n"/>
      <c r="J175" s="126" t="n"/>
      <c r="K175" s="127">
        <f>IF(A175="SEC", H175 + 1, "")</f>
        <v/>
      </c>
      <c r="L175" s="128" t="n"/>
      <c r="M175" s="127" t="inlineStr">
        <is>
          <t>y</t>
        </is>
      </c>
      <c r="N175" s="127" t="inlineStr">
        <is>
          <t>y</t>
        </is>
      </c>
      <c r="O175" s="127" t="inlineStr">
        <is>
          <t>y</t>
        </is>
      </c>
      <c r="P175" s="128" t="n">
        <v>120552.6</v>
      </c>
      <c r="Q175" s="126" t="inlineStr">
        <is>
          <t>DAT</t>
        </is>
      </c>
      <c r="R175" s="126" t="inlineStr">
        <is>
          <t>3H-Win35428</t>
        </is>
      </c>
      <c r="S175" s="126" t="inlineStr">
        <is>
          <t>0024-0223 (#1)</t>
        </is>
      </c>
      <c r="T175" s="127" t="n">
        <v>82.8</v>
      </c>
      <c r="U175" s="127" t="n">
        <v>5</v>
      </c>
      <c r="V175" s="129">
        <f>P175*(1/(2.22*10^12))*(1/(82.8))*(1/(0.125))*10^9</f>
        <v/>
      </c>
      <c r="W175" s="126" t="inlineStr">
        <is>
          <t>GBR12909</t>
        </is>
      </c>
      <c r="X175" s="127" t="n">
        <v>1</v>
      </c>
      <c r="Y175" s="127" t="n">
        <v>1</v>
      </c>
      <c r="Z175" s="127" t="n">
        <v>5</v>
      </c>
      <c r="AA175" s="127" t="n">
        <v>7.45</v>
      </c>
      <c r="AB175" s="126" t="inlineStr">
        <is>
          <t>Transporter</t>
        </is>
      </c>
      <c r="AC175" s="127" t="n">
        <v>1</v>
      </c>
      <c r="AD175" s="127" t="n">
        <v>1</v>
      </c>
    </row>
    <row r="176">
      <c r="A176" s="124" t="inlineStr">
        <is>
          <t>PRIM</t>
        </is>
      </c>
      <c r="B176" s="124" t="inlineStr">
        <is>
          <t>DAT-1</t>
        </is>
      </c>
      <c r="C176" s="125" t="inlineStr">
        <is>
          <t>11/07/2023</t>
        </is>
      </c>
      <c r="D176" s="126" t="inlineStr">
        <is>
          <t>BPR919</t>
        </is>
      </c>
      <c r="E176" s="127">
        <f>IF(A175="SEC", K175 + 1, E175 + 1)</f>
        <v/>
      </c>
      <c r="F176" s="127" t="inlineStr">
        <is>
          <t>Y</t>
        </is>
      </c>
      <c r="G176" s="126" t="n"/>
      <c r="H176" s="127">
        <f>IF(A176="SEC", E176 + 1, "")</f>
        <v/>
      </c>
      <c r="I176" s="127" t="n"/>
      <c r="J176" s="126" t="n"/>
      <c r="K176" s="127">
        <f>IF(A176="SEC", H176 + 1, "")</f>
        <v/>
      </c>
      <c r="L176" s="128" t="n"/>
      <c r="M176" s="127" t="inlineStr">
        <is>
          <t>y</t>
        </is>
      </c>
      <c r="N176" s="127" t="inlineStr">
        <is>
          <t>y</t>
        </is>
      </c>
      <c r="O176" s="127" t="inlineStr">
        <is>
          <t>y</t>
        </is>
      </c>
      <c r="P176" s="128">
        <f>P175</f>
        <v/>
      </c>
      <c r="Q176" s="126" t="inlineStr">
        <is>
          <t>DAT</t>
        </is>
      </c>
      <c r="R176" s="126" t="inlineStr">
        <is>
          <t>3H-Win35428</t>
        </is>
      </c>
      <c r="S176" s="126" t="inlineStr">
        <is>
          <t>0024-0223 (#1)</t>
        </is>
      </c>
      <c r="T176" s="127" t="n">
        <v>82.8</v>
      </c>
      <c r="U176" s="127" t="n">
        <v>5</v>
      </c>
      <c r="V176" s="129">
        <f>P176*(1/(2.22*10^12))*(1/(82.8))*(1/(0.125))*10^9</f>
        <v/>
      </c>
      <c r="W176" s="126" t="inlineStr">
        <is>
          <t>GBR12909</t>
        </is>
      </c>
      <c r="X176" s="127" t="n">
        <v>1</v>
      </c>
      <c r="Y176" s="127" t="n">
        <v>1</v>
      </c>
      <c r="Z176" s="127" t="n">
        <v>5</v>
      </c>
      <c r="AA176" s="127" t="n">
        <v>7.45</v>
      </c>
      <c r="AB176" s="126" t="inlineStr">
        <is>
          <t>Transporter</t>
        </is>
      </c>
      <c r="AC176" s="127" t="n">
        <v>1</v>
      </c>
      <c r="AD176" s="127" t="n">
        <v>1</v>
      </c>
    </row>
    <row r="177">
      <c r="A177" s="124" t="inlineStr">
        <is>
          <t>PRIM</t>
        </is>
      </c>
      <c r="B177" s="124" t="inlineStr">
        <is>
          <t>DAT-2</t>
        </is>
      </c>
      <c r="C177" s="125" t="inlineStr">
        <is>
          <t>11/07/2023</t>
        </is>
      </c>
      <c r="D177" s="126" t="inlineStr">
        <is>
          <t>BPR938</t>
        </is>
      </c>
      <c r="E177" s="127">
        <f>IF(A176="SEC", K176 + 1, E176 + 1)</f>
        <v/>
      </c>
      <c r="F177" s="127" t="inlineStr">
        <is>
          <t>Y</t>
        </is>
      </c>
      <c r="G177" s="126" t="n"/>
      <c r="H177" s="127">
        <f>IF(A177="SEC", E177 + 1, "")</f>
        <v/>
      </c>
      <c r="I177" s="127" t="n"/>
      <c r="J177" s="126" t="n"/>
      <c r="K177" s="127">
        <f>IF(A177="SEC", H177 + 1, "")</f>
        <v/>
      </c>
      <c r="L177" s="128" t="n"/>
      <c r="M177" s="127" t="inlineStr">
        <is>
          <t>y</t>
        </is>
      </c>
      <c r="N177" s="127" t="inlineStr">
        <is>
          <t>y</t>
        </is>
      </c>
      <c r="O177" s="127" t="inlineStr">
        <is>
          <t>y</t>
        </is>
      </c>
      <c r="P177" s="128">
        <f>P176</f>
        <v/>
      </c>
      <c r="Q177" s="126" t="inlineStr">
        <is>
          <t>DAT</t>
        </is>
      </c>
      <c r="R177" s="126" t="inlineStr">
        <is>
          <t>3H-Win35428</t>
        </is>
      </c>
      <c r="S177" s="126" t="inlineStr">
        <is>
          <t>0024-0223 (#1)</t>
        </is>
      </c>
      <c r="T177" s="127" t="n">
        <v>82.8</v>
      </c>
      <c r="U177" s="127" t="n">
        <v>5</v>
      </c>
      <c r="V177" s="129">
        <f>P177*(1/(2.22*10^12))*(1/(82.8))*(1/(0.125))*10^9</f>
        <v/>
      </c>
      <c r="W177" s="126" t="inlineStr">
        <is>
          <t>GBR12909</t>
        </is>
      </c>
      <c r="X177" s="127" t="n">
        <v>1</v>
      </c>
      <c r="Y177" s="127" t="n">
        <v>1</v>
      </c>
      <c r="Z177" s="127" t="n">
        <v>5</v>
      </c>
      <c r="AA177" s="127" t="n">
        <v>7.45</v>
      </c>
      <c r="AB177" s="126" t="inlineStr">
        <is>
          <t>Transporter</t>
        </is>
      </c>
      <c r="AC177" s="127" t="n">
        <v>1</v>
      </c>
      <c r="AD177" s="127" t="n">
        <v>1</v>
      </c>
    </row>
    <row r="178">
      <c r="A178" s="124" t="inlineStr">
        <is>
          <t>SEC</t>
        </is>
      </c>
      <c r="B178" s="124" t="inlineStr">
        <is>
          <t>NET-0</t>
        </is>
      </c>
      <c r="C178" s="125" t="inlineStr">
        <is>
          <t>11/07/2023</t>
        </is>
      </c>
      <c r="D178" s="126" t="inlineStr">
        <is>
          <t>BPR907</t>
        </is>
      </c>
      <c r="E178" s="127">
        <f>IF(A177="SEC", K177 + 1, E177 + 1)</f>
        <v/>
      </c>
      <c r="F178" s="127" t="inlineStr">
        <is>
          <t>Y</t>
        </is>
      </c>
      <c r="G178" s="126" t="inlineStr">
        <is>
          <t>BPR906</t>
        </is>
      </c>
      <c r="H178" s="127">
        <f>IF(A178="SEC", E178 + 1, "")</f>
        <v/>
      </c>
      <c r="I178" s="127">
        <f>F178</f>
        <v/>
      </c>
      <c r="J178" s="126" t="inlineStr">
        <is>
          <t>BPR876</t>
        </is>
      </c>
      <c r="K178" s="127">
        <f>IF(A178="SEC", H178 + 1, "")</f>
        <v/>
      </c>
      <c r="L178" s="128">
        <f>F178</f>
        <v/>
      </c>
      <c r="M178" s="127" t="inlineStr">
        <is>
          <t>y</t>
        </is>
      </c>
      <c r="N178" s="127" t="inlineStr">
        <is>
          <t>y</t>
        </is>
      </c>
      <c r="O178" s="127" t="inlineStr">
        <is>
          <t>Y</t>
        </is>
      </c>
      <c r="P178" s="128" t="n">
        <v>32391.62</v>
      </c>
      <c r="Q178" s="126" t="inlineStr">
        <is>
          <t>NET</t>
        </is>
      </c>
      <c r="R178" s="126" t="inlineStr">
        <is>
          <t>3H-Nisoxetine</t>
        </is>
      </c>
      <c r="S178" s="126" t="inlineStr">
        <is>
          <t>0012-0123</t>
        </is>
      </c>
      <c r="T178" s="127" t="n">
        <v>80.8</v>
      </c>
      <c r="U178" s="127" t="n">
        <v>2</v>
      </c>
      <c r="V178" s="129">
        <f>P178*(1/(2.22*10^12))*(1/(80.8))*(1/(0.125))*10^9</f>
        <v/>
      </c>
      <c r="W178" s="126" t="inlineStr">
        <is>
          <t>Desipramine</t>
        </is>
      </c>
      <c r="X178" s="127" t="n">
        <v>3</v>
      </c>
      <c r="Y178" s="127" t="n">
        <v>3</v>
      </c>
      <c r="Z178" s="127" t="n">
        <v>15</v>
      </c>
      <c r="AA178" s="127" t="n">
        <v>8.73</v>
      </c>
      <c r="AB178" s="126" t="inlineStr">
        <is>
          <t>Transporter</t>
        </is>
      </c>
      <c r="AC178" s="127" t="n">
        <v>1</v>
      </c>
      <c r="AD178" s="127" t="n">
        <v>1</v>
      </c>
    </row>
    <row r="179">
      <c r="A179" s="124" t="inlineStr">
        <is>
          <t>SEC</t>
        </is>
      </c>
      <c r="B179" s="124" t="inlineStr">
        <is>
          <t>NET-1</t>
        </is>
      </c>
      <c r="C179" s="125" t="inlineStr">
        <is>
          <t>11/07/2023</t>
        </is>
      </c>
      <c r="D179" s="126" t="inlineStr">
        <is>
          <t>BPR879</t>
        </is>
      </c>
      <c r="E179" s="127">
        <f>IF(A178="SEC", K178 + 1, E178 + 1)</f>
        <v/>
      </c>
      <c r="F179" s="127" t="inlineStr">
        <is>
          <t>Y</t>
        </is>
      </c>
      <c r="G179" s="126" t="inlineStr">
        <is>
          <t>BPR878</t>
        </is>
      </c>
      <c r="H179" s="127">
        <f>IF(A179="SEC", E179 + 1, "")</f>
        <v/>
      </c>
      <c r="I179" s="127">
        <f>F179</f>
        <v/>
      </c>
      <c r="J179" s="126" t="inlineStr">
        <is>
          <t>BPR877</t>
        </is>
      </c>
      <c r="K179" s="127">
        <f>IF(A179="SEC", H179 + 1, "")</f>
        <v/>
      </c>
      <c r="L179" s="128">
        <f>F179</f>
        <v/>
      </c>
      <c r="M179" s="127" t="inlineStr">
        <is>
          <t>y</t>
        </is>
      </c>
      <c r="N179" s="127" t="inlineStr">
        <is>
          <t>y</t>
        </is>
      </c>
      <c r="O179" s="127" t="inlineStr">
        <is>
          <t>Y</t>
        </is>
      </c>
      <c r="P179" s="128">
        <f>P178</f>
        <v/>
      </c>
      <c r="Q179" s="126" t="inlineStr">
        <is>
          <t>NET</t>
        </is>
      </c>
      <c r="R179" s="126" t="inlineStr">
        <is>
          <t>3H-Nisoxetine</t>
        </is>
      </c>
      <c r="S179" s="126" t="inlineStr">
        <is>
          <t>0012-0123</t>
        </is>
      </c>
      <c r="T179" s="127" t="n">
        <v>80.8</v>
      </c>
      <c r="U179" s="127" t="n">
        <v>2</v>
      </c>
      <c r="V179" s="129">
        <f>P179*(1/(2.22*10^12))*(1/(80.8))*(1/(0.125))*10^9</f>
        <v/>
      </c>
      <c r="W179" s="126" t="inlineStr">
        <is>
          <t>Desipramine</t>
        </is>
      </c>
      <c r="X179" s="127" t="n">
        <v>3</v>
      </c>
      <c r="Y179" s="127" t="n">
        <v>3</v>
      </c>
      <c r="Z179" s="127" t="n">
        <v>15</v>
      </c>
      <c r="AA179" s="127" t="n">
        <v>8.73</v>
      </c>
      <c r="AB179" s="126" t="inlineStr">
        <is>
          <t>Transporter</t>
        </is>
      </c>
      <c r="AC179" s="127" t="n">
        <v>1</v>
      </c>
      <c r="AD179" s="127" t="n">
        <v>1</v>
      </c>
    </row>
    <row r="180">
      <c r="A180" s="124" t="inlineStr">
        <is>
          <t>SEC</t>
        </is>
      </c>
      <c r="B180" s="124" t="inlineStr">
        <is>
          <t>NET-2</t>
        </is>
      </c>
      <c r="C180" s="125" t="inlineStr">
        <is>
          <t>11/07/2023</t>
        </is>
      </c>
      <c r="D180" s="126" t="inlineStr">
        <is>
          <t>BPR900</t>
        </is>
      </c>
      <c r="E180" s="127">
        <f>IF(A179="SEC", K179 + 1, E179 + 1)</f>
        <v/>
      </c>
      <c r="F180" s="127" t="inlineStr">
        <is>
          <t>Y</t>
        </is>
      </c>
      <c r="G180" s="126" t="inlineStr">
        <is>
          <t>BPR899</t>
        </is>
      </c>
      <c r="H180" s="127">
        <f>IF(A180="SEC", E180 + 1, "")</f>
        <v/>
      </c>
      <c r="I180" s="127">
        <f>F180</f>
        <v/>
      </c>
      <c r="J180" s="126" t="inlineStr">
        <is>
          <t>BPR904</t>
        </is>
      </c>
      <c r="K180" s="127">
        <f>IF(A180="SEC", H180 + 1, "")</f>
        <v/>
      </c>
      <c r="L180" s="128">
        <f>F180</f>
        <v/>
      </c>
      <c r="M180" s="127" t="inlineStr">
        <is>
          <t>y</t>
        </is>
      </c>
      <c r="N180" s="127" t="inlineStr">
        <is>
          <t>y</t>
        </is>
      </c>
      <c r="O180" s="127" t="inlineStr">
        <is>
          <t>Y</t>
        </is>
      </c>
      <c r="P180" s="128">
        <f>P179</f>
        <v/>
      </c>
      <c r="Q180" s="126" t="inlineStr">
        <is>
          <t>NET</t>
        </is>
      </c>
      <c r="R180" s="126" t="inlineStr">
        <is>
          <t>3H-Nisoxetine</t>
        </is>
      </c>
      <c r="S180" s="126" t="inlineStr">
        <is>
          <t>0012-0123</t>
        </is>
      </c>
      <c r="T180" s="127" t="n">
        <v>80.8</v>
      </c>
      <c r="U180" s="127" t="n">
        <v>2</v>
      </c>
      <c r="V180" s="129">
        <f>P180*(1/(2.22*10^12))*(1/(80.8))*(1/(0.125))*10^9</f>
        <v/>
      </c>
      <c r="W180" s="126" t="inlineStr">
        <is>
          <t>Desipramine</t>
        </is>
      </c>
      <c r="X180" s="127" t="n">
        <v>3</v>
      </c>
      <c r="Y180" s="127" t="n">
        <v>3</v>
      </c>
      <c r="Z180" s="127" t="n">
        <v>15</v>
      </c>
      <c r="AA180" s="127" t="n">
        <v>8.73</v>
      </c>
      <c r="AB180" s="126" t="inlineStr">
        <is>
          <t>Transporter</t>
        </is>
      </c>
      <c r="AC180" s="127" t="n">
        <v>1</v>
      </c>
      <c r="AD180" s="127" t="n">
        <v>1</v>
      </c>
    </row>
    <row r="181">
      <c r="A181" s="124" t="inlineStr">
        <is>
          <t>SEC</t>
        </is>
      </c>
      <c r="B181" s="124" t="inlineStr">
        <is>
          <t>NET-3</t>
        </is>
      </c>
      <c r="C181" s="125" t="inlineStr">
        <is>
          <t>11/07/2023</t>
        </is>
      </c>
      <c r="D181" s="126" t="inlineStr">
        <is>
          <t>BPR902</t>
        </is>
      </c>
      <c r="E181" s="127">
        <f>IF(A180="SEC", K180 + 1, E180 + 1)</f>
        <v/>
      </c>
      <c r="F181" s="127" t="inlineStr">
        <is>
          <t>Y</t>
        </is>
      </c>
      <c r="G181" s="126" t="inlineStr">
        <is>
          <t>BPR901</t>
        </is>
      </c>
      <c r="H181" s="127">
        <f>IF(A181="SEC", E181 + 1, "")</f>
        <v/>
      </c>
      <c r="I181" s="127">
        <f>F181</f>
        <v/>
      </c>
      <c r="J181" s="126" t="inlineStr">
        <is>
          <t>BPR905</t>
        </is>
      </c>
      <c r="K181" s="127">
        <f>IF(A181="SEC", H181 + 1, "")</f>
        <v/>
      </c>
      <c r="L181" s="128">
        <f>F181</f>
        <v/>
      </c>
      <c r="M181" s="127" t="inlineStr">
        <is>
          <t>y</t>
        </is>
      </c>
      <c r="N181" s="127" t="inlineStr">
        <is>
          <t>y</t>
        </is>
      </c>
      <c r="O181" s="127" t="inlineStr">
        <is>
          <t>Y</t>
        </is>
      </c>
      <c r="P181" s="128">
        <f>P180</f>
        <v/>
      </c>
      <c r="Q181" s="126" t="inlineStr">
        <is>
          <t>NET</t>
        </is>
      </c>
      <c r="R181" s="126" t="inlineStr">
        <is>
          <t>3H-Nisoxetine</t>
        </is>
      </c>
      <c r="S181" s="126" t="inlineStr">
        <is>
          <t>0012-0123</t>
        </is>
      </c>
      <c r="T181" s="127" t="n">
        <v>80.8</v>
      </c>
      <c r="U181" s="127" t="n">
        <v>2</v>
      </c>
      <c r="V181" s="129">
        <f>P181*(1/(2.22*10^12))*(1/(80.8))*(1/(0.125))*10^9</f>
        <v/>
      </c>
      <c r="W181" s="126" t="inlineStr">
        <is>
          <t>Desipramine</t>
        </is>
      </c>
      <c r="X181" s="127" t="n">
        <v>3</v>
      </c>
      <c r="Y181" s="127" t="n">
        <v>3</v>
      </c>
      <c r="Z181" s="127" t="n">
        <v>15</v>
      </c>
      <c r="AA181" s="127" t="n">
        <v>8.73</v>
      </c>
      <c r="AB181" s="126" t="inlineStr">
        <is>
          <t>Transporter</t>
        </is>
      </c>
      <c r="AC181" s="127" t="n">
        <v>1</v>
      </c>
      <c r="AD181" s="127" t="n">
        <v>1</v>
      </c>
    </row>
    <row r="182">
      <c r="A182" s="124" t="inlineStr">
        <is>
          <t>SEC</t>
        </is>
      </c>
      <c r="B182" s="124" t="inlineStr">
        <is>
          <t>NET-4</t>
        </is>
      </c>
      <c r="C182" s="125" t="inlineStr">
        <is>
          <t>11/07/2023</t>
        </is>
      </c>
      <c r="D182" s="126" t="inlineStr">
        <is>
          <t>BPR894</t>
        </is>
      </c>
      <c r="E182" s="127">
        <f>IF(A181="SEC", K181 + 1, E181 + 1)</f>
        <v/>
      </c>
      <c r="F182" s="127" t="inlineStr">
        <is>
          <t>Y</t>
        </is>
      </c>
      <c r="G182" s="126" t="inlineStr">
        <is>
          <t>BPR893</t>
        </is>
      </c>
      <c r="H182" s="127">
        <f>IF(A182="SEC", E182 + 1, "")</f>
        <v/>
      </c>
      <c r="I182" s="127">
        <f>F182</f>
        <v/>
      </c>
      <c r="J182" s="126" t="inlineStr">
        <is>
          <t>BPR892</t>
        </is>
      </c>
      <c r="K182" s="127">
        <f>IF(A182="SEC", H182 + 1, "")</f>
        <v/>
      </c>
      <c r="L182" s="128">
        <f>F182</f>
        <v/>
      </c>
      <c r="M182" s="127" t="inlineStr">
        <is>
          <t>y</t>
        </is>
      </c>
      <c r="N182" s="127" t="inlineStr">
        <is>
          <t>y</t>
        </is>
      </c>
      <c r="O182" s="127" t="inlineStr">
        <is>
          <t>Y</t>
        </is>
      </c>
      <c r="P182" s="128">
        <f>P181</f>
        <v/>
      </c>
      <c r="Q182" s="126" t="inlineStr">
        <is>
          <t>NET</t>
        </is>
      </c>
      <c r="R182" s="126" t="inlineStr">
        <is>
          <t>3H-Nisoxetine</t>
        </is>
      </c>
      <c r="S182" s="126" t="inlineStr">
        <is>
          <t>0012-0123</t>
        </is>
      </c>
      <c r="T182" s="127" t="n">
        <v>80.8</v>
      </c>
      <c r="U182" s="127" t="n">
        <v>2</v>
      </c>
      <c r="V182" s="129">
        <f>P182*(1/(2.22*10^12))*(1/(80.8))*(1/(0.125))*10^9</f>
        <v/>
      </c>
      <c r="W182" s="126" t="inlineStr">
        <is>
          <t>Desipramine</t>
        </is>
      </c>
      <c r="X182" s="127" t="n">
        <v>3</v>
      </c>
      <c r="Y182" s="127" t="n">
        <v>3</v>
      </c>
      <c r="Z182" s="127" t="n">
        <v>15</v>
      </c>
      <c r="AA182" s="127" t="n">
        <v>8.73</v>
      </c>
      <c r="AB182" s="126" t="inlineStr">
        <is>
          <t>Transporter</t>
        </is>
      </c>
      <c r="AC182" s="127" t="n">
        <v>1</v>
      </c>
      <c r="AD182" s="127" t="n">
        <v>1</v>
      </c>
    </row>
    <row r="183">
      <c r="A183" s="130" t="inlineStr">
        <is>
          <t>SEC</t>
        </is>
      </c>
      <c r="B183" s="130" t="inlineStr">
        <is>
          <t>SERT-0</t>
        </is>
      </c>
      <c r="C183" s="131" t="inlineStr">
        <is>
          <t>11/08/2023</t>
        </is>
      </c>
      <c r="D183" s="132" t="inlineStr">
        <is>
          <t>BPR937</t>
        </is>
      </c>
      <c r="E183" s="133" t="n">
        <v>4</v>
      </c>
      <c r="F183" s="133" t="inlineStr">
        <is>
          <t>y</t>
        </is>
      </c>
      <c r="G183" s="132" t="inlineStr">
        <is>
          <t>BPR926</t>
        </is>
      </c>
      <c r="H183" s="133">
        <f>IF(A183="SEC", E183 + 1, "")</f>
        <v/>
      </c>
      <c r="I183" s="133">
        <f>F183</f>
        <v/>
      </c>
      <c r="J183" s="132" t="inlineStr">
        <is>
          <t>BPR935</t>
        </is>
      </c>
      <c r="K183" s="133">
        <f>IF(A183="SEC", H183 + 1, "")</f>
        <v/>
      </c>
      <c r="L183" s="134">
        <f>F183</f>
        <v/>
      </c>
      <c r="M183" s="133" t="inlineStr">
        <is>
          <t>y</t>
        </is>
      </c>
      <c r="N183" s="133" t="inlineStr">
        <is>
          <t>y</t>
        </is>
      </c>
      <c r="O183" s="133" t="inlineStr">
        <is>
          <t>Y</t>
        </is>
      </c>
      <c r="P183" s="134" t="n">
        <v>40836.28</v>
      </c>
      <c r="Q183" s="132" t="inlineStr">
        <is>
          <t>SERT</t>
        </is>
      </c>
      <c r="R183" s="132" t="inlineStr">
        <is>
          <t>3H-Citalopram</t>
        </is>
      </c>
      <c r="S183" s="132" t="inlineStr">
        <is>
          <t>0092-0523 (#3)</t>
        </is>
      </c>
      <c r="T183" s="133" t="n">
        <v>80</v>
      </c>
      <c r="U183" s="133" t="n">
        <v>2</v>
      </c>
      <c r="V183" s="135">
        <f>P183*(1/(2.22*10^12))*(1/(80))*(1/(0.125))*10^9</f>
        <v/>
      </c>
      <c r="W183" s="132" t="inlineStr">
        <is>
          <t>Amitriptyline</t>
        </is>
      </c>
      <c r="X183" s="133" t="n">
        <v>3</v>
      </c>
      <c r="Y183" s="133" t="n">
        <v>2</v>
      </c>
      <c r="Z183" s="133" t="n">
        <v>15</v>
      </c>
      <c r="AA183" s="133" t="n">
        <v>8.640000000000001</v>
      </c>
      <c r="AB183" s="132" t="inlineStr">
        <is>
          <t>Transporter</t>
        </is>
      </c>
      <c r="AC183" s="133" t="n">
        <v>0.5</v>
      </c>
      <c r="AD183" s="133" t="n">
        <v>0.67</v>
      </c>
    </row>
    <row r="184">
      <c r="A184" s="130" t="inlineStr">
        <is>
          <t>SEC</t>
        </is>
      </c>
      <c r="B184" s="130" t="inlineStr">
        <is>
          <t>SERT-1</t>
        </is>
      </c>
      <c r="C184" s="131" t="inlineStr">
        <is>
          <t>11/08/2023</t>
        </is>
      </c>
      <c r="D184" s="132" t="inlineStr">
        <is>
          <t>BPR920</t>
        </is>
      </c>
      <c r="E184" s="133">
        <f>IF(A183="SEC", K183 + 1, E183 + 1)</f>
        <v/>
      </c>
      <c r="F184" s="133" t="inlineStr">
        <is>
          <t>y</t>
        </is>
      </c>
      <c r="G184" s="132" t="inlineStr">
        <is>
          <t>BPR921</t>
        </is>
      </c>
      <c r="H184" s="133">
        <f>IF(A184="SEC", E184 + 1, "")</f>
        <v/>
      </c>
      <c r="I184" s="133">
        <f>F184</f>
        <v/>
      </c>
      <c r="J184" s="132" t="inlineStr">
        <is>
          <t>BPR922</t>
        </is>
      </c>
      <c r="K184" s="133">
        <f>IF(A184="SEC", H184 + 1, "")</f>
        <v/>
      </c>
      <c r="L184" s="134">
        <f>F184</f>
        <v/>
      </c>
      <c r="M184" s="133" t="inlineStr">
        <is>
          <t>y</t>
        </is>
      </c>
      <c r="N184" s="133" t="inlineStr">
        <is>
          <t>y</t>
        </is>
      </c>
      <c r="O184" s="133" t="inlineStr">
        <is>
          <t>Y</t>
        </is>
      </c>
      <c r="P184" s="134">
        <f>P183</f>
        <v/>
      </c>
      <c r="Q184" s="132" t="inlineStr">
        <is>
          <t>SERT</t>
        </is>
      </c>
      <c r="R184" s="132" t="inlineStr">
        <is>
          <t>3H-Citalopram</t>
        </is>
      </c>
      <c r="S184" s="132" t="inlineStr">
        <is>
          <t>0092-0523 (#3)</t>
        </is>
      </c>
      <c r="T184" s="133" t="n">
        <v>80</v>
      </c>
      <c r="U184" s="133" t="n">
        <v>2</v>
      </c>
      <c r="V184" s="135">
        <f>P184*(1/(2.22*10^12))*(1/(80))*(1/(0.125))*10^9</f>
        <v/>
      </c>
      <c r="W184" s="132" t="inlineStr">
        <is>
          <t>Amitriptyline</t>
        </is>
      </c>
      <c r="X184" s="133" t="n">
        <v>3</v>
      </c>
      <c r="Y184" s="133" t="n">
        <v>2</v>
      </c>
      <c r="Z184" s="133" t="n">
        <v>15</v>
      </c>
      <c r="AA184" s="133" t="n">
        <v>8.640000000000001</v>
      </c>
      <c r="AB184" s="132" t="inlineStr">
        <is>
          <t>Transporter</t>
        </is>
      </c>
      <c r="AC184" s="133" t="n">
        <v>0.5</v>
      </c>
      <c r="AD184" s="133" t="n">
        <v>0.67</v>
      </c>
    </row>
    <row r="185">
      <c r="A185" s="130" t="inlineStr">
        <is>
          <t>SEC</t>
        </is>
      </c>
      <c r="B185" s="130" t="inlineStr">
        <is>
          <t>SERT-2</t>
        </is>
      </c>
      <c r="C185" s="131" t="inlineStr">
        <is>
          <t>11/08/2023</t>
        </is>
      </c>
      <c r="D185" s="132" t="inlineStr">
        <is>
          <t>BPR933</t>
        </is>
      </c>
      <c r="E185" s="133">
        <f>IF(A184="SEC", K184 + 1, E184 + 1)</f>
        <v/>
      </c>
      <c r="F185" s="133" t="inlineStr">
        <is>
          <t>y</t>
        </is>
      </c>
      <c r="G185" s="132" t="inlineStr">
        <is>
          <t>BPR924</t>
        </is>
      </c>
      <c r="H185" s="133">
        <f>IF(A185="SEC", E185 + 1, "")</f>
        <v/>
      </c>
      <c r="I185" s="133">
        <f>F185</f>
        <v/>
      </c>
      <c r="J185" s="132" t="inlineStr">
        <is>
          <t>BPR925</t>
        </is>
      </c>
      <c r="K185" s="133">
        <f>IF(A185="SEC", H185 + 1, "")</f>
        <v/>
      </c>
      <c r="L185" s="134">
        <f>F185</f>
        <v/>
      </c>
      <c r="M185" s="133" t="inlineStr">
        <is>
          <t>y</t>
        </is>
      </c>
      <c r="N185" s="133" t="inlineStr">
        <is>
          <t>y</t>
        </is>
      </c>
      <c r="O185" s="133" t="inlineStr">
        <is>
          <t>Y</t>
        </is>
      </c>
      <c r="P185" s="134">
        <f>P184</f>
        <v/>
      </c>
      <c r="Q185" s="132" t="inlineStr">
        <is>
          <t>SERT</t>
        </is>
      </c>
      <c r="R185" s="132" t="inlineStr">
        <is>
          <t>3H-Citalopram</t>
        </is>
      </c>
      <c r="S185" s="132" t="inlineStr">
        <is>
          <t>0092-0523 (#3)</t>
        </is>
      </c>
      <c r="T185" s="133" t="n">
        <v>80</v>
      </c>
      <c r="U185" s="133" t="n">
        <v>2</v>
      </c>
      <c r="V185" s="135">
        <f>P185*(1/(2.22*10^12))*(1/(80))*(1/(0.125))*10^9</f>
        <v/>
      </c>
      <c r="W185" s="132" t="inlineStr">
        <is>
          <t>Amitriptyline</t>
        </is>
      </c>
      <c r="X185" s="133" t="n">
        <v>3</v>
      </c>
      <c r="Y185" s="133" t="n">
        <v>2</v>
      </c>
      <c r="Z185" s="133" t="n">
        <v>15</v>
      </c>
      <c r="AA185" s="133" t="n">
        <v>8.640000000000001</v>
      </c>
      <c r="AB185" s="132" t="inlineStr">
        <is>
          <t>Transporter</t>
        </is>
      </c>
      <c r="AC185" s="133" t="n">
        <v>0.5</v>
      </c>
      <c r="AD185" s="133" t="n">
        <v>0.67</v>
      </c>
    </row>
    <row r="186">
      <c r="A186" s="130" t="inlineStr">
        <is>
          <t>SEC</t>
        </is>
      </c>
      <c r="B186" s="130" t="inlineStr">
        <is>
          <t>SERT-3</t>
        </is>
      </c>
      <c r="C186" s="131" t="inlineStr">
        <is>
          <t>11/08/2023</t>
        </is>
      </c>
      <c r="D186" s="132" t="inlineStr">
        <is>
          <t>BPR929</t>
        </is>
      </c>
      <c r="E186" s="133">
        <f>IF(A185="SEC", K185 + 1, E185 + 1)</f>
        <v/>
      </c>
      <c r="F186" s="133" t="inlineStr">
        <is>
          <t>y</t>
        </is>
      </c>
      <c r="G186" s="132" t="inlineStr">
        <is>
          <t>BPR930</t>
        </is>
      </c>
      <c r="H186" s="133">
        <f>IF(A186="SEC", E186 + 1, "")</f>
        <v/>
      </c>
      <c r="I186" s="133">
        <f>F186</f>
        <v/>
      </c>
      <c r="J186" s="132" t="inlineStr">
        <is>
          <t>BPR931</t>
        </is>
      </c>
      <c r="K186" s="133">
        <f>IF(A186="SEC", H186 + 1, "")</f>
        <v/>
      </c>
      <c r="L186" s="134">
        <f>F186</f>
        <v/>
      </c>
      <c r="M186" s="133" t="inlineStr">
        <is>
          <t>y</t>
        </is>
      </c>
      <c r="N186" s="133" t="inlineStr">
        <is>
          <t>y</t>
        </is>
      </c>
      <c r="O186" s="133" t="inlineStr">
        <is>
          <t>Y</t>
        </is>
      </c>
      <c r="P186" s="134">
        <f>P185</f>
        <v/>
      </c>
      <c r="Q186" s="132" t="inlineStr">
        <is>
          <t>SERT</t>
        </is>
      </c>
      <c r="R186" s="132" t="inlineStr">
        <is>
          <t>3H-Citalopram</t>
        </is>
      </c>
      <c r="S186" s="132" t="inlineStr">
        <is>
          <t>0092-0523 (#3)</t>
        </is>
      </c>
      <c r="T186" s="133" t="n">
        <v>80</v>
      </c>
      <c r="U186" s="133" t="n">
        <v>2</v>
      </c>
      <c r="V186" s="135">
        <f>P186*(1/(2.22*10^12))*(1/(80))*(1/(0.125))*10^9</f>
        <v/>
      </c>
      <c r="W186" s="132" t="inlineStr">
        <is>
          <t>Amitriptyline</t>
        </is>
      </c>
      <c r="X186" s="133" t="n">
        <v>3</v>
      </c>
      <c r="Y186" s="133" t="n">
        <v>2</v>
      </c>
      <c r="Z186" s="133" t="n">
        <v>15</v>
      </c>
      <c r="AA186" s="133" t="n">
        <v>8.640000000000001</v>
      </c>
      <c r="AB186" s="132" t="inlineStr">
        <is>
          <t>Transporter</t>
        </is>
      </c>
      <c r="AC186" s="133" t="n">
        <v>0.5</v>
      </c>
      <c r="AD186" s="133" t="n">
        <v>0.67</v>
      </c>
    </row>
    <row r="187">
      <c r="A187" s="130" t="inlineStr">
        <is>
          <t>SEC</t>
        </is>
      </c>
      <c r="B187" s="130" t="inlineStr">
        <is>
          <t>SERT-4</t>
        </is>
      </c>
      <c r="C187" s="131" t="inlineStr">
        <is>
          <t>11/08/2023</t>
        </is>
      </c>
      <c r="D187" s="132" t="inlineStr">
        <is>
          <t>BPT004</t>
        </is>
      </c>
      <c r="E187" s="133">
        <f>IF(A186="SEC", K186 + 1, E186 + 1)</f>
        <v/>
      </c>
      <c r="F187" s="133" t="inlineStr">
        <is>
          <t>y</t>
        </is>
      </c>
      <c r="G187" s="132" t="inlineStr">
        <is>
          <t>BPT003</t>
        </is>
      </c>
      <c r="H187" s="133">
        <f>IF(A187="SEC", E187 + 1, "")</f>
        <v/>
      </c>
      <c r="I187" s="133">
        <f>F187</f>
        <v/>
      </c>
      <c r="J187" s="132" t="inlineStr">
        <is>
          <t>BPT002</t>
        </is>
      </c>
      <c r="K187" s="133">
        <f>IF(A187="SEC", H187 + 1, "")</f>
        <v/>
      </c>
      <c r="L187" s="134">
        <f>F187</f>
        <v/>
      </c>
      <c r="M187" s="133" t="inlineStr">
        <is>
          <t>y</t>
        </is>
      </c>
      <c r="N187" s="133" t="inlineStr">
        <is>
          <t>y</t>
        </is>
      </c>
      <c r="O187" s="133" t="inlineStr">
        <is>
          <t>Y</t>
        </is>
      </c>
      <c r="P187" s="134">
        <f>P186</f>
        <v/>
      </c>
      <c r="Q187" s="132" t="inlineStr">
        <is>
          <t>SERT</t>
        </is>
      </c>
      <c r="R187" s="132" t="inlineStr">
        <is>
          <t>3H-Citalopram</t>
        </is>
      </c>
      <c r="S187" s="132" t="inlineStr">
        <is>
          <t>0092-0523 (#3)</t>
        </is>
      </c>
      <c r="T187" s="133" t="n">
        <v>80</v>
      </c>
      <c r="U187" s="133" t="n">
        <v>2</v>
      </c>
      <c r="V187" s="135">
        <f>P187*(1/(2.22*10^12))*(1/(80))*(1/(0.125))*10^9</f>
        <v/>
      </c>
      <c r="W187" s="132" t="inlineStr">
        <is>
          <t>Amitriptyline</t>
        </is>
      </c>
      <c r="X187" s="133" t="n">
        <v>3</v>
      </c>
      <c r="Y187" s="133" t="n">
        <v>2</v>
      </c>
      <c r="Z187" s="133" t="n">
        <v>15</v>
      </c>
      <c r="AA187" s="133" t="n">
        <v>8.640000000000001</v>
      </c>
      <c r="AB187" s="132" t="inlineStr">
        <is>
          <t>Transporter</t>
        </is>
      </c>
      <c r="AC187" s="133" t="n">
        <v>0.5</v>
      </c>
      <c r="AD187" s="133" t="n">
        <v>0.67</v>
      </c>
    </row>
    <row r="188">
      <c r="A188" s="130" t="inlineStr">
        <is>
          <t>SEC</t>
        </is>
      </c>
      <c r="B188" s="130" t="inlineStr">
        <is>
          <t>Sigma 2-0</t>
        </is>
      </c>
      <c r="C188" s="131" t="inlineStr">
        <is>
          <t>11/08/2023</t>
        </is>
      </c>
      <c r="D188" s="132" t="inlineStr">
        <is>
          <t>BPT006</t>
        </is>
      </c>
      <c r="E188" s="133">
        <f>IF(A187="SEC", K187 + 1, E187 + 1)</f>
        <v/>
      </c>
      <c r="F188" s="133" t="inlineStr">
        <is>
          <t>y</t>
        </is>
      </c>
      <c r="G188" s="132" t="inlineStr">
        <is>
          <t>BPT007</t>
        </is>
      </c>
      <c r="H188" s="133">
        <f>IF(A188="SEC", E188 + 1, "")</f>
        <v/>
      </c>
      <c r="I188" s="133">
        <f>F188</f>
        <v/>
      </c>
      <c r="J188" s="132" t="inlineStr">
        <is>
          <t>BPT008</t>
        </is>
      </c>
      <c r="K188" s="133">
        <f>IF(A188="SEC", H188 + 1, "")</f>
        <v/>
      </c>
      <c r="L188" s="134">
        <f>F188</f>
        <v/>
      </c>
      <c r="M188" s="133" t="inlineStr">
        <is>
          <t>y</t>
        </is>
      </c>
      <c r="N188" s="133" t="inlineStr">
        <is>
          <t>y</t>
        </is>
      </c>
      <c r="O188" s="133" t="inlineStr">
        <is>
          <t>Y</t>
        </is>
      </c>
      <c r="P188" s="134" t="n">
        <v>48936.57</v>
      </c>
      <c r="Q188" s="132" t="inlineStr">
        <is>
          <t>Sigma 2</t>
        </is>
      </c>
      <c r="R188" s="132" t="inlineStr">
        <is>
          <t>3H-DTG</t>
        </is>
      </c>
      <c r="S188" s="132" t="inlineStr">
        <is>
          <t>0100-0523</t>
        </is>
      </c>
      <c r="T188" s="133" t="n">
        <v>41.7</v>
      </c>
      <c r="U188" s="133" t="n">
        <v>5</v>
      </c>
      <c r="V188" s="135">
        <f>P188*(1/(2.22*10^12))*(1/(41.7))*(1/(0.125))*10^9</f>
        <v/>
      </c>
      <c r="W188" s="132" t="inlineStr">
        <is>
          <t>Haloperidol</t>
        </is>
      </c>
      <c r="X188" s="133" t="n">
        <v>3</v>
      </c>
      <c r="Y188" s="133" t="n">
        <v>2</v>
      </c>
      <c r="Z188" s="133" t="n">
        <v>15</v>
      </c>
      <c r="AA188" s="133" t="n">
        <v>11.26</v>
      </c>
      <c r="AB188" s="132" t="inlineStr">
        <is>
          <t>Sigma</t>
        </is>
      </c>
      <c r="AC188" s="133" t="n">
        <v>1</v>
      </c>
      <c r="AD188" s="133" t="n">
        <v>0.67</v>
      </c>
    </row>
    <row r="189">
      <c r="A189" s="130" t="inlineStr">
        <is>
          <t>SEC</t>
        </is>
      </c>
      <c r="B189" s="130" t="inlineStr">
        <is>
          <t>Sigma 2-1</t>
        </is>
      </c>
      <c r="C189" s="131" t="inlineStr">
        <is>
          <t>11/08/2023</t>
        </is>
      </c>
      <c r="D189" s="132" t="inlineStr">
        <is>
          <t>BPT010</t>
        </is>
      </c>
      <c r="E189" s="133">
        <f>IF(A188="SEC", K188 + 1, E188 + 1)</f>
        <v/>
      </c>
      <c r="F189" s="133" t="inlineStr">
        <is>
          <t>y</t>
        </is>
      </c>
      <c r="G189" s="132" t="inlineStr">
        <is>
          <t>BPT011</t>
        </is>
      </c>
      <c r="H189" s="133">
        <f>IF(A189="SEC", E189 + 1, "")</f>
        <v/>
      </c>
      <c r="I189" s="133">
        <f>F189</f>
        <v/>
      </c>
      <c r="J189" s="132" t="inlineStr">
        <is>
          <t>BPT012</t>
        </is>
      </c>
      <c r="K189" s="133">
        <f>IF(A189="SEC", H189 + 1, "")</f>
        <v/>
      </c>
      <c r="L189" s="134">
        <f>F189</f>
        <v/>
      </c>
      <c r="M189" s="133" t="inlineStr">
        <is>
          <t>y</t>
        </is>
      </c>
      <c r="N189" s="133" t="inlineStr">
        <is>
          <t>y</t>
        </is>
      </c>
      <c r="O189" s="133" t="inlineStr">
        <is>
          <t>Y</t>
        </is>
      </c>
      <c r="P189" s="134">
        <f>P188</f>
        <v/>
      </c>
      <c r="Q189" s="132" t="inlineStr">
        <is>
          <t>Sigma 2</t>
        </is>
      </c>
      <c r="R189" s="132" t="inlineStr">
        <is>
          <t>3H-DTG</t>
        </is>
      </c>
      <c r="S189" s="132" t="inlineStr">
        <is>
          <t>0100-0523</t>
        </is>
      </c>
      <c r="T189" s="133" t="n">
        <v>41.7</v>
      </c>
      <c r="U189" s="133" t="n">
        <v>5</v>
      </c>
      <c r="V189" s="135">
        <f>P189*(1/(2.22*10^12))*(1/(41.7))*(1/(0.125))*10^9</f>
        <v/>
      </c>
      <c r="W189" s="132" t="inlineStr">
        <is>
          <t>Haloperidol</t>
        </is>
      </c>
      <c r="X189" s="133" t="n">
        <v>3</v>
      </c>
      <c r="Y189" s="133" t="n">
        <v>2</v>
      </c>
      <c r="Z189" s="133" t="n">
        <v>15</v>
      </c>
      <c r="AA189" s="133" t="n">
        <v>11.26</v>
      </c>
      <c r="AB189" s="132" t="inlineStr">
        <is>
          <t>Sigma</t>
        </is>
      </c>
      <c r="AC189" s="133" t="n">
        <v>1</v>
      </c>
      <c r="AD189" s="133" t="n">
        <v>0.67</v>
      </c>
    </row>
    <row r="190">
      <c r="A190" s="130" t="inlineStr">
        <is>
          <t>SEC</t>
        </is>
      </c>
      <c r="B190" s="130" t="inlineStr">
        <is>
          <t>Sigma 2-2</t>
        </is>
      </c>
      <c r="C190" s="131" t="inlineStr">
        <is>
          <t>11/08/2023</t>
        </is>
      </c>
      <c r="D190" s="132" t="inlineStr">
        <is>
          <t>BPT014</t>
        </is>
      </c>
      <c r="E190" s="133">
        <f>IF(A189="SEC", K189 + 1, E189 + 1)</f>
        <v/>
      </c>
      <c r="F190" s="133" t="inlineStr">
        <is>
          <t>y</t>
        </is>
      </c>
      <c r="G190" s="132" t="inlineStr">
        <is>
          <t>BPT015</t>
        </is>
      </c>
      <c r="H190" s="133">
        <f>IF(A190="SEC", E190 + 1, "")</f>
        <v/>
      </c>
      <c r="I190" s="133">
        <f>F190</f>
        <v/>
      </c>
      <c r="J190" s="132" t="inlineStr">
        <is>
          <t>BPT016</t>
        </is>
      </c>
      <c r="K190" s="133">
        <f>IF(A190="SEC", H190 + 1, "")</f>
        <v/>
      </c>
      <c r="L190" s="134">
        <f>F190</f>
        <v/>
      </c>
      <c r="M190" s="133" t="inlineStr">
        <is>
          <t>y</t>
        </is>
      </c>
      <c r="N190" s="133" t="inlineStr">
        <is>
          <t>y</t>
        </is>
      </c>
      <c r="O190" s="133" t="inlineStr">
        <is>
          <t>Y</t>
        </is>
      </c>
      <c r="P190" s="134">
        <f>P189</f>
        <v/>
      </c>
      <c r="Q190" s="132" t="inlineStr">
        <is>
          <t>Sigma 2</t>
        </is>
      </c>
      <c r="R190" s="132" t="inlineStr">
        <is>
          <t>3H-DTG</t>
        </is>
      </c>
      <c r="S190" s="132" t="inlineStr">
        <is>
          <t>0100-0523</t>
        </is>
      </c>
      <c r="T190" s="133" t="n">
        <v>41.7</v>
      </c>
      <c r="U190" s="133" t="n">
        <v>5</v>
      </c>
      <c r="V190" s="135">
        <f>P190*(1/(2.22*10^12))*(1/(41.7))*(1/(0.125))*10^9</f>
        <v/>
      </c>
      <c r="W190" s="132" t="inlineStr">
        <is>
          <t>Haloperidol</t>
        </is>
      </c>
      <c r="X190" s="133" t="n">
        <v>3</v>
      </c>
      <c r="Y190" s="133" t="n">
        <v>2</v>
      </c>
      <c r="Z190" s="133" t="n">
        <v>15</v>
      </c>
      <c r="AA190" s="133" t="n">
        <v>11.26</v>
      </c>
      <c r="AB190" s="132" t="inlineStr">
        <is>
          <t>Sigma</t>
        </is>
      </c>
      <c r="AC190" s="133" t="n">
        <v>1</v>
      </c>
      <c r="AD190" s="133" t="n">
        <v>0.67</v>
      </c>
    </row>
    <row r="191">
      <c r="A191" s="130" t="inlineStr">
        <is>
          <t>SEC</t>
        </is>
      </c>
      <c r="B191" s="130" t="inlineStr">
        <is>
          <t>Sigma 2-3</t>
        </is>
      </c>
      <c r="C191" s="131" t="inlineStr">
        <is>
          <t>11/08/2023</t>
        </is>
      </c>
      <c r="D191" s="132" t="inlineStr">
        <is>
          <t>BPT018</t>
        </is>
      </c>
      <c r="E191" s="133">
        <f>IF(A190="SEC", K190 + 1, E190 + 1)</f>
        <v/>
      </c>
      <c r="F191" s="133" t="inlineStr">
        <is>
          <t>y</t>
        </is>
      </c>
      <c r="G191" s="132" t="inlineStr">
        <is>
          <t>BPT019</t>
        </is>
      </c>
      <c r="H191" s="133">
        <f>IF(A191="SEC", E191 + 1, "")</f>
        <v/>
      </c>
      <c r="I191" s="133">
        <f>F191</f>
        <v/>
      </c>
      <c r="J191" s="132" t="inlineStr">
        <is>
          <t>BPT020</t>
        </is>
      </c>
      <c r="K191" s="133">
        <f>IF(A191="SEC", H191 + 1, "")</f>
        <v/>
      </c>
      <c r="L191" s="134">
        <f>F191</f>
        <v/>
      </c>
      <c r="M191" s="133" t="inlineStr">
        <is>
          <t>y</t>
        </is>
      </c>
      <c r="N191" s="133" t="inlineStr">
        <is>
          <t>y</t>
        </is>
      </c>
      <c r="O191" s="133" t="inlineStr">
        <is>
          <t>Y</t>
        </is>
      </c>
      <c r="P191" s="134">
        <f>P190</f>
        <v/>
      </c>
      <c r="Q191" s="132" t="inlineStr">
        <is>
          <t>Sigma 2</t>
        </is>
      </c>
      <c r="R191" s="132" t="inlineStr">
        <is>
          <t>3H-DTG</t>
        </is>
      </c>
      <c r="S191" s="132" t="inlineStr">
        <is>
          <t>0100-0523</t>
        </is>
      </c>
      <c r="T191" s="133" t="n">
        <v>41.7</v>
      </c>
      <c r="U191" s="133" t="n">
        <v>5</v>
      </c>
      <c r="V191" s="135">
        <f>P191*(1/(2.22*10^12))*(1/(41.7))*(1/(0.125))*10^9</f>
        <v/>
      </c>
      <c r="W191" s="132" t="inlineStr">
        <is>
          <t>Haloperidol</t>
        </is>
      </c>
      <c r="X191" s="133" t="n">
        <v>3</v>
      </c>
      <c r="Y191" s="133" t="n">
        <v>2</v>
      </c>
      <c r="Z191" s="133" t="n">
        <v>15</v>
      </c>
      <c r="AA191" s="133" t="n">
        <v>11.26</v>
      </c>
      <c r="AB191" s="132" t="inlineStr">
        <is>
          <t>Sigma</t>
        </is>
      </c>
      <c r="AC191" s="133" t="n">
        <v>1</v>
      </c>
      <c r="AD191" s="133" t="n">
        <v>0.67</v>
      </c>
    </row>
    <row r="192">
      <c r="A192" s="130" t="inlineStr">
        <is>
          <t>SEC</t>
        </is>
      </c>
      <c r="B192" s="130" t="inlineStr">
        <is>
          <t>Sigma 2-4</t>
        </is>
      </c>
      <c r="C192" s="131" t="inlineStr">
        <is>
          <t>11/08/2023</t>
        </is>
      </c>
      <c r="D192" s="132" t="inlineStr">
        <is>
          <t>BPT022</t>
        </is>
      </c>
      <c r="E192" s="133">
        <f>IF(A191="SEC", K191 + 1, E191 + 1)</f>
        <v/>
      </c>
      <c r="F192" s="133" t="inlineStr">
        <is>
          <t>y</t>
        </is>
      </c>
      <c r="G192" s="132" t="inlineStr">
        <is>
          <t>BPT023</t>
        </is>
      </c>
      <c r="H192" s="133">
        <f>IF(A192="SEC", E192 + 1, "")</f>
        <v/>
      </c>
      <c r="I192" s="133">
        <f>F192</f>
        <v/>
      </c>
      <c r="J192" s="132" t="inlineStr">
        <is>
          <t>BPT024</t>
        </is>
      </c>
      <c r="K192" s="133">
        <f>IF(A192="SEC", H192 + 1, "")</f>
        <v/>
      </c>
      <c r="L192" s="134">
        <f>F192</f>
        <v/>
      </c>
      <c r="M192" s="133" t="inlineStr">
        <is>
          <t>y</t>
        </is>
      </c>
      <c r="N192" s="133" t="inlineStr">
        <is>
          <t>y</t>
        </is>
      </c>
      <c r="O192" s="133" t="inlineStr">
        <is>
          <t>Y</t>
        </is>
      </c>
      <c r="P192" s="134">
        <f>P191</f>
        <v/>
      </c>
      <c r="Q192" s="132" t="inlineStr">
        <is>
          <t>Sigma 2</t>
        </is>
      </c>
      <c r="R192" s="132" t="inlineStr">
        <is>
          <t>3H-DTG</t>
        </is>
      </c>
      <c r="S192" s="132" t="inlineStr">
        <is>
          <t>0100-0523</t>
        </is>
      </c>
      <c r="T192" s="133" t="n">
        <v>41.7</v>
      </c>
      <c r="U192" s="133" t="n">
        <v>5</v>
      </c>
      <c r="V192" s="135">
        <f>P192*(1/(2.22*10^12))*(1/(41.7))*(1/(0.125))*10^9</f>
        <v/>
      </c>
      <c r="W192" s="132" t="inlineStr">
        <is>
          <t>Haloperidol</t>
        </is>
      </c>
      <c r="X192" s="133" t="n">
        <v>3</v>
      </c>
      <c r="Y192" s="133" t="n">
        <v>2</v>
      </c>
      <c r="Z192" s="133" t="n">
        <v>15</v>
      </c>
      <c r="AA192" s="133" t="n">
        <v>11.26</v>
      </c>
      <c r="AB192" s="132" t="inlineStr">
        <is>
          <t>Sigma</t>
        </is>
      </c>
      <c r="AC192" s="133" t="n">
        <v>1</v>
      </c>
      <c r="AD192" s="133" t="n">
        <v>0.67</v>
      </c>
    </row>
    <row r="193">
      <c r="A193" s="136" t="inlineStr">
        <is>
          <t>PRIM</t>
        </is>
      </c>
      <c r="B193" s="136" t="inlineStr">
        <is>
          <t>Beta1-0</t>
        </is>
      </c>
      <c r="C193" s="137" t="inlineStr">
        <is>
          <t>11/09/2023</t>
        </is>
      </c>
      <c r="D193" s="138" t="inlineStr">
        <is>
          <t>BPT051</t>
        </is>
      </c>
      <c r="E193" s="139" t="n">
        <v>4</v>
      </c>
      <c r="F193" s="139" t="inlineStr">
        <is>
          <t>Y</t>
        </is>
      </c>
      <c r="G193" s="138" t="n"/>
      <c r="H193" s="139">
        <f>IF(A193="SEC", E193 + 1, "")</f>
        <v/>
      </c>
      <c r="I193" s="139">
        <f>F193</f>
        <v/>
      </c>
      <c r="J193" s="138" t="n"/>
      <c r="K193" s="139">
        <f>IF(A193="SEC", H193 + 1, "")</f>
        <v/>
      </c>
      <c r="L193" s="140">
        <f>F193</f>
        <v/>
      </c>
      <c r="M193" s="139" t="inlineStr">
        <is>
          <t>y</t>
        </is>
      </c>
      <c r="N193" s="139" t="inlineStr">
        <is>
          <t>y</t>
        </is>
      </c>
      <c r="O193" s="139" t="inlineStr">
        <is>
          <t>y</t>
        </is>
      </c>
      <c r="P193" s="140" t="n">
        <v>27508.35</v>
      </c>
      <c r="Q193" s="138" t="inlineStr">
        <is>
          <t>Beta1</t>
        </is>
      </c>
      <c r="R193" s="138" t="inlineStr">
        <is>
          <t>3H-CGP12177</t>
        </is>
      </c>
      <c r="S193" s="138" t="inlineStr">
        <is>
          <t>0133-0823</t>
        </is>
      </c>
      <c r="T193" s="139" t="n">
        <v>52.9</v>
      </c>
      <c r="U193" s="139" t="n">
        <v>1</v>
      </c>
      <c r="V193" s="141">
        <f>P193*(1/(2.22*10^12))*(1/(52.9))*(1/(0.125))*10^9</f>
        <v/>
      </c>
      <c r="W193" s="138" t="inlineStr">
        <is>
          <t>Alprenolol</t>
        </is>
      </c>
      <c r="X193" s="139" t="n">
        <v>1</v>
      </c>
      <c r="Y193" s="139" t="n">
        <v>1</v>
      </c>
      <c r="Z193" s="139" t="n">
        <v>5</v>
      </c>
      <c r="AA193" s="139" t="n">
        <v>0.95</v>
      </c>
      <c r="AB193" s="138" t="inlineStr">
        <is>
          <t>Beta</t>
        </is>
      </c>
      <c r="AC193" s="139" t="n">
        <v>1</v>
      </c>
      <c r="AD193" s="139" t="n">
        <v>1</v>
      </c>
    </row>
    <row r="194">
      <c r="A194" s="136" t="inlineStr">
        <is>
          <t>PRIM</t>
        </is>
      </c>
      <c r="B194" s="136" t="inlineStr">
        <is>
          <t>Beta1-1</t>
        </is>
      </c>
      <c r="C194" s="137" t="inlineStr">
        <is>
          <t>11/09/2023</t>
        </is>
      </c>
      <c r="D194" s="138" t="inlineStr">
        <is>
          <t>BPT052</t>
        </is>
      </c>
      <c r="E194" s="139">
        <f>IF(A193="SEC", K193 + 1, E193 + 1)</f>
        <v/>
      </c>
      <c r="F194" s="139" t="inlineStr">
        <is>
          <t>Y</t>
        </is>
      </c>
      <c r="G194" s="138" t="n"/>
      <c r="H194" s="139">
        <f>IF(A194="SEC", E194 + 1, "")</f>
        <v/>
      </c>
      <c r="I194" s="139">
        <f>F194</f>
        <v/>
      </c>
      <c r="J194" s="138" t="n"/>
      <c r="K194" s="139">
        <f>IF(A194="SEC", H194 + 1, "")</f>
        <v/>
      </c>
      <c r="L194" s="140">
        <f>F194</f>
        <v/>
      </c>
      <c r="M194" s="139" t="inlineStr">
        <is>
          <t>y</t>
        </is>
      </c>
      <c r="N194" s="139" t="inlineStr">
        <is>
          <t>y</t>
        </is>
      </c>
      <c r="O194" s="139" t="inlineStr">
        <is>
          <t>y</t>
        </is>
      </c>
      <c r="P194" s="140">
        <f>P193</f>
        <v/>
      </c>
      <c r="Q194" s="138" t="inlineStr">
        <is>
          <t>Beta1</t>
        </is>
      </c>
      <c r="R194" s="138" t="inlineStr">
        <is>
          <t>3H-CGP12177</t>
        </is>
      </c>
      <c r="S194" s="138" t="inlineStr">
        <is>
          <t>0133-0823</t>
        </is>
      </c>
      <c r="T194" s="139" t="n">
        <v>52.9</v>
      </c>
      <c r="U194" s="139" t="n">
        <v>1</v>
      </c>
      <c r="V194" s="141">
        <f>P194*(1/(2.22*10^12))*(1/(52.9))*(1/(0.125))*10^9</f>
        <v/>
      </c>
      <c r="W194" s="138" t="inlineStr">
        <is>
          <t>Alprenolol</t>
        </is>
      </c>
      <c r="X194" s="139" t="n">
        <v>1</v>
      </c>
      <c r="Y194" s="139" t="n">
        <v>1</v>
      </c>
      <c r="Z194" s="139" t="n">
        <v>5</v>
      </c>
      <c r="AA194" s="139" t="n">
        <v>0.95</v>
      </c>
      <c r="AB194" s="138" t="inlineStr">
        <is>
          <t>Beta</t>
        </is>
      </c>
      <c r="AC194" s="139" t="n">
        <v>1</v>
      </c>
      <c r="AD194" s="139" t="n">
        <v>1</v>
      </c>
    </row>
    <row r="195">
      <c r="A195" s="136" t="inlineStr">
        <is>
          <t>PRIM</t>
        </is>
      </c>
      <c r="B195" s="136" t="inlineStr">
        <is>
          <t>Beta1-2</t>
        </is>
      </c>
      <c r="C195" s="137" t="inlineStr">
        <is>
          <t>11/09/2023</t>
        </is>
      </c>
      <c r="D195" s="138" t="inlineStr">
        <is>
          <t>BPT053</t>
        </is>
      </c>
      <c r="E195" s="139">
        <f>IF(A194="SEC", K194 + 1, E194 + 1)</f>
        <v/>
      </c>
      <c r="F195" s="139" t="inlineStr">
        <is>
          <t>Y</t>
        </is>
      </c>
      <c r="G195" s="138" t="n"/>
      <c r="H195" s="139">
        <f>IF(A195="SEC", E195 + 1, "")</f>
        <v/>
      </c>
      <c r="I195" s="139">
        <f>F195</f>
        <v/>
      </c>
      <c r="J195" s="138" t="n"/>
      <c r="K195" s="139">
        <f>IF(A195="SEC", H195 + 1, "")</f>
        <v/>
      </c>
      <c r="L195" s="140">
        <f>F195</f>
        <v/>
      </c>
      <c r="M195" s="139" t="inlineStr">
        <is>
          <t>y</t>
        </is>
      </c>
      <c r="N195" s="139" t="inlineStr">
        <is>
          <t>y</t>
        </is>
      </c>
      <c r="O195" s="139" t="inlineStr">
        <is>
          <t>y</t>
        </is>
      </c>
      <c r="P195" s="140">
        <f>P194</f>
        <v/>
      </c>
      <c r="Q195" s="138" t="inlineStr">
        <is>
          <t>Beta1</t>
        </is>
      </c>
      <c r="R195" s="138" t="inlineStr">
        <is>
          <t>3H-CGP12177</t>
        </is>
      </c>
      <c r="S195" s="138" t="inlineStr">
        <is>
          <t>0133-0823</t>
        </is>
      </c>
      <c r="T195" s="139" t="n">
        <v>52.9</v>
      </c>
      <c r="U195" s="139" t="n">
        <v>1</v>
      </c>
      <c r="V195" s="141">
        <f>P195*(1/(2.22*10^12))*(1/(52.9))*(1/(0.125))*10^9</f>
        <v/>
      </c>
      <c r="W195" s="138" t="inlineStr">
        <is>
          <t>Alprenolol</t>
        </is>
      </c>
      <c r="X195" s="139" t="n">
        <v>1</v>
      </c>
      <c r="Y195" s="139" t="n">
        <v>1</v>
      </c>
      <c r="Z195" s="139" t="n">
        <v>5</v>
      </c>
      <c r="AA195" s="139" t="n">
        <v>0.95</v>
      </c>
      <c r="AB195" s="138" t="inlineStr">
        <is>
          <t>Beta</t>
        </is>
      </c>
      <c r="AC195" s="139" t="n">
        <v>1</v>
      </c>
      <c r="AD195" s="139" t="n">
        <v>1</v>
      </c>
    </row>
    <row r="196">
      <c r="A196" s="136" t="inlineStr">
        <is>
          <t>SEC</t>
        </is>
      </c>
      <c r="B196" s="136" t="inlineStr">
        <is>
          <t>D1-0</t>
        </is>
      </c>
      <c r="C196" s="137" t="inlineStr">
        <is>
          <t>11/09/2023</t>
        </is>
      </c>
      <c r="D196" s="138" t="inlineStr">
        <is>
          <t>BPT055</t>
        </is>
      </c>
      <c r="E196" s="139">
        <f>IF(A195="SEC", K195 + 1, E195 + 1)</f>
        <v/>
      </c>
      <c r="F196" s="139" t="inlineStr">
        <is>
          <t>Y</t>
        </is>
      </c>
      <c r="G196" s="138" t="inlineStr">
        <is>
          <t>BPT056</t>
        </is>
      </c>
      <c r="H196" s="139">
        <f>IF(A196="SEC", E196 + 1, "")</f>
        <v/>
      </c>
      <c r="I196" s="139">
        <f>F196</f>
        <v/>
      </c>
      <c r="J196" s="138" t="inlineStr">
        <is>
          <t>BPT057</t>
        </is>
      </c>
      <c r="K196" s="139">
        <f>IF(A196="SEC", H196 + 1, "")</f>
        <v/>
      </c>
      <c r="L196" s="140">
        <f>F196</f>
        <v/>
      </c>
      <c r="M196" s="139" t="inlineStr">
        <is>
          <t>y</t>
        </is>
      </c>
      <c r="N196" s="139" t="inlineStr">
        <is>
          <t>y</t>
        </is>
      </c>
      <c r="O196" s="139" t="inlineStr">
        <is>
          <t>Y</t>
        </is>
      </c>
      <c r="P196" s="140" t="n">
        <v>31700.69</v>
      </c>
      <c r="Q196" s="138" t="inlineStr">
        <is>
          <t>D1</t>
        </is>
      </c>
      <c r="R196" s="138" t="inlineStr">
        <is>
          <t>3H-SCH23390</t>
        </is>
      </c>
      <c r="S196" s="138" t="inlineStr">
        <is>
          <t>0144-0822 (#2)</t>
        </is>
      </c>
      <c r="T196" s="139" t="n">
        <v>82</v>
      </c>
      <c r="U196" s="139" t="n">
        <v>2</v>
      </c>
      <c r="V196" s="141">
        <f>P196*(1/(2.22*10^12))*(1/(82))*(1/(0.125))*10^9</f>
        <v/>
      </c>
      <c r="W196" s="138" t="inlineStr">
        <is>
          <t>(+)-Butaclamol</t>
        </is>
      </c>
      <c r="X196" s="139" t="n">
        <v>3</v>
      </c>
      <c r="Y196" s="139" t="n">
        <v>3</v>
      </c>
      <c r="Z196" s="139" t="n">
        <v>15</v>
      </c>
      <c r="AA196" s="139" t="n">
        <v>8.859999999999999</v>
      </c>
      <c r="AB196" s="138" t="inlineStr">
        <is>
          <t>Dopamine</t>
        </is>
      </c>
      <c r="AC196" s="139" t="n">
        <v>1</v>
      </c>
      <c r="AD196" s="139" t="n">
        <v>1</v>
      </c>
    </row>
    <row r="197">
      <c r="A197" s="136" t="inlineStr">
        <is>
          <t>SEC</t>
        </is>
      </c>
      <c r="B197" s="136" t="inlineStr">
        <is>
          <t>D1-1</t>
        </is>
      </c>
      <c r="C197" s="137" t="inlineStr">
        <is>
          <t>11/09/2023</t>
        </is>
      </c>
      <c r="D197" s="138" t="inlineStr">
        <is>
          <t>BPT059</t>
        </is>
      </c>
      <c r="E197" s="139">
        <f>IF(A196="SEC", K196 + 1, E196 + 1)</f>
        <v/>
      </c>
      <c r="F197" s="139" t="inlineStr">
        <is>
          <t>Y</t>
        </is>
      </c>
      <c r="G197" s="138" t="inlineStr">
        <is>
          <t>BPT060</t>
        </is>
      </c>
      <c r="H197" s="139">
        <f>IF(A197="SEC", E197 + 1, "")</f>
        <v/>
      </c>
      <c r="I197" s="139">
        <f>F197</f>
        <v/>
      </c>
      <c r="J197" s="138" t="inlineStr">
        <is>
          <t>BPT063</t>
        </is>
      </c>
      <c r="K197" s="139">
        <f>IF(A197="SEC", H197 + 1, "")</f>
        <v/>
      </c>
      <c r="L197" s="140">
        <f>F197</f>
        <v/>
      </c>
      <c r="M197" s="139" t="inlineStr">
        <is>
          <t>y</t>
        </is>
      </c>
      <c r="N197" s="139" t="inlineStr">
        <is>
          <t>y</t>
        </is>
      </c>
      <c r="O197" s="139" t="inlineStr">
        <is>
          <t>Y</t>
        </is>
      </c>
      <c r="P197" s="140">
        <f>P196</f>
        <v/>
      </c>
      <c r="Q197" s="138" t="inlineStr">
        <is>
          <t>D1</t>
        </is>
      </c>
      <c r="R197" s="138" t="inlineStr">
        <is>
          <t>3H-SCH23390</t>
        </is>
      </c>
      <c r="S197" s="138" t="inlineStr">
        <is>
          <t>0144-0822 (#2)</t>
        </is>
      </c>
      <c r="T197" s="139" t="n">
        <v>82</v>
      </c>
      <c r="U197" s="139" t="n">
        <v>2</v>
      </c>
      <c r="V197" s="141">
        <f>P197*(1/(2.22*10^12))*(1/(82))*(1/(0.125))*10^9</f>
        <v/>
      </c>
      <c r="W197" s="138" t="inlineStr">
        <is>
          <t>(+)-Butaclamol</t>
        </is>
      </c>
      <c r="X197" s="139" t="n">
        <v>3</v>
      </c>
      <c r="Y197" s="139" t="n">
        <v>3</v>
      </c>
      <c r="Z197" s="139" t="n">
        <v>15</v>
      </c>
      <c r="AA197" s="139" t="n">
        <v>8.859999999999999</v>
      </c>
      <c r="AB197" s="138" t="inlineStr">
        <is>
          <t>Dopamine</t>
        </is>
      </c>
      <c r="AC197" s="139" t="n">
        <v>1</v>
      </c>
      <c r="AD197" s="139" t="n">
        <v>1</v>
      </c>
    </row>
    <row r="198">
      <c r="A198" s="136" t="inlineStr">
        <is>
          <t>SEC</t>
        </is>
      </c>
      <c r="B198" s="136" t="inlineStr">
        <is>
          <t>D1-2</t>
        </is>
      </c>
      <c r="C198" s="137" t="inlineStr">
        <is>
          <t>11/09/2023</t>
        </is>
      </c>
      <c r="D198" s="138" t="inlineStr">
        <is>
          <t>BPT065</t>
        </is>
      </c>
      <c r="E198" s="139">
        <f>IF(A197="SEC", K197 + 1, E197 + 1)</f>
        <v/>
      </c>
      <c r="F198" s="139" t="inlineStr">
        <is>
          <t>Y</t>
        </is>
      </c>
      <c r="G198" s="138" t="inlineStr">
        <is>
          <t>BPT066</t>
        </is>
      </c>
      <c r="H198" s="139">
        <f>IF(A198="SEC", E198 + 1, "")</f>
        <v/>
      </c>
      <c r="I198" s="139">
        <f>F198</f>
        <v/>
      </c>
      <c r="J198" s="138" t="inlineStr">
        <is>
          <t>BPT067</t>
        </is>
      </c>
      <c r="K198" s="139">
        <f>IF(A198="SEC", H198 + 1, "")</f>
        <v/>
      </c>
      <c r="L198" s="140">
        <f>F198</f>
        <v/>
      </c>
      <c r="M198" s="139" t="inlineStr">
        <is>
          <t>y</t>
        </is>
      </c>
      <c r="N198" s="139" t="inlineStr">
        <is>
          <t>y</t>
        </is>
      </c>
      <c r="O198" s="139" t="inlineStr">
        <is>
          <t>Y</t>
        </is>
      </c>
      <c r="P198" s="140">
        <f>P197</f>
        <v/>
      </c>
      <c r="Q198" s="138" t="inlineStr">
        <is>
          <t>D1</t>
        </is>
      </c>
      <c r="R198" s="138" t="inlineStr">
        <is>
          <t>3H-SCH23390</t>
        </is>
      </c>
      <c r="S198" s="138" t="inlineStr">
        <is>
          <t>0144-0822 (#2)</t>
        </is>
      </c>
      <c r="T198" s="139" t="n">
        <v>82</v>
      </c>
      <c r="U198" s="139" t="n">
        <v>2</v>
      </c>
      <c r="V198" s="141">
        <f>P198*(1/(2.22*10^12))*(1/(82))*(1/(0.125))*10^9</f>
        <v/>
      </c>
      <c r="W198" s="138" t="inlineStr">
        <is>
          <t>(+)-Butaclamol</t>
        </is>
      </c>
      <c r="X198" s="139" t="n">
        <v>3</v>
      </c>
      <c r="Y198" s="139" t="n">
        <v>3</v>
      </c>
      <c r="Z198" s="139" t="n">
        <v>15</v>
      </c>
      <c r="AA198" s="139" t="n">
        <v>8.859999999999999</v>
      </c>
      <c r="AB198" s="138" t="inlineStr">
        <is>
          <t>Dopamine</t>
        </is>
      </c>
      <c r="AC198" s="139" t="n">
        <v>1</v>
      </c>
      <c r="AD198" s="139" t="n">
        <v>1</v>
      </c>
    </row>
    <row r="199">
      <c r="A199" s="136" t="inlineStr">
        <is>
          <t>SEC</t>
        </is>
      </c>
      <c r="B199" s="136" t="inlineStr">
        <is>
          <t>KOR-0</t>
        </is>
      </c>
      <c r="C199" s="137" t="inlineStr">
        <is>
          <t>11/09/2023</t>
        </is>
      </c>
      <c r="D199" s="138" t="inlineStr">
        <is>
          <t>BPT069</t>
        </is>
      </c>
      <c r="E199" s="139">
        <f>IF(A198="SEC", K198 + 1, E198 + 1)</f>
        <v/>
      </c>
      <c r="F199" s="139" t="inlineStr">
        <is>
          <t>Y</t>
        </is>
      </c>
      <c r="G199" s="138" t="inlineStr">
        <is>
          <t>BPT070</t>
        </is>
      </c>
      <c r="H199" s="139">
        <f>IF(A199="SEC", E199 + 1, "")</f>
        <v/>
      </c>
      <c r="I199" s="139">
        <f>F199</f>
        <v/>
      </c>
      <c r="J199" s="138" t="inlineStr">
        <is>
          <t>BPT061</t>
        </is>
      </c>
      <c r="K199" s="139">
        <f>IF(A199="SEC", H199 + 1, "")</f>
        <v/>
      </c>
      <c r="L199" s="140">
        <f>F199</f>
        <v/>
      </c>
      <c r="M199" s="139" t="inlineStr">
        <is>
          <t>y</t>
        </is>
      </c>
      <c r="N199" s="139" t="inlineStr">
        <is>
          <t>y</t>
        </is>
      </c>
      <c r="O199" s="139" t="inlineStr">
        <is>
          <t>Y</t>
        </is>
      </c>
      <c r="P199" s="140" t="n">
        <v>11243.29</v>
      </c>
      <c r="Q199" s="138" t="inlineStr">
        <is>
          <t>KOR</t>
        </is>
      </c>
      <c r="R199" s="138" t="inlineStr">
        <is>
          <t>3H-U69593</t>
        </is>
      </c>
      <c r="S199" s="138" t="inlineStr">
        <is>
          <t>0019-0123</t>
        </is>
      </c>
      <c r="T199" s="139" t="n">
        <v>45</v>
      </c>
      <c r="U199" s="139" t="n">
        <v>1</v>
      </c>
      <c r="V199" s="141">
        <f>P199*(1/(2.22*10^12))*(1/(45))*(1/(0.125))*10^9</f>
        <v/>
      </c>
      <c r="W199" s="138" t="inlineStr">
        <is>
          <t>Salvinorin A</t>
        </is>
      </c>
      <c r="X199" s="139" t="n">
        <v>3</v>
      </c>
      <c r="Y199" s="139" t="n">
        <v>3</v>
      </c>
      <c r="Z199" s="139" t="n">
        <v>15</v>
      </c>
      <c r="AA199" s="139" t="n">
        <v>2.43</v>
      </c>
      <c r="AB199" s="138" t="inlineStr">
        <is>
          <t>Standard</t>
        </is>
      </c>
      <c r="AC199" s="139" t="n">
        <v>1</v>
      </c>
      <c r="AD199" s="139" t="n">
        <v>1</v>
      </c>
    </row>
    <row r="200">
      <c r="A200" s="136" t="inlineStr">
        <is>
          <t>SEC</t>
        </is>
      </c>
      <c r="B200" s="136" t="inlineStr">
        <is>
          <t>KOR-1</t>
        </is>
      </c>
      <c r="C200" s="137" t="inlineStr">
        <is>
          <t>11/09/2023</t>
        </is>
      </c>
      <c r="D200" s="138" t="inlineStr">
        <is>
          <t>BPT072</t>
        </is>
      </c>
      <c r="E200" s="139">
        <f>IF(A199="SEC", K199 + 1, E199 + 1)</f>
        <v/>
      </c>
      <c r="F200" s="139" t="inlineStr">
        <is>
          <t>Y</t>
        </is>
      </c>
      <c r="G200" s="138" t="inlineStr">
        <is>
          <t>BPT073</t>
        </is>
      </c>
      <c r="H200" s="139">
        <f>IF(A200="SEC", E200 + 1, "")</f>
        <v/>
      </c>
      <c r="I200" s="139">
        <f>F200</f>
        <v/>
      </c>
      <c r="J200" s="138" t="inlineStr">
        <is>
          <t>BPT074</t>
        </is>
      </c>
      <c r="K200" s="139">
        <f>IF(A200="SEC", H200 + 1, "")</f>
        <v/>
      </c>
      <c r="L200" s="140">
        <f>F200</f>
        <v/>
      </c>
      <c r="M200" s="139" t="inlineStr">
        <is>
          <t>y</t>
        </is>
      </c>
      <c r="N200" s="139" t="inlineStr">
        <is>
          <t>y</t>
        </is>
      </c>
      <c r="O200" s="139" t="inlineStr">
        <is>
          <t>Y</t>
        </is>
      </c>
      <c r="P200" s="140">
        <f>P199</f>
        <v/>
      </c>
      <c r="Q200" s="138" t="inlineStr">
        <is>
          <t>KOR</t>
        </is>
      </c>
      <c r="R200" s="138" t="inlineStr">
        <is>
          <t>3H-U69593</t>
        </is>
      </c>
      <c r="S200" s="138" t="inlineStr">
        <is>
          <t>0019-0123</t>
        </is>
      </c>
      <c r="T200" s="139" t="n">
        <v>45</v>
      </c>
      <c r="U200" s="139" t="n">
        <v>1</v>
      </c>
      <c r="V200" s="141">
        <f>P200*(1/(2.22*10^12))*(1/(45))*(1/(0.125))*10^9</f>
        <v/>
      </c>
      <c r="W200" s="138" t="inlineStr">
        <is>
          <t>Salvinorin A</t>
        </is>
      </c>
      <c r="X200" s="139" t="n">
        <v>3</v>
      </c>
      <c r="Y200" s="139" t="n">
        <v>3</v>
      </c>
      <c r="Z200" s="139" t="n">
        <v>15</v>
      </c>
      <c r="AA200" s="139" t="n">
        <v>2.43</v>
      </c>
      <c r="AB200" s="138" t="inlineStr">
        <is>
          <t>Standard</t>
        </is>
      </c>
      <c r="AC200" s="139" t="n">
        <v>1</v>
      </c>
      <c r="AD200" s="139" t="n">
        <v>1</v>
      </c>
    </row>
    <row r="201">
      <c r="A201" s="142" t="inlineStr">
        <is>
          <t>SEC</t>
        </is>
      </c>
      <c r="B201" s="142" t="inlineStr">
        <is>
          <t>5-HT2C-0</t>
        </is>
      </c>
      <c r="C201" s="143" t="inlineStr">
        <is>
          <t>11/10/2023</t>
        </is>
      </c>
      <c r="D201" s="144" t="inlineStr">
        <is>
          <t>BPT097</t>
        </is>
      </c>
      <c r="E201" s="145" t="n">
        <v>4</v>
      </c>
      <c r="F201" s="145" t="inlineStr">
        <is>
          <t>y</t>
        </is>
      </c>
      <c r="G201" s="144" t="inlineStr">
        <is>
          <t>BPT096</t>
        </is>
      </c>
      <c r="H201" s="145">
        <f>IF(A201="SEC", E201 + 1, "")</f>
        <v/>
      </c>
      <c r="I201" s="145">
        <f>F201</f>
        <v/>
      </c>
      <c r="J201" s="144" t="inlineStr">
        <is>
          <t>BPT095</t>
        </is>
      </c>
      <c r="K201" s="145">
        <f>IF(A201="SEC", H201 + 1, "")</f>
        <v/>
      </c>
      <c r="L201" s="146">
        <f>F201</f>
        <v/>
      </c>
      <c r="M201" s="145" t="inlineStr">
        <is>
          <t>y</t>
        </is>
      </c>
      <c r="N201" s="145" t="inlineStr">
        <is>
          <t>y</t>
        </is>
      </c>
      <c r="O201" s="145" t="inlineStr">
        <is>
          <t>Y</t>
        </is>
      </c>
      <c r="P201" s="146" t="n">
        <v>11399.61</v>
      </c>
      <c r="Q201" s="144" t="inlineStr">
        <is>
          <t>5-HT2C</t>
        </is>
      </c>
      <c r="R201" s="144" t="inlineStr">
        <is>
          <t>3H-Mesulergine</t>
        </is>
      </c>
      <c r="S201" s="144" t="inlineStr">
        <is>
          <t>0226-1122 (#1)</t>
        </is>
      </c>
      <c r="T201" s="145" t="n">
        <v>80.09999999999999</v>
      </c>
      <c r="U201" s="145" t="n">
        <v>2.5</v>
      </c>
      <c r="V201" s="147">
        <f>P201*(1/(2.22*10^12))*(1/(80.1))*(1/(0.125))*10^9</f>
        <v/>
      </c>
      <c r="W201" s="144" t="inlineStr">
        <is>
          <t>Ritanserin</t>
        </is>
      </c>
      <c r="X201" s="145" t="n">
        <v>3</v>
      </c>
      <c r="Y201" s="145" t="n">
        <v>2</v>
      </c>
      <c r="Z201" s="145" t="n">
        <v>15</v>
      </c>
      <c r="AA201" s="145" t="n">
        <v>10.81</v>
      </c>
      <c r="AB201" s="144" t="inlineStr">
        <is>
          <t>Standard</t>
        </is>
      </c>
      <c r="AC201" s="145" t="n">
        <v>1</v>
      </c>
      <c r="AD201" s="145" t="n">
        <v>0.67</v>
      </c>
    </row>
    <row r="202">
      <c r="A202" s="142" t="inlineStr">
        <is>
          <t>SEC</t>
        </is>
      </c>
      <c r="B202" s="142" t="inlineStr">
        <is>
          <t>5-HT2C-1</t>
        </is>
      </c>
      <c r="C202" s="143" t="inlineStr">
        <is>
          <t>11/10/2023</t>
        </is>
      </c>
      <c r="D202" s="144" t="inlineStr">
        <is>
          <t>BPT101</t>
        </is>
      </c>
      <c r="E202" s="145">
        <f>IF(A201="SEC", K201 + 1, E201 + 1)</f>
        <v/>
      </c>
      <c r="F202" s="145" t="inlineStr">
        <is>
          <t>y</t>
        </is>
      </c>
      <c r="G202" s="144" t="inlineStr">
        <is>
          <t>BPT100</t>
        </is>
      </c>
      <c r="H202" s="145">
        <f>IF(A202="SEC", E202 + 1, "")</f>
        <v/>
      </c>
      <c r="I202" s="145">
        <f>F202</f>
        <v/>
      </c>
      <c r="J202" s="144" t="inlineStr">
        <is>
          <t>BPT099</t>
        </is>
      </c>
      <c r="K202" s="145">
        <f>IF(A202="SEC", H202 + 1, "")</f>
        <v/>
      </c>
      <c r="L202" s="146">
        <f>F202</f>
        <v/>
      </c>
      <c r="M202" s="145" t="inlineStr">
        <is>
          <t>y</t>
        </is>
      </c>
      <c r="N202" s="145" t="inlineStr">
        <is>
          <t>y</t>
        </is>
      </c>
      <c r="O202" s="145" t="inlineStr">
        <is>
          <t>Y</t>
        </is>
      </c>
      <c r="P202" s="146">
        <f>P201</f>
        <v/>
      </c>
      <c r="Q202" s="144" t="inlineStr">
        <is>
          <t>5-HT2C</t>
        </is>
      </c>
      <c r="R202" s="144" t="inlineStr">
        <is>
          <t>3H-Mesulergine</t>
        </is>
      </c>
      <c r="S202" s="144" t="inlineStr">
        <is>
          <t>0226-1122 (#1)</t>
        </is>
      </c>
      <c r="T202" s="145" t="n">
        <v>80.09999999999999</v>
      </c>
      <c r="U202" s="145" t="n">
        <v>2.5</v>
      </c>
      <c r="V202" s="147">
        <f>P202*(1/(2.22*10^12))*(1/(80.1))*(1/(0.125))*10^9</f>
        <v/>
      </c>
      <c r="W202" s="144" t="inlineStr">
        <is>
          <t>Ritanserin</t>
        </is>
      </c>
      <c r="X202" s="145" t="n">
        <v>3</v>
      </c>
      <c r="Y202" s="145" t="n">
        <v>2</v>
      </c>
      <c r="Z202" s="145" t="n">
        <v>15</v>
      </c>
      <c r="AA202" s="145" t="n">
        <v>10.81</v>
      </c>
      <c r="AB202" s="144" t="inlineStr">
        <is>
          <t>Standard</t>
        </is>
      </c>
      <c r="AC202" s="145" t="n">
        <v>1</v>
      </c>
      <c r="AD202" s="145" t="n">
        <v>0.67</v>
      </c>
    </row>
    <row r="203">
      <c r="A203" s="142" t="inlineStr">
        <is>
          <t>SEC</t>
        </is>
      </c>
      <c r="B203" s="142" t="inlineStr">
        <is>
          <t>5-HT2C-2</t>
        </is>
      </c>
      <c r="C203" s="143" t="inlineStr">
        <is>
          <t>11/10/2023</t>
        </is>
      </c>
      <c r="D203" s="144" t="inlineStr">
        <is>
          <t>BPT103</t>
        </is>
      </c>
      <c r="E203" s="145">
        <f>IF(A202="SEC", K202 + 1, E202 + 1)</f>
        <v/>
      </c>
      <c r="F203" s="145" t="inlineStr">
        <is>
          <t>y</t>
        </is>
      </c>
      <c r="G203" s="144" t="inlineStr">
        <is>
          <t>BPT104</t>
        </is>
      </c>
      <c r="H203" s="145">
        <f>IF(A203="SEC", E203 + 1, "")</f>
        <v/>
      </c>
      <c r="I203" s="145">
        <f>F203</f>
        <v/>
      </c>
      <c r="J203" s="144" t="inlineStr">
        <is>
          <t>BPT105</t>
        </is>
      </c>
      <c r="K203" s="145">
        <f>IF(A203="SEC", H203 + 1, "")</f>
        <v/>
      </c>
      <c r="L203" s="146">
        <f>F203</f>
        <v/>
      </c>
      <c r="M203" s="145" t="inlineStr">
        <is>
          <t>y</t>
        </is>
      </c>
      <c r="N203" s="145" t="inlineStr">
        <is>
          <t>y</t>
        </is>
      </c>
      <c r="O203" s="145" t="inlineStr">
        <is>
          <t>Y</t>
        </is>
      </c>
      <c r="P203" s="146">
        <f>P202</f>
        <v/>
      </c>
      <c r="Q203" s="144" t="inlineStr">
        <is>
          <t>5-HT2C</t>
        </is>
      </c>
      <c r="R203" s="144" t="inlineStr">
        <is>
          <t>3H-Mesulergine</t>
        </is>
      </c>
      <c r="S203" s="144" t="inlineStr">
        <is>
          <t>0226-1122 (#1)</t>
        </is>
      </c>
      <c r="T203" s="145" t="n">
        <v>80.09999999999999</v>
      </c>
      <c r="U203" s="145" t="n">
        <v>2.5</v>
      </c>
      <c r="V203" s="147">
        <f>P203*(1/(2.22*10^12))*(1/(80.1))*(1/(0.125))*10^9</f>
        <v/>
      </c>
      <c r="W203" s="144" t="inlineStr">
        <is>
          <t>Ritanserin</t>
        </is>
      </c>
      <c r="X203" s="145" t="n">
        <v>3</v>
      </c>
      <c r="Y203" s="145" t="n">
        <v>2</v>
      </c>
      <c r="Z203" s="145" t="n">
        <v>15</v>
      </c>
      <c r="AA203" s="145" t="n">
        <v>10.81</v>
      </c>
      <c r="AB203" s="144" t="inlineStr">
        <is>
          <t>Standard</t>
        </is>
      </c>
      <c r="AC203" s="145" t="n">
        <v>1</v>
      </c>
      <c r="AD203" s="145" t="n">
        <v>0.67</v>
      </c>
    </row>
    <row r="204">
      <c r="A204" s="142" t="inlineStr">
        <is>
          <t>SEC</t>
        </is>
      </c>
      <c r="B204" s="142" t="inlineStr">
        <is>
          <t>5-HT2C-3</t>
        </is>
      </c>
      <c r="C204" s="143" t="inlineStr">
        <is>
          <t>11/10/2023</t>
        </is>
      </c>
      <c r="D204" s="144" t="inlineStr">
        <is>
          <t>BPT107</t>
        </is>
      </c>
      <c r="E204" s="145">
        <f>IF(A203="SEC", K203 + 1, E203 + 1)</f>
        <v/>
      </c>
      <c r="F204" s="145" t="inlineStr">
        <is>
          <t>y</t>
        </is>
      </c>
      <c r="G204" s="144" t="inlineStr">
        <is>
          <t>BPT108</t>
        </is>
      </c>
      <c r="H204" s="145">
        <f>IF(A204="SEC", E204 + 1, "")</f>
        <v/>
      </c>
      <c r="I204" s="145">
        <f>F204</f>
        <v/>
      </c>
      <c r="J204" s="144" t="inlineStr">
        <is>
          <t>BPT109</t>
        </is>
      </c>
      <c r="K204" s="145">
        <f>IF(A204="SEC", H204 + 1, "")</f>
        <v/>
      </c>
      <c r="L204" s="146">
        <f>F204</f>
        <v/>
      </c>
      <c r="M204" s="145" t="inlineStr">
        <is>
          <t>y</t>
        </is>
      </c>
      <c r="N204" s="145" t="inlineStr">
        <is>
          <t>y</t>
        </is>
      </c>
      <c r="O204" s="145" t="inlineStr">
        <is>
          <t>Y</t>
        </is>
      </c>
      <c r="P204" s="146">
        <f>P203</f>
        <v/>
      </c>
      <c r="Q204" s="144" t="inlineStr">
        <is>
          <t>5-HT2C</t>
        </is>
      </c>
      <c r="R204" s="144" t="inlineStr">
        <is>
          <t>3H-Mesulergine</t>
        </is>
      </c>
      <c r="S204" s="144" t="inlineStr">
        <is>
          <t>0226-1122 (#1)</t>
        </is>
      </c>
      <c r="T204" s="145" t="n">
        <v>80.09999999999999</v>
      </c>
      <c r="U204" s="145" t="n">
        <v>2.5</v>
      </c>
      <c r="V204" s="147">
        <f>P204*(1/(2.22*10^12))*(1/(80.1))*(1/(0.125))*10^9</f>
        <v/>
      </c>
      <c r="W204" s="144" t="inlineStr">
        <is>
          <t>Ritanserin</t>
        </is>
      </c>
      <c r="X204" s="145" t="n">
        <v>3</v>
      </c>
      <c r="Y204" s="145" t="n">
        <v>2</v>
      </c>
      <c r="Z204" s="145" t="n">
        <v>15</v>
      </c>
      <c r="AA204" s="145" t="n">
        <v>10.81</v>
      </c>
      <c r="AB204" s="144" t="inlineStr">
        <is>
          <t>Standard</t>
        </is>
      </c>
      <c r="AC204" s="145" t="n">
        <v>1</v>
      </c>
      <c r="AD204" s="145" t="n">
        <v>0.67</v>
      </c>
    </row>
    <row r="205">
      <c r="A205" s="142" t="inlineStr">
        <is>
          <t>SEC</t>
        </is>
      </c>
      <c r="B205" s="142" t="inlineStr">
        <is>
          <t>5-HT2C-4</t>
        </is>
      </c>
      <c r="C205" s="143" t="inlineStr">
        <is>
          <t>11/10/2023</t>
        </is>
      </c>
      <c r="D205" s="144" t="inlineStr">
        <is>
          <t>BPT111</t>
        </is>
      </c>
      <c r="E205" s="145">
        <f>IF(A204="SEC", K204 + 1, E204 + 1)</f>
        <v/>
      </c>
      <c r="F205" s="145" t="inlineStr">
        <is>
          <t>y</t>
        </is>
      </c>
      <c r="G205" s="144" t="inlineStr">
        <is>
          <t>BPT112</t>
        </is>
      </c>
      <c r="H205" s="145">
        <f>IF(A205="SEC", E205 + 1, "")</f>
        <v/>
      </c>
      <c r="I205" s="145">
        <f>F205</f>
        <v/>
      </c>
      <c r="J205" s="144" t="inlineStr">
        <is>
          <t>BPT113</t>
        </is>
      </c>
      <c r="K205" s="145">
        <f>IF(A205="SEC", H205 + 1, "")</f>
        <v/>
      </c>
      <c r="L205" s="146">
        <f>F205</f>
        <v/>
      </c>
      <c r="M205" s="145" t="inlineStr">
        <is>
          <t>y</t>
        </is>
      </c>
      <c r="N205" s="145" t="inlineStr">
        <is>
          <t>y</t>
        </is>
      </c>
      <c r="O205" s="145" t="inlineStr">
        <is>
          <t>Y</t>
        </is>
      </c>
      <c r="P205" s="146">
        <f>P204</f>
        <v/>
      </c>
      <c r="Q205" s="144" t="inlineStr">
        <is>
          <t>5-HT2C</t>
        </is>
      </c>
      <c r="R205" s="144" t="inlineStr">
        <is>
          <t>3H-Mesulergine</t>
        </is>
      </c>
      <c r="S205" s="144" t="inlineStr">
        <is>
          <t>0226-1122 (#1)</t>
        </is>
      </c>
      <c r="T205" s="145" t="n">
        <v>80.09999999999999</v>
      </c>
      <c r="U205" s="145" t="n">
        <v>2.5</v>
      </c>
      <c r="V205" s="147">
        <f>P205*(1/(2.22*10^12))*(1/(80.1))*(1/(0.125))*10^9</f>
        <v/>
      </c>
      <c r="W205" s="144" t="inlineStr">
        <is>
          <t>Ritanserin</t>
        </is>
      </c>
      <c r="X205" s="145" t="n">
        <v>3</v>
      </c>
      <c r="Y205" s="145" t="n">
        <v>2</v>
      </c>
      <c r="Z205" s="145" t="n">
        <v>15</v>
      </c>
      <c r="AA205" s="145" t="n">
        <v>10.81</v>
      </c>
      <c r="AB205" s="144" t="inlineStr">
        <is>
          <t>Standard</t>
        </is>
      </c>
      <c r="AC205" s="145" t="n">
        <v>1</v>
      </c>
      <c r="AD205" s="145" t="n">
        <v>0.67</v>
      </c>
    </row>
    <row r="206">
      <c r="A206" s="142" t="inlineStr">
        <is>
          <t>SEC</t>
        </is>
      </c>
      <c r="B206" s="142" t="inlineStr">
        <is>
          <t>DAT-0</t>
        </is>
      </c>
      <c r="C206" s="143" t="inlineStr">
        <is>
          <t>11/10/2023</t>
        </is>
      </c>
      <c r="D206" s="144" t="inlineStr">
        <is>
          <t>BPT127</t>
        </is>
      </c>
      <c r="E206" s="145">
        <f>IF(A205="SEC", K205 + 1, E205 + 1)</f>
        <v/>
      </c>
      <c r="F206" s="145" t="inlineStr">
        <is>
          <t>y</t>
        </is>
      </c>
      <c r="G206" s="144" t="inlineStr">
        <is>
          <t>BPT128</t>
        </is>
      </c>
      <c r="H206" s="145">
        <f>IF(A206="SEC", E206 + 1, "")</f>
        <v/>
      </c>
      <c r="I206" s="145">
        <f>F206</f>
        <v/>
      </c>
      <c r="J206" s="144" t="inlineStr">
        <is>
          <t>BPT129</t>
        </is>
      </c>
      <c r="K206" s="145">
        <f>IF(A206="SEC", H206 + 1, "")</f>
        <v/>
      </c>
      <c r="L206" s="146">
        <f>F206</f>
        <v/>
      </c>
      <c r="M206" s="145" t="inlineStr">
        <is>
          <t>y</t>
        </is>
      </c>
      <c r="N206" s="145" t="inlineStr">
        <is>
          <t>y</t>
        </is>
      </c>
      <c r="O206" s="145" t="inlineStr">
        <is>
          <t>Y</t>
        </is>
      </c>
      <c r="P206" s="146" t="n">
        <v>88581.41</v>
      </c>
      <c r="Q206" s="144" t="inlineStr">
        <is>
          <t>DAT</t>
        </is>
      </c>
      <c r="R206" s="144" t="inlineStr">
        <is>
          <t>3H-Win35428</t>
        </is>
      </c>
      <c r="S206" s="144" t="inlineStr">
        <is>
          <t>0024-0223 (#1)</t>
        </is>
      </c>
      <c r="T206" s="145" t="n">
        <v>82.8</v>
      </c>
      <c r="U206" s="145" t="n">
        <v>5</v>
      </c>
      <c r="V206" s="147">
        <f>P206*(1/(2.22*10^12))*(1/(82.8))*(1/(0.125))*10^9</f>
        <v/>
      </c>
      <c r="W206" s="144" t="inlineStr">
        <is>
          <t>GBR12909</t>
        </is>
      </c>
      <c r="X206" s="145" t="n">
        <v>3</v>
      </c>
      <c r="Y206" s="145" t="n">
        <v>3</v>
      </c>
      <c r="Z206" s="145" t="n">
        <v>15</v>
      </c>
      <c r="AA206" s="145" t="n">
        <v>22.36</v>
      </c>
      <c r="AB206" s="144" t="inlineStr">
        <is>
          <t>Transporter</t>
        </is>
      </c>
      <c r="AC206" s="145" t="n">
        <v>1</v>
      </c>
      <c r="AD206" s="145" t="n">
        <v>1</v>
      </c>
    </row>
    <row r="207">
      <c r="A207" s="142" t="inlineStr">
        <is>
          <t>SEC</t>
        </is>
      </c>
      <c r="B207" s="142" t="inlineStr">
        <is>
          <t>DAT-1</t>
        </is>
      </c>
      <c r="C207" s="143" t="inlineStr">
        <is>
          <t>11/10/2023</t>
        </is>
      </c>
      <c r="D207" s="144" t="inlineStr">
        <is>
          <t>BPT131</t>
        </is>
      </c>
      <c r="E207" s="145">
        <f>IF(A206="SEC", K206 + 1, E206 + 1)</f>
        <v/>
      </c>
      <c r="F207" s="145" t="inlineStr">
        <is>
          <t>y</t>
        </is>
      </c>
      <c r="G207" s="144" t="inlineStr">
        <is>
          <t>BPT132</t>
        </is>
      </c>
      <c r="H207" s="145">
        <f>IF(A207="SEC", E207 + 1, "")</f>
        <v/>
      </c>
      <c r="I207" s="145">
        <f>F207</f>
        <v/>
      </c>
      <c r="J207" s="144" t="inlineStr">
        <is>
          <t>BPT133</t>
        </is>
      </c>
      <c r="K207" s="145">
        <f>IF(A207="SEC", H207 + 1, "")</f>
        <v/>
      </c>
      <c r="L207" s="146">
        <f>F207</f>
        <v/>
      </c>
      <c r="M207" s="145" t="inlineStr">
        <is>
          <t>y</t>
        </is>
      </c>
      <c r="N207" s="145" t="inlineStr">
        <is>
          <t>y</t>
        </is>
      </c>
      <c r="O207" s="145" t="inlineStr">
        <is>
          <t>Y</t>
        </is>
      </c>
      <c r="P207" s="146">
        <f>P206</f>
        <v/>
      </c>
      <c r="Q207" s="144" t="inlineStr">
        <is>
          <t>DAT</t>
        </is>
      </c>
      <c r="R207" s="144" t="inlineStr">
        <is>
          <t>3H-Win35428</t>
        </is>
      </c>
      <c r="S207" s="144" t="inlineStr">
        <is>
          <t>0024-0223 (#1)</t>
        </is>
      </c>
      <c r="T207" s="145" t="n">
        <v>82.8</v>
      </c>
      <c r="U207" s="145" t="n">
        <v>5</v>
      </c>
      <c r="V207" s="147">
        <f>P207*(1/(2.22*10^12))*(1/(82.8))*(1/(0.125))*10^9</f>
        <v/>
      </c>
      <c r="W207" s="144" t="inlineStr">
        <is>
          <t>GBR12909</t>
        </is>
      </c>
      <c r="X207" s="145" t="n">
        <v>3</v>
      </c>
      <c r="Y207" s="145" t="n">
        <v>3</v>
      </c>
      <c r="Z207" s="145" t="n">
        <v>15</v>
      </c>
      <c r="AA207" s="145" t="n">
        <v>22.36</v>
      </c>
      <c r="AB207" s="144" t="inlineStr">
        <is>
          <t>Transporter</t>
        </is>
      </c>
      <c r="AC207" s="145" t="n">
        <v>1</v>
      </c>
      <c r="AD207" s="145" t="n">
        <v>1</v>
      </c>
    </row>
    <row r="208">
      <c r="A208" s="148" t="inlineStr">
        <is>
          <t>SEC</t>
        </is>
      </c>
      <c r="B208" s="148" t="inlineStr">
        <is>
          <t>Sigma 1-0</t>
        </is>
      </c>
      <c r="C208" s="149" t="inlineStr">
        <is>
          <t>11/13/2023</t>
        </is>
      </c>
      <c r="D208" s="150" t="inlineStr">
        <is>
          <t>BPT168</t>
        </is>
      </c>
      <c r="E208" s="151" t="n">
        <v>4</v>
      </c>
      <c r="F208" s="151" t="inlineStr">
        <is>
          <t>y</t>
        </is>
      </c>
      <c r="G208" s="150" t="inlineStr">
        <is>
          <t>BPT169</t>
        </is>
      </c>
      <c r="H208" s="151">
        <f>IF(A208="SEC", E208 + 1, "")</f>
        <v/>
      </c>
      <c r="I208" s="151">
        <f>F208</f>
        <v/>
      </c>
      <c r="J208" s="150" t="inlineStr">
        <is>
          <t>BPT170</t>
        </is>
      </c>
      <c r="K208" s="151">
        <f>IF(A208="SEC", H208 + 1, "")</f>
        <v/>
      </c>
      <c r="L208" s="152">
        <f>F208</f>
        <v/>
      </c>
      <c r="M208" s="151" t="inlineStr">
        <is>
          <t>y</t>
        </is>
      </c>
      <c r="N208" s="151" t="inlineStr">
        <is>
          <t>y</t>
        </is>
      </c>
      <c r="O208" s="151" t="inlineStr">
        <is>
          <t>y</t>
        </is>
      </c>
      <c r="P208" s="152" t="n">
        <v>34404.09</v>
      </c>
      <c r="Q208" s="150" t="inlineStr">
        <is>
          <t>Sigma 1</t>
        </is>
      </c>
      <c r="R208" s="150" t="inlineStr">
        <is>
          <t>3H-Pentazocine</t>
        </is>
      </c>
      <c r="S208" s="150" t="inlineStr">
        <is>
          <t>0052-0323 (#1)</t>
        </is>
      </c>
      <c r="T208" s="151" t="n">
        <v>28.4</v>
      </c>
      <c r="U208" s="151" t="n">
        <v>5.5</v>
      </c>
      <c r="V208" s="153">
        <f>P208*(1/(2.22*10^12))*(1/(28.4))*(1/(0.125))*10^9</f>
        <v/>
      </c>
      <c r="W208" s="150" t="inlineStr">
        <is>
          <t>Haloperidol</t>
        </is>
      </c>
      <c r="X208" s="151" t="n">
        <v>3</v>
      </c>
      <c r="Y208" s="151" t="n">
        <v>2</v>
      </c>
      <c r="Z208" s="151" t="n">
        <v>15</v>
      </c>
      <c r="AA208" s="151" t="n">
        <v>8.43</v>
      </c>
      <c r="AB208" s="150" t="inlineStr">
        <is>
          <t>Sigma</t>
        </is>
      </c>
      <c r="AC208" s="151" t="n">
        <v>0.5</v>
      </c>
      <c r="AD208" s="151" t="n">
        <v>0.67</v>
      </c>
    </row>
    <row r="209">
      <c r="A209" s="148" t="inlineStr">
        <is>
          <t>SEC</t>
        </is>
      </c>
      <c r="B209" s="148" t="inlineStr">
        <is>
          <t>Sigma 1-1</t>
        </is>
      </c>
      <c r="C209" s="149" t="inlineStr">
        <is>
          <t>11/13/2023</t>
        </is>
      </c>
      <c r="D209" s="150" t="inlineStr">
        <is>
          <t>BPT163</t>
        </is>
      </c>
      <c r="E209" s="151">
        <f>IF(A208="SEC", K208 + 1, E208 + 1)</f>
        <v/>
      </c>
      <c r="F209" s="151" t="inlineStr">
        <is>
          <t>y</t>
        </is>
      </c>
      <c r="G209" s="150" t="inlineStr">
        <is>
          <t>BPT164</t>
        </is>
      </c>
      <c r="H209" s="151">
        <f>IF(A209="SEC", E209 + 1, "")</f>
        <v/>
      </c>
      <c r="I209" s="151">
        <f>F209</f>
        <v/>
      </c>
      <c r="J209" s="150" t="inlineStr">
        <is>
          <t>BPT165</t>
        </is>
      </c>
      <c r="K209" s="151">
        <f>IF(A209="SEC", H209 + 1, "")</f>
        <v/>
      </c>
      <c r="L209" s="152">
        <f>F209</f>
        <v/>
      </c>
      <c r="M209" s="151" t="inlineStr">
        <is>
          <t>y</t>
        </is>
      </c>
      <c r="N209" s="151" t="inlineStr">
        <is>
          <t>y</t>
        </is>
      </c>
      <c r="O209" s="151" t="inlineStr">
        <is>
          <t>y</t>
        </is>
      </c>
      <c r="P209" s="152">
        <f>P208</f>
        <v/>
      </c>
      <c r="Q209" s="150" t="inlineStr">
        <is>
          <t>Sigma 1</t>
        </is>
      </c>
      <c r="R209" s="150" t="inlineStr">
        <is>
          <t>3H-Pentazocine</t>
        </is>
      </c>
      <c r="S209" s="150" t="inlineStr">
        <is>
          <t>0052-0323 (#1)</t>
        </is>
      </c>
      <c r="T209" s="151" t="n">
        <v>28.4</v>
      </c>
      <c r="U209" s="151" t="n">
        <v>5.5</v>
      </c>
      <c r="V209" s="153">
        <f>P209*(1/(2.22*10^12))*(1/(28.4))*(1/(0.125))*10^9</f>
        <v/>
      </c>
      <c r="W209" s="150" t="inlineStr">
        <is>
          <t>Haloperidol</t>
        </is>
      </c>
      <c r="X209" s="151" t="n">
        <v>3</v>
      </c>
      <c r="Y209" s="151" t="n">
        <v>2</v>
      </c>
      <c r="Z209" s="151" t="n">
        <v>15</v>
      </c>
      <c r="AA209" s="151" t="n">
        <v>8.43</v>
      </c>
      <c r="AB209" s="150" t="inlineStr">
        <is>
          <t>Sigma</t>
        </is>
      </c>
      <c r="AC209" s="151" t="n">
        <v>0.5</v>
      </c>
      <c r="AD209" s="151" t="n">
        <v>0.67</v>
      </c>
    </row>
    <row r="210">
      <c r="A210" s="148" t="inlineStr">
        <is>
          <t>SEC</t>
        </is>
      </c>
      <c r="B210" s="148" t="inlineStr">
        <is>
          <t>Sigma 1-2</t>
        </is>
      </c>
      <c r="C210" s="149" t="inlineStr">
        <is>
          <t>11/13/2023</t>
        </is>
      </c>
      <c r="D210" s="150" t="inlineStr">
        <is>
          <t>BPT175</t>
        </is>
      </c>
      <c r="E210" s="151">
        <f>IF(A209="SEC", K209 + 1, E209 + 1)</f>
        <v/>
      </c>
      <c r="F210" s="151" t="inlineStr">
        <is>
          <t>y</t>
        </is>
      </c>
      <c r="G210" s="150" t="inlineStr">
        <is>
          <t>BPT174</t>
        </is>
      </c>
      <c r="H210" s="151">
        <f>IF(A210="SEC", E210 + 1, "")</f>
        <v/>
      </c>
      <c r="I210" s="151">
        <f>F210</f>
        <v/>
      </c>
      <c r="J210" s="150" t="inlineStr">
        <is>
          <t>BPT178</t>
        </is>
      </c>
      <c r="K210" s="151">
        <f>IF(A210="SEC", H210 + 1, "")</f>
        <v/>
      </c>
      <c r="L210" s="152">
        <f>F210</f>
        <v/>
      </c>
      <c r="M210" s="151" t="inlineStr">
        <is>
          <t>y</t>
        </is>
      </c>
      <c r="N210" s="151" t="inlineStr">
        <is>
          <t>y</t>
        </is>
      </c>
      <c r="O210" s="151" t="inlineStr">
        <is>
          <t>y</t>
        </is>
      </c>
      <c r="P210" s="152">
        <f>P209</f>
        <v/>
      </c>
      <c r="Q210" s="150" t="inlineStr">
        <is>
          <t>Sigma 1</t>
        </is>
      </c>
      <c r="R210" s="150" t="inlineStr">
        <is>
          <t>3H-Pentazocine</t>
        </is>
      </c>
      <c r="S210" s="150" t="inlineStr">
        <is>
          <t>0052-0323 (#1)</t>
        </is>
      </c>
      <c r="T210" s="151" t="n">
        <v>28.4</v>
      </c>
      <c r="U210" s="151" t="n">
        <v>5.5</v>
      </c>
      <c r="V210" s="153">
        <f>P210*(1/(2.22*10^12))*(1/(28.4))*(1/(0.125))*10^9</f>
        <v/>
      </c>
      <c r="W210" s="150" t="inlineStr">
        <is>
          <t>Haloperidol</t>
        </is>
      </c>
      <c r="X210" s="151" t="n">
        <v>3</v>
      </c>
      <c r="Y210" s="151" t="n">
        <v>2</v>
      </c>
      <c r="Z210" s="151" t="n">
        <v>15</v>
      </c>
      <c r="AA210" s="151" t="n">
        <v>8.43</v>
      </c>
      <c r="AB210" s="150" t="inlineStr">
        <is>
          <t>Sigma</t>
        </is>
      </c>
      <c r="AC210" s="151" t="n">
        <v>0.5</v>
      </c>
      <c r="AD210" s="151" t="n">
        <v>0.67</v>
      </c>
    </row>
    <row r="211">
      <c r="A211" s="148" t="inlineStr">
        <is>
          <t>SEC</t>
        </is>
      </c>
      <c r="B211" s="148" t="inlineStr">
        <is>
          <t>Sigma 1-3</t>
        </is>
      </c>
      <c r="C211" s="149" t="inlineStr">
        <is>
          <t>11/13/2023</t>
        </is>
      </c>
      <c r="D211" s="150" t="inlineStr">
        <is>
          <t>BPT180</t>
        </is>
      </c>
      <c r="E211" s="151">
        <f>IF(A210="SEC", K210 + 1, E210 + 1)</f>
        <v/>
      </c>
      <c r="F211" s="151" t="inlineStr">
        <is>
          <t>y</t>
        </is>
      </c>
      <c r="G211" s="150" t="inlineStr">
        <is>
          <t>BPT179</t>
        </is>
      </c>
      <c r="H211" s="151">
        <f>IF(A211="SEC", E211 + 1, "")</f>
        <v/>
      </c>
      <c r="I211" s="151">
        <f>F211</f>
        <v/>
      </c>
      <c r="J211" s="150" t="inlineStr">
        <is>
          <t>BPT166</t>
        </is>
      </c>
      <c r="K211" s="151">
        <f>IF(A211="SEC", H211 + 1, "")</f>
        <v/>
      </c>
      <c r="L211" s="152">
        <f>F211</f>
        <v/>
      </c>
      <c r="M211" s="151" t="inlineStr">
        <is>
          <t>y</t>
        </is>
      </c>
      <c r="N211" s="151" t="inlineStr">
        <is>
          <t>y</t>
        </is>
      </c>
      <c r="O211" s="151" t="inlineStr">
        <is>
          <t>y</t>
        </is>
      </c>
      <c r="P211" s="152">
        <f>P210</f>
        <v/>
      </c>
      <c r="Q211" s="150" t="inlineStr">
        <is>
          <t>Sigma 1</t>
        </is>
      </c>
      <c r="R211" s="150" t="inlineStr">
        <is>
          <t>3H-Pentazocine</t>
        </is>
      </c>
      <c r="S211" s="150" t="inlineStr">
        <is>
          <t>0052-0323 (#1)</t>
        </is>
      </c>
      <c r="T211" s="151" t="n">
        <v>28.4</v>
      </c>
      <c r="U211" s="151" t="n">
        <v>5.5</v>
      </c>
      <c r="V211" s="153">
        <f>P211*(1/(2.22*10^12))*(1/(28.4))*(1/(0.125))*10^9</f>
        <v/>
      </c>
      <c r="W211" s="150" t="inlineStr">
        <is>
          <t>Haloperidol</t>
        </is>
      </c>
      <c r="X211" s="151" t="n">
        <v>3</v>
      </c>
      <c r="Y211" s="151" t="n">
        <v>2</v>
      </c>
      <c r="Z211" s="151" t="n">
        <v>15</v>
      </c>
      <c r="AA211" s="151" t="n">
        <v>8.43</v>
      </c>
      <c r="AB211" s="150" t="inlineStr">
        <is>
          <t>Sigma</t>
        </is>
      </c>
      <c r="AC211" s="151" t="n">
        <v>0.5</v>
      </c>
      <c r="AD211" s="151" t="n">
        <v>0.67</v>
      </c>
    </row>
    <row r="212">
      <c r="A212" s="148" t="inlineStr">
        <is>
          <t>SEC</t>
        </is>
      </c>
      <c r="B212" s="148" t="inlineStr">
        <is>
          <t>Sigma 1-4</t>
        </is>
      </c>
      <c r="C212" s="149" t="inlineStr">
        <is>
          <t>11/13/2023</t>
        </is>
      </c>
      <c r="D212" s="150" t="inlineStr">
        <is>
          <t>BPT181</t>
        </is>
      </c>
      <c r="E212" s="151">
        <f>IF(A211="SEC", K211 + 1, E211 + 1)</f>
        <v/>
      </c>
      <c r="F212" s="151" t="inlineStr">
        <is>
          <t>y</t>
        </is>
      </c>
      <c r="G212" s="150" t="inlineStr">
        <is>
          <t>BPT185</t>
        </is>
      </c>
      <c r="H212" s="151">
        <f>IF(A212="SEC", E212 + 1, "")</f>
        <v/>
      </c>
      <c r="I212" s="151">
        <f>F212</f>
        <v/>
      </c>
      <c r="J212" s="150" t="inlineStr">
        <is>
          <t>BPT184</t>
        </is>
      </c>
      <c r="K212" s="151">
        <f>IF(A212="SEC", H212 + 1, "")</f>
        <v/>
      </c>
      <c r="L212" s="152">
        <f>F212</f>
        <v/>
      </c>
      <c r="M212" s="151" t="inlineStr">
        <is>
          <t>y</t>
        </is>
      </c>
      <c r="N212" s="151" t="inlineStr">
        <is>
          <t>y</t>
        </is>
      </c>
      <c r="O212" s="151" t="inlineStr">
        <is>
          <t>y</t>
        </is>
      </c>
      <c r="P212" s="152">
        <f>P211</f>
        <v/>
      </c>
      <c r="Q212" s="150" t="inlineStr">
        <is>
          <t>Sigma 1</t>
        </is>
      </c>
      <c r="R212" s="150" t="inlineStr">
        <is>
          <t>3H-Pentazocine</t>
        </is>
      </c>
      <c r="S212" s="150" t="inlineStr">
        <is>
          <t>0052-0323 (#1)</t>
        </is>
      </c>
      <c r="T212" s="151" t="n">
        <v>28.4</v>
      </c>
      <c r="U212" s="151" t="n">
        <v>5.5</v>
      </c>
      <c r="V212" s="153">
        <f>P212*(1/(2.22*10^12))*(1/(28.4))*(1/(0.125))*10^9</f>
        <v/>
      </c>
      <c r="W212" s="150" t="inlineStr">
        <is>
          <t>Haloperidol</t>
        </is>
      </c>
      <c r="X212" s="151" t="n">
        <v>3</v>
      </c>
      <c r="Y212" s="151" t="n">
        <v>2</v>
      </c>
      <c r="Z212" s="151" t="n">
        <v>15</v>
      </c>
      <c r="AA212" s="151" t="n">
        <v>8.43</v>
      </c>
      <c r="AB212" s="150" t="inlineStr">
        <is>
          <t>Sigma</t>
        </is>
      </c>
      <c r="AC212" s="151" t="n">
        <v>0.5</v>
      </c>
      <c r="AD212" s="151" t="n">
        <v>0.67</v>
      </c>
    </row>
    <row r="213">
      <c r="A213" s="148" t="inlineStr">
        <is>
          <t>SEC</t>
        </is>
      </c>
      <c r="B213" s="148" t="inlineStr">
        <is>
          <t>Sigma 2-0</t>
        </is>
      </c>
      <c r="C213" s="149" t="inlineStr">
        <is>
          <t>11/13/2023</t>
        </is>
      </c>
      <c r="D213" s="150" t="inlineStr">
        <is>
          <t>BPT188</t>
        </is>
      </c>
      <c r="E213" s="151">
        <f>IF(A212="SEC", K212 + 1, E212 + 1)</f>
        <v/>
      </c>
      <c r="F213" s="151" t="inlineStr">
        <is>
          <t>y</t>
        </is>
      </c>
      <c r="G213" s="150" t="inlineStr">
        <is>
          <t>BPT187</t>
        </is>
      </c>
      <c r="H213" s="151">
        <f>IF(A213="SEC", E213 + 1, "")</f>
        <v/>
      </c>
      <c r="I213" s="151">
        <f>F213</f>
        <v/>
      </c>
      <c r="J213" s="150" t="inlineStr">
        <is>
          <t>BPT186</t>
        </is>
      </c>
      <c r="K213" s="151">
        <f>IF(A213="SEC", H213 + 1, "")</f>
        <v/>
      </c>
      <c r="L213" s="152">
        <f>F213</f>
        <v/>
      </c>
      <c r="M213" s="151" t="inlineStr">
        <is>
          <t>y</t>
        </is>
      </c>
      <c r="N213" s="151" t="inlineStr">
        <is>
          <t>y</t>
        </is>
      </c>
      <c r="O213" s="151" t="inlineStr">
        <is>
          <t>y</t>
        </is>
      </c>
      <c r="P213" s="152" t="n">
        <v>47164.42</v>
      </c>
      <c r="Q213" s="150" t="inlineStr">
        <is>
          <t>Sigma 2</t>
        </is>
      </c>
      <c r="R213" s="150" t="inlineStr">
        <is>
          <t>3H-DTG</t>
        </is>
      </c>
      <c r="S213" s="150" t="inlineStr">
        <is>
          <t>0100-0523</t>
        </is>
      </c>
      <c r="T213" s="151" t="n">
        <v>41.7</v>
      </c>
      <c r="U213" s="151" t="n">
        <v>5</v>
      </c>
      <c r="V213" s="153">
        <f>P213*(1/(2.22*10^12))*(1/(41.7))*(1/(0.125))*10^9</f>
        <v/>
      </c>
      <c r="W213" s="150" t="inlineStr">
        <is>
          <t>Haloperidol</t>
        </is>
      </c>
      <c r="X213" s="151" t="n">
        <v>3</v>
      </c>
      <c r="Y213" s="151" t="n">
        <v>2</v>
      </c>
      <c r="Z213" s="151" t="n">
        <v>15</v>
      </c>
      <c r="AA213" s="151" t="n">
        <v>11.26</v>
      </c>
      <c r="AB213" s="150" t="inlineStr">
        <is>
          <t>Sigma</t>
        </is>
      </c>
      <c r="AC213" s="151" t="n">
        <v>1</v>
      </c>
      <c r="AD213" s="151" t="n">
        <v>0.67</v>
      </c>
    </row>
    <row r="214">
      <c r="A214" s="148" t="inlineStr">
        <is>
          <t>SEC</t>
        </is>
      </c>
      <c r="B214" s="148" t="inlineStr">
        <is>
          <t>Sigma 2-1</t>
        </is>
      </c>
      <c r="C214" s="149" t="inlineStr">
        <is>
          <t>11/13/2023</t>
        </is>
      </c>
      <c r="D214" s="150" t="inlineStr">
        <is>
          <t>BPT193</t>
        </is>
      </c>
      <c r="E214" s="151">
        <f>IF(A213="SEC", K213 + 1, E213 + 1)</f>
        <v/>
      </c>
      <c r="F214" s="151" t="inlineStr">
        <is>
          <t>y</t>
        </is>
      </c>
      <c r="G214" s="150" t="inlineStr">
        <is>
          <t>BPT192</t>
        </is>
      </c>
      <c r="H214" s="151">
        <f>IF(A214="SEC", E214 + 1, "")</f>
        <v/>
      </c>
      <c r="I214" s="151">
        <f>F214</f>
        <v/>
      </c>
      <c r="J214" s="150" t="inlineStr">
        <is>
          <t>BPT191</t>
        </is>
      </c>
      <c r="K214" s="151">
        <f>IF(A214="SEC", H214 + 1, "")</f>
        <v/>
      </c>
      <c r="L214" s="152">
        <f>F214</f>
        <v/>
      </c>
      <c r="M214" s="151" t="inlineStr">
        <is>
          <t>y</t>
        </is>
      </c>
      <c r="N214" s="151" t="inlineStr">
        <is>
          <t>y</t>
        </is>
      </c>
      <c r="O214" s="151" t="inlineStr">
        <is>
          <t>y</t>
        </is>
      </c>
      <c r="P214" s="152">
        <f>P213</f>
        <v/>
      </c>
      <c r="Q214" s="150" t="inlineStr">
        <is>
          <t>Sigma 2</t>
        </is>
      </c>
      <c r="R214" s="150" t="inlineStr">
        <is>
          <t>3H-DTG</t>
        </is>
      </c>
      <c r="S214" s="150" t="inlineStr">
        <is>
          <t>0100-0523</t>
        </is>
      </c>
      <c r="T214" s="151" t="n">
        <v>41.7</v>
      </c>
      <c r="U214" s="151" t="n">
        <v>5</v>
      </c>
      <c r="V214" s="153">
        <f>P214*(1/(2.22*10^12))*(1/(41.7))*(1/(0.125))*10^9</f>
        <v/>
      </c>
      <c r="W214" s="150" t="inlineStr">
        <is>
          <t>Haloperidol</t>
        </is>
      </c>
      <c r="X214" s="151" t="n">
        <v>3</v>
      </c>
      <c r="Y214" s="151" t="n">
        <v>2</v>
      </c>
      <c r="Z214" s="151" t="n">
        <v>15</v>
      </c>
      <c r="AA214" s="151" t="n">
        <v>11.26</v>
      </c>
      <c r="AB214" s="150" t="inlineStr">
        <is>
          <t>Sigma</t>
        </is>
      </c>
      <c r="AC214" s="151" t="n">
        <v>1</v>
      </c>
      <c r="AD214" s="151" t="n">
        <v>0.67</v>
      </c>
    </row>
    <row r="215">
      <c r="A215" s="148" t="inlineStr">
        <is>
          <t>SEC</t>
        </is>
      </c>
      <c r="B215" s="148" t="inlineStr">
        <is>
          <t>Sigma 2-2</t>
        </is>
      </c>
      <c r="C215" s="149" t="inlineStr">
        <is>
          <t>11/13/2023</t>
        </is>
      </c>
      <c r="D215" s="150" t="inlineStr">
        <is>
          <t>BPT196</t>
        </is>
      </c>
      <c r="E215" s="151">
        <f>IF(A214="SEC", K214 + 1, E214 + 1)</f>
        <v/>
      </c>
      <c r="F215" s="151" t="inlineStr">
        <is>
          <t>y</t>
        </is>
      </c>
      <c r="G215" s="150" t="inlineStr">
        <is>
          <t>BPT195</t>
        </is>
      </c>
      <c r="H215" s="151">
        <f>IF(A215="SEC", E215 + 1, "")</f>
        <v/>
      </c>
      <c r="I215" s="151">
        <f>F215</f>
        <v/>
      </c>
      <c r="J215" s="150" t="inlineStr">
        <is>
          <t>BPT194</t>
        </is>
      </c>
      <c r="K215" s="151">
        <f>IF(A215="SEC", H215 + 1, "")</f>
        <v/>
      </c>
      <c r="L215" s="152">
        <f>F215</f>
        <v/>
      </c>
      <c r="M215" s="151" t="inlineStr">
        <is>
          <t>y</t>
        </is>
      </c>
      <c r="N215" s="151" t="inlineStr">
        <is>
          <t>y</t>
        </is>
      </c>
      <c r="O215" s="151" t="inlineStr">
        <is>
          <t>y</t>
        </is>
      </c>
      <c r="P215" s="152">
        <f>P214</f>
        <v/>
      </c>
      <c r="Q215" s="150" t="inlineStr">
        <is>
          <t>Sigma 2</t>
        </is>
      </c>
      <c r="R215" s="150" t="inlineStr">
        <is>
          <t>3H-DTG</t>
        </is>
      </c>
      <c r="S215" s="150" t="inlineStr">
        <is>
          <t>0100-0523</t>
        </is>
      </c>
      <c r="T215" s="151" t="n">
        <v>41.7</v>
      </c>
      <c r="U215" s="151" t="n">
        <v>5</v>
      </c>
      <c r="V215" s="153">
        <f>P215*(1/(2.22*10^12))*(1/(41.7))*(1/(0.125))*10^9</f>
        <v/>
      </c>
      <c r="W215" s="150" t="inlineStr">
        <is>
          <t>Haloperidol</t>
        </is>
      </c>
      <c r="X215" s="151" t="n">
        <v>3</v>
      </c>
      <c r="Y215" s="151" t="n">
        <v>2</v>
      </c>
      <c r="Z215" s="151" t="n">
        <v>15</v>
      </c>
      <c r="AA215" s="151" t="n">
        <v>11.26</v>
      </c>
      <c r="AB215" s="150" t="inlineStr">
        <is>
          <t>Sigma</t>
        </is>
      </c>
      <c r="AC215" s="151" t="n">
        <v>1</v>
      </c>
      <c r="AD215" s="151" t="n">
        <v>0.67</v>
      </c>
    </row>
    <row r="216">
      <c r="A216" s="148" t="inlineStr">
        <is>
          <t>SEC</t>
        </is>
      </c>
      <c r="B216" s="148" t="inlineStr">
        <is>
          <t>Sigma 2-3</t>
        </is>
      </c>
      <c r="C216" s="149" t="inlineStr">
        <is>
          <t>11/13/2023</t>
        </is>
      </c>
      <c r="D216" s="150" t="inlineStr">
        <is>
          <t>BPT204</t>
        </is>
      </c>
      <c r="E216" s="151">
        <f>IF(A215="SEC", K215 + 1, E215 + 1)</f>
        <v/>
      </c>
      <c r="F216" s="151" t="inlineStr">
        <is>
          <t>y</t>
        </is>
      </c>
      <c r="G216" s="150" t="inlineStr">
        <is>
          <t>BPT203</t>
        </is>
      </c>
      <c r="H216" s="151">
        <f>IF(A216="SEC", E216 + 1, "")</f>
        <v/>
      </c>
      <c r="I216" s="151">
        <f>F216</f>
        <v/>
      </c>
      <c r="J216" s="150" t="inlineStr">
        <is>
          <t>BPT202</t>
        </is>
      </c>
      <c r="K216" s="151">
        <f>IF(A216="SEC", H216 + 1, "")</f>
        <v/>
      </c>
      <c r="L216" s="152">
        <f>F216</f>
        <v/>
      </c>
      <c r="M216" s="151" t="inlineStr">
        <is>
          <t>y</t>
        </is>
      </c>
      <c r="N216" s="151" t="inlineStr">
        <is>
          <t>y</t>
        </is>
      </c>
      <c r="O216" s="151" t="inlineStr">
        <is>
          <t>y</t>
        </is>
      </c>
      <c r="P216" s="152">
        <f>P215</f>
        <v/>
      </c>
      <c r="Q216" s="150" t="inlineStr">
        <is>
          <t>Sigma 2</t>
        </is>
      </c>
      <c r="R216" s="150" t="inlineStr">
        <is>
          <t>3H-DTG</t>
        </is>
      </c>
      <c r="S216" s="150" t="inlineStr">
        <is>
          <t>0100-0523</t>
        </is>
      </c>
      <c r="T216" s="151" t="n">
        <v>41.7</v>
      </c>
      <c r="U216" s="151" t="n">
        <v>5</v>
      </c>
      <c r="V216" s="153">
        <f>P216*(1/(2.22*10^12))*(1/(41.7))*(1/(0.125))*10^9</f>
        <v/>
      </c>
      <c r="W216" s="150" t="inlineStr">
        <is>
          <t>Haloperidol</t>
        </is>
      </c>
      <c r="X216" s="151" t="n">
        <v>3</v>
      </c>
      <c r="Y216" s="151" t="n">
        <v>2</v>
      </c>
      <c r="Z216" s="151" t="n">
        <v>15</v>
      </c>
      <c r="AA216" s="151" t="n">
        <v>11.26</v>
      </c>
      <c r="AB216" s="150" t="inlineStr">
        <is>
          <t>Sigma</t>
        </is>
      </c>
      <c r="AC216" s="151" t="n">
        <v>1</v>
      </c>
      <c r="AD216" s="151" t="n">
        <v>0.67</v>
      </c>
    </row>
    <row r="217">
      <c r="A217" s="154" t="inlineStr">
        <is>
          <t>SEC</t>
        </is>
      </c>
      <c r="B217" s="154" t="inlineStr">
        <is>
          <t>5-HT2A-0</t>
        </is>
      </c>
      <c r="C217" s="155" t="inlineStr">
        <is>
          <t>11/15/2023</t>
        </is>
      </c>
      <c r="D217" s="156" t="inlineStr">
        <is>
          <t>BPT200</t>
        </is>
      </c>
      <c r="E217" s="157" t="n">
        <v>4</v>
      </c>
      <c r="F217" s="157" t="inlineStr">
        <is>
          <t>y</t>
        </is>
      </c>
      <c r="G217" s="156" t="inlineStr">
        <is>
          <t>BPT199</t>
        </is>
      </c>
      <c r="H217" s="157">
        <f>IF(A217="SEC", E217 + 1, "")</f>
        <v/>
      </c>
      <c r="I217" s="157">
        <f>F217</f>
        <v/>
      </c>
      <c r="J217" s="156" t="inlineStr">
        <is>
          <t>BPT197</t>
        </is>
      </c>
      <c r="K217" s="157">
        <f>IF(A217="SEC", H217 + 1, "")</f>
        <v/>
      </c>
      <c r="L217" s="158">
        <f>F217</f>
        <v/>
      </c>
      <c r="M217" s="157" t="inlineStr">
        <is>
          <t>y</t>
        </is>
      </c>
      <c r="N217" s="157" t="inlineStr">
        <is>
          <t>y</t>
        </is>
      </c>
      <c r="O217" s="157" t="inlineStr">
        <is>
          <t>y</t>
        </is>
      </c>
      <c r="P217" s="158" t="n">
        <v>7696.36</v>
      </c>
      <c r="Q217" s="156" t="inlineStr">
        <is>
          <t>5-HT2A</t>
        </is>
      </c>
      <c r="R217" s="156" t="inlineStr">
        <is>
          <t>3H-Ketanserin</t>
        </is>
      </c>
      <c r="S217" s="156" t="inlineStr">
        <is>
          <t>0275-1221 (#2)</t>
        </is>
      </c>
      <c r="T217" s="157" t="n">
        <v>22.8</v>
      </c>
      <c r="U217" s="157" t="n">
        <v>1.5</v>
      </c>
      <c r="V217" s="159">
        <f>P217*(1/(2.22*10^12))*(1/(22.8))*(1/(0.125))*10^9</f>
        <v/>
      </c>
      <c r="W217" s="156" t="inlineStr">
        <is>
          <t>Ketanserin</t>
        </is>
      </c>
      <c r="X217" s="157" t="n">
        <v>3</v>
      </c>
      <c r="Y217" s="157" t="n">
        <v>3</v>
      </c>
      <c r="Z217" s="157" t="n">
        <v>15</v>
      </c>
      <c r="AA217" s="157" t="n">
        <v>1.85</v>
      </c>
      <c r="AB217" s="156" t="inlineStr">
        <is>
          <t>Standard</t>
        </is>
      </c>
      <c r="AC217" s="157" t="n">
        <v>1</v>
      </c>
      <c r="AD217" s="157" t="n">
        <v>1</v>
      </c>
    </row>
    <row r="218">
      <c r="A218" s="154" t="inlineStr">
        <is>
          <t>SEC</t>
        </is>
      </c>
      <c r="B218" s="154" t="inlineStr">
        <is>
          <t>5-HT2A-1</t>
        </is>
      </c>
      <c r="C218" s="155" t="inlineStr">
        <is>
          <t>11/15/2023</t>
        </is>
      </c>
      <c r="D218" s="156" t="inlineStr">
        <is>
          <t>BPT209</t>
        </is>
      </c>
      <c r="E218" s="157">
        <f>IF(A217="SEC", K217 + 1, E217 + 1)</f>
        <v/>
      </c>
      <c r="F218" s="157" t="inlineStr">
        <is>
          <t>y</t>
        </is>
      </c>
      <c r="G218" s="156" t="inlineStr">
        <is>
          <t>BPT208</t>
        </is>
      </c>
      <c r="H218" s="157">
        <f>IF(A218="SEC", E218 + 1, "")</f>
        <v/>
      </c>
      <c r="I218" s="157">
        <f>F218</f>
        <v/>
      </c>
      <c r="J218" s="156" t="inlineStr">
        <is>
          <t>BPT206</t>
        </is>
      </c>
      <c r="K218" s="157">
        <f>IF(A218="SEC", H218 + 1, "")</f>
        <v/>
      </c>
      <c r="L218" s="158">
        <f>F218</f>
        <v/>
      </c>
      <c r="M218" s="157" t="inlineStr">
        <is>
          <t>y</t>
        </is>
      </c>
      <c r="N218" s="157" t="inlineStr">
        <is>
          <t>y</t>
        </is>
      </c>
      <c r="O218" s="157" t="inlineStr">
        <is>
          <t>y</t>
        </is>
      </c>
      <c r="P218" s="158">
        <f>P217</f>
        <v/>
      </c>
      <c r="Q218" s="156" t="inlineStr">
        <is>
          <t>5-HT2A</t>
        </is>
      </c>
      <c r="R218" s="156" t="inlineStr">
        <is>
          <t>3H-Ketanserin</t>
        </is>
      </c>
      <c r="S218" s="156" t="inlineStr">
        <is>
          <t>0275-1221 (#2)</t>
        </is>
      </c>
      <c r="T218" s="157" t="n">
        <v>22.8</v>
      </c>
      <c r="U218" s="157" t="n">
        <v>1.5</v>
      </c>
      <c r="V218" s="159">
        <f>P218*(1/(2.22*10^12))*(1/(22.8))*(1/(0.125))*10^9</f>
        <v/>
      </c>
      <c r="W218" s="156" t="inlineStr">
        <is>
          <t>Ketanserin</t>
        </is>
      </c>
      <c r="X218" s="157" t="n">
        <v>3</v>
      </c>
      <c r="Y218" s="157" t="n">
        <v>3</v>
      </c>
      <c r="Z218" s="157" t="n">
        <v>15</v>
      </c>
      <c r="AA218" s="157" t="n">
        <v>1.85</v>
      </c>
      <c r="AB218" s="156" t="inlineStr">
        <is>
          <t>Standard</t>
        </is>
      </c>
      <c r="AC218" s="157" t="n">
        <v>1</v>
      </c>
      <c r="AD218" s="157" t="n">
        <v>1</v>
      </c>
    </row>
    <row r="219">
      <c r="A219" s="154" t="inlineStr">
        <is>
          <t>SEC</t>
        </is>
      </c>
      <c r="B219" s="154" t="inlineStr">
        <is>
          <t>5-HT2A-2</t>
        </is>
      </c>
      <c r="C219" s="155" t="inlineStr">
        <is>
          <t>11/15/2023</t>
        </is>
      </c>
      <c r="D219" s="156" t="inlineStr">
        <is>
          <t>BPT211</t>
        </is>
      </c>
      <c r="E219" s="157">
        <f>IF(A218="SEC", K218 + 1, E218 + 1)</f>
        <v/>
      </c>
      <c r="F219" s="157" t="inlineStr">
        <is>
          <t>y</t>
        </is>
      </c>
      <c r="G219" s="156" t="inlineStr">
        <is>
          <t>BPT212</t>
        </is>
      </c>
      <c r="H219" s="157">
        <f>IF(A219="SEC", E219 + 1, "")</f>
        <v/>
      </c>
      <c r="I219" s="157">
        <f>F219</f>
        <v/>
      </c>
      <c r="J219" s="156" t="inlineStr">
        <is>
          <t>BPT213</t>
        </is>
      </c>
      <c r="K219" s="157">
        <f>IF(A219="SEC", H219 + 1, "")</f>
        <v/>
      </c>
      <c r="L219" s="158">
        <f>F219</f>
        <v/>
      </c>
      <c r="M219" s="157" t="inlineStr">
        <is>
          <t>y</t>
        </is>
      </c>
      <c r="N219" s="157" t="inlineStr">
        <is>
          <t>y</t>
        </is>
      </c>
      <c r="O219" s="157" t="inlineStr">
        <is>
          <t>y</t>
        </is>
      </c>
      <c r="P219" s="158">
        <f>P218</f>
        <v/>
      </c>
      <c r="Q219" s="156" t="inlineStr">
        <is>
          <t>5-HT2A</t>
        </is>
      </c>
      <c r="R219" s="156" t="inlineStr">
        <is>
          <t>3H-Ketanserin</t>
        </is>
      </c>
      <c r="S219" s="156" t="inlineStr">
        <is>
          <t>0275-1221 (#2)</t>
        </is>
      </c>
      <c r="T219" s="157" t="n">
        <v>22.8</v>
      </c>
      <c r="U219" s="157" t="n">
        <v>1.5</v>
      </c>
      <c r="V219" s="159">
        <f>P219*(1/(2.22*10^12))*(1/(22.8))*(1/(0.125))*10^9</f>
        <v/>
      </c>
      <c r="W219" s="156" t="inlineStr">
        <is>
          <t>Ketanserin</t>
        </is>
      </c>
      <c r="X219" s="157" t="n">
        <v>3</v>
      </c>
      <c r="Y219" s="157" t="n">
        <v>3</v>
      </c>
      <c r="Z219" s="157" t="n">
        <v>15</v>
      </c>
      <c r="AA219" s="157" t="n">
        <v>1.85</v>
      </c>
      <c r="AB219" s="156" t="inlineStr">
        <is>
          <t>Standard</t>
        </is>
      </c>
      <c r="AC219" s="157" t="n">
        <v>1</v>
      </c>
      <c r="AD219" s="157" t="n">
        <v>1</v>
      </c>
    </row>
    <row r="220">
      <c r="A220" s="154" t="inlineStr">
        <is>
          <t>SEC</t>
        </is>
      </c>
      <c r="B220" s="154" t="inlineStr">
        <is>
          <t>Alpha1A-0</t>
        </is>
      </c>
      <c r="C220" s="155" t="inlineStr">
        <is>
          <t>11/15/2023</t>
        </is>
      </c>
      <c r="D220" s="156" t="inlineStr">
        <is>
          <t>BPT215</t>
        </is>
      </c>
      <c r="E220" s="157">
        <f>IF(A219="SEC", K219 + 1, E219 + 1)</f>
        <v/>
      </c>
      <c r="F220" s="157" t="inlineStr">
        <is>
          <t>y</t>
        </is>
      </c>
      <c r="G220" s="156" t="inlineStr">
        <is>
          <t>BPT216</t>
        </is>
      </c>
      <c r="H220" s="157">
        <f>IF(A220="SEC", E220 + 1, "")</f>
        <v/>
      </c>
      <c r="I220" s="157">
        <f>F220</f>
        <v/>
      </c>
      <c r="J220" s="156" t="inlineStr">
        <is>
          <t>BPT217</t>
        </is>
      </c>
      <c r="K220" s="157">
        <f>IF(A220="SEC", H220 + 1, "")</f>
        <v/>
      </c>
      <c r="L220" s="158">
        <f>F220</f>
        <v/>
      </c>
      <c r="M220" s="157" t="inlineStr">
        <is>
          <t>y</t>
        </is>
      </c>
      <c r="N220" s="157" t="inlineStr">
        <is>
          <t>y</t>
        </is>
      </c>
      <c r="O220" s="157" t="inlineStr">
        <is>
          <t>y</t>
        </is>
      </c>
      <c r="P220" s="158" t="n">
        <v>14494.39</v>
      </c>
      <c r="Q220" s="156" t="inlineStr">
        <is>
          <t>Alpha1A</t>
        </is>
      </c>
      <c r="R220" s="156" t="inlineStr">
        <is>
          <t>3H-Prazosin</t>
        </is>
      </c>
      <c r="S220" s="156" t="inlineStr">
        <is>
          <t>0008-0123</t>
        </is>
      </c>
      <c r="T220" s="157" t="n">
        <v>78.8</v>
      </c>
      <c r="U220" s="157" t="n">
        <v>1</v>
      </c>
      <c r="V220" s="159">
        <f>P220*(1/(2.22*10^12))*(1/(78.8))*(1/(0.125))*10^9</f>
        <v/>
      </c>
      <c r="W220" s="156" t="inlineStr">
        <is>
          <t>Prazosin HCL</t>
        </is>
      </c>
      <c r="X220" s="157" t="n">
        <v>3</v>
      </c>
      <c r="Y220" s="157" t="n">
        <v>0.75</v>
      </c>
      <c r="Z220" s="157" t="n">
        <v>15</v>
      </c>
      <c r="AA220" s="157" t="n">
        <v>4.26</v>
      </c>
      <c r="AB220" s="156" t="inlineStr">
        <is>
          <t>Alpha1</t>
        </is>
      </c>
      <c r="AC220" s="157" t="n">
        <v>0.25</v>
      </c>
      <c r="AD220" s="157" t="n">
        <v>0.25</v>
      </c>
    </row>
    <row r="221">
      <c r="A221" s="154" t="inlineStr">
        <is>
          <t>SEC</t>
        </is>
      </c>
      <c r="B221" s="154" t="inlineStr">
        <is>
          <t>Alpha1A-1</t>
        </is>
      </c>
      <c r="C221" s="155" t="inlineStr">
        <is>
          <t>11/15/2023</t>
        </is>
      </c>
      <c r="D221" s="156" t="inlineStr">
        <is>
          <t>BPT219</t>
        </is>
      </c>
      <c r="E221" s="157">
        <f>IF(A220="SEC", K220 + 1, E220 + 1)</f>
        <v/>
      </c>
      <c r="F221" s="157" t="inlineStr">
        <is>
          <t>y</t>
        </is>
      </c>
      <c r="G221" s="156" t="inlineStr">
        <is>
          <t>BPT220</t>
        </is>
      </c>
      <c r="H221" s="157">
        <f>IF(A221="SEC", E221 + 1, "")</f>
        <v/>
      </c>
      <c r="I221" s="157">
        <f>F221</f>
        <v/>
      </c>
      <c r="J221" s="156" t="inlineStr">
        <is>
          <t>BPT221</t>
        </is>
      </c>
      <c r="K221" s="157">
        <f>IF(A221="SEC", H221 + 1, "")</f>
        <v/>
      </c>
      <c r="L221" s="158">
        <f>F221</f>
        <v/>
      </c>
      <c r="M221" s="157" t="inlineStr">
        <is>
          <t>y</t>
        </is>
      </c>
      <c r="N221" s="157" t="inlineStr">
        <is>
          <t>y</t>
        </is>
      </c>
      <c r="O221" s="157" t="inlineStr">
        <is>
          <t>y</t>
        </is>
      </c>
      <c r="P221" s="158">
        <f>P220</f>
        <v/>
      </c>
      <c r="Q221" s="156" t="inlineStr">
        <is>
          <t>Alpha1A</t>
        </is>
      </c>
      <c r="R221" s="156" t="inlineStr">
        <is>
          <t>3H-Prazosin</t>
        </is>
      </c>
      <c r="S221" s="156" t="inlineStr">
        <is>
          <t>0008-0123</t>
        </is>
      </c>
      <c r="T221" s="157" t="n">
        <v>78.8</v>
      </c>
      <c r="U221" s="157" t="n">
        <v>1</v>
      </c>
      <c r="V221" s="159">
        <f>P221*(1/(2.22*10^12))*(1/(78.8))*(1/(0.125))*10^9</f>
        <v/>
      </c>
      <c r="W221" s="156" t="inlineStr">
        <is>
          <t>Prazosin HCL</t>
        </is>
      </c>
      <c r="X221" s="157" t="n">
        <v>3</v>
      </c>
      <c r="Y221" s="157" t="n">
        <v>0.75</v>
      </c>
      <c r="Z221" s="157" t="n">
        <v>15</v>
      </c>
      <c r="AA221" s="157" t="n">
        <v>4.26</v>
      </c>
      <c r="AB221" s="156" t="inlineStr">
        <is>
          <t>Alpha1</t>
        </is>
      </c>
      <c r="AC221" s="157" t="n">
        <v>0.25</v>
      </c>
      <c r="AD221" s="157" t="n">
        <v>0.25</v>
      </c>
    </row>
    <row r="222">
      <c r="A222" s="154" t="inlineStr">
        <is>
          <t>SEC</t>
        </is>
      </c>
      <c r="B222" s="154" t="inlineStr">
        <is>
          <t>HERG-0</t>
        </is>
      </c>
      <c r="C222" s="155" t="inlineStr">
        <is>
          <t>11/15/2023</t>
        </is>
      </c>
      <c r="D222" s="156" t="inlineStr">
        <is>
          <t>BPT243</t>
        </is>
      </c>
      <c r="E222" s="157">
        <f>IF(A221="SEC", K221 + 1, E221 + 1)</f>
        <v/>
      </c>
      <c r="F222" s="157" t="inlineStr">
        <is>
          <t>y</t>
        </is>
      </c>
      <c r="G222" s="156" t="inlineStr">
        <is>
          <t>BPT244</t>
        </is>
      </c>
      <c r="H222" s="157">
        <f>IF(A222="SEC", E222 + 1, "")</f>
        <v/>
      </c>
      <c r="I222" s="157">
        <f>F222</f>
        <v/>
      </c>
      <c r="J222" s="156" t="inlineStr">
        <is>
          <t>BPT245</t>
        </is>
      </c>
      <c r="K222" s="157">
        <f>IF(A222="SEC", H222 + 1, "")</f>
        <v/>
      </c>
      <c r="L222" s="158">
        <f>F222</f>
        <v/>
      </c>
      <c r="M222" s="157" t="inlineStr">
        <is>
          <t>y</t>
        </is>
      </c>
      <c r="N222" s="157" t="inlineStr">
        <is>
          <t>y</t>
        </is>
      </c>
      <c r="O222" s="157" t="inlineStr">
        <is>
          <t>y</t>
        </is>
      </c>
      <c r="P222" s="158" t="n">
        <v>116840.8</v>
      </c>
      <c r="Q222" s="156" t="inlineStr">
        <is>
          <t>HERG</t>
        </is>
      </c>
      <c r="R222" s="156" t="inlineStr">
        <is>
          <t>3H-Dofetilide</t>
        </is>
      </c>
      <c r="S222" s="156" t="inlineStr">
        <is>
          <t>0026-0223 (#2)</t>
        </is>
      </c>
      <c r="T222" s="157" t="n">
        <v>80</v>
      </c>
      <c r="U222" s="157" t="n">
        <v>5</v>
      </c>
      <c r="V222" s="159">
        <f>P222*(1/(2.22*10^12))*(1/(80))*(1/(0.125))*10^9</f>
        <v/>
      </c>
      <c r="W222" s="156" t="inlineStr">
        <is>
          <t>Dofetilide</t>
        </is>
      </c>
      <c r="X222" s="157" t="n">
        <v>3</v>
      </c>
      <c r="Y222" s="157" t="n">
        <v>1.5</v>
      </c>
      <c r="Z222" s="157" t="n">
        <v>15</v>
      </c>
      <c r="AA222" s="157" t="n">
        <v>21.6</v>
      </c>
      <c r="AB222" s="156" t="inlineStr">
        <is>
          <t>HERG</t>
        </is>
      </c>
      <c r="AC222" s="157" t="n">
        <v>0.5</v>
      </c>
      <c r="AD222" s="157" t="n">
        <v>0.5</v>
      </c>
    </row>
    <row r="223">
      <c r="A223" s="154" t="inlineStr">
        <is>
          <t>SEC</t>
        </is>
      </c>
      <c r="B223" s="154" t="inlineStr">
        <is>
          <t>HERG-1</t>
        </is>
      </c>
      <c r="C223" s="155" t="inlineStr">
        <is>
          <t>11/15/2023</t>
        </is>
      </c>
      <c r="D223" s="156" t="inlineStr">
        <is>
          <t>BPT239</t>
        </is>
      </c>
      <c r="E223" s="157">
        <f>IF(A222="SEC", K222 + 1, E222 + 1)</f>
        <v/>
      </c>
      <c r="F223" s="157" t="inlineStr">
        <is>
          <t>y</t>
        </is>
      </c>
      <c r="G223" s="156" t="inlineStr">
        <is>
          <t>BPT240</t>
        </is>
      </c>
      <c r="H223" s="157">
        <f>IF(A223="SEC", E223 + 1, "")</f>
        <v/>
      </c>
      <c r="I223" s="157">
        <f>F223</f>
        <v/>
      </c>
      <c r="J223" s="156" t="inlineStr">
        <is>
          <t>BPT241</t>
        </is>
      </c>
      <c r="K223" s="157">
        <f>IF(A223="SEC", H223 + 1, "")</f>
        <v/>
      </c>
      <c r="L223" s="158">
        <f>F223</f>
        <v/>
      </c>
      <c r="M223" s="157" t="inlineStr">
        <is>
          <t>y</t>
        </is>
      </c>
      <c r="N223" s="157" t="inlineStr">
        <is>
          <t>y</t>
        </is>
      </c>
      <c r="O223" s="157" t="inlineStr">
        <is>
          <t>y</t>
        </is>
      </c>
      <c r="P223" s="158">
        <f>P222</f>
        <v/>
      </c>
      <c r="Q223" s="156" t="inlineStr">
        <is>
          <t>HERG</t>
        </is>
      </c>
      <c r="R223" s="156" t="inlineStr">
        <is>
          <t>3H-Dofetilide</t>
        </is>
      </c>
      <c r="S223" s="156" t="inlineStr">
        <is>
          <t>0026-0223 (#2)</t>
        </is>
      </c>
      <c r="T223" s="157" t="n">
        <v>80</v>
      </c>
      <c r="U223" s="157" t="n">
        <v>5</v>
      </c>
      <c r="V223" s="159">
        <f>P223*(1/(2.22*10^12))*(1/(80))*(1/(0.125))*10^9</f>
        <v/>
      </c>
      <c r="W223" s="156" t="inlineStr">
        <is>
          <t>Dofetilide</t>
        </is>
      </c>
      <c r="X223" s="157" t="n">
        <v>3</v>
      </c>
      <c r="Y223" s="157" t="n">
        <v>1.5</v>
      </c>
      <c r="Z223" s="157" t="n">
        <v>15</v>
      </c>
      <c r="AA223" s="157" t="n">
        <v>21.6</v>
      </c>
      <c r="AB223" s="156" t="inlineStr">
        <is>
          <t>HERG</t>
        </is>
      </c>
      <c r="AC223" s="157" t="n">
        <v>0.5</v>
      </c>
      <c r="AD223" s="157" t="n">
        <v>0.5</v>
      </c>
    </row>
    <row r="224">
      <c r="A224" s="154" t="inlineStr">
        <is>
          <t>SEC</t>
        </is>
      </c>
      <c r="B224" s="154" t="inlineStr">
        <is>
          <t>MOR-0</t>
        </is>
      </c>
      <c r="C224" s="155" t="inlineStr">
        <is>
          <t>11/15/2023</t>
        </is>
      </c>
      <c r="D224" s="156" t="inlineStr">
        <is>
          <t>BPT235</t>
        </is>
      </c>
      <c r="E224" s="157">
        <f>IF(A223="SEC", K223 + 1, E223 + 1)</f>
        <v/>
      </c>
      <c r="F224" s="157" t="inlineStr">
        <is>
          <t>y</t>
        </is>
      </c>
      <c r="G224" s="156" t="inlineStr">
        <is>
          <t>BPT236</t>
        </is>
      </c>
      <c r="H224" s="157">
        <f>IF(A224="SEC", E224 + 1, "")</f>
        <v/>
      </c>
      <c r="I224" s="157">
        <f>F224</f>
        <v/>
      </c>
      <c r="J224" s="156" t="inlineStr">
        <is>
          <t>BPT237</t>
        </is>
      </c>
      <c r="K224" s="157">
        <f>IF(A224="SEC", H224 + 1, "")</f>
        <v/>
      </c>
      <c r="L224" s="158">
        <f>F224</f>
        <v/>
      </c>
      <c r="M224" s="157" t="inlineStr">
        <is>
          <t>y</t>
        </is>
      </c>
      <c r="N224" s="157" t="inlineStr">
        <is>
          <t>y</t>
        </is>
      </c>
      <c r="O224" s="157" t="inlineStr">
        <is>
          <t>y</t>
        </is>
      </c>
      <c r="P224" s="158" t="n">
        <v>20744.89</v>
      </c>
      <c r="Q224" s="156" t="inlineStr">
        <is>
          <t>MOR</t>
        </is>
      </c>
      <c r="R224" s="156" t="inlineStr">
        <is>
          <t>3H-DAMGO</t>
        </is>
      </c>
      <c r="S224" s="156" t="inlineStr">
        <is>
          <t>0062-0323</t>
        </is>
      </c>
      <c r="T224" s="157" t="n">
        <v>52.2</v>
      </c>
      <c r="U224" s="157" t="n">
        <v>2</v>
      </c>
      <c r="V224" s="159">
        <f>P224*(1/(2.22*10^12))*(1/(52.2))*(1/(0.125))*10^9</f>
        <v/>
      </c>
      <c r="W224" s="156" t="inlineStr">
        <is>
          <t>morphine</t>
        </is>
      </c>
      <c r="X224" s="157" t="n">
        <v>3</v>
      </c>
      <c r="Y224" s="157" t="n">
        <v>12</v>
      </c>
      <c r="Z224" s="157" t="n">
        <v>15</v>
      </c>
      <c r="AA224" s="157" t="n">
        <v>5.64</v>
      </c>
      <c r="AB224" s="156" t="inlineStr">
        <is>
          <t>Standard</t>
        </is>
      </c>
      <c r="AC224" s="157" t="n">
        <v>4</v>
      </c>
      <c r="AD224" s="157" t="n">
        <v>4</v>
      </c>
    </row>
    <row r="225">
      <c r="A225" s="154" t="inlineStr">
        <is>
          <t>SEC</t>
        </is>
      </c>
      <c r="B225" s="154" t="inlineStr">
        <is>
          <t>MOR-1</t>
        </is>
      </c>
      <c r="C225" s="155" t="inlineStr">
        <is>
          <t>11/15/2023</t>
        </is>
      </c>
      <c r="D225" s="156" t="inlineStr">
        <is>
          <t>BPT231</t>
        </is>
      </c>
      <c r="E225" s="157">
        <f>IF(A224="SEC", K224 + 1, E224 + 1)</f>
        <v/>
      </c>
      <c r="F225" s="157" t="inlineStr">
        <is>
          <t>y</t>
        </is>
      </c>
      <c r="G225" s="156" t="inlineStr">
        <is>
          <t>BPT232</t>
        </is>
      </c>
      <c r="H225" s="157">
        <f>IF(A225="SEC", E225 + 1, "")</f>
        <v/>
      </c>
      <c r="I225" s="157">
        <f>F225</f>
        <v/>
      </c>
      <c r="J225" s="156" t="inlineStr">
        <is>
          <t>BPT233</t>
        </is>
      </c>
      <c r="K225" s="157">
        <f>IF(A225="SEC", H225 + 1, "")</f>
        <v/>
      </c>
      <c r="L225" s="158">
        <f>F225</f>
        <v/>
      </c>
      <c r="M225" s="157" t="inlineStr">
        <is>
          <t>y</t>
        </is>
      </c>
      <c r="N225" s="157" t="inlineStr">
        <is>
          <t>y</t>
        </is>
      </c>
      <c r="O225" s="157" t="inlineStr">
        <is>
          <t>y</t>
        </is>
      </c>
      <c r="P225" s="158">
        <f>P224</f>
        <v/>
      </c>
      <c r="Q225" s="156" t="inlineStr">
        <is>
          <t>MOR</t>
        </is>
      </c>
      <c r="R225" s="156" t="inlineStr">
        <is>
          <t>3H-DAMGO</t>
        </is>
      </c>
      <c r="S225" s="156" t="inlineStr">
        <is>
          <t>0062-0323</t>
        </is>
      </c>
      <c r="T225" s="157" t="n">
        <v>52.2</v>
      </c>
      <c r="U225" s="157" t="n">
        <v>2</v>
      </c>
      <c r="V225" s="159">
        <f>P225*(1/(2.22*10^12))*(1/(52.2))*(1/(0.125))*10^9</f>
        <v/>
      </c>
      <c r="W225" s="156" t="inlineStr">
        <is>
          <t>morphine</t>
        </is>
      </c>
      <c r="X225" s="157" t="n">
        <v>3</v>
      </c>
      <c r="Y225" s="157" t="n">
        <v>12</v>
      </c>
      <c r="Z225" s="157" t="n">
        <v>15</v>
      </c>
      <c r="AA225" s="157" t="n">
        <v>5.64</v>
      </c>
      <c r="AB225" s="156" t="inlineStr">
        <is>
          <t>Standard</t>
        </is>
      </c>
      <c r="AC225" s="157" t="n">
        <v>4</v>
      </c>
      <c r="AD225" s="157" t="n">
        <v>4</v>
      </c>
    </row>
    <row r="226">
      <c r="A226" s="154" t="inlineStr">
        <is>
          <t>SEC</t>
        </is>
      </c>
      <c r="B226" s="154" t="inlineStr">
        <is>
          <t>MOR-2</t>
        </is>
      </c>
      <c r="C226" s="155" t="inlineStr">
        <is>
          <t>11/15/2023</t>
        </is>
      </c>
      <c r="D226" s="156" t="inlineStr">
        <is>
          <t>BPT227</t>
        </is>
      </c>
      <c r="E226" s="157">
        <f>IF(A225="SEC", K225 + 1, E225 + 1)</f>
        <v/>
      </c>
      <c r="F226" s="157" t="inlineStr">
        <is>
          <t>y</t>
        </is>
      </c>
      <c r="G226" s="156" t="inlineStr">
        <is>
          <t>BPT228</t>
        </is>
      </c>
      <c r="H226" s="157">
        <f>IF(A226="SEC", E226 + 1, "")</f>
        <v/>
      </c>
      <c r="I226" s="157">
        <f>F226</f>
        <v/>
      </c>
      <c r="J226" s="156" t="inlineStr">
        <is>
          <t>BPT229</t>
        </is>
      </c>
      <c r="K226" s="157">
        <f>IF(A226="SEC", H226 + 1, "")</f>
        <v/>
      </c>
      <c r="L226" s="158">
        <f>F226</f>
        <v/>
      </c>
      <c r="M226" s="157" t="inlineStr">
        <is>
          <t>y</t>
        </is>
      </c>
      <c r="N226" s="157" t="inlineStr">
        <is>
          <t>y</t>
        </is>
      </c>
      <c r="O226" s="157" t="inlineStr">
        <is>
          <t>y</t>
        </is>
      </c>
      <c r="P226" s="158">
        <f>P225</f>
        <v/>
      </c>
      <c r="Q226" s="156" t="inlineStr">
        <is>
          <t>MOR</t>
        </is>
      </c>
      <c r="R226" s="156" t="inlineStr">
        <is>
          <t>3H-DAMGO</t>
        </is>
      </c>
      <c r="S226" s="156" t="inlineStr">
        <is>
          <t>0062-0323</t>
        </is>
      </c>
      <c r="T226" s="157" t="n">
        <v>52.2</v>
      </c>
      <c r="U226" s="157" t="n">
        <v>2</v>
      </c>
      <c r="V226" s="159">
        <f>P226*(1/(2.22*10^12))*(1/(52.2))*(1/(0.125))*10^9</f>
        <v/>
      </c>
      <c r="W226" s="156" t="inlineStr">
        <is>
          <t>morphine</t>
        </is>
      </c>
      <c r="X226" s="157" t="n">
        <v>3</v>
      </c>
      <c r="Y226" s="157" t="n">
        <v>12</v>
      </c>
      <c r="Z226" s="157" t="n">
        <v>15</v>
      </c>
      <c r="AA226" s="157" t="n">
        <v>5.64</v>
      </c>
      <c r="AB226" s="156" t="inlineStr">
        <is>
          <t>Standard</t>
        </is>
      </c>
      <c r="AC226" s="157" t="n">
        <v>4</v>
      </c>
      <c r="AD226" s="157" t="n">
        <v>4</v>
      </c>
    </row>
    <row r="227">
      <c r="A227" s="160" t="inlineStr">
        <is>
          <t>PRIM</t>
        </is>
      </c>
      <c r="B227" s="160" t="inlineStr">
        <is>
          <t>5-HT3-0</t>
        </is>
      </c>
      <c r="C227" s="161" t="inlineStr">
        <is>
          <t>11/16/2023</t>
        </is>
      </c>
      <c r="D227" s="162" t="inlineStr">
        <is>
          <t>BPT122</t>
        </is>
      </c>
      <c r="E227" s="163" t="n">
        <v>4</v>
      </c>
      <c r="F227" s="163" t="inlineStr">
        <is>
          <t>Y</t>
        </is>
      </c>
      <c r="G227" s="162" t="n"/>
      <c r="H227" s="163">
        <f>IF(A227="SEC", E227 + 1, "")</f>
        <v/>
      </c>
      <c r="I227" s="163" t="n"/>
      <c r="J227" s="162" t="n"/>
      <c r="K227" s="163">
        <f>IF(A227="SEC", H227 + 1, "")</f>
        <v/>
      </c>
      <c r="L227" s="164" t="n"/>
      <c r="M227" s="163" t="inlineStr">
        <is>
          <t>y</t>
        </is>
      </c>
      <c r="N227" s="163" t="inlineStr">
        <is>
          <t>y</t>
        </is>
      </c>
      <c r="O227" s="163" t="inlineStr">
        <is>
          <t>y</t>
        </is>
      </c>
      <c r="P227" s="164" t="n">
        <v>37406.82</v>
      </c>
      <c r="Q227" s="162" t="inlineStr">
        <is>
          <t>5-HT3</t>
        </is>
      </c>
      <c r="R227" s="162" t="inlineStr">
        <is>
          <t>3H-Tropistron</t>
        </is>
      </c>
      <c r="S227" s="162" t="inlineStr">
        <is>
          <t>0213-1022</t>
        </is>
      </c>
      <c r="T227" s="163" t="n">
        <v>77</v>
      </c>
      <c r="U227" s="163" t="n">
        <v>1.5</v>
      </c>
      <c r="V227" s="165">
        <f>P227*(1/(2.22*10^12))*(1/(77))*(1/(0.125))*10^9</f>
        <v/>
      </c>
      <c r="W227" s="162" t="inlineStr">
        <is>
          <t>Zacopride HCl</t>
        </is>
      </c>
      <c r="X227" s="163" t="n">
        <v>1</v>
      </c>
      <c r="Y227" s="163" t="n">
        <v>1</v>
      </c>
      <c r="Z227" s="163" t="n">
        <v>5</v>
      </c>
      <c r="AA227" s="163" t="n">
        <v>2.08</v>
      </c>
      <c r="AB227" s="162" t="inlineStr">
        <is>
          <t>Standard</t>
        </is>
      </c>
      <c r="AC227" s="163" t="n">
        <v>1</v>
      </c>
      <c r="AD227" s="163" t="n">
        <v>1</v>
      </c>
    </row>
    <row r="228">
      <c r="A228" s="160" t="inlineStr">
        <is>
          <t>PRIM</t>
        </is>
      </c>
      <c r="B228" s="160" t="inlineStr">
        <is>
          <t>5-HT3-1</t>
        </is>
      </c>
      <c r="C228" s="161" t="inlineStr">
        <is>
          <t>11/16/2023</t>
        </is>
      </c>
      <c r="D228" s="162" t="inlineStr">
        <is>
          <t>BPT223</t>
        </is>
      </c>
      <c r="E228" s="163">
        <f>IF(A227="SEC", K227 + 1, E227 + 1)</f>
        <v/>
      </c>
      <c r="F228" s="163" t="inlineStr">
        <is>
          <t>Y</t>
        </is>
      </c>
      <c r="G228" s="162" t="n"/>
      <c r="H228" s="163">
        <f>IF(A228="SEC", E228 + 1, "")</f>
        <v/>
      </c>
      <c r="I228" s="163" t="n"/>
      <c r="J228" s="162" t="n"/>
      <c r="K228" s="163">
        <f>IF(A228="SEC", H228 + 1, "")</f>
        <v/>
      </c>
      <c r="L228" s="164" t="n"/>
      <c r="M228" s="163" t="inlineStr">
        <is>
          <t>y</t>
        </is>
      </c>
      <c r="N228" s="163" t="inlineStr">
        <is>
          <t>y</t>
        </is>
      </c>
      <c r="O228" s="163" t="inlineStr">
        <is>
          <t>y</t>
        </is>
      </c>
      <c r="P228" s="164">
        <f>P227</f>
        <v/>
      </c>
      <c r="Q228" s="162" t="inlineStr">
        <is>
          <t>5-HT3</t>
        </is>
      </c>
      <c r="R228" s="162" t="inlineStr">
        <is>
          <t>3H-Tropistron</t>
        </is>
      </c>
      <c r="S228" s="162" t="inlineStr">
        <is>
          <t>0213-1022</t>
        </is>
      </c>
      <c r="T228" s="163" t="n">
        <v>77</v>
      </c>
      <c r="U228" s="163" t="n">
        <v>1.5</v>
      </c>
      <c r="V228" s="165">
        <f>P228*(1/(2.22*10^12))*(1/(77))*(1/(0.125))*10^9</f>
        <v/>
      </c>
      <c r="W228" s="162" t="inlineStr">
        <is>
          <t>Zacopride HCl</t>
        </is>
      </c>
      <c r="X228" s="163" t="n">
        <v>1</v>
      </c>
      <c r="Y228" s="163" t="n">
        <v>1</v>
      </c>
      <c r="Z228" s="163" t="n">
        <v>5</v>
      </c>
      <c r="AA228" s="163" t="n">
        <v>2.08</v>
      </c>
      <c r="AB228" s="162" t="inlineStr">
        <is>
          <t>Standard</t>
        </is>
      </c>
      <c r="AC228" s="163" t="n">
        <v>1</v>
      </c>
      <c r="AD228" s="163" t="n">
        <v>1</v>
      </c>
    </row>
    <row r="229">
      <c r="A229" s="160" t="inlineStr">
        <is>
          <t>PRIM</t>
        </is>
      </c>
      <c r="B229" s="160" t="inlineStr">
        <is>
          <t>5-HT3-2</t>
        </is>
      </c>
      <c r="C229" s="161" t="inlineStr">
        <is>
          <t>11/16/2023</t>
        </is>
      </c>
      <c r="D229" s="162" t="inlineStr">
        <is>
          <t>BPT258</t>
        </is>
      </c>
      <c r="E229" s="163">
        <f>IF(A228="SEC", K228 + 1, E228 + 1)</f>
        <v/>
      </c>
      <c r="F229" s="163" t="inlineStr">
        <is>
          <t>Y</t>
        </is>
      </c>
      <c r="G229" s="162" t="n"/>
      <c r="H229" s="163">
        <f>IF(A229="SEC", E229 + 1, "")</f>
        <v/>
      </c>
      <c r="I229" s="163" t="n"/>
      <c r="J229" s="162" t="n"/>
      <c r="K229" s="163">
        <f>IF(A229="SEC", H229 + 1, "")</f>
        <v/>
      </c>
      <c r="L229" s="164" t="n"/>
      <c r="M229" s="163" t="inlineStr">
        <is>
          <t>y</t>
        </is>
      </c>
      <c r="N229" s="163" t="inlineStr">
        <is>
          <t>y</t>
        </is>
      </c>
      <c r="O229" s="163" t="inlineStr">
        <is>
          <t>y</t>
        </is>
      </c>
      <c r="P229" s="164">
        <f>P228</f>
        <v/>
      </c>
      <c r="Q229" s="162" t="inlineStr">
        <is>
          <t>5-HT3</t>
        </is>
      </c>
      <c r="R229" s="162" t="inlineStr">
        <is>
          <t>3H-Tropistron</t>
        </is>
      </c>
      <c r="S229" s="162" t="inlineStr">
        <is>
          <t>0213-1022</t>
        </is>
      </c>
      <c r="T229" s="163" t="n">
        <v>77</v>
      </c>
      <c r="U229" s="163" t="n">
        <v>1.5</v>
      </c>
      <c r="V229" s="165">
        <f>P229*(1/(2.22*10^12))*(1/(77))*(1/(0.125))*10^9</f>
        <v/>
      </c>
      <c r="W229" s="162" t="inlineStr">
        <is>
          <t>Zacopride HCl</t>
        </is>
      </c>
      <c r="X229" s="163" t="n">
        <v>1</v>
      </c>
      <c r="Y229" s="163" t="n">
        <v>1</v>
      </c>
      <c r="Z229" s="163" t="n">
        <v>5</v>
      </c>
      <c r="AA229" s="163" t="n">
        <v>2.08</v>
      </c>
      <c r="AB229" s="162" t="inlineStr">
        <is>
          <t>Standard</t>
        </is>
      </c>
      <c r="AC229" s="163" t="n">
        <v>1</v>
      </c>
      <c r="AD229" s="163" t="n">
        <v>1</v>
      </c>
    </row>
    <row r="230">
      <c r="A230" s="160" t="inlineStr">
        <is>
          <t>PRIM</t>
        </is>
      </c>
      <c r="B230" s="160" t="inlineStr">
        <is>
          <t>D4-0</t>
        </is>
      </c>
      <c r="C230" s="161" t="inlineStr">
        <is>
          <t>11/16/2023</t>
        </is>
      </c>
      <c r="D230" s="162" t="inlineStr">
        <is>
          <t>BPT246</t>
        </is>
      </c>
      <c r="E230" s="163">
        <f>IF(A229="SEC", K229 + 1, E229 + 1)</f>
        <v/>
      </c>
      <c r="F230" s="163" t="inlineStr">
        <is>
          <t>Y</t>
        </is>
      </c>
      <c r="G230" s="162" t="n"/>
      <c r="H230" s="163">
        <f>IF(A230="SEC", E230 + 1, "")</f>
        <v/>
      </c>
      <c r="I230" s="163" t="n"/>
      <c r="J230" s="162" t="n"/>
      <c r="K230" s="163">
        <f>IF(A230="SEC", H230 + 1, "")</f>
        <v/>
      </c>
      <c r="L230" s="164" t="n"/>
      <c r="M230" s="163" t="inlineStr">
        <is>
          <t>y</t>
        </is>
      </c>
      <c r="N230" s="163" t="inlineStr">
        <is>
          <t>y</t>
        </is>
      </c>
      <c r="O230" s="163" t="inlineStr">
        <is>
          <t>y</t>
        </is>
      </c>
      <c r="P230" s="164" t="n">
        <v>27696.01</v>
      </c>
      <c r="Q230" s="162" t="inlineStr">
        <is>
          <t>D4</t>
        </is>
      </c>
      <c r="R230" s="162" t="inlineStr">
        <is>
          <t>3H-Methylspiperone</t>
        </is>
      </c>
      <c r="S230" s="162" t="inlineStr">
        <is>
          <t>0165-1023 (#1)</t>
        </is>
      </c>
      <c r="T230" s="163" t="n">
        <v>82</v>
      </c>
      <c r="U230" s="163" t="n">
        <v>1.5</v>
      </c>
      <c r="V230" s="165">
        <f>P230*(1/(2.22*10^12))*(1/(82))*(1/(0.125))*10^9</f>
        <v/>
      </c>
      <c r="W230" s="162" t="inlineStr">
        <is>
          <t>Nemonapride</t>
        </is>
      </c>
      <c r="X230" s="163" t="n">
        <v>1</v>
      </c>
      <c r="Y230" s="163" t="n">
        <v>1</v>
      </c>
      <c r="Z230" s="163" t="n">
        <v>5</v>
      </c>
      <c r="AA230" s="163" t="n">
        <v>2.21</v>
      </c>
      <c r="AB230" s="162" t="inlineStr">
        <is>
          <t>Dopamine</t>
        </is>
      </c>
      <c r="AC230" s="163" t="n">
        <v>1</v>
      </c>
      <c r="AD230" s="163" t="n">
        <v>1</v>
      </c>
    </row>
    <row r="231">
      <c r="A231" s="160" t="inlineStr">
        <is>
          <t>PRIM</t>
        </is>
      </c>
      <c r="B231" s="160" t="inlineStr">
        <is>
          <t>D4-1</t>
        </is>
      </c>
      <c r="C231" s="161" t="inlineStr">
        <is>
          <t>11/16/2023</t>
        </is>
      </c>
      <c r="D231" s="162" t="inlineStr">
        <is>
          <t>BPT225</t>
        </is>
      </c>
      <c r="E231" s="163">
        <f>IF(A230="SEC", K230 + 1, E230 + 1)</f>
        <v/>
      </c>
      <c r="F231" s="163" t="inlineStr">
        <is>
          <t>Y</t>
        </is>
      </c>
      <c r="G231" s="162" t="n"/>
      <c r="H231" s="163">
        <f>IF(A231="SEC", E231 + 1, "")</f>
        <v/>
      </c>
      <c r="I231" s="163" t="n"/>
      <c r="J231" s="162" t="n"/>
      <c r="K231" s="163">
        <f>IF(A231="SEC", H231 + 1, "")</f>
        <v/>
      </c>
      <c r="L231" s="164" t="n"/>
      <c r="M231" s="163" t="inlineStr">
        <is>
          <t>y</t>
        </is>
      </c>
      <c r="N231" s="163" t="inlineStr">
        <is>
          <t>y</t>
        </is>
      </c>
      <c r="O231" s="163" t="inlineStr">
        <is>
          <t>y</t>
        </is>
      </c>
      <c r="P231" s="164">
        <f>P230</f>
        <v/>
      </c>
      <c r="Q231" s="162" t="inlineStr">
        <is>
          <t>D4</t>
        </is>
      </c>
      <c r="R231" s="162" t="inlineStr">
        <is>
          <t>3H-Methylspiperone</t>
        </is>
      </c>
      <c r="S231" s="162" t="inlineStr">
        <is>
          <t>0165-1023 (#1)</t>
        </is>
      </c>
      <c r="T231" s="163" t="n">
        <v>82</v>
      </c>
      <c r="U231" s="163" t="n">
        <v>1.5</v>
      </c>
      <c r="V231" s="165">
        <f>P231*(1/(2.22*10^12))*(1/(82))*(1/(0.125))*10^9</f>
        <v/>
      </c>
      <c r="W231" s="162" t="inlineStr">
        <is>
          <t>Nemonapride</t>
        </is>
      </c>
      <c r="X231" s="163" t="n">
        <v>1</v>
      </c>
      <c r="Y231" s="163" t="n">
        <v>1</v>
      </c>
      <c r="Z231" s="163" t="n">
        <v>5</v>
      </c>
      <c r="AA231" s="163" t="n">
        <v>2.21</v>
      </c>
      <c r="AB231" s="162" t="inlineStr">
        <is>
          <t>Dopamine</t>
        </is>
      </c>
      <c r="AC231" s="163" t="n">
        <v>1</v>
      </c>
      <c r="AD231" s="163" t="n">
        <v>1</v>
      </c>
    </row>
    <row r="232">
      <c r="A232" s="160" t="inlineStr">
        <is>
          <t>PRIM</t>
        </is>
      </c>
      <c r="B232" s="160" t="inlineStr">
        <is>
          <t>D4-2</t>
        </is>
      </c>
      <c r="C232" s="161" t="inlineStr">
        <is>
          <t>11/16/2023</t>
        </is>
      </c>
      <c r="D232" s="162" t="inlineStr">
        <is>
          <t>BPT224</t>
        </is>
      </c>
      <c r="E232" s="163">
        <f>IF(A231="SEC", K231 + 1, E231 + 1)</f>
        <v/>
      </c>
      <c r="F232" s="163" t="inlineStr">
        <is>
          <t>Y</t>
        </is>
      </c>
      <c r="G232" s="162" t="n"/>
      <c r="H232" s="163">
        <f>IF(A232="SEC", E232 + 1, "")</f>
        <v/>
      </c>
      <c r="I232" s="163" t="n"/>
      <c r="J232" s="162" t="n"/>
      <c r="K232" s="163">
        <f>IF(A232="SEC", H232 + 1, "")</f>
        <v/>
      </c>
      <c r="L232" s="164" t="n"/>
      <c r="M232" s="163" t="inlineStr">
        <is>
          <t>y</t>
        </is>
      </c>
      <c r="N232" s="163" t="inlineStr">
        <is>
          <t>y</t>
        </is>
      </c>
      <c r="O232" s="163" t="inlineStr">
        <is>
          <t>y</t>
        </is>
      </c>
      <c r="P232" s="164">
        <f>P231</f>
        <v/>
      </c>
      <c r="Q232" s="162" t="inlineStr">
        <is>
          <t>D4</t>
        </is>
      </c>
      <c r="R232" s="162" t="inlineStr">
        <is>
          <t>3H-Methylspiperone</t>
        </is>
      </c>
      <c r="S232" s="162" t="inlineStr">
        <is>
          <t>0165-1023 (#1)</t>
        </is>
      </c>
      <c r="T232" s="163" t="n">
        <v>82</v>
      </c>
      <c r="U232" s="163" t="n">
        <v>1.5</v>
      </c>
      <c r="V232" s="165">
        <f>P232*(1/(2.22*10^12))*(1/(82))*(1/(0.125))*10^9</f>
        <v/>
      </c>
      <c r="W232" s="162" t="inlineStr">
        <is>
          <t>Nemonapride</t>
        </is>
      </c>
      <c r="X232" s="163" t="n">
        <v>1</v>
      </c>
      <c r="Y232" s="163" t="n">
        <v>1</v>
      </c>
      <c r="Z232" s="163" t="n">
        <v>5</v>
      </c>
      <c r="AA232" s="163" t="n">
        <v>2.21</v>
      </c>
      <c r="AB232" s="162" t="inlineStr">
        <is>
          <t>Dopamine</t>
        </is>
      </c>
      <c r="AC232" s="163" t="n">
        <v>1</v>
      </c>
      <c r="AD232" s="163" t="n">
        <v>1</v>
      </c>
    </row>
    <row r="233">
      <c r="A233" s="160" t="inlineStr">
        <is>
          <t>PRIM</t>
        </is>
      </c>
      <c r="B233" s="160" t="inlineStr">
        <is>
          <t>SERT-0</t>
        </is>
      </c>
      <c r="C233" s="161" t="inlineStr">
        <is>
          <t>11/16/2023</t>
        </is>
      </c>
      <c r="D233" s="162" t="inlineStr">
        <is>
          <t>BPT250</t>
        </is>
      </c>
      <c r="E233" s="163">
        <f>IF(A232="SEC", K232 + 1, E232 + 1)</f>
        <v/>
      </c>
      <c r="F233" s="163" t="inlineStr">
        <is>
          <t>Y</t>
        </is>
      </c>
      <c r="G233" s="162" t="n"/>
      <c r="H233" s="163">
        <f>IF(A233="SEC", E233 + 1, "")</f>
        <v/>
      </c>
      <c r="I233" s="163" t="n"/>
      <c r="J233" s="162" t="n"/>
      <c r="K233" s="163">
        <f>IF(A233="SEC", H233 + 1, "")</f>
        <v/>
      </c>
      <c r="L233" s="164" t="n"/>
      <c r="M233" s="163" t="inlineStr">
        <is>
          <t>y</t>
        </is>
      </c>
      <c r="N233" s="163" t="inlineStr">
        <is>
          <t>y</t>
        </is>
      </c>
      <c r="O233" s="163" t="inlineStr">
        <is>
          <t>y</t>
        </is>
      </c>
      <c r="P233" s="164" t="n">
        <v>37647.52</v>
      </c>
      <c r="Q233" s="162" t="inlineStr">
        <is>
          <t>SERT</t>
        </is>
      </c>
      <c r="R233" s="162" t="inlineStr">
        <is>
          <t>3H-Citalopram</t>
        </is>
      </c>
      <c r="S233" s="162" t="inlineStr">
        <is>
          <t>0108-0523 (#1)</t>
        </is>
      </c>
      <c r="T233" s="163" t="n">
        <v>80</v>
      </c>
      <c r="U233" s="163" t="n">
        <v>2</v>
      </c>
      <c r="V233" s="165">
        <f>P233*(1/(2.22*10^12))*(1/(80))*(1/(0.125))*10^9</f>
        <v/>
      </c>
      <c r="W233" s="162" t="inlineStr">
        <is>
          <t>Amitriptyline</t>
        </is>
      </c>
      <c r="X233" s="163" t="n">
        <v>1</v>
      </c>
      <c r="Y233" s="163" t="n">
        <v>0.5</v>
      </c>
      <c r="Z233" s="163" t="n">
        <v>5</v>
      </c>
      <c r="AA233" s="163" t="n">
        <v>2.88</v>
      </c>
      <c r="AB233" s="162" t="inlineStr">
        <is>
          <t>Transporter</t>
        </is>
      </c>
      <c r="AC233" s="163" t="n">
        <v>0.5</v>
      </c>
      <c r="AD233" s="163" t="n">
        <v>0.67</v>
      </c>
    </row>
    <row r="234">
      <c r="A234" s="160" t="inlineStr">
        <is>
          <t>PRIM</t>
        </is>
      </c>
      <c r="B234" s="160" t="inlineStr">
        <is>
          <t>SERT-1</t>
        </is>
      </c>
      <c r="C234" s="161" t="inlineStr">
        <is>
          <t>11/16/2023</t>
        </is>
      </c>
      <c r="D234" s="162" t="inlineStr">
        <is>
          <t>BPT249</t>
        </is>
      </c>
      <c r="E234" s="163">
        <f>IF(A233="SEC", K233 + 1, E233 + 1)</f>
        <v/>
      </c>
      <c r="F234" s="163" t="inlineStr">
        <is>
          <t>Y</t>
        </is>
      </c>
      <c r="G234" s="162" t="n"/>
      <c r="H234" s="163">
        <f>IF(A234="SEC", E234 + 1, "")</f>
        <v/>
      </c>
      <c r="I234" s="163" t="n"/>
      <c r="J234" s="162" t="n"/>
      <c r="K234" s="163">
        <f>IF(A234="SEC", H234 + 1, "")</f>
        <v/>
      </c>
      <c r="L234" s="164" t="n"/>
      <c r="M234" s="163" t="inlineStr">
        <is>
          <t>y</t>
        </is>
      </c>
      <c r="N234" s="163" t="inlineStr">
        <is>
          <t>y</t>
        </is>
      </c>
      <c r="O234" s="163" t="inlineStr">
        <is>
          <t>y</t>
        </is>
      </c>
      <c r="P234" s="164">
        <f>P233</f>
        <v/>
      </c>
      <c r="Q234" s="162" t="inlineStr">
        <is>
          <t>SERT</t>
        </is>
      </c>
      <c r="R234" s="162" t="inlineStr">
        <is>
          <t>3H-Citalopram</t>
        </is>
      </c>
      <c r="S234" s="162" t="inlineStr">
        <is>
          <t>0108-0523 (#1)</t>
        </is>
      </c>
      <c r="T234" s="163" t="n">
        <v>80</v>
      </c>
      <c r="U234" s="163" t="n">
        <v>2</v>
      </c>
      <c r="V234" s="165">
        <f>P234*(1/(2.22*10^12))*(1/(80))*(1/(0.125))*10^9</f>
        <v/>
      </c>
      <c r="W234" s="162" t="inlineStr">
        <is>
          <t>Amitriptyline</t>
        </is>
      </c>
      <c r="X234" s="163" t="n">
        <v>1</v>
      </c>
      <c r="Y234" s="163" t="n">
        <v>0.5</v>
      </c>
      <c r="Z234" s="163" t="n">
        <v>5</v>
      </c>
      <c r="AA234" s="163" t="n">
        <v>2.88</v>
      </c>
      <c r="AB234" s="162" t="inlineStr">
        <is>
          <t>Transporter</t>
        </is>
      </c>
      <c r="AC234" s="163" t="n">
        <v>0.5</v>
      </c>
      <c r="AD234" s="163" t="n">
        <v>0.67</v>
      </c>
    </row>
    <row r="235">
      <c r="A235" s="160" t="inlineStr">
        <is>
          <t>PRIM</t>
        </is>
      </c>
      <c r="B235" s="160" t="inlineStr">
        <is>
          <t>SERT-2</t>
        </is>
      </c>
      <c r="C235" s="161" t="inlineStr">
        <is>
          <t>11/16/2023</t>
        </is>
      </c>
      <c r="D235" s="162" t="inlineStr">
        <is>
          <t>BPT248</t>
        </is>
      </c>
      <c r="E235" s="163">
        <f>IF(A234="SEC", K234 + 1, E234 + 1)</f>
        <v/>
      </c>
      <c r="F235" s="163" t="inlineStr">
        <is>
          <t>Y</t>
        </is>
      </c>
      <c r="G235" s="162" t="n"/>
      <c r="H235" s="163">
        <f>IF(A235="SEC", E235 + 1, "")</f>
        <v/>
      </c>
      <c r="I235" s="163" t="n"/>
      <c r="J235" s="162" t="n"/>
      <c r="K235" s="163">
        <f>IF(A235="SEC", H235 + 1, "")</f>
        <v/>
      </c>
      <c r="L235" s="164" t="n"/>
      <c r="M235" s="163" t="inlineStr">
        <is>
          <t>y</t>
        </is>
      </c>
      <c r="N235" s="163" t="inlineStr">
        <is>
          <t>y</t>
        </is>
      </c>
      <c r="O235" s="163" t="inlineStr">
        <is>
          <t>y</t>
        </is>
      </c>
      <c r="P235" s="164">
        <f>P234</f>
        <v/>
      </c>
      <c r="Q235" s="162" t="inlineStr">
        <is>
          <t>SERT</t>
        </is>
      </c>
      <c r="R235" s="162" t="inlineStr">
        <is>
          <t>3H-Citalopram</t>
        </is>
      </c>
      <c r="S235" s="162" t="inlineStr">
        <is>
          <t>0108-0523 (#1)</t>
        </is>
      </c>
      <c r="T235" s="163" t="n">
        <v>80</v>
      </c>
      <c r="U235" s="163" t="n">
        <v>2</v>
      </c>
      <c r="V235" s="165">
        <f>P235*(1/(2.22*10^12))*(1/(80))*(1/(0.125))*10^9</f>
        <v/>
      </c>
      <c r="W235" s="162" t="inlineStr">
        <is>
          <t>Amitriptyline</t>
        </is>
      </c>
      <c r="X235" s="163" t="n">
        <v>1</v>
      </c>
      <c r="Y235" s="163" t="n">
        <v>0.5</v>
      </c>
      <c r="Z235" s="163" t="n">
        <v>5</v>
      </c>
      <c r="AA235" s="163" t="n">
        <v>2.88</v>
      </c>
      <c r="AB235" s="162" t="inlineStr">
        <is>
          <t>Transporter</t>
        </is>
      </c>
      <c r="AC235" s="163" t="n">
        <v>0.5</v>
      </c>
      <c r="AD235" s="163" t="n">
        <v>0.67</v>
      </c>
    </row>
    <row r="236">
      <c r="A236" s="166" t="inlineStr">
        <is>
          <t>SEC</t>
        </is>
      </c>
      <c r="B236" s="166" t="inlineStr">
        <is>
          <t>Alpha2B-0</t>
        </is>
      </c>
      <c r="C236" s="167" t="inlineStr">
        <is>
          <t>11/17/2023</t>
        </is>
      </c>
      <c r="D236" s="168" t="inlineStr">
        <is>
          <t>BPT276</t>
        </is>
      </c>
      <c r="E236" s="169" t="n">
        <v>4</v>
      </c>
      <c r="F236" s="169" t="inlineStr">
        <is>
          <t>y</t>
        </is>
      </c>
      <c r="G236" s="168" t="inlineStr">
        <is>
          <t>BPT277</t>
        </is>
      </c>
      <c r="H236" s="169">
        <f>IF(A236="SEC", E236 + 1, "")</f>
        <v/>
      </c>
      <c r="I236" s="169">
        <f>F236</f>
        <v/>
      </c>
      <c r="J236" s="168" t="inlineStr">
        <is>
          <t>BPT278</t>
        </is>
      </c>
      <c r="K236" s="169">
        <f>IF(A236="SEC", H236 + 1, "")</f>
        <v/>
      </c>
      <c r="L236" s="170">
        <f>F236</f>
        <v/>
      </c>
      <c r="M236" s="169" t="inlineStr">
        <is>
          <t>y</t>
        </is>
      </c>
      <c r="N236" s="169" t="inlineStr">
        <is>
          <t>y</t>
        </is>
      </c>
      <c r="O236" s="169" t="inlineStr">
        <is>
          <t>y</t>
        </is>
      </c>
      <c r="P236" s="170" t="n">
        <v>34517.68</v>
      </c>
      <c r="Q236" s="168" t="inlineStr">
        <is>
          <t>Alpha2B</t>
        </is>
      </c>
      <c r="R236" s="168" t="inlineStr">
        <is>
          <t>3H-Rauwolscine</t>
        </is>
      </c>
      <c r="S236" s="168" t="inlineStr">
        <is>
          <t>0161-1023</t>
        </is>
      </c>
      <c r="T236" s="169" t="n">
        <v>83.09999999999999</v>
      </c>
      <c r="U236" s="169" t="n">
        <v>1.5</v>
      </c>
      <c r="V236" s="171">
        <f>P236*(1/(2.22*10^12))*(1/(83.1))*(1/(0.125))*10^9</f>
        <v/>
      </c>
      <c r="W236" s="168" t="inlineStr">
        <is>
          <t>Yohimbine</t>
        </is>
      </c>
      <c r="X236" s="169" t="n">
        <v>3</v>
      </c>
      <c r="Y236" s="169" t="n">
        <v>1.5</v>
      </c>
      <c r="Z236" s="169" t="n">
        <v>15</v>
      </c>
      <c r="AA236" s="169" t="n">
        <v>6.73</v>
      </c>
      <c r="AB236" s="168" t="inlineStr">
        <is>
          <t>Alpha2</t>
        </is>
      </c>
      <c r="AC236" s="169" t="n">
        <v>0.5</v>
      </c>
      <c r="AD236" s="169" t="n">
        <v>0.5</v>
      </c>
    </row>
    <row r="237">
      <c r="A237" s="166" t="inlineStr">
        <is>
          <t>SEC</t>
        </is>
      </c>
      <c r="B237" s="166" t="inlineStr">
        <is>
          <t>Alpha2C-0</t>
        </is>
      </c>
      <c r="C237" s="167" t="inlineStr">
        <is>
          <t>11/17/2023</t>
        </is>
      </c>
      <c r="D237" s="168" t="inlineStr">
        <is>
          <t>BPT280</t>
        </is>
      </c>
      <c r="E237" s="169">
        <f>IF(A236="SEC", K236 + 1, E236 + 1)</f>
        <v/>
      </c>
      <c r="F237" s="169" t="inlineStr">
        <is>
          <t>y</t>
        </is>
      </c>
      <c r="G237" s="168" t="inlineStr">
        <is>
          <t>BPT281</t>
        </is>
      </c>
      <c r="H237" s="169">
        <f>IF(A237="SEC", E237 + 1, "")</f>
        <v/>
      </c>
      <c r="I237" s="169">
        <f>F237</f>
        <v/>
      </c>
      <c r="J237" s="168" t="inlineStr">
        <is>
          <t>BPT282</t>
        </is>
      </c>
      <c r="K237" s="169">
        <f>IF(A237="SEC", H237 + 1, "")</f>
        <v/>
      </c>
      <c r="L237" s="170">
        <f>F237</f>
        <v/>
      </c>
      <c r="M237" s="169" t="inlineStr">
        <is>
          <t>y</t>
        </is>
      </c>
      <c r="N237" s="169" t="inlineStr">
        <is>
          <t>y</t>
        </is>
      </c>
      <c r="O237" s="169" t="inlineStr">
        <is>
          <t>y</t>
        </is>
      </c>
      <c r="P237" s="170">
        <f>P236</f>
        <v/>
      </c>
      <c r="Q237" s="168" t="inlineStr">
        <is>
          <t>Alpha2C</t>
        </is>
      </c>
      <c r="R237" s="168" t="inlineStr">
        <is>
          <t>3H-Rauwolscine</t>
        </is>
      </c>
      <c r="S237" s="168" t="inlineStr">
        <is>
          <t>0161-1023</t>
        </is>
      </c>
      <c r="T237" s="169" t="n">
        <v>83.09999999999999</v>
      </c>
      <c r="U237" s="169" t="n">
        <v>1.5</v>
      </c>
      <c r="V237" s="171">
        <f>P237*(1/(2.22*10^12))*(1/(83.1))*(1/(0.125))*10^9</f>
        <v/>
      </c>
      <c r="W237" s="168" t="inlineStr">
        <is>
          <t>Oxymetazoline hydrochloride</t>
        </is>
      </c>
      <c r="X237" s="169" t="n">
        <v>3</v>
      </c>
      <c r="Y237" s="169" t="n">
        <v>1.5</v>
      </c>
      <c r="Z237" s="169" t="n">
        <v>15</v>
      </c>
      <c r="AA237" s="169" t="n">
        <v>6.73</v>
      </c>
      <c r="AB237" s="168" t="inlineStr">
        <is>
          <t>Alpha2</t>
        </is>
      </c>
      <c r="AC237" s="169" t="n">
        <v>0.5</v>
      </c>
      <c r="AD237" s="169" t="n">
        <v>0.5</v>
      </c>
    </row>
    <row r="238">
      <c r="A238" s="166" t="inlineStr">
        <is>
          <t>SEC</t>
        </is>
      </c>
      <c r="B238" s="166" t="inlineStr">
        <is>
          <t>Alpha2C-1</t>
        </is>
      </c>
      <c r="C238" s="167" t="inlineStr">
        <is>
          <t>11/17/2023</t>
        </is>
      </c>
      <c r="D238" s="168" t="inlineStr">
        <is>
          <t>BPT284</t>
        </is>
      </c>
      <c r="E238" s="169">
        <f>IF(A237="SEC", K237 + 1, E237 + 1)</f>
        <v/>
      </c>
      <c r="F238" s="169" t="inlineStr">
        <is>
          <t>y</t>
        </is>
      </c>
      <c r="G238" s="168" t="inlineStr">
        <is>
          <t>BPT285</t>
        </is>
      </c>
      <c r="H238" s="169">
        <f>IF(A238="SEC", E238 + 1, "")</f>
        <v/>
      </c>
      <c r="I238" s="169">
        <f>F238</f>
        <v/>
      </c>
      <c r="J238" s="168" t="inlineStr">
        <is>
          <t>BPT286</t>
        </is>
      </c>
      <c r="K238" s="169">
        <f>IF(A238="SEC", H238 + 1, "")</f>
        <v/>
      </c>
      <c r="L238" s="170">
        <f>F238</f>
        <v/>
      </c>
      <c r="M238" s="169" t="inlineStr">
        <is>
          <t>y</t>
        </is>
      </c>
      <c r="N238" s="169" t="inlineStr">
        <is>
          <t>y</t>
        </is>
      </c>
      <c r="O238" s="169" t="inlineStr">
        <is>
          <t>y</t>
        </is>
      </c>
      <c r="P238" s="170">
        <f>P237</f>
        <v/>
      </c>
      <c r="Q238" s="168" t="inlineStr">
        <is>
          <t>Alpha2C</t>
        </is>
      </c>
      <c r="R238" s="168" t="inlineStr">
        <is>
          <t>3H-Rauwolscine</t>
        </is>
      </c>
      <c r="S238" s="168" t="inlineStr">
        <is>
          <t>0161-1023</t>
        </is>
      </c>
      <c r="T238" s="169" t="n">
        <v>83.09999999999999</v>
      </c>
      <c r="U238" s="169" t="n">
        <v>1.5</v>
      </c>
      <c r="V238" s="171">
        <f>P238*(1/(2.22*10^12))*(1/(83.1))*(1/(0.125))*10^9</f>
        <v/>
      </c>
      <c r="W238" s="168" t="inlineStr">
        <is>
          <t>Oxymetazoline hydrochloride</t>
        </is>
      </c>
      <c r="X238" s="169" t="n">
        <v>3</v>
      </c>
      <c r="Y238" s="169" t="n">
        <v>1.5</v>
      </c>
      <c r="Z238" s="169" t="n">
        <v>15</v>
      </c>
      <c r="AA238" s="169" t="n">
        <v>6.73</v>
      </c>
      <c r="AB238" s="168" t="inlineStr">
        <is>
          <t>Alpha2</t>
        </is>
      </c>
      <c r="AC238" s="169" t="n">
        <v>0.5</v>
      </c>
      <c r="AD238" s="169" t="n">
        <v>0.5</v>
      </c>
    </row>
    <row r="239">
      <c r="A239" s="166" t="inlineStr">
        <is>
          <t>SEC</t>
        </is>
      </c>
      <c r="B239" s="166" t="inlineStr">
        <is>
          <t>Alpha2C-2</t>
        </is>
      </c>
      <c r="C239" s="167" t="inlineStr">
        <is>
          <t>11/17/2023</t>
        </is>
      </c>
      <c r="D239" s="168" t="inlineStr">
        <is>
          <t>BPT288</t>
        </is>
      </c>
      <c r="E239" s="169">
        <f>IF(A238="SEC", K238 + 1, E238 + 1)</f>
        <v/>
      </c>
      <c r="F239" s="169" t="inlineStr">
        <is>
          <t>y</t>
        </is>
      </c>
      <c r="G239" s="168" t="inlineStr">
        <is>
          <t>BPT289</t>
        </is>
      </c>
      <c r="H239" s="169">
        <f>IF(A239="SEC", E239 + 1, "")</f>
        <v/>
      </c>
      <c r="I239" s="169">
        <f>F239</f>
        <v/>
      </c>
      <c r="J239" s="168" t="inlineStr">
        <is>
          <t>BPT290</t>
        </is>
      </c>
      <c r="K239" s="169">
        <f>IF(A239="SEC", H239 + 1, "")</f>
        <v/>
      </c>
      <c r="L239" s="170">
        <f>F239</f>
        <v/>
      </c>
      <c r="M239" s="169" t="inlineStr">
        <is>
          <t>y</t>
        </is>
      </c>
      <c r="N239" s="169" t="inlineStr">
        <is>
          <t>y</t>
        </is>
      </c>
      <c r="O239" s="169" t="inlineStr">
        <is>
          <t>y</t>
        </is>
      </c>
      <c r="P239" s="170">
        <f>P238</f>
        <v/>
      </c>
      <c r="Q239" s="168" t="inlineStr">
        <is>
          <t>Alpha2C</t>
        </is>
      </c>
      <c r="R239" s="168" t="inlineStr">
        <is>
          <t>3H-Rauwolscine</t>
        </is>
      </c>
      <c r="S239" s="168" t="inlineStr">
        <is>
          <t>0161-1023</t>
        </is>
      </c>
      <c r="T239" s="169" t="n">
        <v>83.09999999999999</v>
      </c>
      <c r="U239" s="169" t="n">
        <v>1.5</v>
      </c>
      <c r="V239" s="171">
        <f>P239*(1/(2.22*10^12))*(1/(83.1))*(1/(0.125))*10^9</f>
        <v/>
      </c>
      <c r="W239" s="168" t="inlineStr">
        <is>
          <t>Oxymetazoline hydrochloride</t>
        </is>
      </c>
      <c r="X239" s="169" t="n">
        <v>3</v>
      </c>
      <c r="Y239" s="169" t="n">
        <v>1.5</v>
      </c>
      <c r="Z239" s="169" t="n">
        <v>15</v>
      </c>
      <c r="AA239" s="169" t="n">
        <v>6.73</v>
      </c>
      <c r="AB239" s="168" t="inlineStr">
        <is>
          <t>Alpha2</t>
        </is>
      </c>
      <c r="AC239" s="169" t="n">
        <v>0.5</v>
      </c>
      <c r="AD239" s="169" t="n">
        <v>0.5</v>
      </c>
    </row>
    <row r="240">
      <c r="A240" s="166" t="inlineStr">
        <is>
          <t>SEC</t>
        </is>
      </c>
      <c r="B240" s="166" t="inlineStr">
        <is>
          <t>Alpha2C-3</t>
        </is>
      </c>
      <c r="C240" s="167" t="inlineStr">
        <is>
          <t>11/17/2023</t>
        </is>
      </c>
      <c r="D240" s="168" t="inlineStr">
        <is>
          <t>BPT292</t>
        </is>
      </c>
      <c r="E240" s="169">
        <f>IF(A239="SEC", K239 + 1, E239 + 1)</f>
        <v/>
      </c>
      <c r="F240" s="169" t="inlineStr">
        <is>
          <t>y</t>
        </is>
      </c>
      <c r="G240" s="168" t="inlineStr">
        <is>
          <t>BPT293</t>
        </is>
      </c>
      <c r="H240" s="169">
        <f>IF(A240="SEC", E240 + 1, "")</f>
        <v/>
      </c>
      <c r="I240" s="169">
        <f>F240</f>
        <v/>
      </c>
      <c r="J240" s="168" t="inlineStr">
        <is>
          <t>BPT294</t>
        </is>
      </c>
      <c r="K240" s="169">
        <f>IF(A240="SEC", H240 + 1, "")</f>
        <v/>
      </c>
      <c r="L240" s="170">
        <f>F240</f>
        <v/>
      </c>
      <c r="M240" s="169" t="inlineStr">
        <is>
          <t>y</t>
        </is>
      </c>
      <c r="N240" s="169" t="inlineStr">
        <is>
          <t>y</t>
        </is>
      </c>
      <c r="O240" s="169" t="inlineStr">
        <is>
          <t>y</t>
        </is>
      </c>
      <c r="P240" s="170">
        <f>P239</f>
        <v/>
      </c>
      <c r="Q240" s="168" t="inlineStr">
        <is>
          <t>Alpha2C</t>
        </is>
      </c>
      <c r="R240" s="168" t="inlineStr">
        <is>
          <t>3H-Rauwolscine</t>
        </is>
      </c>
      <c r="S240" s="168" t="inlineStr">
        <is>
          <t>0161-1023</t>
        </is>
      </c>
      <c r="T240" s="169" t="n">
        <v>83.09999999999999</v>
      </c>
      <c r="U240" s="169" t="n">
        <v>1.5</v>
      </c>
      <c r="V240" s="171">
        <f>P240*(1/(2.22*10^12))*(1/(83.1))*(1/(0.125))*10^9</f>
        <v/>
      </c>
      <c r="W240" s="168" t="inlineStr">
        <is>
          <t>Oxymetazoline hydrochloride</t>
        </is>
      </c>
      <c r="X240" s="169" t="n">
        <v>3</v>
      </c>
      <c r="Y240" s="169" t="n">
        <v>1.5</v>
      </c>
      <c r="Z240" s="169" t="n">
        <v>15</v>
      </c>
      <c r="AA240" s="169" t="n">
        <v>6.73</v>
      </c>
      <c r="AB240" s="168" t="inlineStr">
        <is>
          <t>Alpha2</t>
        </is>
      </c>
      <c r="AC240" s="169" t="n">
        <v>0.5</v>
      </c>
      <c r="AD240" s="169" t="n">
        <v>0.5</v>
      </c>
    </row>
    <row r="241">
      <c r="A241" s="172" t="inlineStr">
        <is>
          <t>PRIM</t>
        </is>
      </c>
      <c r="B241" s="172" t="inlineStr">
        <is>
          <t>5-HT1B-0</t>
        </is>
      </c>
      <c r="C241" s="173" t="inlineStr">
        <is>
          <t>11/20/2023</t>
        </is>
      </c>
      <c r="D241" s="174" t="inlineStr">
        <is>
          <t>BPT315</t>
        </is>
      </c>
      <c r="E241" s="175" t="n">
        <v>4</v>
      </c>
      <c r="F241" s="175" t="inlineStr">
        <is>
          <t>Y</t>
        </is>
      </c>
      <c r="G241" s="174" t="n"/>
      <c r="H241" s="175">
        <f>IF(A241="SEC", E241 + 1, "")</f>
        <v/>
      </c>
      <c r="I241" s="175" t="n"/>
      <c r="J241" s="174" t="n"/>
      <c r="K241" s="175">
        <f>IF(A241="SEC", H241 + 1, "")</f>
        <v/>
      </c>
      <c r="L241" s="176" t="n"/>
      <c r="M241" s="175" t="inlineStr">
        <is>
          <t>y</t>
        </is>
      </c>
      <c r="N241" s="175" t="inlineStr">
        <is>
          <t>y</t>
        </is>
      </c>
      <c r="O241" s="175" t="inlineStr">
        <is>
          <t>y</t>
        </is>
      </c>
      <c r="P241" s="176" t="n">
        <v>25826.18</v>
      </c>
      <c r="Q241" s="174" t="inlineStr">
        <is>
          <t>5-HT1B</t>
        </is>
      </c>
      <c r="R241" s="174" t="inlineStr">
        <is>
          <t>3H-GR125743</t>
        </is>
      </c>
      <c r="S241" s="174" t="inlineStr">
        <is>
          <t>0160-1023</t>
        </is>
      </c>
      <c r="T241" s="175" t="n">
        <v>76.59999999999999</v>
      </c>
      <c r="U241" s="175" t="n">
        <v>1.5</v>
      </c>
      <c r="V241" s="177">
        <f>P241*(1/(2.22*10^12))*(1/(76.6))*(1/(0.125))*10^9</f>
        <v/>
      </c>
      <c r="W241" s="174" t="inlineStr">
        <is>
          <t>Ergotamine tartrate</t>
        </is>
      </c>
      <c r="X241" s="175" t="n">
        <v>1</v>
      </c>
      <c r="Y241" s="175" t="n">
        <v>1</v>
      </c>
      <c r="Z241" s="175" t="n">
        <v>5</v>
      </c>
      <c r="AA241" s="175" t="n">
        <v>20.68</v>
      </c>
      <c r="AB241" s="174" t="inlineStr">
        <is>
          <t>Standard</t>
        </is>
      </c>
      <c r="AC241" s="175" t="n">
        <v>1</v>
      </c>
      <c r="AD241" s="175" t="n">
        <v>1</v>
      </c>
    </row>
    <row r="242">
      <c r="A242" s="172" t="inlineStr">
        <is>
          <t>PRIM</t>
        </is>
      </c>
      <c r="B242" s="172" t="inlineStr">
        <is>
          <t>5-HT1B-1</t>
        </is>
      </c>
      <c r="C242" s="173" t="inlineStr">
        <is>
          <t>11/20/2023</t>
        </is>
      </c>
      <c r="D242" s="174" t="inlineStr">
        <is>
          <t>BPT319</t>
        </is>
      </c>
      <c r="E242" s="175">
        <f>IF(A241="SEC", K241 + 1, E241 + 1)</f>
        <v/>
      </c>
      <c r="F242" s="175" t="inlineStr">
        <is>
          <t>Y</t>
        </is>
      </c>
      <c r="G242" s="174" t="n"/>
      <c r="H242" s="175">
        <f>IF(A242="SEC", E242 + 1, "")</f>
        <v/>
      </c>
      <c r="I242" s="175" t="n"/>
      <c r="J242" s="174" t="n"/>
      <c r="K242" s="175">
        <f>IF(A242="SEC", H242 + 1, "")</f>
        <v/>
      </c>
      <c r="L242" s="176" t="n"/>
      <c r="M242" s="175" t="inlineStr">
        <is>
          <t>y</t>
        </is>
      </c>
      <c r="N242" s="175" t="inlineStr">
        <is>
          <t>y</t>
        </is>
      </c>
      <c r="O242" s="175" t="inlineStr">
        <is>
          <t>y</t>
        </is>
      </c>
      <c r="P242" s="176">
        <f>P241</f>
        <v/>
      </c>
      <c r="Q242" s="174" t="inlineStr">
        <is>
          <t>5-HT1B</t>
        </is>
      </c>
      <c r="R242" s="174" t="inlineStr">
        <is>
          <t>3H-GR125743</t>
        </is>
      </c>
      <c r="S242" s="174" t="inlineStr">
        <is>
          <t>0160-1023</t>
        </is>
      </c>
      <c r="T242" s="175" t="n">
        <v>76.59999999999999</v>
      </c>
      <c r="U242" s="175" t="n">
        <v>1.5</v>
      </c>
      <c r="V242" s="177">
        <f>P242*(1/(2.22*10^12))*(1/(76.6))*(1/(0.125))*10^9</f>
        <v/>
      </c>
      <c r="W242" s="174" t="inlineStr">
        <is>
          <t>Ergotamine tartrate</t>
        </is>
      </c>
      <c r="X242" s="175" t="n">
        <v>1</v>
      </c>
      <c r="Y242" s="175" t="n">
        <v>1</v>
      </c>
      <c r="Z242" s="175" t="n">
        <v>5</v>
      </c>
      <c r="AA242" s="175" t="n">
        <v>20.68</v>
      </c>
      <c r="AB242" s="174" t="inlineStr">
        <is>
          <t>Standard</t>
        </is>
      </c>
      <c r="AC242" s="175" t="n">
        <v>1</v>
      </c>
      <c r="AD242" s="175" t="n">
        <v>1</v>
      </c>
    </row>
    <row r="243">
      <c r="A243" s="172" t="inlineStr">
        <is>
          <t>PRIM</t>
        </is>
      </c>
      <c r="B243" s="172" t="inlineStr">
        <is>
          <t>5-HT1B-2</t>
        </is>
      </c>
      <c r="C243" s="173" t="inlineStr">
        <is>
          <t>11/20/2023</t>
        </is>
      </c>
      <c r="D243" s="174" t="inlineStr">
        <is>
          <t>BPT323</t>
        </is>
      </c>
      <c r="E243" s="175">
        <f>IF(A242="SEC", K242 + 1, E242 + 1)</f>
        <v/>
      </c>
      <c r="F243" s="175" t="inlineStr">
        <is>
          <t>Y</t>
        </is>
      </c>
      <c r="G243" s="174" t="n"/>
      <c r="H243" s="175">
        <f>IF(A243="SEC", E243 + 1, "")</f>
        <v/>
      </c>
      <c r="I243" s="175" t="n"/>
      <c r="J243" s="174" t="n"/>
      <c r="K243" s="175">
        <f>IF(A243="SEC", H243 + 1, "")</f>
        <v/>
      </c>
      <c r="L243" s="176" t="n"/>
      <c r="M243" s="175" t="inlineStr">
        <is>
          <t>y</t>
        </is>
      </c>
      <c r="N243" s="175" t="inlineStr">
        <is>
          <t>y</t>
        </is>
      </c>
      <c r="O243" s="175" t="inlineStr">
        <is>
          <t>y</t>
        </is>
      </c>
      <c r="P243" s="176">
        <f>P242</f>
        <v/>
      </c>
      <c r="Q243" s="174" t="inlineStr">
        <is>
          <t>5-HT1B</t>
        </is>
      </c>
      <c r="R243" s="174" t="inlineStr">
        <is>
          <t>3H-GR125743</t>
        </is>
      </c>
      <c r="S243" s="174" t="inlineStr">
        <is>
          <t>0160-1023</t>
        </is>
      </c>
      <c r="T243" s="175" t="n">
        <v>76.59999999999999</v>
      </c>
      <c r="U243" s="175" t="n">
        <v>1.5</v>
      </c>
      <c r="V243" s="177">
        <f>P243*(1/(2.22*10^12))*(1/(76.6))*(1/(0.125))*10^9</f>
        <v/>
      </c>
      <c r="W243" s="174" t="inlineStr">
        <is>
          <t>Ergotamine tartrate</t>
        </is>
      </c>
      <c r="X243" s="175" t="n">
        <v>1</v>
      </c>
      <c r="Y243" s="175" t="n">
        <v>1</v>
      </c>
      <c r="Z243" s="175" t="n">
        <v>5</v>
      </c>
      <c r="AA243" s="175" t="n">
        <v>20.68</v>
      </c>
      <c r="AB243" s="174" t="inlineStr">
        <is>
          <t>Standard</t>
        </is>
      </c>
      <c r="AC243" s="175" t="n">
        <v>1</v>
      </c>
      <c r="AD243" s="175" t="n">
        <v>1</v>
      </c>
    </row>
    <row r="244">
      <c r="A244" s="172" t="inlineStr">
        <is>
          <t>PRIM</t>
        </is>
      </c>
      <c r="B244" s="172" t="inlineStr">
        <is>
          <t>5-HT1D-0</t>
        </is>
      </c>
      <c r="C244" s="173" t="inlineStr">
        <is>
          <t>11/20/2023</t>
        </is>
      </c>
      <c r="D244" s="174" t="inlineStr">
        <is>
          <t>BPT327</t>
        </is>
      </c>
      <c r="E244" s="175">
        <f>IF(A243="SEC", K243 + 1, E243 + 1)</f>
        <v/>
      </c>
      <c r="F244" s="175" t="inlineStr">
        <is>
          <t>Y</t>
        </is>
      </c>
      <c r="G244" s="174" t="n"/>
      <c r="H244" s="175">
        <f>IF(A244="SEC", E244 + 1, "")</f>
        <v/>
      </c>
      <c r="I244" s="175" t="n"/>
      <c r="J244" s="174" t="n"/>
      <c r="K244" s="175">
        <f>IF(A244="SEC", H244 + 1, "")</f>
        <v/>
      </c>
      <c r="L244" s="176" t="n"/>
      <c r="M244" s="175" t="inlineStr">
        <is>
          <t>y</t>
        </is>
      </c>
      <c r="N244" s="175" t="inlineStr">
        <is>
          <t>y</t>
        </is>
      </c>
      <c r="O244" s="175" t="inlineStr">
        <is>
          <t>y</t>
        </is>
      </c>
      <c r="P244" s="176">
        <f>P243</f>
        <v/>
      </c>
      <c r="Q244" s="174" t="inlineStr">
        <is>
          <t>5-HT1D</t>
        </is>
      </c>
      <c r="R244" s="174" t="inlineStr">
        <is>
          <t>3H-GR125743</t>
        </is>
      </c>
      <c r="S244" s="174" t="inlineStr">
        <is>
          <t>0160-1023</t>
        </is>
      </c>
      <c r="T244" s="175" t="n">
        <v>76.59999999999999</v>
      </c>
      <c r="U244" s="175" t="n">
        <v>1.5</v>
      </c>
      <c r="V244" s="177">
        <f>P244*(1/(2.22*10^12))*(1/(76.6))*(1/(0.125))*10^9</f>
        <v/>
      </c>
      <c r="W244" s="174" t="inlineStr">
        <is>
          <t>Ergotamine tartrate</t>
        </is>
      </c>
      <c r="X244" s="175" t="n">
        <v>1</v>
      </c>
      <c r="Y244" s="175" t="n">
        <v>1</v>
      </c>
      <c r="Z244" s="175" t="n">
        <v>5</v>
      </c>
      <c r="AA244" s="175" t="n">
        <v>20.68</v>
      </c>
      <c r="AB244" s="174" t="inlineStr">
        <is>
          <t>Standard</t>
        </is>
      </c>
      <c r="AC244" s="175" t="n">
        <v>1</v>
      </c>
      <c r="AD244" s="175" t="n">
        <v>1</v>
      </c>
    </row>
    <row r="245">
      <c r="A245" s="172" t="inlineStr">
        <is>
          <t>PRIM</t>
        </is>
      </c>
      <c r="B245" s="172" t="inlineStr">
        <is>
          <t>5-HT1D-1</t>
        </is>
      </c>
      <c r="C245" s="173" t="inlineStr">
        <is>
          <t>11/20/2023</t>
        </is>
      </c>
      <c r="D245" s="174" t="inlineStr">
        <is>
          <t>BPT331</t>
        </is>
      </c>
      <c r="E245" s="175">
        <f>IF(A244="SEC", K244 + 1, E244 + 1)</f>
        <v/>
      </c>
      <c r="F245" s="175" t="inlineStr">
        <is>
          <t>Y</t>
        </is>
      </c>
      <c r="G245" s="174" t="n"/>
      <c r="H245" s="175">
        <f>IF(A245="SEC", E245 + 1, "")</f>
        <v/>
      </c>
      <c r="I245" s="175" t="n"/>
      <c r="J245" s="174" t="n"/>
      <c r="K245" s="175">
        <f>IF(A245="SEC", H245 + 1, "")</f>
        <v/>
      </c>
      <c r="L245" s="176" t="n"/>
      <c r="M245" s="175" t="inlineStr">
        <is>
          <t>y</t>
        </is>
      </c>
      <c r="N245" s="175" t="inlineStr">
        <is>
          <t>y</t>
        </is>
      </c>
      <c r="O245" s="175" t="inlineStr">
        <is>
          <t>y</t>
        </is>
      </c>
      <c r="P245" s="176">
        <f>P244</f>
        <v/>
      </c>
      <c r="Q245" s="174" t="inlineStr">
        <is>
          <t>5-HT1D</t>
        </is>
      </c>
      <c r="R245" s="174" t="inlineStr">
        <is>
          <t>3H-GR125743</t>
        </is>
      </c>
      <c r="S245" s="174" t="inlineStr">
        <is>
          <t>0160-1023</t>
        </is>
      </c>
      <c r="T245" s="175" t="n">
        <v>76.59999999999999</v>
      </c>
      <c r="U245" s="175" t="n">
        <v>1.5</v>
      </c>
      <c r="V245" s="177">
        <f>P245*(1/(2.22*10^12))*(1/(76.6))*(1/(0.125))*10^9</f>
        <v/>
      </c>
      <c r="W245" s="174" t="inlineStr">
        <is>
          <t>Ergotamine tartrate</t>
        </is>
      </c>
      <c r="X245" s="175" t="n">
        <v>1</v>
      </c>
      <c r="Y245" s="175" t="n">
        <v>1</v>
      </c>
      <c r="Z245" s="175" t="n">
        <v>5</v>
      </c>
      <c r="AA245" s="175" t="n">
        <v>20.68</v>
      </c>
      <c r="AB245" s="174" t="inlineStr">
        <is>
          <t>Standard</t>
        </is>
      </c>
      <c r="AC245" s="175" t="n">
        <v>1</v>
      </c>
      <c r="AD245" s="175" t="n">
        <v>1</v>
      </c>
    </row>
    <row r="246">
      <c r="A246" s="172" t="inlineStr">
        <is>
          <t>PRIM</t>
        </is>
      </c>
      <c r="B246" s="172" t="inlineStr">
        <is>
          <t>5-HT1D-2</t>
        </is>
      </c>
      <c r="C246" s="173" t="inlineStr">
        <is>
          <t>11/20/2023</t>
        </is>
      </c>
      <c r="D246" s="174" t="inlineStr">
        <is>
          <t>BPT316</t>
        </is>
      </c>
      <c r="E246" s="175">
        <f>IF(A245="SEC", K245 + 1, E245 + 1)</f>
        <v/>
      </c>
      <c r="F246" s="175" t="inlineStr">
        <is>
          <t>Y</t>
        </is>
      </c>
      <c r="G246" s="174" t="n"/>
      <c r="H246" s="175">
        <f>IF(A246="SEC", E246 + 1, "")</f>
        <v/>
      </c>
      <c r="I246" s="175" t="n"/>
      <c r="J246" s="174" t="n"/>
      <c r="K246" s="175">
        <f>IF(A246="SEC", H246 + 1, "")</f>
        <v/>
      </c>
      <c r="L246" s="176" t="n"/>
      <c r="M246" s="175" t="inlineStr">
        <is>
          <t>y</t>
        </is>
      </c>
      <c r="N246" s="175" t="inlineStr">
        <is>
          <t>y</t>
        </is>
      </c>
      <c r="O246" s="175" t="inlineStr">
        <is>
          <t>y</t>
        </is>
      </c>
      <c r="P246" s="176">
        <f>P245</f>
        <v/>
      </c>
      <c r="Q246" s="174" t="inlineStr">
        <is>
          <t>5-HT1D</t>
        </is>
      </c>
      <c r="R246" s="174" t="inlineStr">
        <is>
          <t>3H-GR125743</t>
        </is>
      </c>
      <c r="S246" s="174" t="inlineStr">
        <is>
          <t>0160-1023</t>
        </is>
      </c>
      <c r="T246" s="175" t="n">
        <v>76.59999999999999</v>
      </c>
      <c r="U246" s="175" t="n">
        <v>1.5</v>
      </c>
      <c r="V246" s="177">
        <f>P246*(1/(2.22*10^12))*(1/(76.6))*(1/(0.125))*10^9</f>
        <v/>
      </c>
      <c r="W246" s="174" t="inlineStr">
        <is>
          <t>Ergotamine tartrate</t>
        </is>
      </c>
      <c r="X246" s="175" t="n">
        <v>1</v>
      </c>
      <c r="Y246" s="175" t="n">
        <v>1</v>
      </c>
      <c r="Z246" s="175" t="n">
        <v>5</v>
      </c>
      <c r="AA246" s="175" t="n">
        <v>20.68</v>
      </c>
      <c r="AB246" s="174" t="inlineStr">
        <is>
          <t>Standard</t>
        </is>
      </c>
      <c r="AC246" s="175" t="n">
        <v>1</v>
      </c>
      <c r="AD246" s="175" t="n">
        <v>1</v>
      </c>
    </row>
    <row r="247">
      <c r="A247" s="172" t="inlineStr">
        <is>
          <t>PRIM</t>
        </is>
      </c>
      <c r="B247" s="172" t="inlineStr">
        <is>
          <t>Alpha2A-0</t>
        </is>
      </c>
      <c r="C247" s="173" t="inlineStr">
        <is>
          <t>11/20/2023</t>
        </is>
      </c>
      <c r="D247" s="174" t="inlineStr">
        <is>
          <t>BPT320</t>
        </is>
      </c>
      <c r="E247" s="175">
        <f>IF(A246="SEC", K246 + 1, E246 + 1)</f>
        <v/>
      </c>
      <c r="F247" s="175" t="inlineStr">
        <is>
          <t>Y</t>
        </is>
      </c>
      <c r="G247" s="174" t="n"/>
      <c r="H247" s="175">
        <f>IF(A247="SEC", E247 + 1, "")</f>
        <v/>
      </c>
      <c r="I247" s="175" t="n"/>
      <c r="J247" s="174" t="n"/>
      <c r="K247" s="175">
        <f>IF(A247="SEC", H247 + 1, "")</f>
        <v/>
      </c>
      <c r="L247" s="176" t="n"/>
      <c r="M247" s="175" t="inlineStr">
        <is>
          <t>y</t>
        </is>
      </c>
      <c r="N247" s="175" t="inlineStr">
        <is>
          <t>y</t>
        </is>
      </c>
      <c r="O247" s="175" t="inlineStr">
        <is>
          <t>y</t>
        </is>
      </c>
      <c r="P247" s="176" t="n">
        <v>49311.97</v>
      </c>
      <c r="Q247" s="174" t="inlineStr">
        <is>
          <t>Alpha2A</t>
        </is>
      </c>
      <c r="R247" s="174" t="inlineStr">
        <is>
          <t>3H-Rauwolscine</t>
        </is>
      </c>
      <c r="S247" s="174" t="inlineStr">
        <is>
          <t>0161-1023</t>
        </is>
      </c>
      <c r="T247" s="175" t="n">
        <v>83.09999999999999</v>
      </c>
      <c r="U247" s="175" t="n">
        <v>1.5</v>
      </c>
      <c r="V247" s="177">
        <f>P247*(1/(2.22*10^12))*(1/(83.1))*(1/(0.125))*10^9</f>
        <v/>
      </c>
      <c r="W247" s="174" t="inlineStr">
        <is>
          <t>Oxymetazoline hydrochloride</t>
        </is>
      </c>
      <c r="X247" s="175" t="n">
        <v>1</v>
      </c>
      <c r="Y247" s="175" t="n">
        <v>0.25</v>
      </c>
      <c r="Z247" s="175" t="n">
        <v>5</v>
      </c>
      <c r="AA247" s="175" t="n">
        <v>2.24</v>
      </c>
      <c r="AB247" s="174" t="inlineStr">
        <is>
          <t>Alpha2</t>
        </is>
      </c>
      <c r="AC247" s="175" t="n">
        <v>0.25</v>
      </c>
      <c r="AD247" s="175" t="n">
        <v>0.2</v>
      </c>
    </row>
    <row r="248">
      <c r="A248" s="172" t="inlineStr">
        <is>
          <t>PRIM</t>
        </is>
      </c>
      <c r="B248" s="172" t="inlineStr">
        <is>
          <t>Alpha2B-0</t>
        </is>
      </c>
      <c r="C248" s="173" t="inlineStr">
        <is>
          <t>11/20/2023</t>
        </is>
      </c>
      <c r="D248" s="174" t="inlineStr">
        <is>
          <t>BPT324</t>
        </is>
      </c>
      <c r="E248" s="175">
        <f>IF(A247="SEC", K247 + 1, E247 + 1)</f>
        <v/>
      </c>
      <c r="F248" s="175" t="inlineStr">
        <is>
          <t>Y</t>
        </is>
      </c>
      <c r="G248" s="174" t="n"/>
      <c r="H248" s="175">
        <f>IF(A248="SEC", E248 + 1, "")</f>
        <v/>
      </c>
      <c r="I248" s="175" t="n"/>
      <c r="J248" s="174" t="n"/>
      <c r="K248" s="175">
        <f>IF(A248="SEC", H248 + 1, "")</f>
        <v/>
      </c>
      <c r="L248" s="176" t="n"/>
      <c r="M248" s="175" t="inlineStr">
        <is>
          <t>y</t>
        </is>
      </c>
      <c r="N248" s="175" t="inlineStr">
        <is>
          <t>y</t>
        </is>
      </c>
      <c r="O248" s="175" t="inlineStr">
        <is>
          <t>y</t>
        </is>
      </c>
      <c r="P248" s="176">
        <f>P247</f>
        <v/>
      </c>
      <c r="Q248" s="174" t="inlineStr">
        <is>
          <t>Alpha2B</t>
        </is>
      </c>
      <c r="R248" s="174" t="inlineStr">
        <is>
          <t>3H-Rauwolscine</t>
        </is>
      </c>
      <c r="S248" s="174" t="inlineStr">
        <is>
          <t>0161-1023</t>
        </is>
      </c>
      <c r="T248" s="175" t="n">
        <v>83.09999999999999</v>
      </c>
      <c r="U248" s="175" t="n">
        <v>1.5</v>
      </c>
      <c r="V248" s="177">
        <f>P248*(1/(2.22*10^12))*(1/(83.1))*(1/(0.125))*10^9</f>
        <v/>
      </c>
      <c r="W248" s="174" t="inlineStr">
        <is>
          <t>Yohimbine</t>
        </is>
      </c>
      <c r="X248" s="175" t="n">
        <v>1</v>
      </c>
      <c r="Y248" s="175" t="n">
        <v>0.5</v>
      </c>
      <c r="Z248" s="175" t="n">
        <v>5</v>
      </c>
      <c r="AA248" s="175" t="n">
        <v>2.24</v>
      </c>
      <c r="AB248" s="174" t="inlineStr">
        <is>
          <t>Alpha2</t>
        </is>
      </c>
      <c r="AC248" s="175" t="n">
        <v>0.5</v>
      </c>
      <c r="AD248" s="175" t="n">
        <v>0.5</v>
      </c>
    </row>
    <row r="249">
      <c r="A249" s="172" t="inlineStr">
        <is>
          <t>SEC</t>
        </is>
      </c>
      <c r="B249" s="172" t="inlineStr">
        <is>
          <t>5-HT6-0</t>
        </is>
      </c>
      <c r="C249" s="173" t="inlineStr">
        <is>
          <t>11/20/2023</t>
        </is>
      </c>
      <c r="D249" s="174" t="inlineStr">
        <is>
          <t>BPT336</t>
        </is>
      </c>
      <c r="E249" s="175">
        <f>IF(A248="SEC", K248 + 1, E248 + 1)</f>
        <v/>
      </c>
      <c r="F249" s="175" t="inlineStr">
        <is>
          <t>y</t>
        </is>
      </c>
      <c r="G249" s="174" t="inlineStr">
        <is>
          <t>BPT337</t>
        </is>
      </c>
      <c r="H249" s="175">
        <f>IF(A249="SEC", E249 + 1, "")</f>
        <v/>
      </c>
      <c r="I249" s="175">
        <f>F249</f>
        <v/>
      </c>
      <c r="J249" s="174" t="inlineStr">
        <is>
          <t>BPT338</t>
        </is>
      </c>
      <c r="K249" s="175">
        <f>IF(A249="SEC", H249 + 1, "")</f>
        <v/>
      </c>
      <c r="L249" s="176">
        <f>F249</f>
        <v/>
      </c>
      <c r="M249" s="175" t="inlineStr">
        <is>
          <t>y</t>
        </is>
      </c>
      <c r="N249" s="175" t="inlineStr">
        <is>
          <t>y</t>
        </is>
      </c>
      <c r="O249" s="175" t="inlineStr">
        <is>
          <t>y</t>
        </is>
      </c>
      <c r="P249" s="176" t="n">
        <v>110780.9</v>
      </c>
      <c r="Q249" s="174" t="inlineStr">
        <is>
          <t>5-HT6</t>
        </is>
      </c>
      <c r="R249" s="174" t="inlineStr">
        <is>
          <t>3H-LSD</t>
        </is>
      </c>
      <c r="S249" s="174" t="inlineStr">
        <is>
          <t>0149-0923 (#11)</t>
        </is>
      </c>
      <c r="T249" s="175" t="n">
        <v>83.2</v>
      </c>
      <c r="U249" s="175" t="n">
        <v>5</v>
      </c>
      <c r="V249" s="177">
        <f>P249*(1/(2.22*10^12))*(1/(83.2))*(1/(0.125))*10^9</f>
        <v/>
      </c>
      <c r="W249" s="174" t="inlineStr">
        <is>
          <t>Clozapine</t>
        </is>
      </c>
      <c r="X249" s="175" t="n">
        <v>3</v>
      </c>
      <c r="Y249" s="175" t="n">
        <v>1</v>
      </c>
      <c r="Z249" s="175" t="n">
        <v>15</v>
      </c>
      <c r="AA249" s="175" t="n">
        <v>22.46</v>
      </c>
      <c r="AB249" s="174" t="inlineStr">
        <is>
          <t>Standard</t>
        </is>
      </c>
      <c r="AC249" s="175" t="n">
        <v>0.5</v>
      </c>
      <c r="AD249" s="175" t="n">
        <v>0.33</v>
      </c>
    </row>
    <row r="250">
      <c r="A250" s="172" t="inlineStr">
        <is>
          <t>SEC</t>
        </is>
      </c>
      <c r="B250" s="172" t="inlineStr">
        <is>
          <t>5-HT6-1</t>
        </is>
      </c>
      <c r="C250" s="173" t="inlineStr">
        <is>
          <t>11/20/2023</t>
        </is>
      </c>
      <c r="D250" s="174" t="inlineStr">
        <is>
          <t>BPT340</t>
        </is>
      </c>
      <c r="E250" s="175">
        <f>IF(A249="SEC", K249 + 1, E249 + 1)</f>
        <v/>
      </c>
      <c r="F250" s="175" t="inlineStr">
        <is>
          <t>y</t>
        </is>
      </c>
      <c r="G250" s="174" t="inlineStr">
        <is>
          <t>BPT341</t>
        </is>
      </c>
      <c r="H250" s="175">
        <f>IF(A250="SEC", E250 + 1, "")</f>
        <v/>
      </c>
      <c r="I250" s="175">
        <f>F250</f>
        <v/>
      </c>
      <c r="J250" s="174" t="inlineStr">
        <is>
          <t>BPT342</t>
        </is>
      </c>
      <c r="K250" s="175">
        <f>IF(A250="SEC", H250 + 1, "")</f>
        <v/>
      </c>
      <c r="L250" s="176">
        <f>F250</f>
        <v/>
      </c>
      <c r="M250" s="175" t="inlineStr">
        <is>
          <t>y</t>
        </is>
      </c>
      <c r="N250" s="175" t="inlineStr">
        <is>
          <t>y</t>
        </is>
      </c>
      <c r="O250" s="175" t="inlineStr">
        <is>
          <t>y</t>
        </is>
      </c>
      <c r="P250" s="176">
        <f>P249</f>
        <v/>
      </c>
      <c r="Q250" s="174" t="inlineStr">
        <is>
          <t>5-HT6</t>
        </is>
      </c>
      <c r="R250" s="174" t="inlineStr">
        <is>
          <t>3H-LSD</t>
        </is>
      </c>
      <c r="S250" s="174" t="inlineStr">
        <is>
          <t>0149-0923 (#11)</t>
        </is>
      </c>
      <c r="T250" s="175" t="n">
        <v>83.2</v>
      </c>
      <c r="U250" s="175" t="n">
        <v>5</v>
      </c>
      <c r="V250" s="177">
        <f>P250*(1/(2.22*10^12))*(1/(83.2))*(1/(0.125))*10^9</f>
        <v/>
      </c>
      <c r="W250" s="174" t="inlineStr">
        <is>
          <t>Clozapine</t>
        </is>
      </c>
      <c r="X250" s="175" t="n">
        <v>3</v>
      </c>
      <c r="Y250" s="175" t="n">
        <v>1</v>
      </c>
      <c r="Z250" s="175" t="n">
        <v>15</v>
      </c>
      <c r="AA250" s="175" t="n">
        <v>22.46</v>
      </c>
      <c r="AB250" s="174" t="inlineStr">
        <is>
          <t>Standard</t>
        </is>
      </c>
      <c r="AC250" s="175" t="n">
        <v>0.5</v>
      </c>
      <c r="AD250" s="175" t="n">
        <v>0.33</v>
      </c>
    </row>
    <row r="251">
      <c r="A251" s="172" t="inlineStr">
        <is>
          <t>SEC</t>
        </is>
      </c>
      <c r="B251" s="172" t="inlineStr">
        <is>
          <t>Sigma 2-0</t>
        </is>
      </c>
      <c r="C251" s="173" t="inlineStr">
        <is>
          <t>11/20/2023</t>
        </is>
      </c>
      <c r="D251" s="174" t="inlineStr">
        <is>
          <t>BPT332</t>
        </is>
      </c>
      <c r="E251" s="175">
        <f>IF(A250="SEC", K250 + 1, E250 + 1)</f>
        <v/>
      </c>
      <c r="F251" s="175" t="inlineStr">
        <is>
          <t>y</t>
        </is>
      </c>
      <c r="G251" s="174" t="inlineStr">
        <is>
          <t>BPT317</t>
        </is>
      </c>
      <c r="H251" s="175">
        <f>IF(A251="SEC", E251 + 1, "")</f>
        <v/>
      </c>
      <c r="I251" s="175">
        <f>F251</f>
        <v/>
      </c>
      <c r="J251" s="174" t="inlineStr">
        <is>
          <t>BPT321</t>
        </is>
      </c>
      <c r="K251" s="175">
        <f>IF(A251="SEC", H251 + 1, "")</f>
        <v/>
      </c>
      <c r="L251" s="176">
        <f>F251</f>
        <v/>
      </c>
      <c r="M251" s="175" t="inlineStr">
        <is>
          <t>y</t>
        </is>
      </c>
      <c r="N251" s="175" t="inlineStr">
        <is>
          <t>y</t>
        </is>
      </c>
      <c r="O251" s="175" t="inlineStr">
        <is>
          <t>y</t>
        </is>
      </c>
      <c r="P251" s="176" t="n">
        <v>49844.68</v>
      </c>
      <c r="Q251" s="174" t="inlineStr">
        <is>
          <t>Sigma 2</t>
        </is>
      </c>
      <c r="R251" s="174" t="inlineStr">
        <is>
          <t>3H-DTG</t>
        </is>
      </c>
      <c r="S251" s="174" t="inlineStr">
        <is>
          <t>0100-0523</t>
        </is>
      </c>
      <c r="T251" s="175" t="n">
        <v>41.7</v>
      </c>
      <c r="U251" s="175" t="n">
        <v>5</v>
      </c>
      <c r="V251" s="177">
        <f>P251*(1/(2.22*10^12))*(1/(41.7))*(1/(0.125))*10^9</f>
        <v/>
      </c>
      <c r="W251" s="174" t="inlineStr">
        <is>
          <t>Haloperidol</t>
        </is>
      </c>
      <c r="X251" s="175" t="n">
        <v>3</v>
      </c>
      <c r="Y251" s="175" t="n">
        <v>2</v>
      </c>
      <c r="Z251" s="175" t="n">
        <v>15</v>
      </c>
      <c r="AA251" s="175" t="n">
        <v>11.26</v>
      </c>
      <c r="AB251" s="174" t="inlineStr">
        <is>
          <t>Sigma</t>
        </is>
      </c>
      <c r="AC251" s="175" t="n">
        <v>1</v>
      </c>
      <c r="AD251" s="175" t="n">
        <v>0.67</v>
      </c>
    </row>
    <row r="252">
      <c r="A252" s="172" t="inlineStr">
        <is>
          <t>SEC</t>
        </is>
      </c>
      <c r="B252" s="172" t="inlineStr">
        <is>
          <t>Sigma 2-1</t>
        </is>
      </c>
      <c r="C252" s="173" t="inlineStr">
        <is>
          <t>11/20/2023</t>
        </is>
      </c>
      <c r="D252" s="174" t="inlineStr">
        <is>
          <t>BPT329</t>
        </is>
      </c>
      <c r="E252" s="175">
        <f>IF(A251="SEC", K251 + 1, E251 + 1)</f>
        <v/>
      </c>
      <c r="F252" s="175" t="inlineStr">
        <is>
          <t>y</t>
        </is>
      </c>
      <c r="G252" s="174" t="inlineStr">
        <is>
          <t>BPT333</t>
        </is>
      </c>
      <c r="H252" s="175">
        <f>IF(A252="SEC", E252 + 1, "")</f>
        <v/>
      </c>
      <c r="I252" s="175">
        <f>F252</f>
        <v/>
      </c>
      <c r="J252" s="174" t="inlineStr">
        <is>
          <t>BPT318</t>
        </is>
      </c>
      <c r="K252" s="175">
        <f>IF(A252="SEC", H252 + 1, "")</f>
        <v/>
      </c>
      <c r="L252" s="176">
        <f>F252</f>
        <v/>
      </c>
      <c r="M252" s="175" t="inlineStr">
        <is>
          <t>y</t>
        </is>
      </c>
      <c r="N252" s="175" t="inlineStr">
        <is>
          <t>y</t>
        </is>
      </c>
      <c r="O252" s="175" t="inlineStr">
        <is>
          <t>y</t>
        </is>
      </c>
      <c r="P252" s="176">
        <f>P251</f>
        <v/>
      </c>
      <c r="Q252" s="174" t="inlineStr">
        <is>
          <t>Sigma 2</t>
        </is>
      </c>
      <c r="R252" s="174" t="inlineStr">
        <is>
          <t>3H-DTG</t>
        </is>
      </c>
      <c r="S252" s="174" t="inlineStr">
        <is>
          <t>0100-0523</t>
        </is>
      </c>
      <c r="T252" s="175" t="n">
        <v>41.7</v>
      </c>
      <c r="U252" s="175" t="n">
        <v>5</v>
      </c>
      <c r="V252" s="177">
        <f>P252*(1/(2.22*10^12))*(1/(41.7))*(1/(0.125))*10^9</f>
        <v/>
      </c>
      <c r="W252" s="174" t="inlineStr">
        <is>
          <t>Haloperidol</t>
        </is>
      </c>
      <c r="X252" s="175" t="n">
        <v>3</v>
      </c>
      <c r="Y252" s="175" t="n">
        <v>2</v>
      </c>
      <c r="Z252" s="175" t="n">
        <v>15</v>
      </c>
      <c r="AA252" s="175" t="n">
        <v>11.26</v>
      </c>
      <c r="AB252" s="174" t="inlineStr">
        <is>
          <t>Sigma</t>
        </is>
      </c>
      <c r="AC252" s="175" t="n">
        <v>1</v>
      </c>
      <c r="AD252" s="175" t="n">
        <v>0.67</v>
      </c>
    </row>
    <row r="253">
      <c r="A253" s="172" t="inlineStr">
        <is>
          <t>SEC</t>
        </is>
      </c>
      <c r="B253" s="172" t="inlineStr">
        <is>
          <t>Sigma 2-2</t>
        </is>
      </c>
      <c r="C253" s="173" t="inlineStr">
        <is>
          <t>11/20/2023</t>
        </is>
      </c>
      <c r="D253" s="174" t="inlineStr">
        <is>
          <t>BPT326</t>
        </is>
      </c>
      <c r="E253" s="175">
        <f>IF(A252="SEC", K252 + 1, E252 + 1)</f>
        <v/>
      </c>
      <c r="F253" s="175" t="inlineStr">
        <is>
          <t>y</t>
        </is>
      </c>
      <c r="G253" s="174" t="inlineStr">
        <is>
          <t>BPT330</t>
        </is>
      </c>
      <c r="H253" s="175">
        <f>IF(A253="SEC", E253 + 1, "")</f>
        <v/>
      </c>
      <c r="I253" s="175">
        <f>F253</f>
        <v/>
      </c>
      <c r="J253" s="174" t="inlineStr">
        <is>
          <t>BPT334</t>
        </is>
      </c>
      <c r="K253" s="175">
        <f>IF(A253="SEC", H253 + 1, "")</f>
        <v/>
      </c>
      <c r="L253" s="176">
        <f>F253</f>
        <v/>
      </c>
      <c r="M253" s="175" t="inlineStr">
        <is>
          <t>y</t>
        </is>
      </c>
      <c r="N253" s="175" t="inlineStr">
        <is>
          <t>y</t>
        </is>
      </c>
      <c r="O253" s="175" t="inlineStr">
        <is>
          <t>y</t>
        </is>
      </c>
      <c r="P253" s="176">
        <f>P252</f>
        <v/>
      </c>
      <c r="Q253" s="174" t="inlineStr">
        <is>
          <t>Sigma 2</t>
        </is>
      </c>
      <c r="R253" s="174" t="inlineStr">
        <is>
          <t>3H-DTG</t>
        </is>
      </c>
      <c r="S253" s="174" t="inlineStr">
        <is>
          <t>0100-0523</t>
        </is>
      </c>
      <c r="T253" s="175" t="n">
        <v>41.7</v>
      </c>
      <c r="U253" s="175" t="n">
        <v>5</v>
      </c>
      <c r="V253" s="177">
        <f>P253*(1/(2.22*10^12))*(1/(41.7))*(1/(0.125))*10^9</f>
        <v/>
      </c>
      <c r="W253" s="174" t="inlineStr">
        <is>
          <t>Haloperidol</t>
        </is>
      </c>
      <c r="X253" s="175" t="n">
        <v>3</v>
      </c>
      <c r="Y253" s="175" t="n">
        <v>2</v>
      </c>
      <c r="Z253" s="175" t="n">
        <v>15</v>
      </c>
      <c r="AA253" s="175" t="n">
        <v>11.26</v>
      </c>
      <c r="AB253" s="174" t="inlineStr">
        <is>
          <t>Sigma</t>
        </is>
      </c>
      <c r="AC253" s="175" t="n">
        <v>1</v>
      </c>
      <c r="AD253" s="175" t="n">
        <v>0.67</v>
      </c>
    </row>
    <row r="254">
      <c r="A254" s="178" t="inlineStr">
        <is>
          <t>SEC</t>
        </is>
      </c>
      <c r="B254" s="178" t="inlineStr">
        <is>
          <t>D3-0</t>
        </is>
      </c>
      <c r="C254" s="179" t="inlineStr">
        <is>
          <t>11/21/2023</t>
        </is>
      </c>
      <c r="D254" s="180" t="inlineStr">
        <is>
          <t>None</t>
        </is>
      </c>
      <c r="E254" s="181" t="n">
        <v>4</v>
      </c>
      <c r="F254" s="181" t="inlineStr">
        <is>
          <t>y</t>
        </is>
      </c>
      <c r="G254" s="180" t="inlineStr">
        <is>
          <t>None</t>
        </is>
      </c>
      <c r="H254" s="181">
        <f>IF(A254="SEC", E254 + 1, "")</f>
        <v/>
      </c>
      <c r="I254" s="181">
        <f>F254</f>
        <v/>
      </c>
      <c r="J254" s="180" t="inlineStr">
        <is>
          <t>None</t>
        </is>
      </c>
      <c r="K254" s="181">
        <f>IF(A254="SEC", H254 + 1, "")</f>
        <v/>
      </c>
      <c r="L254" s="182">
        <f>F254</f>
        <v/>
      </c>
      <c r="M254" s="181" t="inlineStr">
        <is>
          <t>y</t>
        </is>
      </c>
      <c r="N254" s="181" t="inlineStr">
        <is>
          <t>y</t>
        </is>
      </c>
      <c r="O254" s="181" t="inlineStr">
        <is>
          <t>y</t>
        </is>
      </c>
      <c r="P254" s="182" t="n">
        <v>29503.77</v>
      </c>
      <c r="Q254" s="180" t="inlineStr">
        <is>
          <t>D3</t>
        </is>
      </c>
      <c r="R254" s="180" t="inlineStr">
        <is>
          <t>3H-Methylspiperone</t>
        </is>
      </c>
      <c r="S254" s="180" t="inlineStr">
        <is>
          <t>0165-1023 (#1)</t>
        </is>
      </c>
      <c r="T254" s="181" t="n">
        <v>82</v>
      </c>
      <c r="U254" s="181" t="n">
        <v>1.5</v>
      </c>
      <c r="V254" s="183">
        <f>P254*(1/(2.22*10^12))*(1/(82))*(1/(0.125))*10^9</f>
        <v/>
      </c>
      <c r="W254" s="180" t="inlineStr">
        <is>
          <t>Nemonapride</t>
        </is>
      </c>
      <c r="X254" s="181" t="n">
        <v>3</v>
      </c>
      <c r="Y254" s="181" t="n">
        <v>3</v>
      </c>
      <c r="Z254" s="181" t="n">
        <v>15</v>
      </c>
      <c r="AA254" s="181" t="n">
        <v>6.64</v>
      </c>
      <c r="AB254" s="180" t="inlineStr">
        <is>
          <t>Dopamine</t>
        </is>
      </c>
      <c r="AC254" s="181" t="n">
        <v>1</v>
      </c>
      <c r="AD254" s="181" t="n">
        <v>1</v>
      </c>
    </row>
    <row r="255">
      <c r="A255" s="178" t="inlineStr">
        <is>
          <t>SEC</t>
        </is>
      </c>
      <c r="B255" s="178" t="inlineStr">
        <is>
          <t>D3-1</t>
        </is>
      </c>
      <c r="C255" s="179" t="inlineStr">
        <is>
          <t>11/21/2023</t>
        </is>
      </c>
      <c r="D255" s="180" t="inlineStr">
        <is>
          <t>None</t>
        </is>
      </c>
      <c r="E255" s="181">
        <f>IF(A254="SEC", K254 + 1, E254 + 1)</f>
        <v/>
      </c>
      <c r="F255" s="181" t="inlineStr">
        <is>
          <t>y</t>
        </is>
      </c>
      <c r="G255" s="180" t="inlineStr">
        <is>
          <t>None</t>
        </is>
      </c>
      <c r="H255" s="181">
        <f>IF(A255="SEC", E255 + 1, "")</f>
        <v/>
      </c>
      <c r="I255" s="181">
        <f>F255</f>
        <v/>
      </c>
      <c r="J255" s="180" t="inlineStr">
        <is>
          <t>None</t>
        </is>
      </c>
      <c r="K255" s="181">
        <f>IF(A255="SEC", H255 + 1, "")</f>
        <v/>
      </c>
      <c r="L255" s="182">
        <f>F255</f>
        <v/>
      </c>
      <c r="M255" s="181" t="inlineStr">
        <is>
          <t>y</t>
        </is>
      </c>
      <c r="N255" s="181" t="inlineStr">
        <is>
          <t>y</t>
        </is>
      </c>
      <c r="O255" s="181" t="inlineStr">
        <is>
          <t>y</t>
        </is>
      </c>
      <c r="P255" s="182">
        <f>P254</f>
        <v/>
      </c>
      <c r="Q255" s="180" t="inlineStr">
        <is>
          <t>D3</t>
        </is>
      </c>
      <c r="R255" s="180" t="inlineStr">
        <is>
          <t>3H-Methylspiperone</t>
        </is>
      </c>
      <c r="S255" s="180" t="inlineStr">
        <is>
          <t>0165-1023 (#1)</t>
        </is>
      </c>
      <c r="T255" s="181" t="n">
        <v>82</v>
      </c>
      <c r="U255" s="181" t="n">
        <v>1.5</v>
      </c>
      <c r="V255" s="183">
        <f>P255*(1/(2.22*10^12))*(1/(82))*(1/(0.125))*10^9</f>
        <v/>
      </c>
      <c r="W255" s="180" t="inlineStr">
        <is>
          <t>Nemonapride</t>
        </is>
      </c>
      <c r="X255" s="181" t="n">
        <v>3</v>
      </c>
      <c r="Y255" s="181" t="n">
        <v>3</v>
      </c>
      <c r="Z255" s="181" t="n">
        <v>15</v>
      </c>
      <c r="AA255" s="181" t="n">
        <v>6.64</v>
      </c>
      <c r="AB255" s="180" t="inlineStr">
        <is>
          <t>Dopamine</t>
        </is>
      </c>
      <c r="AC255" s="181" t="n">
        <v>1</v>
      </c>
      <c r="AD255" s="181" t="n">
        <v>1</v>
      </c>
    </row>
    <row r="256">
      <c r="A256" s="178" t="inlineStr">
        <is>
          <t>SEC</t>
        </is>
      </c>
      <c r="B256" s="178" t="inlineStr">
        <is>
          <t>D4-0</t>
        </is>
      </c>
      <c r="C256" s="179" t="inlineStr">
        <is>
          <t>11/21/2023</t>
        </is>
      </c>
      <c r="D256" s="180" t="inlineStr">
        <is>
          <t>None</t>
        </is>
      </c>
      <c r="E256" s="181">
        <f>IF(A255="SEC", K255 + 1, E255 + 1)</f>
        <v/>
      </c>
      <c r="F256" s="181" t="inlineStr">
        <is>
          <t>y</t>
        </is>
      </c>
      <c r="G256" s="180" t="inlineStr">
        <is>
          <t>None</t>
        </is>
      </c>
      <c r="H256" s="181">
        <f>IF(A256="SEC", E256 + 1, "")</f>
        <v/>
      </c>
      <c r="I256" s="181">
        <f>F256</f>
        <v/>
      </c>
      <c r="J256" s="180" t="inlineStr">
        <is>
          <t>None</t>
        </is>
      </c>
      <c r="K256" s="181">
        <f>IF(A256="SEC", H256 + 1, "")</f>
        <v/>
      </c>
      <c r="L256" s="182">
        <f>F256</f>
        <v/>
      </c>
      <c r="M256" s="181" t="inlineStr">
        <is>
          <t>y</t>
        </is>
      </c>
      <c r="N256" s="181" t="inlineStr">
        <is>
          <t>y</t>
        </is>
      </c>
      <c r="O256" s="181" t="inlineStr">
        <is>
          <t>y</t>
        </is>
      </c>
      <c r="P256" s="182">
        <f>P255</f>
        <v/>
      </c>
      <c r="Q256" s="180" t="inlineStr">
        <is>
          <t>D4</t>
        </is>
      </c>
      <c r="R256" s="180" t="inlineStr">
        <is>
          <t>3H-Methylspiperone</t>
        </is>
      </c>
      <c r="S256" s="180" t="inlineStr">
        <is>
          <t>0165-1023 (#1)</t>
        </is>
      </c>
      <c r="T256" s="181" t="n">
        <v>82</v>
      </c>
      <c r="U256" s="181" t="n">
        <v>1.5</v>
      </c>
      <c r="V256" s="183">
        <f>P256*(1/(2.22*10^12))*(1/(82))*(1/(0.125))*10^9</f>
        <v/>
      </c>
      <c r="W256" s="180" t="inlineStr">
        <is>
          <t>Nemonapride</t>
        </is>
      </c>
      <c r="X256" s="181" t="n">
        <v>3</v>
      </c>
      <c r="Y256" s="181" t="n">
        <v>3</v>
      </c>
      <c r="Z256" s="181" t="n">
        <v>15</v>
      </c>
      <c r="AA256" s="181" t="n">
        <v>6.64</v>
      </c>
      <c r="AB256" s="180" t="inlineStr">
        <is>
          <t>Dopamine</t>
        </is>
      </c>
      <c r="AC256" s="181" t="n">
        <v>1</v>
      </c>
      <c r="AD256" s="181" t="n">
        <v>1</v>
      </c>
    </row>
    <row r="257">
      <c r="A257" s="178" t="inlineStr">
        <is>
          <t>SEC</t>
        </is>
      </c>
      <c r="B257" s="178" t="inlineStr">
        <is>
          <t>D4-1</t>
        </is>
      </c>
      <c r="C257" s="179" t="inlineStr">
        <is>
          <t>11/21/2023</t>
        </is>
      </c>
      <c r="D257" s="180" t="inlineStr">
        <is>
          <t>None</t>
        </is>
      </c>
      <c r="E257" s="181">
        <f>IF(A256="SEC", K256 + 1, E256 + 1)</f>
        <v/>
      </c>
      <c r="F257" s="181" t="inlineStr">
        <is>
          <t>y</t>
        </is>
      </c>
      <c r="G257" s="180" t="inlineStr">
        <is>
          <t>None</t>
        </is>
      </c>
      <c r="H257" s="181">
        <f>IF(A257="SEC", E257 + 1, "")</f>
        <v/>
      </c>
      <c r="I257" s="181">
        <f>F257</f>
        <v/>
      </c>
      <c r="J257" s="180" t="inlineStr">
        <is>
          <t>None</t>
        </is>
      </c>
      <c r="K257" s="181">
        <f>IF(A257="SEC", H257 + 1, "")</f>
        <v/>
      </c>
      <c r="L257" s="182">
        <f>F257</f>
        <v/>
      </c>
      <c r="M257" s="181" t="inlineStr">
        <is>
          <t>y</t>
        </is>
      </c>
      <c r="N257" s="181" t="inlineStr">
        <is>
          <t>y</t>
        </is>
      </c>
      <c r="O257" s="181" t="inlineStr">
        <is>
          <t>y</t>
        </is>
      </c>
      <c r="P257" s="182">
        <f>P256</f>
        <v/>
      </c>
      <c r="Q257" s="180" t="inlineStr">
        <is>
          <t>D4</t>
        </is>
      </c>
      <c r="R257" s="180" t="inlineStr">
        <is>
          <t>3H-Methylspiperone</t>
        </is>
      </c>
      <c r="S257" s="180" t="inlineStr">
        <is>
          <t>0165-1023 (#1)</t>
        </is>
      </c>
      <c r="T257" s="181" t="n">
        <v>82</v>
      </c>
      <c r="U257" s="181" t="n">
        <v>1.5</v>
      </c>
      <c r="V257" s="183">
        <f>P257*(1/(2.22*10^12))*(1/(82))*(1/(0.125))*10^9</f>
        <v/>
      </c>
      <c r="W257" s="180" t="inlineStr">
        <is>
          <t>Nemonapride</t>
        </is>
      </c>
      <c r="X257" s="181" t="n">
        <v>3</v>
      </c>
      <c r="Y257" s="181" t="n">
        <v>3</v>
      </c>
      <c r="Z257" s="181" t="n">
        <v>15</v>
      </c>
      <c r="AA257" s="181" t="n">
        <v>6.64</v>
      </c>
      <c r="AB257" s="180" t="inlineStr">
        <is>
          <t>Dopamine</t>
        </is>
      </c>
      <c r="AC257" s="181" t="n">
        <v>1</v>
      </c>
      <c r="AD257" s="181" t="n">
        <v>1</v>
      </c>
    </row>
    <row r="258">
      <c r="A258" s="178" t="inlineStr">
        <is>
          <t>SEC</t>
        </is>
      </c>
      <c r="B258" s="178" t="inlineStr">
        <is>
          <t>D4-2</t>
        </is>
      </c>
      <c r="C258" s="179" t="inlineStr">
        <is>
          <t>11/21/2023</t>
        </is>
      </c>
      <c r="D258" s="180" t="inlineStr">
        <is>
          <t>None</t>
        </is>
      </c>
      <c r="E258" s="181">
        <f>IF(A257="SEC", K257 + 1, E257 + 1)</f>
        <v/>
      </c>
      <c r="F258" s="181" t="inlineStr">
        <is>
          <t>y</t>
        </is>
      </c>
      <c r="G258" s="180" t="inlineStr">
        <is>
          <t>None</t>
        </is>
      </c>
      <c r="H258" s="181">
        <f>IF(A258="SEC", E258 + 1, "")</f>
        <v/>
      </c>
      <c r="I258" s="181">
        <f>F258</f>
        <v/>
      </c>
      <c r="J258" s="180" t="inlineStr">
        <is>
          <t>None</t>
        </is>
      </c>
      <c r="K258" s="181">
        <f>IF(A258="SEC", H258 + 1, "")</f>
        <v/>
      </c>
      <c r="L258" s="182">
        <f>F258</f>
        <v/>
      </c>
      <c r="M258" s="181" t="inlineStr">
        <is>
          <t>y</t>
        </is>
      </c>
      <c r="N258" s="181" t="inlineStr">
        <is>
          <t>y</t>
        </is>
      </c>
      <c r="O258" s="181" t="inlineStr">
        <is>
          <t>y</t>
        </is>
      </c>
      <c r="P258" s="182">
        <f>P257</f>
        <v/>
      </c>
      <c r="Q258" s="180" t="inlineStr">
        <is>
          <t>D4</t>
        </is>
      </c>
      <c r="R258" s="180" t="inlineStr">
        <is>
          <t>3H-Methylspiperone</t>
        </is>
      </c>
      <c r="S258" s="180" t="inlineStr">
        <is>
          <t>0165-1023 (#1)</t>
        </is>
      </c>
      <c r="T258" s="181" t="n">
        <v>82</v>
      </c>
      <c r="U258" s="181" t="n">
        <v>1.5</v>
      </c>
      <c r="V258" s="183">
        <f>P258*(1/(2.22*10^12))*(1/(82))*(1/(0.125))*10^9</f>
        <v/>
      </c>
      <c r="W258" s="180" t="inlineStr">
        <is>
          <t>Nemonapride</t>
        </is>
      </c>
      <c r="X258" s="181" t="n">
        <v>3</v>
      </c>
      <c r="Y258" s="181" t="n">
        <v>3</v>
      </c>
      <c r="Z258" s="181" t="n">
        <v>15</v>
      </c>
      <c r="AA258" s="181" t="n">
        <v>6.64</v>
      </c>
      <c r="AB258" s="180" t="inlineStr">
        <is>
          <t>Dopamine</t>
        </is>
      </c>
      <c r="AC258" s="181" t="n">
        <v>1</v>
      </c>
      <c r="AD258" s="181" t="n">
        <v>1</v>
      </c>
    </row>
    <row r="259">
      <c r="A259" s="184" t="inlineStr">
        <is>
          <t>SEC</t>
        </is>
      </c>
      <c r="B259" s="184" t="inlineStr">
        <is>
          <t>Sigma 2-0</t>
        </is>
      </c>
      <c r="C259" s="185" t="inlineStr">
        <is>
          <t>11/28/2023</t>
        </is>
      </c>
      <c r="D259" s="186" t="inlineStr">
        <is>
          <t>BPT376</t>
        </is>
      </c>
      <c r="E259" s="187" t="n">
        <v>4</v>
      </c>
      <c r="F259" s="187" t="inlineStr">
        <is>
          <t>y</t>
        </is>
      </c>
      <c r="G259" s="186" t="inlineStr">
        <is>
          <t>BPT377</t>
        </is>
      </c>
      <c r="H259" s="187">
        <f>IF(A259="SEC", E259 + 1, "")</f>
        <v/>
      </c>
      <c r="I259" s="187">
        <f>F259</f>
        <v/>
      </c>
      <c r="J259" s="186" t="inlineStr">
        <is>
          <t>BPT378</t>
        </is>
      </c>
      <c r="K259" s="187">
        <f>IF(A259="SEC", H259 + 1, "")</f>
        <v/>
      </c>
      <c r="L259" s="188">
        <f>F259</f>
        <v/>
      </c>
      <c r="M259" s="187" t="inlineStr">
        <is>
          <t>y</t>
        </is>
      </c>
      <c r="N259" s="187" t="inlineStr">
        <is>
          <t>y</t>
        </is>
      </c>
      <c r="O259" s="187" t="inlineStr">
        <is>
          <t>y</t>
        </is>
      </c>
      <c r="P259" s="188" t="n">
        <v>49233.81</v>
      </c>
      <c r="Q259" s="186" t="inlineStr">
        <is>
          <t>Sigma 2</t>
        </is>
      </c>
      <c r="R259" s="186" t="inlineStr">
        <is>
          <t>3H-DTG</t>
        </is>
      </c>
      <c r="S259" s="186" t="inlineStr">
        <is>
          <t>0100-0523</t>
        </is>
      </c>
      <c r="T259" s="187" t="n">
        <v>41.7</v>
      </c>
      <c r="U259" s="187" t="n">
        <v>5</v>
      </c>
      <c r="V259" s="189">
        <f>P259*(1/(2.22*10^12))*(1/(41.7))*(1/(0.125))*10^9</f>
        <v/>
      </c>
      <c r="W259" s="186" t="inlineStr">
        <is>
          <t>Haloperidol</t>
        </is>
      </c>
      <c r="X259" s="187" t="n">
        <v>3</v>
      </c>
      <c r="Y259" s="187" t="n">
        <v>1.5</v>
      </c>
      <c r="Z259" s="187" t="n">
        <v>15</v>
      </c>
      <c r="AA259" s="187" t="n">
        <v>11.26</v>
      </c>
      <c r="AB259" s="186" t="inlineStr">
        <is>
          <t>Sigma</t>
        </is>
      </c>
      <c r="AC259" s="187" t="n">
        <v>0.5</v>
      </c>
      <c r="AD259" s="187" t="n">
        <v>0.5</v>
      </c>
    </row>
    <row r="260">
      <c r="A260" s="184" t="inlineStr">
        <is>
          <t>SEC</t>
        </is>
      </c>
      <c r="B260" s="184" t="inlineStr">
        <is>
          <t>Sigma 2-1</t>
        </is>
      </c>
      <c r="C260" s="185" t="inlineStr">
        <is>
          <t>11/28/2023</t>
        </is>
      </c>
      <c r="D260" s="186" t="inlineStr">
        <is>
          <t>BPT380</t>
        </is>
      </c>
      <c r="E260" s="187">
        <f>IF(A259="SEC", K259 + 1, E259 + 1)</f>
        <v/>
      </c>
      <c r="F260" s="187" t="inlineStr">
        <is>
          <t>y</t>
        </is>
      </c>
      <c r="G260" s="186" t="inlineStr">
        <is>
          <t>BPT381</t>
        </is>
      </c>
      <c r="H260" s="187">
        <f>IF(A260="SEC", E260 + 1, "")</f>
        <v/>
      </c>
      <c r="I260" s="187">
        <f>F260</f>
        <v/>
      </c>
      <c r="J260" s="186" t="inlineStr">
        <is>
          <t>BPT382</t>
        </is>
      </c>
      <c r="K260" s="187">
        <f>IF(A260="SEC", H260 + 1, "")</f>
        <v/>
      </c>
      <c r="L260" s="188">
        <f>F260</f>
        <v/>
      </c>
      <c r="M260" s="187" t="inlineStr">
        <is>
          <t>y</t>
        </is>
      </c>
      <c r="N260" s="187" t="inlineStr">
        <is>
          <t>y</t>
        </is>
      </c>
      <c r="O260" s="187" t="inlineStr">
        <is>
          <t>y</t>
        </is>
      </c>
      <c r="P260" s="188">
        <f>P259</f>
        <v/>
      </c>
      <c r="Q260" s="186" t="inlineStr">
        <is>
          <t>Sigma 2</t>
        </is>
      </c>
      <c r="R260" s="186" t="inlineStr">
        <is>
          <t>3H-DTG</t>
        </is>
      </c>
      <c r="S260" s="186" t="inlineStr">
        <is>
          <t>0100-0523</t>
        </is>
      </c>
      <c r="T260" s="187" t="n">
        <v>41.7</v>
      </c>
      <c r="U260" s="187" t="n">
        <v>5</v>
      </c>
      <c r="V260" s="189">
        <f>P260*(1/(2.22*10^12))*(1/(41.7))*(1/(0.125))*10^9</f>
        <v/>
      </c>
      <c r="W260" s="186" t="inlineStr">
        <is>
          <t>Haloperidol</t>
        </is>
      </c>
      <c r="X260" s="187" t="n">
        <v>3</v>
      </c>
      <c r="Y260" s="187" t="n">
        <v>1.5</v>
      </c>
      <c r="Z260" s="187" t="n">
        <v>15</v>
      </c>
      <c r="AA260" s="187" t="n">
        <v>11.26</v>
      </c>
      <c r="AB260" s="186" t="inlineStr">
        <is>
          <t>Sigma</t>
        </is>
      </c>
      <c r="AC260" s="187" t="n">
        <v>0.5</v>
      </c>
      <c r="AD260" s="187" t="n">
        <v>0.5</v>
      </c>
    </row>
    <row r="261">
      <c r="A261" s="184" t="inlineStr">
        <is>
          <t>SEC</t>
        </is>
      </c>
      <c r="B261" s="184" t="inlineStr">
        <is>
          <t>5-HT1D-0</t>
        </is>
      </c>
      <c r="C261" s="185" t="inlineStr">
        <is>
          <t>11/28/2023</t>
        </is>
      </c>
      <c r="D261" s="186" t="inlineStr">
        <is>
          <t>BPT404</t>
        </is>
      </c>
      <c r="E261" s="187">
        <f>IF(A260="SEC", K260 + 1, E260 + 1)</f>
        <v/>
      </c>
      <c r="F261" s="187" t="inlineStr">
        <is>
          <t>y</t>
        </is>
      </c>
      <c r="G261" s="186" t="inlineStr">
        <is>
          <t>BPT405</t>
        </is>
      </c>
      <c r="H261" s="187">
        <f>IF(A261="SEC", E261 + 1, "")</f>
        <v/>
      </c>
      <c r="I261" s="187">
        <f>F261</f>
        <v/>
      </c>
      <c r="J261" s="186" t="inlineStr">
        <is>
          <t>BPT406</t>
        </is>
      </c>
      <c r="K261" s="187">
        <f>IF(A261="SEC", H261 + 1, "")</f>
        <v/>
      </c>
      <c r="L261" s="188">
        <f>F261</f>
        <v/>
      </c>
      <c r="M261" s="187" t="inlineStr">
        <is>
          <t>y</t>
        </is>
      </c>
      <c r="N261" s="187" t="inlineStr">
        <is>
          <t>y</t>
        </is>
      </c>
      <c r="O261" s="187" t="inlineStr">
        <is>
          <t>y</t>
        </is>
      </c>
      <c r="P261" s="188" t="n">
        <v>27433.66</v>
      </c>
      <c r="Q261" s="186" t="inlineStr">
        <is>
          <t>5-HT1D</t>
        </is>
      </c>
      <c r="R261" s="186" t="inlineStr">
        <is>
          <t>3H-GR125743</t>
        </is>
      </c>
      <c r="S261" s="186" t="inlineStr">
        <is>
          <t>0160-1023</t>
        </is>
      </c>
      <c r="T261" s="187" t="n">
        <v>76.59999999999999</v>
      </c>
      <c r="U261" s="187" t="n">
        <v>1.5</v>
      </c>
      <c r="V261" s="189">
        <f>P261*(1/(2.22*10^12))*(1/(76.6))*(1/(0.125))*10^9</f>
        <v/>
      </c>
      <c r="W261" s="186" t="inlineStr">
        <is>
          <t>Ergotamine tartrate</t>
        </is>
      </c>
      <c r="X261" s="187" t="n">
        <v>3</v>
      </c>
      <c r="Y261" s="187" t="n">
        <v>3</v>
      </c>
      <c r="Z261" s="187" t="n">
        <v>15</v>
      </c>
      <c r="AA261" s="187" t="n">
        <v>62.05</v>
      </c>
      <c r="AB261" s="186" t="inlineStr">
        <is>
          <t>Standard</t>
        </is>
      </c>
      <c r="AC261" s="187" t="n">
        <v>1</v>
      </c>
      <c r="AD261" s="187" t="n">
        <v>1</v>
      </c>
    </row>
    <row r="262">
      <c r="A262" s="184" t="inlineStr">
        <is>
          <t>SEC</t>
        </is>
      </c>
      <c r="B262" s="184" t="inlineStr">
        <is>
          <t>5-HT1D-1</t>
        </is>
      </c>
      <c r="C262" s="185" t="inlineStr">
        <is>
          <t>11/28/2023</t>
        </is>
      </c>
      <c r="D262" s="186" t="inlineStr">
        <is>
          <t>BPT408</t>
        </is>
      </c>
      <c r="E262" s="187">
        <f>IF(A261="SEC", K261 + 1, E261 + 1)</f>
        <v/>
      </c>
      <c r="F262" s="187" t="inlineStr">
        <is>
          <t>y</t>
        </is>
      </c>
      <c r="G262" s="186" t="inlineStr">
        <is>
          <t>BPT409</t>
        </is>
      </c>
      <c r="H262" s="187">
        <f>IF(A262="SEC", E262 + 1, "")</f>
        <v/>
      </c>
      <c r="I262" s="187">
        <f>F262</f>
        <v/>
      </c>
      <c r="J262" s="186" t="inlineStr">
        <is>
          <t>BPT410</t>
        </is>
      </c>
      <c r="K262" s="187">
        <f>IF(A262="SEC", H262 + 1, "")</f>
        <v/>
      </c>
      <c r="L262" s="188">
        <f>F262</f>
        <v/>
      </c>
      <c r="M262" s="187" t="inlineStr">
        <is>
          <t>y</t>
        </is>
      </c>
      <c r="N262" s="187" t="inlineStr">
        <is>
          <t>y</t>
        </is>
      </c>
      <c r="O262" s="187" t="inlineStr">
        <is>
          <t>y</t>
        </is>
      </c>
      <c r="P262" s="188">
        <f>P261</f>
        <v/>
      </c>
      <c r="Q262" s="186" t="inlineStr">
        <is>
          <t>5-HT1D</t>
        </is>
      </c>
      <c r="R262" s="186" t="inlineStr">
        <is>
          <t>3H-GR125743</t>
        </is>
      </c>
      <c r="S262" s="186" t="inlineStr">
        <is>
          <t>0160-1023</t>
        </is>
      </c>
      <c r="T262" s="187" t="n">
        <v>76.59999999999999</v>
      </c>
      <c r="U262" s="187" t="n">
        <v>1.5</v>
      </c>
      <c r="V262" s="189">
        <f>P262*(1/(2.22*10^12))*(1/(76.6))*(1/(0.125))*10^9</f>
        <v/>
      </c>
      <c r="W262" s="186" t="inlineStr">
        <is>
          <t>Ergotamine tartrate</t>
        </is>
      </c>
      <c r="X262" s="187" t="n">
        <v>3</v>
      </c>
      <c r="Y262" s="187" t="n">
        <v>3</v>
      </c>
      <c r="Z262" s="187" t="n">
        <v>15</v>
      </c>
      <c r="AA262" s="187" t="n">
        <v>62.05</v>
      </c>
      <c r="AB262" s="186" t="inlineStr">
        <is>
          <t>Standard</t>
        </is>
      </c>
      <c r="AC262" s="187" t="n">
        <v>1</v>
      </c>
      <c r="AD262" s="187" t="n">
        <v>1</v>
      </c>
    </row>
    <row r="263">
      <c r="A263" s="184" t="inlineStr">
        <is>
          <t>SEC</t>
        </is>
      </c>
      <c r="B263" s="184" t="inlineStr">
        <is>
          <t>5-HT1D-2</t>
        </is>
      </c>
      <c r="C263" s="185" t="inlineStr">
        <is>
          <t>11/28/2023</t>
        </is>
      </c>
      <c r="D263" s="186" t="inlineStr">
        <is>
          <t>BPT412</t>
        </is>
      </c>
      <c r="E263" s="187">
        <f>IF(A262="SEC", K262 + 1, E262 + 1)</f>
        <v/>
      </c>
      <c r="F263" s="187" t="inlineStr">
        <is>
          <t>y</t>
        </is>
      </c>
      <c r="G263" s="186" t="inlineStr">
        <is>
          <t>BPT413</t>
        </is>
      </c>
      <c r="H263" s="187">
        <f>IF(A263="SEC", E263 + 1, "")</f>
        <v/>
      </c>
      <c r="I263" s="187">
        <f>F263</f>
        <v/>
      </c>
      <c r="J263" s="186" t="inlineStr">
        <is>
          <t>BPT414</t>
        </is>
      </c>
      <c r="K263" s="187">
        <f>IF(A263="SEC", H263 + 1, "")</f>
        <v/>
      </c>
      <c r="L263" s="188">
        <f>F263</f>
        <v/>
      </c>
      <c r="M263" s="187" t="inlineStr">
        <is>
          <t>y</t>
        </is>
      </c>
      <c r="N263" s="187" t="inlineStr">
        <is>
          <t>y</t>
        </is>
      </c>
      <c r="O263" s="187" t="inlineStr">
        <is>
          <t>y</t>
        </is>
      </c>
      <c r="P263" s="188">
        <f>P262</f>
        <v/>
      </c>
      <c r="Q263" s="186" t="inlineStr">
        <is>
          <t>5-HT1D</t>
        </is>
      </c>
      <c r="R263" s="186" t="inlineStr">
        <is>
          <t>3H-GR125743</t>
        </is>
      </c>
      <c r="S263" s="186" t="inlineStr">
        <is>
          <t>0160-1023</t>
        </is>
      </c>
      <c r="T263" s="187" t="n">
        <v>76.59999999999999</v>
      </c>
      <c r="U263" s="187" t="n">
        <v>1.5</v>
      </c>
      <c r="V263" s="189">
        <f>P263*(1/(2.22*10^12))*(1/(76.6))*(1/(0.125))*10^9</f>
        <v/>
      </c>
      <c r="W263" s="186" t="inlineStr">
        <is>
          <t>Ergotamine tartrate</t>
        </is>
      </c>
      <c r="X263" s="187" t="n">
        <v>3</v>
      </c>
      <c r="Y263" s="187" t="n">
        <v>3</v>
      </c>
      <c r="Z263" s="187" t="n">
        <v>15</v>
      </c>
      <c r="AA263" s="187" t="n">
        <v>62.05</v>
      </c>
      <c r="AB263" s="186" t="inlineStr">
        <is>
          <t>Standard</t>
        </is>
      </c>
      <c r="AC263" s="187" t="n">
        <v>1</v>
      </c>
      <c r="AD263" s="187" t="n">
        <v>1</v>
      </c>
    </row>
    <row r="264">
      <c r="A264" s="184" t="inlineStr">
        <is>
          <t>SEC</t>
        </is>
      </c>
      <c r="B264" s="184" t="inlineStr">
        <is>
          <t>Alpha1D-0</t>
        </is>
      </c>
      <c r="C264" s="185" t="inlineStr">
        <is>
          <t>11/28/2023</t>
        </is>
      </c>
      <c r="D264" s="186" t="inlineStr">
        <is>
          <t>BPT416</t>
        </is>
      </c>
      <c r="E264" s="187">
        <f>IF(A263="SEC", K263 + 1, E263 + 1)</f>
        <v/>
      </c>
      <c r="F264" s="187" t="inlineStr">
        <is>
          <t>y</t>
        </is>
      </c>
      <c r="G264" s="186" t="inlineStr">
        <is>
          <t>BPT417</t>
        </is>
      </c>
      <c r="H264" s="187">
        <f>IF(A264="SEC", E264 + 1, "")</f>
        <v/>
      </c>
      <c r="I264" s="187">
        <f>F264</f>
        <v/>
      </c>
      <c r="J264" s="186" t="inlineStr">
        <is>
          <t>BPT418</t>
        </is>
      </c>
      <c r="K264" s="187">
        <f>IF(A264="SEC", H264 + 1, "")</f>
        <v/>
      </c>
      <c r="L264" s="188">
        <f>F264</f>
        <v/>
      </c>
      <c r="M264" s="187" t="inlineStr">
        <is>
          <t>y</t>
        </is>
      </c>
      <c r="N264" s="187" t="inlineStr">
        <is>
          <t>y</t>
        </is>
      </c>
      <c r="O264" s="187" t="inlineStr">
        <is>
          <t>y</t>
        </is>
      </c>
      <c r="P264" s="188" t="n">
        <v>11247.86</v>
      </c>
      <c r="Q264" s="186" t="inlineStr">
        <is>
          <t>Alpha1D</t>
        </is>
      </c>
      <c r="R264" s="186" t="inlineStr">
        <is>
          <t>3H-Prazosin</t>
        </is>
      </c>
      <c r="S264" s="186" t="inlineStr">
        <is>
          <t>0008-0123</t>
        </is>
      </c>
      <c r="T264" s="187" t="n">
        <v>78.8</v>
      </c>
      <c r="U264" s="187" t="n">
        <v>1</v>
      </c>
      <c r="V264" s="189">
        <f>P264*(1/(2.22*10^12))*(1/(78.8))*(1/(0.125))*10^9</f>
        <v/>
      </c>
      <c r="W264" s="186" t="inlineStr">
        <is>
          <t>Prazosin HCL</t>
        </is>
      </c>
      <c r="X264" s="187" t="n">
        <v>3</v>
      </c>
      <c r="Y264" s="187" t="n">
        <v>6</v>
      </c>
      <c r="Z264" s="187" t="n">
        <v>15</v>
      </c>
      <c r="AA264" s="187" t="n">
        <v>4.26</v>
      </c>
      <c r="AB264" s="186" t="inlineStr">
        <is>
          <t>Alpha1</t>
        </is>
      </c>
      <c r="AC264" s="187" t="n">
        <v>2</v>
      </c>
      <c r="AD264" s="187" t="n">
        <v>2</v>
      </c>
    </row>
    <row r="265">
      <c r="A265" s="184" t="inlineStr">
        <is>
          <t>SEC</t>
        </is>
      </c>
      <c r="B265" s="184" t="inlineStr">
        <is>
          <t>Alpha1D-1</t>
        </is>
      </c>
      <c r="C265" s="185" t="inlineStr">
        <is>
          <t>11/28/2023</t>
        </is>
      </c>
      <c r="D265" s="186" t="inlineStr">
        <is>
          <t>BPT420</t>
        </is>
      </c>
      <c r="E265" s="187">
        <f>IF(A264="SEC", K264 + 1, E264 + 1)</f>
        <v/>
      </c>
      <c r="F265" s="187" t="inlineStr">
        <is>
          <t>y</t>
        </is>
      </c>
      <c r="G265" s="186" t="inlineStr">
        <is>
          <t>BPT421</t>
        </is>
      </c>
      <c r="H265" s="187">
        <f>IF(A265="SEC", E265 + 1, "")</f>
        <v/>
      </c>
      <c r="I265" s="187">
        <f>F265</f>
        <v/>
      </c>
      <c r="J265" s="186" t="inlineStr">
        <is>
          <t>BPT422</t>
        </is>
      </c>
      <c r="K265" s="187">
        <f>IF(A265="SEC", H265 + 1, "")</f>
        <v/>
      </c>
      <c r="L265" s="188">
        <f>F265</f>
        <v/>
      </c>
      <c r="M265" s="187" t="inlineStr">
        <is>
          <t>y</t>
        </is>
      </c>
      <c r="N265" s="187" t="inlineStr">
        <is>
          <t>y</t>
        </is>
      </c>
      <c r="O265" s="187" t="inlineStr">
        <is>
          <t>y</t>
        </is>
      </c>
      <c r="P265" s="188">
        <f>P264</f>
        <v/>
      </c>
      <c r="Q265" s="186" t="inlineStr">
        <is>
          <t>Alpha1D</t>
        </is>
      </c>
      <c r="R265" s="186" t="inlineStr">
        <is>
          <t>3H-Prazosin</t>
        </is>
      </c>
      <c r="S265" s="186" t="inlineStr">
        <is>
          <t>0008-0123</t>
        </is>
      </c>
      <c r="T265" s="187" t="n">
        <v>78.8</v>
      </c>
      <c r="U265" s="187" t="n">
        <v>1</v>
      </c>
      <c r="V265" s="189">
        <f>P265*(1/(2.22*10^12))*(1/(78.8))*(1/(0.125))*10^9</f>
        <v/>
      </c>
      <c r="W265" s="186" t="inlineStr">
        <is>
          <t>Prazosin HCL</t>
        </is>
      </c>
      <c r="X265" s="187" t="n">
        <v>3</v>
      </c>
      <c r="Y265" s="187" t="n">
        <v>6</v>
      </c>
      <c r="Z265" s="187" t="n">
        <v>15</v>
      </c>
      <c r="AA265" s="187" t="n">
        <v>4.26</v>
      </c>
      <c r="AB265" s="186" t="inlineStr">
        <is>
          <t>Alpha1</t>
        </is>
      </c>
      <c r="AC265" s="187" t="n">
        <v>2</v>
      </c>
      <c r="AD265" s="187" t="n">
        <v>2</v>
      </c>
    </row>
    <row r="266">
      <c r="A266" s="190" t="inlineStr">
        <is>
          <t>PRIM</t>
        </is>
      </c>
      <c r="B266" s="190" t="inlineStr">
        <is>
          <t>M3-0</t>
        </is>
      </c>
      <c r="C266" s="191" t="inlineStr">
        <is>
          <t>11/29/2023</t>
        </is>
      </c>
      <c r="D266" s="192" t="inlineStr">
        <is>
          <t>BPT469</t>
        </is>
      </c>
      <c r="E266" s="193" t="n">
        <v>4</v>
      </c>
      <c r="F266" s="193" t="inlineStr">
        <is>
          <t>y</t>
        </is>
      </c>
      <c r="G266" s="192" t="n"/>
      <c r="H266" s="193">
        <f>IF(A266="SEC", E266 + 1, "")</f>
        <v/>
      </c>
      <c r="I266" s="193" t="n"/>
      <c r="J266" s="192" t="n"/>
      <c r="K266" s="193">
        <f>IF(A266="SEC", H266 + 1, "")</f>
        <v/>
      </c>
      <c r="L266" s="194" t="n"/>
      <c r="M266" s="193" t="inlineStr">
        <is>
          <t>y</t>
        </is>
      </c>
      <c r="N266" s="193" t="inlineStr">
        <is>
          <t>y</t>
        </is>
      </c>
      <c r="O266" s="193" t="inlineStr">
        <is>
          <t>y</t>
        </is>
      </c>
      <c r="P266" s="194" t="n">
        <v>12921.74</v>
      </c>
      <c r="Q266" s="192" t="inlineStr">
        <is>
          <t>M3</t>
        </is>
      </c>
      <c r="R266" s="192" t="inlineStr">
        <is>
          <t>3H-QNB</t>
        </is>
      </c>
      <c r="S266" s="192" t="inlineStr">
        <is>
          <t>0166-0822 (#2)</t>
        </is>
      </c>
      <c r="T266" s="193" t="n">
        <v>30</v>
      </c>
      <c r="U266" s="193" t="n">
        <v>1</v>
      </c>
      <c r="V266" s="195">
        <f>P266*(1/(2.22*10^12))*(1/(30))*(1/(0.125))*10^9</f>
        <v/>
      </c>
      <c r="W266" s="192" t="inlineStr">
        <is>
          <t>Atropine</t>
        </is>
      </c>
      <c r="X266" s="193" t="n">
        <v>1</v>
      </c>
      <c r="Y266" s="193" t="n">
        <v>1.5</v>
      </c>
      <c r="Z266" s="193" t="n">
        <v>5</v>
      </c>
      <c r="AA266" s="193" t="n">
        <v>0.54</v>
      </c>
      <c r="AB266" s="192" t="inlineStr">
        <is>
          <t>Muscarinic</t>
        </is>
      </c>
      <c r="AC266" s="193" t="n">
        <v>1.5</v>
      </c>
      <c r="AD266" s="193" t="n">
        <v>1.5</v>
      </c>
    </row>
    <row r="267">
      <c r="A267" s="190" t="inlineStr">
        <is>
          <t>PRIM</t>
        </is>
      </c>
      <c r="B267" s="190" t="inlineStr">
        <is>
          <t>M3-1</t>
        </is>
      </c>
      <c r="C267" s="191" t="inlineStr">
        <is>
          <t>11/29/2023</t>
        </is>
      </c>
      <c r="D267" s="192" t="inlineStr">
        <is>
          <t>BPT470</t>
        </is>
      </c>
      <c r="E267" s="193">
        <f>IF(A266="SEC", K266 + 1, E266 + 1)</f>
        <v/>
      </c>
      <c r="F267" s="193" t="inlineStr">
        <is>
          <t>y</t>
        </is>
      </c>
      <c r="G267" s="192" t="n"/>
      <c r="H267" s="193">
        <f>IF(A267="SEC", E267 + 1, "")</f>
        <v/>
      </c>
      <c r="I267" s="193" t="n"/>
      <c r="J267" s="192" t="n"/>
      <c r="K267" s="193">
        <f>IF(A267="SEC", H267 + 1, "")</f>
        <v/>
      </c>
      <c r="L267" s="194" t="n"/>
      <c r="M267" s="193" t="inlineStr">
        <is>
          <t>y</t>
        </is>
      </c>
      <c r="N267" s="193" t="inlineStr">
        <is>
          <t>y</t>
        </is>
      </c>
      <c r="O267" s="193" t="inlineStr">
        <is>
          <t>y</t>
        </is>
      </c>
      <c r="P267" s="194">
        <f>P266</f>
        <v/>
      </c>
      <c r="Q267" s="192" t="inlineStr">
        <is>
          <t>M3</t>
        </is>
      </c>
      <c r="R267" s="192" t="inlineStr">
        <is>
          <t>3H-QNB</t>
        </is>
      </c>
      <c r="S267" s="192" t="inlineStr">
        <is>
          <t>0166-0822 (#2)</t>
        </is>
      </c>
      <c r="T267" s="193" t="n">
        <v>30</v>
      </c>
      <c r="U267" s="193" t="n">
        <v>1</v>
      </c>
      <c r="V267" s="195">
        <f>P267*(1/(2.22*10^12))*(1/(30))*(1/(0.125))*10^9</f>
        <v/>
      </c>
      <c r="W267" s="192" t="inlineStr">
        <is>
          <t>Atropine</t>
        </is>
      </c>
      <c r="X267" s="193" t="n">
        <v>1</v>
      </c>
      <c r="Y267" s="193" t="n">
        <v>1.5</v>
      </c>
      <c r="Z267" s="193" t="n">
        <v>5</v>
      </c>
      <c r="AA267" s="193" t="n">
        <v>0.54</v>
      </c>
      <c r="AB267" s="192" t="inlineStr">
        <is>
          <t>Muscarinic</t>
        </is>
      </c>
      <c r="AC267" s="193" t="n">
        <v>1.5</v>
      </c>
      <c r="AD267" s="193" t="n">
        <v>1.5</v>
      </c>
    </row>
    <row r="268">
      <c r="A268" s="190" t="inlineStr">
        <is>
          <t>PRIM</t>
        </is>
      </c>
      <c r="B268" s="190" t="inlineStr">
        <is>
          <t>M5-0</t>
        </is>
      </c>
      <c r="C268" s="191" t="inlineStr">
        <is>
          <t>11/29/2023</t>
        </is>
      </c>
      <c r="D268" s="192" t="inlineStr">
        <is>
          <t>BPT471</t>
        </is>
      </c>
      <c r="E268" s="193">
        <f>IF(A267="SEC", K267 + 1, E267 + 1)</f>
        <v/>
      </c>
      <c r="F268" s="193" t="inlineStr">
        <is>
          <t>y</t>
        </is>
      </c>
      <c r="G268" s="192" t="n"/>
      <c r="H268" s="193">
        <f>IF(A268="SEC", E268 + 1, "")</f>
        <v/>
      </c>
      <c r="I268" s="193" t="n"/>
      <c r="J268" s="192" t="n"/>
      <c r="K268" s="193">
        <f>IF(A268="SEC", H268 + 1, "")</f>
        <v/>
      </c>
      <c r="L268" s="194" t="n"/>
      <c r="M268" s="193" t="inlineStr">
        <is>
          <t>y</t>
        </is>
      </c>
      <c r="N268" s="193" t="inlineStr">
        <is>
          <t>y</t>
        </is>
      </c>
      <c r="O268" s="193" t="inlineStr">
        <is>
          <t>y</t>
        </is>
      </c>
      <c r="P268" s="194">
        <f>P267</f>
        <v/>
      </c>
      <c r="Q268" s="192" t="inlineStr">
        <is>
          <t>M5</t>
        </is>
      </c>
      <c r="R268" s="192" t="inlineStr">
        <is>
          <t>3H-QNB</t>
        </is>
      </c>
      <c r="S268" s="192" t="inlineStr">
        <is>
          <t>0166-0822 (#2)</t>
        </is>
      </c>
      <c r="T268" s="193" t="n">
        <v>30</v>
      </c>
      <c r="U268" s="193" t="n">
        <v>1</v>
      </c>
      <c r="V268" s="195">
        <f>P268*(1/(2.22*10^12))*(1/(30))*(1/(0.125))*10^9</f>
        <v/>
      </c>
      <c r="W268" s="192" t="inlineStr">
        <is>
          <t>Atropine</t>
        </is>
      </c>
      <c r="X268" s="193" t="n">
        <v>1</v>
      </c>
      <c r="Y268" s="193" t="n">
        <v>1</v>
      </c>
      <c r="Z268" s="193" t="n">
        <v>5</v>
      </c>
      <c r="AA268" s="193" t="n">
        <v>0.54</v>
      </c>
      <c r="AB268" s="192" t="inlineStr">
        <is>
          <t>Muscarinic</t>
        </is>
      </c>
      <c r="AC268" s="193" t="n">
        <v>1</v>
      </c>
      <c r="AD268" s="193" t="n">
        <v>1</v>
      </c>
    </row>
    <row r="269">
      <c r="A269" s="190" t="inlineStr">
        <is>
          <t>PRIM</t>
        </is>
      </c>
      <c r="B269" s="190" t="inlineStr">
        <is>
          <t>M5-1</t>
        </is>
      </c>
      <c r="C269" s="191" t="inlineStr">
        <is>
          <t>11/29/2023</t>
        </is>
      </c>
      <c r="D269" s="192" t="inlineStr">
        <is>
          <t>BPT472</t>
        </is>
      </c>
      <c r="E269" s="193">
        <f>IF(A268="SEC", K268 + 1, E268 + 1)</f>
        <v/>
      </c>
      <c r="F269" s="193" t="inlineStr">
        <is>
          <t>y</t>
        </is>
      </c>
      <c r="G269" s="192" t="n"/>
      <c r="H269" s="193">
        <f>IF(A269="SEC", E269 + 1, "")</f>
        <v/>
      </c>
      <c r="I269" s="193" t="n"/>
      <c r="J269" s="192" t="n"/>
      <c r="K269" s="193">
        <f>IF(A269="SEC", H269 + 1, "")</f>
        <v/>
      </c>
      <c r="L269" s="194" t="n"/>
      <c r="M269" s="193" t="inlineStr">
        <is>
          <t>y</t>
        </is>
      </c>
      <c r="N269" s="193" t="inlineStr">
        <is>
          <t>y</t>
        </is>
      </c>
      <c r="O269" s="193" t="inlineStr">
        <is>
          <t>y</t>
        </is>
      </c>
      <c r="P269" s="194">
        <f>P268</f>
        <v/>
      </c>
      <c r="Q269" s="192" t="inlineStr">
        <is>
          <t>M5</t>
        </is>
      </c>
      <c r="R269" s="192" t="inlineStr">
        <is>
          <t>3H-QNB</t>
        </is>
      </c>
      <c r="S269" s="192" t="inlineStr">
        <is>
          <t>0166-0822 (#2)</t>
        </is>
      </c>
      <c r="T269" s="193" t="n">
        <v>30</v>
      </c>
      <c r="U269" s="193" t="n">
        <v>1</v>
      </c>
      <c r="V269" s="195">
        <f>P269*(1/(2.22*10^12))*(1/(30))*(1/(0.125))*10^9</f>
        <v/>
      </c>
      <c r="W269" s="192" t="inlineStr">
        <is>
          <t>Atropine</t>
        </is>
      </c>
      <c r="X269" s="193" t="n">
        <v>1</v>
      </c>
      <c r="Y269" s="193" t="n">
        <v>1</v>
      </c>
      <c r="Z269" s="193" t="n">
        <v>5</v>
      </c>
      <c r="AA269" s="193" t="n">
        <v>0.54</v>
      </c>
      <c r="AB269" s="192" t="inlineStr">
        <is>
          <t>Muscarinic</t>
        </is>
      </c>
      <c r="AC269" s="193" t="n">
        <v>1</v>
      </c>
      <c r="AD269" s="193" t="n">
        <v>1</v>
      </c>
    </row>
    <row r="270">
      <c r="A270" s="190" t="inlineStr">
        <is>
          <t>PRIM</t>
        </is>
      </c>
      <c r="B270" s="190" t="inlineStr">
        <is>
          <t>H4-0</t>
        </is>
      </c>
      <c r="C270" s="191" t="inlineStr">
        <is>
          <t>11/29/2023</t>
        </is>
      </c>
      <c r="D270" s="192" t="inlineStr">
        <is>
          <t>BPT467</t>
        </is>
      </c>
      <c r="E270" s="193">
        <f>IF(A269="SEC", K269 + 1, E269 + 1)</f>
        <v/>
      </c>
      <c r="F270" s="193" t="inlineStr">
        <is>
          <t>y</t>
        </is>
      </c>
      <c r="G270" s="192" t="n"/>
      <c r="H270" s="193">
        <f>IF(A270="SEC", E270 + 1, "")</f>
        <v/>
      </c>
      <c r="I270" s="193" t="n"/>
      <c r="J270" s="192" t="n"/>
      <c r="K270" s="193">
        <f>IF(A270="SEC", H270 + 1, "")</f>
        <v/>
      </c>
      <c r="L270" s="194" t="n"/>
      <c r="M270" s="193" t="inlineStr">
        <is>
          <t>y</t>
        </is>
      </c>
      <c r="N270" s="193" t="inlineStr">
        <is>
          <t>y</t>
        </is>
      </c>
      <c r="O270" s="193" t="inlineStr">
        <is>
          <t>y</t>
        </is>
      </c>
      <c r="P270" s="194" t="n">
        <v>12286.35</v>
      </c>
      <c r="Q270" s="192" t="inlineStr">
        <is>
          <t>H4</t>
        </is>
      </c>
      <c r="R270" s="192" t="inlineStr">
        <is>
          <t>3H-Histamine</t>
        </is>
      </c>
      <c r="S270" s="192" t="inlineStr">
        <is>
          <t>0157-0821</t>
        </is>
      </c>
      <c r="T270" s="193" t="n">
        <v>16.4</v>
      </c>
      <c r="U270" s="193" t="n">
        <v>1</v>
      </c>
      <c r="V270" s="195">
        <f>P270*(1/(2.22*10^12))*(1/(16.4))*(1/(0.125))*10^9</f>
        <v/>
      </c>
      <c r="W270" s="192" t="inlineStr">
        <is>
          <t>Clozapine</t>
        </is>
      </c>
      <c r="X270" s="193" t="n">
        <v>1</v>
      </c>
      <c r="Y270" s="193" t="n">
        <v>1</v>
      </c>
      <c r="Z270" s="193" t="n">
        <v>5</v>
      </c>
      <c r="AA270" s="193" t="n">
        <v>0.3</v>
      </c>
      <c r="AB270" s="192" t="inlineStr">
        <is>
          <t>Histamine</t>
        </is>
      </c>
      <c r="AC270" s="193" t="n">
        <v>1</v>
      </c>
      <c r="AD270" s="193" t="n">
        <v>1</v>
      </c>
    </row>
    <row r="271">
      <c r="A271" s="190" t="inlineStr">
        <is>
          <t>PRIM</t>
        </is>
      </c>
      <c r="B271" s="190" t="inlineStr">
        <is>
          <t>H4-1</t>
        </is>
      </c>
      <c r="C271" s="191" t="inlineStr">
        <is>
          <t>11/29/2023</t>
        </is>
      </c>
      <c r="D271" s="192" t="inlineStr">
        <is>
          <t>BPT468</t>
        </is>
      </c>
      <c r="E271" s="193">
        <f>IF(A270="SEC", K270 + 1, E270 + 1)</f>
        <v/>
      </c>
      <c r="F271" s="193" t="inlineStr">
        <is>
          <t>y</t>
        </is>
      </c>
      <c r="G271" s="192" t="n"/>
      <c r="H271" s="193">
        <f>IF(A271="SEC", E271 + 1, "")</f>
        <v/>
      </c>
      <c r="I271" s="193" t="n"/>
      <c r="J271" s="192" t="n"/>
      <c r="K271" s="193">
        <f>IF(A271="SEC", H271 + 1, "")</f>
        <v/>
      </c>
      <c r="L271" s="194" t="n"/>
      <c r="M271" s="193" t="inlineStr">
        <is>
          <t>y</t>
        </is>
      </c>
      <c r="N271" s="193" t="inlineStr">
        <is>
          <t>y</t>
        </is>
      </c>
      <c r="O271" s="193" t="inlineStr">
        <is>
          <t>y</t>
        </is>
      </c>
      <c r="P271" s="194">
        <f>P270</f>
        <v/>
      </c>
      <c r="Q271" s="192" t="inlineStr">
        <is>
          <t>H4</t>
        </is>
      </c>
      <c r="R271" s="192" t="inlineStr">
        <is>
          <t>3H-Histamine</t>
        </is>
      </c>
      <c r="S271" s="192" t="inlineStr">
        <is>
          <t>0157-0821</t>
        </is>
      </c>
      <c r="T271" s="193" t="n">
        <v>16.4</v>
      </c>
      <c r="U271" s="193" t="n">
        <v>1</v>
      </c>
      <c r="V271" s="195">
        <f>P271*(1/(2.22*10^12))*(1/(16.4))*(1/(0.125))*10^9</f>
        <v/>
      </c>
      <c r="W271" s="192" t="inlineStr">
        <is>
          <t>Clozapine</t>
        </is>
      </c>
      <c r="X271" s="193" t="n">
        <v>1</v>
      </c>
      <c r="Y271" s="193" t="n">
        <v>1</v>
      </c>
      <c r="Z271" s="193" t="n">
        <v>5</v>
      </c>
      <c r="AA271" s="193" t="n">
        <v>0.3</v>
      </c>
      <c r="AB271" s="192" t="inlineStr">
        <is>
          <t>Histamine</t>
        </is>
      </c>
      <c r="AC271" s="193" t="n">
        <v>1</v>
      </c>
      <c r="AD271" s="193" t="n">
        <v>1</v>
      </c>
    </row>
    <row r="272">
      <c r="A272" s="196" t="inlineStr">
        <is>
          <t>PRIM</t>
        </is>
      </c>
      <c r="B272" s="196" t="inlineStr">
        <is>
          <t>DOR-0</t>
        </is>
      </c>
      <c r="C272" s="197" t="inlineStr">
        <is>
          <t>11/30/2023</t>
        </is>
      </c>
      <c r="D272" s="198" t="inlineStr">
        <is>
          <t>BPT511</t>
        </is>
      </c>
      <c r="E272" s="199" t="n">
        <v>4</v>
      </c>
      <c r="F272" s="199" t="inlineStr">
        <is>
          <t>Y</t>
        </is>
      </c>
      <c r="G272" s="198" t="n"/>
      <c r="H272" s="199">
        <f>IF(A272="SEC", E272 + 1, "")</f>
        <v/>
      </c>
      <c r="I272" s="199" t="n"/>
      <c r="J272" s="198" t="n"/>
      <c r="K272" s="199">
        <f>IF(A272="SEC", H272 + 1, "")</f>
        <v/>
      </c>
      <c r="L272" s="200" t="n"/>
      <c r="M272" s="199" t="inlineStr">
        <is>
          <t>y</t>
        </is>
      </c>
      <c r="N272" s="199" t="inlineStr">
        <is>
          <t>y</t>
        </is>
      </c>
      <c r="O272" s="199" t="inlineStr">
        <is>
          <t>y</t>
        </is>
      </c>
      <c r="P272" s="200" t="n">
        <v>20013.06</v>
      </c>
      <c r="Q272" s="198" t="inlineStr">
        <is>
          <t>DOR</t>
        </is>
      </c>
      <c r="R272" s="198" t="inlineStr">
        <is>
          <t>3H-DADLE</t>
        </is>
      </c>
      <c r="S272" s="198" t="inlineStr">
        <is>
          <t>0211-0921</t>
        </is>
      </c>
      <c r="T272" s="199" t="n">
        <v>52.47</v>
      </c>
      <c r="U272" s="199" t="n">
        <v>2</v>
      </c>
      <c r="V272" s="201">
        <f>P272*(1/(2.22*10^12))*(1/(52.47))*(1/(0.125))*10^9</f>
        <v/>
      </c>
      <c r="W272" s="198" t="inlineStr">
        <is>
          <t>Naltrindole</t>
        </is>
      </c>
      <c r="X272" s="199" t="n">
        <v>1</v>
      </c>
      <c r="Y272" s="199" t="n">
        <v>1</v>
      </c>
      <c r="Z272" s="199" t="n">
        <v>5</v>
      </c>
      <c r="AA272" s="199" t="n">
        <v>1.89</v>
      </c>
      <c r="AB272" s="198" t="inlineStr">
        <is>
          <t>Standard</t>
        </is>
      </c>
      <c r="AC272" s="199" t="n">
        <v>1</v>
      </c>
      <c r="AD272" s="199" t="n">
        <v>1</v>
      </c>
    </row>
    <row r="273">
      <c r="A273" s="196" t="inlineStr">
        <is>
          <t>PRIM</t>
        </is>
      </c>
      <c r="B273" s="196" t="inlineStr">
        <is>
          <t>DOR-1</t>
        </is>
      </c>
      <c r="C273" s="197" t="inlineStr">
        <is>
          <t>11/30/2023</t>
        </is>
      </c>
      <c r="D273" s="198" t="inlineStr">
        <is>
          <t>BPT512</t>
        </is>
      </c>
      <c r="E273" s="199">
        <f>IF(A272="SEC", K272 + 1, E272 + 1)</f>
        <v/>
      </c>
      <c r="F273" s="199" t="inlineStr">
        <is>
          <t>Y</t>
        </is>
      </c>
      <c r="G273" s="198" t="n"/>
      <c r="H273" s="199">
        <f>IF(A273="SEC", E273 + 1, "")</f>
        <v/>
      </c>
      <c r="I273" s="199" t="n"/>
      <c r="J273" s="198" t="n"/>
      <c r="K273" s="199">
        <f>IF(A273="SEC", H273 + 1, "")</f>
        <v/>
      </c>
      <c r="L273" s="200" t="n"/>
      <c r="M273" s="199" t="inlineStr">
        <is>
          <t>y</t>
        </is>
      </c>
      <c r="N273" s="199" t="inlineStr">
        <is>
          <t>y</t>
        </is>
      </c>
      <c r="O273" s="199" t="inlineStr">
        <is>
          <t>y</t>
        </is>
      </c>
      <c r="P273" s="200">
        <f>P272</f>
        <v/>
      </c>
      <c r="Q273" s="198" t="inlineStr">
        <is>
          <t>DOR</t>
        </is>
      </c>
      <c r="R273" s="198" t="inlineStr">
        <is>
          <t>3H-DADLE</t>
        </is>
      </c>
      <c r="S273" s="198" t="inlineStr">
        <is>
          <t>0211-0921</t>
        </is>
      </c>
      <c r="T273" s="199" t="n">
        <v>52.47</v>
      </c>
      <c r="U273" s="199" t="n">
        <v>2</v>
      </c>
      <c r="V273" s="201">
        <f>P273*(1/(2.22*10^12))*(1/(52.47))*(1/(0.125))*10^9</f>
        <v/>
      </c>
      <c r="W273" s="198" t="inlineStr">
        <is>
          <t>Naltrindole</t>
        </is>
      </c>
      <c r="X273" s="199" t="n">
        <v>1</v>
      </c>
      <c r="Y273" s="199" t="n">
        <v>1</v>
      </c>
      <c r="Z273" s="199" t="n">
        <v>5</v>
      </c>
      <c r="AA273" s="199" t="n">
        <v>1.89</v>
      </c>
      <c r="AB273" s="198" t="inlineStr">
        <is>
          <t>Standard</t>
        </is>
      </c>
      <c r="AC273" s="199" t="n">
        <v>1</v>
      </c>
      <c r="AD273" s="199" t="n">
        <v>1</v>
      </c>
    </row>
    <row r="274">
      <c r="A274" s="196" t="inlineStr">
        <is>
          <t>PRIM</t>
        </is>
      </c>
      <c r="B274" s="196" t="inlineStr">
        <is>
          <t>KOR-0</t>
        </is>
      </c>
      <c r="C274" s="197" t="inlineStr">
        <is>
          <t>11/30/2023</t>
        </is>
      </c>
      <c r="D274" s="198" t="inlineStr">
        <is>
          <t>BPT513</t>
        </is>
      </c>
      <c r="E274" s="199">
        <f>IF(A273="SEC", K273 + 1, E273 + 1)</f>
        <v/>
      </c>
      <c r="F274" s="199" t="inlineStr">
        <is>
          <t>Y</t>
        </is>
      </c>
      <c r="G274" s="198" t="n"/>
      <c r="H274" s="199">
        <f>IF(A274="SEC", E274 + 1, "")</f>
        <v/>
      </c>
      <c r="I274" s="199" t="n"/>
      <c r="J274" s="198" t="n"/>
      <c r="K274" s="199">
        <f>IF(A274="SEC", H274 + 1, "")</f>
        <v/>
      </c>
      <c r="L274" s="200" t="n"/>
      <c r="M274" s="199" t="inlineStr">
        <is>
          <t>y</t>
        </is>
      </c>
      <c r="N274" s="199" t="inlineStr">
        <is>
          <t>y</t>
        </is>
      </c>
      <c r="O274" s="199" t="inlineStr">
        <is>
          <t>y</t>
        </is>
      </c>
      <c r="P274" s="200" t="n">
        <v>13335.68</v>
      </c>
      <c r="Q274" s="198" t="inlineStr">
        <is>
          <t>KOR</t>
        </is>
      </c>
      <c r="R274" s="198" t="inlineStr">
        <is>
          <t>3H-U69593</t>
        </is>
      </c>
      <c r="S274" s="198" t="inlineStr">
        <is>
          <t>0019-0123</t>
        </is>
      </c>
      <c r="T274" s="199" t="n">
        <v>45</v>
      </c>
      <c r="U274" s="199" t="n">
        <v>1</v>
      </c>
      <c r="V274" s="201">
        <f>P274*(1/(2.22*10^12))*(1/(45))*(1/(0.125))*10^9</f>
        <v/>
      </c>
      <c r="W274" s="198" t="inlineStr">
        <is>
          <t>Salvinorin A</t>
        </is>
      </c>
      <c r="X274" s="199" t="n">
        <v>1</v>
      </c>
      <c r="Y274" s="199" t="n">
        <v>1</v>
      </c>
      <c r="Z274" s="199" t="n">
        <v>5</v>
      </c>
      <c r="AA274" s="199" t="n">
        <v>0.8100000000000001</v>
      </c>
      <c r="AB274" s="198" t="inlineStr">
        <is>
          <t>Standard</t>
        </is>
      </c>
      <c r="AC274" s="199" t="n">
        <v>1</v>
      </c>
      <c r="AD274" s="199" t="n">
        <v>1</v>
      </c>
    </row>
    <row r="275">
      <c r="A275" s="196" t="inlineStr">
        <is>
          <t>PRIM</t>
        </is>
      </c>
      <c r="B275" s="196" t="inlineStr">
        <is>
          <t>KOR-1</t>
        </is>
      </c>
      <c r="C275" s="197" t="inlineStr">
        <is>
          <t>11/30/2023</t>
        </is>
      </c>
      <c r="D275" s="198" t="inlineStr">
        <is>
          <t>BPT514</t>
        </is>
      </c>
      <c r="E275" s="199">
        <f>IF(A274="SEC", K274 + 1, E274 + 1)</f>
        <v/>
      </c>
      <c r="F275" s="199" t="inlineStr">
        <is>
          <t>Y</t>
        </is>
      </c>
      <c r="G275" s="198" t="n"/>
      <c r="H275" s="199">
        <f>IF(A275="SEC", E275 + 1, "")</f>
        <v/>
      </c>
      <c r="I275" s="199" t="n"/>
      <c r="J275" s="198" t="n"/>
      <c r="K275" s="199">
        <f>IF(A275="SEC", H275 + 1, "")</f>
        <v/>
      </c>
      <c r="L275" s="200" t="n"/>
      <c r="M275" s="199" t="inlineStr">
        <is>
          <t>y</t>
        </is>
      </c>
      <c r="N275" s="199" t="inlineStr">
        <is>
          <t>y</t>
        </is>
      </c>
      <c r="O275" s="199" t="inlineStr">
        <is>
          <t>y</t>
        </is>
      </c>
      <c r="P275" s="200">
        <f>P274</f>
        <v/>
      </c>
      <c r="Q275" s="198" t="inlineStr">
        <is>
          <t>KOR</t>
        </is>
      </c>
      <c r="R275" s="198" t="inlineStr">
        <is>
          <t>3H-U69593</t>
        </is>
      </c>
      <c r="S275" s="198" t="inlineStr">
        <is>
          <t>0019-0123</t>
        </is>
      </c>
      <c r="T275" s="199" t="n">
        <v>45</v>
      </c>
      <c r="U275" s="199" t="n">
        <v>1</v>
      </c>
      <c r="V275" s="201">
        <f>P275*(1/(2.22*10^12))*(1/(45))*(1/(0.125))*10^9</f>
        <v/>
      </c>
      <c r="W275" s="198" t="inlineStr">
        <is>
          <t>Salvinorin A</t>
        </is>
      </c>
      <c r="X275" s="199" t="n">
        <v>1</v>
      </c>
      <c r="Y275" s="199" t="n">
        <v>1</v>
      </c>
      <c r="Z275" s="199" t="n">
        <v>5</v>
      </c>
      <c r="AA275" s="199" t="n">
        <v>0.8100000000000001</v>
      </c>
      <c r="AB275" s="198" t="inlineStr">
        <is>
          <t>Standard</t>
        </is>
      </c>
      <c r="AC275" s="199" t="n">
        <v>1</v>
      </c>
      <c r="AD275" s="199" t="n">
        <v>1</v>
      </c>
    </row>
    <row r="276">
      <c r="A276" s="196" t="inlineStr">
        <is>
          <t>PRIM</t>
        </is>
      </c>
      <c r="B276" s="196" t="inlineStr">
        <is>
          <t>Sigma 1-0</t>
        </is>
      </c>
      <c r="C276" s="197" t="inlineStr">
        <is>
          <t>11/30/2023</t>
        </is>
      </c>
      <c r="D276" s="198" t="inlineStr">
        <is>
          <t>BPT515</t>
        </is>
      </c>
      <c r="E276" s="199">
        <f>IF(A275="SEC", K275 + 1, E275 + 1)</f>
        <v/>
      </c>
      <c r="F276" s="199" t="inlineStr">
        <is>
          <t>Y</t>
        </is>
      </c>
      <c r="G276" s="198" t="n"/>
      <c r="H276" s="199">
        <f>IF(A276="SEC", E276 + 1, "")</f>
        <v/>
      </c>
      <c r="I276" s="199" t="n"/>
      <c r="J276" s="198" t="n"/>
      <c r="K276" s="199">
        <f>IF(A276="SEC", H276 + 1, "")</f>
        <v/>
      </c>
      <c r="L276" s="200" t="n"/>
      <c r="M276" s="199" t="inlineStr">
        <is>
          <t>y</t>
        </is>
      </c>
      <c r="N276" s="199" t="inlineStr">
        <is>
          <t>y</t>
        </is>
      </c>
      <c r="O276" s="199" t="inlineStr">
        <is>
          <t>y</t>
        </is>
      </c>
      <c r="P276" s="200" t="n">
        <v>35239.32</v>
      </c>
      <c r="Q276" s="198" t="inlineStr">
        <is>
          <t>Sigma 1</t>
        </is>
      </c>
      <c r="R276" s="198" t="inlineStr">
        <is>
          <t>3H-Pentazocine</t>
        </is>
      </c>
      <c r="S276" s="198" t="inlineStr">
        <is>
          <t>0052-0323 (#1)</t>
        </is>
      </c>
      <c r="T276" s="199" t="n">
        <v>28.4</v>
      </c>
      <c r="U276" s="199" t="n">
        <v>5.5</v>
      </c>
      <c r="V276" s="201">
        <f>P276*(1/(2.22*10^12))*(1/(28.4))*(1/(0.125))*10^9</f>
        <v/>
      </c>
      <c r="W276" s="198" t="inlineStr">
        <is>
          <t>Haloperidol</t>
        </is>
      </c>
      <c r="X276" s="199" t="n">
        <v>1</v>
      </c>
      <c r="Y276" s="199" t="n">
        <v>0.5</v>
      </c>
      <c r="Z276" s="199" t="n">
        <v>5</v>
      </c>
      <c r="AA276" s="199" t="n">
        <v>2.81</v>
      </c>
      <c r="AB276" s="198" t="inlineStr">
        <is>
          <t>Sigma</t>
        </is>
      </c>
      <c r="AC276" s="199" t="n">
        <v>0.5</v>
      </c>
      <c r="AD276" s="199" t="n">
        <v>0.67</v>
      </c>
    </row>
    <row r="277">
      <c r="A277" s="196" t="inlineStr">
        <is>
          <t>PRIM</t>
        </is>
      </c>
      <c r="B277" s="196" t="inlineStr">
        <is>
          <t>Sigma 1-1</t>
        </is>
      </c>
      <c r="C277" s="197" t="inlineStr">
        <is>
          <t>11/30/2023</t>
        </is>
      </c>
      <c r="D277" s="198" t="inlineStr">
        <is>
          <t>BPT516</t>
        </is>
      </c>
      <c r="E277" s="199">
        <f>IF(A276="SEC", K276 + 1, E276 + 1)</f>
        <v/>
      </c>
      <c r="F277" s="199" t="inlineStr">
        <is>
          <t>Y</t>
        </is>
      </c>
      <c r="G277" s="198" t="n"/>
      <c r="H277" s="199">
        <f>IF(A277="SEC", E277 + 1, "")</f>
        <v/>
      </c>
      <c r="I277" s="199" t="n"/>
      <c r="J277" s="198" t="n"/>
      <c r="K277" s="199">
        <f>IF(A277="SEC", H277 + 1, "")</f>
        <v/>
      </c>
      <c r="L277" s="200" t="n"/>
      <c r="M277" s="199" t="inlineStr">
        <is>
          <t>y</t>
        </is>
      </c>
      <c r="N277" s="199" t="inlineStr">
        <is>
          <t>y</t>
        </is>
      </c>
      <c r="O277" s="199" t="inlineStr">
        <is>
          <t>y</t>
        </is>
      </c>
      <c r="P277" s="200">
        <f>P276</f>
        <v/>
      </c>
      <c r="Q277" s="198" t="inlineStr">
        <is>
          <t>Sigma 1</t>
        </is>
      </c>
      <c r="R277" s="198" t="inlineStr">
        <is>
          <t>3H-Pentazocine</t>
        </is>
      </c>
      <c r="S277" s="198" t="inlineStr">
        <is>
          <t>0052-0323 (#1)</t>
        </is>
      </c>
      <c r="T277" s="199" t="n">
        <v>28.4</v>
      </c>
      <c r="U277" s="199" t="n">
        <v>5.5</v>
      </c>
      <c r="V277" s="201">
        <f>P277*(1/(2.22*10^12))*(1/(28.4))*(1/(0.125))*10^9</f>
        <v/>
      </c>
      <c r="W277" s="198" t="inlineStr">
        <is>
          <t>Haloperidol</t>
        </is>
      </c>
      <c r="X277" s="199" t="n">
        <v>1</v>
      </c>
      <c r="Y277" s="199" t="n">
        <v>0.5</v>
      </c>
      <c r="Z277" s="199" t="n">
        <v>5</v>
      </c>
      <c r="AA277" s="199" t="n">
        <v>2.81</v>
      </c>
      <c r="AB277" s="198" t="inlineStr">
        <is>
          <t>Sigma</t>
        </is>
      </c>
      <c r="AC277" s="199" t="n">
        <v>0.5</v>
      </c>
      <c r="AD277" s="199" t="n">
        <v>0.67</v>
      </c>
    </row>
    <row r="278">
      <c r="A278" s="196" t="inlineStr">
        <is>
          <t>PRIM</t>
        </is>
      </c>
      <c r="B278" s="196" t="inlineStr">
        <is>
          <t>Sigma 2-0</t>
        </is>
      </c>
      <c r="C278" s="197" t="inlineStr">
        <is>
          <t>11/30/2023</t>
        </is>
      </c>
      <c r="D278" s="198" t="inlineStr">
        <is>
          <t>BPT517</t>
        </is>
      </c>
      <c r="E278" s="199">
        <f>IF(A277="SEC", K277 + 1, E277 + 1)</f>
        <v/>
      </c>
      <c r="F278" s="199" t="inlineStr">
        <is>
          <t>Y</t>
        </is>
      </c>
      <c r="G278" s="198" t="n"/>
      <c r="H278" s="199">
        <f>IF(A278="SEC", E278 + 1, "")</f>
        <v/>
      </c>
      <c r="I278" s="199" t="n"/>
      <c r="J278" s="198" t="n"/>
      <c r="K278" s="199">
        <f>IF(A278="SEC", H278 + 1, "")</f>
        <v/>
      </c>
      <c r="L278" s="200" t="n"/>
      <c r="M278" s="199" t="inlineStr">
        <is>
          <t>y</t>
        </is>
      </c>
      <c r="N278" s="199" t="inlineStr">
        <is>
          <t>y</t>
        </is>
      </c>
      <c r="O278" s="199" t="inlineStr">
        <is>
          <t>y</t>
        </is>
      </c>
      <c r="P278" s="200" t="n">
        <v>45715.73</v>
      </c>
      <c r="Q278" s="198" t="inlineStr">
        <is>
          <t>Sigma 2</t>
        </is>
      </c>
      <c r="R278" s="198" t="inlineStr">
        <is>
          <t>3H-DTG</t>
        </is>
      </c>
      <c r="S278" s="198" t="inlineStr">
        <is>
          <t>0168-1023</t>
        </is>
      </c>
      <c r="T278" s="199" t="n">
        <v>41.7</v>
      </c>
      <c r="U278" s="199" t="n">
        <v>5</v>
      </c>
      <c r="V278" s="201">
        <f>P278*(1/(2.22*10^12))*(1/(41.7))*(1/(0.125))*10^9</f>
        <v/>
      </c>
      <c r="W278" s="198" t="inlineStr">
        <is>
          <t>Haloperidol</t>
        </is>
      </c>
      <c r="X278" s="199" t="n">
        <v>1</v>
      </c>
      <c r="Y278" s="199" t="n">
        <v>0.5</v>
      </c>
      <c r="Z278" s="199" t="n">
        <v>5</v>
      </c>
      <c r="AA278" s="199" t="n">
        <v>3.75</v>
      </c>
      <c r="AB278" s="198" t="inlineStr">
        <is>
          <t>Sigma</t>
        </is>
      </c>
      <c r="AC278" s="199" t="n">
        <v>0.5</v>
      </c>
      <c r="AD278" s="199" t="n">
        <v>0.5</v>
      </c>
    </row>
    <row r="279">
      <c r="A279" s="202" t="inlineStr">
        <is>
          <t>PRIM</t>
        </is>
      </c>
      <c r="B279" s="202" t="inlineStr">
        <is>
          <t>D5-0</t>
        </is>
      </c>
      <c r="C279" s="203" t="inlineStr">
        <is>
          <t>12/04/2023</t>
        </is>
      </c>
      <c r="D279" s="204" t="inlineStr">
        <is>
          <t>BPT569</t>
        </is>
      </c>
      <c r="E279" s="205" t="n">
        <v>4</v>
      </c>
      <c r="F279" s="205" t="inlineStr">
        <is>
          <t>Y</t>
        </is>
      </c>
      <c r="G279" s="204" t="n"/>
      <c r="H279" s="205">
        <f>IF(A279="SEC", E279 + 1, "")</f>
        <v/>
      </c>
      <c r="I279" s="205" t="n"/>
      <c r="J279" s="204" t="n"/>
      <c r="K279" s="205">
        <f>IF(A279="SEC", H279 + 1, "")</f>
        <v/>
      </c>
      <c r="L279" s="206" t="n"/>
      <c r="M279" s="205" t="inlineStr">
        <is>
          <t>y</t>
        </is>
      </c>
      <c r="N279" s="205" t="inlineStr">
        <is>
          <t>y</t>
        </is>
      </c>
      <c r="O279" s="205" t="inlineStr">
        <is>
          <t>y</t>
        </is>
      </c>
      <c r="P279" s="206" t="n">
        <v>30563.49</v>
      </c>
      <c r="Q279" s="204" t="inlineStr">
        <is>
          <t>D5</t>
        </is>
      </c>
      <c r="R279" s="204" t="inlineStr">
        <is>
          <t>3H-SCH23390</t>
        </is>
      </c>
      <c r="S279" s="204" t="inlineStr">
        <is>
          <t>0144-0822 (#2)</t>
        </is>
      </c>
      <c r="T279" s="205" t="n">
        <v>82</v>
      </c>
      <c r="U279" s="205" t="n">
        <v>2</v>
      </c>
      <c r="V279" s="207">
        <f>P279*(1/(2.22*10^12))*(1/(82))*(1/(0.125))*10^9</f>
        <v/>
      </c>
      <c r="W279" s="204" t="inlineStr">
        <is>
          <t>SKF 83566</t>
        </is>
      </c>
      <c r="X279" s="205" t="n">
        <v>1</v>
      </c>
      <c r="Y279" s="205" t="n">
        <v>2</v>
      </c>
      <c r="Z279" s="205" t="n">
        <v>5</v>
      </c>
      <c r="AA279" s="205" t="n">
        <v>2.95</v>
      </c>
      <c r="AB279" s="204" t="inlineStr">
        <is>
          <t>Dopamine</t>
        </is>
      </c>
      <c r="AC279" s="205" t="n">
        <v>2</v>
      </c>
      <c r="AD279" s="205" t="n">
        <v>2</v>
      </c>
    </row>
    <row r="280">
      <c r="A280" s="202" t="inlineStr">
        <is>
          <t>PRIM</t>
        </is>
      </c>
      <c r="B280" s="202" t="inlineStr">
        <is>
          <t>D5-1</t>
        </is>
      </c>
      <c r="C280" s="203" t="inlineStr">
        <is>
          <t>12/04/2023</t>
        </is>
      </c>
      <c r="D280" s="204" t="inlineStr">
        <is>
          <t>BPT570</t>
        </is>
      </c>
      <c r="E280" s="205">
        <f>IF(A279="SEC", K279 + 1, E279 + 1)</f>
        <v/>
      </c>
      <c r="F280" s="205" t="inlineStr">
        <is>
          <t>Y</t>
        </is>
      </c>
      <c r="G280" s="204" t="n"/>
      <c r="H280" s="205">
        <f>IF(A280="SEC", E280 + 1, "")</f>
        <v/>
      </c>
      <c r="I280" s="205" t="n"/>
      <c r="J280" s="204" t="n"/>
      <c r="K280" s="205">
        <f>IF(A280="SEC", H280 + 1, "")</f>
        <v/>
      </c>
      <c r="L280" s="206" t="n"/>
      <c r="M280" s="205" t="inlineStr">
        <is>
          <t>y</t>
        </is>
      </c>
      <c r="N280" s="205" t="inlineStr">
        <is>
          <t>y</t>
        </is>
      </c>
      <c r="O280" s="205" t="inlineStr">
        <is>
          <t>y</t>
        </is>
      </c>
      <c r="P280" s="206">
        <f>P279</f>
        <v/>
      </c>
      <c r="Q280" s="204" t="inlineStr">
        <is>
          <t>D5</t>
        </is>
      </c>
      <c r="R280" s="204" t="inlineStr">
        <is>
          <t>3H-SCH23390</t>
        </is>
      </c>
      <c r="S280" s="204" t="inlineStr">
        <is>
          <t>0144-0822 (#2)</t>
        </is>
      </c>
      <c r="T280" s="205" t="n">
        <v>82</v>
      </c>
      <c r="U280" s="205" t="n">
        <v>2</v>
      </c>
      <c r="V280" s="207">
        <f>P280*(1/(2.22*10^12))*(1/(82))*(1/(0.125))*10^9</f>
        <v/>
      </c>
      <c r="W280" s="204" t="inlineStr">
        <is>
          <t>SKF 83566</t>
        </is>
      </c>
      <c r="X280" s="205" t="n">
        <v>1</v>
      </c>
      <c r="Y280" s="205" t="n">
        <v>2</v>
      </c>
      <c r="Z280" s="205" t="n">
        <v>5</v>
      </c>
      <c r="AA280" s="205" t="n">
        <v>2.95</v>
      </c>
      <c r="AB280" s="204" t="inlineStr">
        <is>
          <t>Dopamine</t>
        </is>
      </c>
      <c r="AC280" s="205" t="n">
        <v>2</v>
      </c>
      <c r="AD280" s="205" t="n">
        <v>2</v>
      </c>
    </row>
    <row r="281">
      <c r="A281" s="202" t="inlineStr">
        <is>
          <t>PRIM</t>
        </is>
      </c>
      <c r="B281" s="202" t="inlineStr">
        <is>
          <t>M2-0</t>
        </is>
      </c>
      <c r="C281" s="203" t="inlineStr">
        <is>
          <t>12/04/2023</t>
        </is>
      </c>
      <c r="D281" s="204" t="inlineStr">
        <is>
          <t>BPT571</t>
        </is>
      </c>
      <c r="E281" s="205">
        <f>IF(A280="SEC", K280 + 1, E280 + 1)</f>
        <v/>
      </c>
      <c r="F281" s="205" t="inlineStr">
        <is>
          <t>Y</t>
        </is>
      </c>
      <c r="G281" s="204" t="n"/>
      <c r="H281" s="205">
        <f>IF(A281="SEC", E281 + 1, "")</f>
        <v/>
      </c>
      <c r="I281" s="205" t="n"/>
      <c r="J281" s="204" t="n"/>
      <c r="K281" s="205">
        <f>IF(A281="SEC", H281 + 1, "")</f>
        <v/>
      </c>
      <c r="L281" s="206" t="n"/>
      <c r="M281" s="205" t="inlineStr">
        <is>
          <t>y</t>
        </is>
      </c>
      <c r="N281" s="205" t="inlineStr">
        <is>
          <t>y</t>
        </is>
      </c>
      <c r="O281" s="205" t="inlineStr">
        <is>
          <t>y</t>
        </is>
      </c>
      <c r="P281" s="206" t="n">
        <v>12463.58</v>
      </c>
      <c r="Q281" s="204" t="inlineStr">
        <is>
          <t>M2</t>
        </is>
      </c>
      <c r="R281" s="204" t="inlineStr">
        <is>
          <t>3H-QNB</t>
        </is>
      </c>
      <c r="S281" s="204" t="inlineStr">
        <is>
          <t>0166-0822 (#2)</t>
        </is>
      </c>
      <c r="T281" s="205" t="n">
        <v>30</v>
      </c>
      <c r="U281" s="205" t="n">
        <v>1</v>
      </c>
      <c r="V281" s="207">
        <f>P281*(1/(2.22*10^12))*(1/(30))*(1/(0.125))*10^9</f>
        <v/>
      </c>
      <c r="W281" s="204" t="inlineStr">
        <is>
          <t>Atropine</t>
        </is>
      </c>
      <c r="X281" s="205" t="n">
        <v>1</v>
      </c>
      <c r="Y281" s="205" t="n">
        <v>1.5</v>
      </c>
      <c r="Z281" s="205" t="n">
        <v>5</v>
      </c>
      <c r="AA281" s="205" t="n">
        <v>0.54</v>
      </c>
      <c r="AB281" s="204" t="inlineStr">
        <is>
          <t>Muscarinic</t>
        </is>
      </c>
      <c r="AC281" s="205" t="n">
        <v>1.5</v>
      </c>
      <c r="AD281" s="205" t="n">
        <v>1.5</v>
      </c>
    </row>
    <row r="282">
      <c r="A282" s="202" t="inlineStr">
        <is>
          <t>PRIM</t>
        </is>
      </c>
      <c r="B282" s="202" t="inlineStr">
        <is>
          <t>M2-1</t>
        </is>
      </c>
      <c r="C282" s="203" t="inlineStr">
        <is>
          <t>12/04/2023</t>
        </is>
      </c>
      <c r="D282" s="204" t="inlineStr">
        <is>
          <t>BPT572</t>
        </is>
      </c>
      <c r="E282" s="205">
        <f>IF(A281="SEC", K281 + 1, E281 + 1)</f>
        <v/>
      </c>
      <c r="F282" s="205" t="inlineStr">
        <is>
          <t>Y</t>
        </is>
      </c>
      <c r="G282" s="204" t="n"/>
      <c r="H282" s="205">
        <f>IF(A282="SEC", E282 + 1, "")</f>
        <v/>
      </c>
      <c r="I282" s="205" t="n"/>
      <c r="J282" s="204" t="n"/>
      <c r="K282" s="205">
        <f>IF(A282="SEC", H282 + 1, "")</f>
        <v/>
      </c>
      <c r="L282" s="206" t="n"/>
      <c r="M282" s="205" t="inlineStr">
        <is>
          <t>y</t>
        </is>
      </c>
      <c r="N282" s="205" t="inlineStr">
        <is>
          <t>y</t>
        </is>
      </c>
      <c r="O282" s="205" t="inlineStr">
        <is>
          <t>y</t>
        </is>
      </c>
      <c r="P282" s="206">
        <f>P281</f>
        <v/>
      </c>
      <c r="Q282" s="204" t="inlineStr">
        <is>
          <t>M2</t>
        </is>
      </c>
      <c r="R282" s="204" t="inlineStr">
        <is>
          <t>3H-QNB</t>
        </is>
      </c>
      <c r="S282" s="204" t="inlineStr">
        <is>
          <t>0166-0822 (#2)</t>
        </is>
      </c>
      <c r="T282" s="205" t="n">
        <v>30</v>
      </c>
      <c r="U282" s="205" t="n">
        <v>1</v>
      </c>
      <c r="V282" s="207">
        <f>P282*(1/(2.22*10^12))*(1/(30))*(1/(0.125))*10^9</f>
        <v/>
      </c>
      <c r="W282" s="204" t="inlineStr">
        <is>
          <t>Atropine</t>
        </is>
      </c>
      <c r="X282" s="205" t="n">
        <v>1</v>
      </c>
      <c r="Y282" s="205" t="n">
        <v>1.5</v>
      </c>
      <c r="Z282" s="205" t="n">
        <v>5</v>
      </c>
      <c r="AA282" s="205" t="n">
        <v>0.54</v>
      </c>
      <c r="AB282" s="204" t="inlineStr">
        <is>
          <t>Muscarinic</t>
        </is>
      </c>
      <c r="AC282" s="205" t="n">
        <v>1.5</v>
      </c>
      <c r="AD282" s="205" t="n">
        <v>1.5</v>
      </c>
    </row>
    <row r="283">
      <c r="A283" s="202" t="inlineStr">
        <is>
          <t>SEC</t>
        </is>
      </c>
      <c r="B283" s="202" t="inlineStr">
        <is>
          <t>D4-0</t>
        </is>
      </c>
      <c r="C283" s="203" t="inlineStr">
        <is>
          <t>12/04/2023</t>
        </is>
      </c>
      <c r="D283" s="204" t="inlineStr">
        <is>
          <t>BPT544</t>
        </is>
      </c>
      <c r="E283" s="205">
        <f>IF(A282="SEC", K282 + 1, E282 + 1)</f>
        <v/>
      </c>
      <c r="F283" s="205" t="inlineStr">
        <is>
          <t>Y</t>
        </is>
      </c>
      <c r="G283" s="204" t="inlineStr">
        <is>
          <t>BPT545</t>
        </is>
      </c>
      <c r="H283" s="205">
        <f>IF(A283="SEC", E283 + 1, "")</f>
        <v/>
      </c>
      <c r="I283" s="205">
        <f>F283</f>
        <v/>
      </c>
      <c r="J283" s="204" t="inlineStr">
        <is>
          <t>BPT546</t>
        </is>
      </c>
      <c r="K283" s="205">
        <f>IF(A283="SEC", H283 + 1, "")</f>
        <v/>
      </c>
      <c r="L283" s="206">
        <f>F283</f>
        <v/>
      </c>
      <c r="M283" s="205" t="inlineStr">
        <is>
          <t>y</t>
        </is>
      </c>
      <c r="N283" s="205" t="inlineStr">
        <is>
          <t>y</t>
        </is>
      </c>
      <c r="O283" s="205" t="inlineStr">
        <is>
          <t>y</t>
        </is>
      </c>
      <c r="P283" s="206" t="n">
        <v>22196.09</v>
      </c>
      <c r="Q283" s="204" t="inlineStr">
        <is>
          <t>D4</t>
        </is>
      </c>
      <c r="R283" s="204" t="inlineStr">
        <is>
          <t>3H-Methylspiperone</t>
        </is>
      </c>
      <c r="S283" s="204" t="inlineStr">
        <is>
          <t>0165-1023 (#1)</t>
        </is>
      </c>
      <c r="T283" s="205" t="n">
        <v>82</v>
      </c>
      <c r="U283" s="205" t="n">
        <v>1.5</v>
      </c>
      <c r="V283" s="207">
        <f>P283*(1/(2.22*10^12))*(1/(82))*(1/(0.125))*10^9</f>
        <v/>
      </c>
      <c r="W283" s="204" t="inlineStr">
        <is>
          <t>Nemonapride</t>
        </is>
      </c>
      <c r="X283" s="205" t="n">
        <v>3</v>
      </c>
      <c r="Y283" s="205" t="n">
        <v>3</v>
      </c>
      <c r="Z283" s="205" t="n">
        <v>15</v>
      </c>
      <c r="AA283" s="205" t="n">
        <v>6.64</v>
      </c>
      <c r="AB283" s="204" t="inlineStr">
        <is>
          <t>Dopamine</t>
        </is>
      </c>
      <c r="AC283" s="205" t="n">
        <v>1</v>
      </c>
      <c r="AD283" s="205" t="n">
        <v>1</v>
      </c>
    </row>
    <row r="284">
      <c r="A284" s="202" t="inlineStr">
        <is>
          <t>SEC</t>
        </is>
      </c>
      <c r="B284" s="202" t="inlineStr">
        <is>
          <t>D4-1</t>
        </is>
      </c>
      <c r="C284" s="203" t="inlineStr">
        <is>
          <t>12/04/2023</t>
        </is>
      </c>
      <c r="D284" s="204" t="inlineStr">
        <is>
          <t>BPT548</t>
        </is>
      </c>
      <c r="E284" s="205">
        <f>IF(A283="SEC", K283 + 1, E283 + 1)</f>
        <v/>
      </c>
      <c r="F284" s="205" t="inlineStr">
        <is>
          <t>Y</t>
        </is>
      </c>
      <c r="G284" s="204" t="inlineStr">
        <is>
          <t>BPT549</t>
        </is>
      </c>
      <c r="H284" s="205">
        <f>IF(A284="SEC", E284 + 1, "")</f>
        <v/>
      </c>
      <c r="I284" s="205">
        <f>F284</f>
        <v/>
      </c>
      <c r="J284" s="204" t="inlineStr">
        <is>
          <t>BPT550</t>
        </is>
      </c>
      <c r="K284" s="205">
        <f>IF(A284="SEC", H284 + 1, "")</f>
        <v/>
      </c>
      <c r="L284" s="206">
        <f>F284</f>
        <v/>
      </c>
      <c r="M284" s="205" t="inlineStr">
        <is>
          <t>y</t>
        </is>
      </c>
      <c r="N284" s="205" t="inlineStr">
        <is>
          <t>y</t>
        </is>
      </c>
      <c r="O284" s="205" t="inlineStr">
        <is>
          <t>y</t>
        </is>
      </c>
      <c r="P284" s="206">
        <f>P283</f>
        <v/>
      </c>
      <c r="Q284" s="204" t="inlineStr">
        <is>
          <t>D4</t>
        </is>
      </c>
      <c r="R284" s="204" t="inlineStr">
        <is>
          <t>3H-Methylspiperone</t>
        </is>
      </c>
      <c r="S284" s="204" t="inlineStr">
        <is>
          <t>0165-1023 (#1)</t>
        </is>
      </c>
      <c r="T284" s="205" t="n">
        <v>82</v>
      </c>
      <c r="U284" s="205" t="n">
        <v>1.5</v>
      </c>
      <c r="V284" s="207">
        <f>P284*(1/(2.22*10^12))*(1/(82))*(1/(0.125))*10^9</f>
        <v/>
      </c>
      <c r="W284" s="204" t="inlineStr">
        <is>
          <t>Nemonapride</t>
        </is>
      </c>
      <c r="X284" s="205" t="n">
        <v>3</v>
      </c>
      <c r="Y284" s="205" t="n">
        <v>3</v>
      </c>
      <c r="Z284" s="205" t="n">
        <v>15</v>
      </c>
      <c r="AA284" s="205" t="n">
        <v>6.64</v>
      </c>
      <c r="AB284" s="204" t="inlineStr">
        <is>
          <t>Dopamine</t>
        </is>
      </c>
      <c r="AC284" s="205" t="n">
        <v>1</v>
      </c>
      <c r="AD284" s="205" t="n">
        <v>1</v>
      </c>
    </row>
    <row r="285">
      <c r="A285" s="202" t="inlineStr">
        <is>
          <t>SEC</t>
        </is>
      </c>
      <c r="B285" s="202" t="inlineStr">
        <is>
          <t>D4-2</t>
        </is>
      </c>
      <c r="C285" s="203" t="inlineStr">
        <is>
          <t>12/04/2023</t>
        </is>
      </c>
      <c r="D285" s="204" t="inlineStr">
        <is>
          <t>BPT552</t>
        </is>
      </c>
      <c r="E285" s="205">
        <f>IF(A284="SEC", K284 + 1, E284 + 1)</f>
        <v/>
      </c>
      <c r="F285" s="205" t="inlineStr">
        <is>
          <t>Y</t>
        </is>
      </c>
      <c r="G285" s="204" t="inlineStr">
        <is>
          <t>BPT553</t>
        </is>
      </c>
      <c r="H285" s="205">
        <f>IF(A285="SEC", E285 + 1, "")</f>
        <v/>
      </c>
      <c r="I285" s="205">
        <f>F285</f>
        <v/>
      </c>
      <c r="J285" s="204" t="inlineStr">
        <is>
          <t>BPT554</t>
        </is>
      </c>
      <c r="K285" s="205">
        <f>IF(A285="SEC", H285 + 1, "")</f>
        <v/>
      </c>
      <c r="L285" s="206">
        <f>F285</f>
        <v/>
      </c>
      <c r="M285" s="205" t="inlineStr">
        <is>
          <t>y</t>
        </is>
      </c>
      <c r="N285" s="205" t="inlineStr">
        <is>
          <t>y</t>
        </is>
      </c>
      <c r="O285" s="205" t="inlineStr">
        <is>
          <t>y</t>
        </is>
      </c>
      <c r="P285" s="206">
        <f>P284</f>
        <v/>
      </c>
      <c r="Q285" s="204" t="inlineStr">
        <is>
          <t>D4</t>
        </is>
      </c>
      <c r="R285" s="204" t="inlineStr">
        <is>
          <t>3H-Methylspiperone</t>
        </is>
      </c>
      <c r="S285" s="204" t="inlineStr">
        <is>
          <t>0165-1023 (#1)</t>
        </is>
      </c>
      <c r="T285" s="205" t="n">
        <v>82</v>
      </c>
      <c r="U285" s="205" t="n">
        <v>1.5</v>
      </c>
      <c r="V285" s="207">
        <f>P285*(1/(2.22*10^12))*(1/(82))*(1/(0.125))*10^9</f>
        <v/>
      </c>
      <c r="W285" s="204" t="inlineStr">
        <is>
          <t>Nemonapride</t>
        </is>
      </c>
      <c r="X285" s="205" t="n">
        <v>3</v>
      </c>
      <c r="Y285" s="205" t="n">
        <v>3</v>
      </c>
      <c r="Z285" s="205" t="n">
        <v>15</v>
      </c>
      <c r="AA285" s="205" t="n">
        <v>6.64</v>
      </c>
      <c r="AB285" s="204" t="inlineStr">
        <is>
          <t>Dopamine</t>
        </is>
      </c>
      <c r="AC285" s="205" t="n">
        <v>1</v>
      </c>
      <c r="AD285" s="205" t="n">
        <v>1</v>
      </c>
    </row>
    <row r="286">
      <c r="A286" s="202" t="inlineStr">
        <is>
          <t>SEC</t>
        </is>
      </c>
      <c r="B286" s="202" t="inlineStr">
        <is>
          <t>Alpha2C-0</t>
        </is>
      </c>
      <c r="C286" s="203" t="inlineStr">
        <is>
          <t>12/04/2023</t>
        </is>
      </c>
      <c r="D286" s="204" t="inlineStr">
        <is>
          <t>BPT556</t>
        </is>
      </c>
      <c r="E286" s="205">
        <f>IF(A285="SEC", K285 + 1, E285 + 1)</f>
        <v/>
      </c>
      <c r="F286" s="205" t="inlineStr">
        <is>
          <t>Y</t>
        </is>
      </c>
      <c r="G286" s="204" t="inlineStr">
        <is>
          <t>BPT557</t>
        </is>
      </c>
      <c r="H286" s="205">
        <f>IF(A286="SEC", E286 + 1, "")</f>
        <v/>
      </c>
      <c r="I286" s="205">
        <f>F286</f>
        <v/>
      </c>
      <c r="J286" s="204" t="inlineStr">
        <is>
          <t>BPT558</t>
        </is>
      </c>
      <c r="K286" s="205">
        <f>IF(A286="SEC", H286 + 1, "")</f>
        <v/>
      </c>
      <c r="L286" s="206">
        <f>F286</f>
        <v/>
      </c>
      <c r="M286" s="205" t="inlineStr">
        <is>
          <t>y</t>
        </is>
      </c>
      <c r="N286" s="205" t="inlineStr">
        <is>
          <t>y</t>
        </is>
      </c>
      <c r="O286" s="205" t="inlineStr">
        <is>
          <t>y</t>
        </is>
      </c>
      <c r="P286" s="206" t="n">
        <v>26737.67</v>
      </c>
      <c r="Q286" s="204" t="inlineStr">
        <is>
          <t>Alpha2C</t>
        </is>
      </c>
      <c r="R286" s="204" t="inlineStr">
        <is>
          <t>3H-Rauwolscine</t>
        </is>
      </c>
      <c r="S286" s="204" t="inlineStr">
        <is>
          <t>0161-1023</t>
        </is>
      </c>
      <c r="T286" s="205" t="n">
        <v>83.09999999999999</v>
      </c>
      <c r="U286" s="205" t="n">
        <v>1.5</v>
      </c>
      <c r="V286" s="207">
        <f>P286*(1/(2.22*10^12))*(1/(83.1))*(1/(0.125))*10^9</f>
        <v/>
      </c>
      <c r="W286" s="204" t="inlineStr">
        <is>
          <t>Oxymetazoline hydrochloride</t>
        </is>
      </c>
      <c r="X286" s="205" t="n">
        <v>3</v>
      </c>
      <c r="Y286" s="205" t="n">
        <v>1.5</v>
      </c>
      <c r="Z286" s="205" t="n">
        <v>15</v>
      </c>
      <c r="AA286" s="205" t="n">
        <v>6.73</v>
      </c>
      <c r="AB286" s="204" t="inlineStr">
        <is>
          <t>Alpha2</t>
        </is>
      </c>
      <c r="AC286" s="205" t="n">
        <v>0.5</v>
      </c>
      <c r="AD286" s="205" t="n">
        <v>0.5</v>
      </c>
    </row>
    <row r="287">
      <c r="A287" s="202" t="inlineStr">
        <is>
          <t>SEC</t>
        </is>
      </c>
      <c r="B287" s="202" t="inlineStr">
        <is>
          <t>Alpha2C-1</t>
        </is>
      </c>
      <c r="C287" s="203" t="inlineStr">
        <is>
          <t>12/04/2023</t>
        </is>
      </c>
      <c r="D287" s="204" t="inlineStr">
        <is>
          <t>BPT560</t>
        </is>
      </c>
      <c r="E287" s="205">
        <f>IF(A286="SEC", K286 + 1, E286 + 1)</f>
        <v/>
      </c>
      <c r="F287" s="205" t="inlineStr">
        <is>
          <t>Y</t>
        </is>
      </c>
      <c r="G287" s="204" t="inlineStr">
        <is>
          <t>BPT561</t>
        </is>
      </c>
      <c r="H287" s="205">
        <f>IF(A287="SEC", E287 + 1, "")</f>
        <v/>
      </c>
      <c r="I287" s="205">
        <f>F287</f>
        <v/>
      </c>
      <c r="J287" s="204" t="inlineStr">
        <is>
          <t>BPT562</t>
        </is>
      </c>
      <c r="K287" s="205">
        <f>IF(A287="SEC", H287 + 1, "")</f>
        <v/>
      </c>
      <c r="L287" s="206">
        <f>F287</f>
        <v/>
      </c>
      <c r="M287" s="205" t="inlineStr">
        <is>
          <t>y</t>
        </is>
      </c>
      <c r="N287" s="205" t="inlineStr">
        <is>
          <t>y</t>
        </is>
      </c>
      <c r="O287" s="205" t="inlineStr">
        <is>
          <t>y</t>
        </is>
      </c>
      <c r="P287" s="206">
        <f>P286</f>
        <v/>
      </c>
      <c r="Q287" s="204" t="inlineStr">
        <is>
          <t>Alpha2C</t>
        </is>
      </c>
      <c r="R287" s="204" t="inlineStr">
        <is>
          <t>3H-Rauwolscine</t>
        </is>
      </c>
      <c r="S287" s="204" t="inlineStr">
        <is>
          <t>0161-1023</t>
        </is>
      </c>
      <c r="T287" s="205" t="n">
        <v>83.09999999999999</v>
      </c>
      <c r="U287" s="205" t="n">
        <v>1.5</v>
      </c>
      <c r="V287" s="207">
        <f>P287*(1/(2.22*10^12))*(1/(83.1))*(1/(0.125))*10^9</f>
        <v/>
      </c>
      <c r="W287" s="204" t="inlineStr">
        <is>
          <t>Oxymetazoline hydrochloride</t>
        </is>
      </c>
      <c r="X287" s="205" t="n">
        <v>3</v>
      </c>
      <c r="Y287" s="205" t="n">
        <v>1.5</v>
      </c>
      <c r="Z287" s="205" t="n">
        <v>15</v>
      </c>
      <c r="AA287" s="205" t="n">
        <v>6.73</v>
      </c>
      <c r="AB287" s="204" t="inlineStr">
        <is>
          <t>Alpha2</t>
        </is>
      </c>
      <c r="AC287" s="205" t="n">
        <v>0.5</v>
      </c>
      <c r="AD287" s="205" t="n">
        <v>0.5</v>
      </c>
    </row>
    <row r="288">
      <c r="A288" s="208" t="inlineStr">
        <is>
          <t>PRIM</t>
        </is>
      </c>
      <c r="B288" s="208" t="inlineStr">
        <is>
          <t>Beta1-0</t>
        </is>
      </c>
      <c r="C288" s="209" t="inlineStr">
        <is>
          <t>12/05/2023</t>
        </is>
      </c>
      <c r="D288" s="210" t="inlineStr">
        <is>
          <t>BPT614</t>
        </is>
      </c>
      <c r="E288" s="211" t="n">
        <v>4</v>
      </c>
      <c r="F288" s="211" t="inlineStr">
        <is>
          <t>Y</t>
        </is>
      </c>
      <c r="G288" s="210" t="n"/>
      <c r="H288" s="211">
        <f>IF(A288="SEC", E288 + 1, "")</f>
        <v/>
      </c>
      <c r="I288" s="211" t="n"/>
      <c r="J288" s="210" t="n"/>
      <c r="K288" s="211">
        <f>IF(A288="SEC", H288 + 1, "")</f>
        <v/>
      </c>
      <c r="L288" s="212" t="n"/>
      <c r="M288" s="211" t="inlineStr">
        <is>
          <t>y</t>
        </is>
      </c>
      <c r="N288" s="211" t="inlineStr">
        <is>
          <t>y</t>
        </is>
      </c>
      <c r="O288" s="211" t="inlineStr">
        <is>
          <t>y</t>
        </is>
      </c>
      <c r="P288" s="212" t="n">
        <v>19506.88</v>
      </c>
      <c r="Q288" s="210" t="inlineStr">
        <is>
          <t>Beta1</t>
        </is>
      </c>
      <c r="R288" s="210" t="inlineStr">
        <is>
          <t>3H-CGP12177</t>
        </is>
      </c>
      <c r="S288" s="210" t="inlineStr">
        <is>
          <t>0133-0823</t>
        </is>
      </c>
      <c r="T288" s="211" t="n">
        <v>52.9</v>
      </c>
      <c r="U288" s="211" t="n">
        <v>1</v>
      </c>
      <c r="V288" s="213">
        <f>P288*(1/(2.22*10^12))*(1/(52.9))*(1/(0.125))*10^9</f>
        <v/>
      </c>
      <c r="W288" s="210" t="inlineStr">
        <is>
          <t>alprenolol HCl</t>
        </is>
      </c>
      <c r="X288" s="211" t="n">
        <v>1</v>
      </c>
      <c r="Y288" s="211" t="n">
        <v>1</v>
      </c>
      <c r="Z288" s="211" t="n">
        <v>5</v>
      </c>
      <c r="AA288" s="211" t="n">
        <v>0.95</v>
      </c>
      <c r="AB288" s="210" t="inlineStr">
        <is>
          <t>Beta</t>
        </is>
      </c>
      <c r="AC288" s="211" t="n">
        <v>1</v>
      </c>
      <c r="AD288" s="211" t="n">
        <v>1</v>
      </c>
    </row>
    <row r="289">
      <c r="A289" s="208" t="inlineStr">
        <is>
          <t>PRIM</t>
        </is>
      </c>
      <c r="B289" s="208" t="inlineStr">
        <is>
          <t>Beta1-1</t>
        </is>
      </c>
      <c r="C289" s="209" t="inlineStr">
        <is>
          <t>12/05/2023</t>
        </is>
      </c>
      <c r="D289" s="210" t="inlineStr">
        <is>
          <t>BPT615</t>
        </is>
      </c>
      <c r="E289" s="211">
        <f>IF(A288="SEC", K288 + 1, E288 + 1)</f>
        <v/>
      </c>
      <c r="F289" s="211" t="inlineStr">
        <is>
          <t>Y</t>
        </is>
      </c>
      <c r="G289" s="210" t="n"/>
      <c r="H289" s="211">
        <f>IF(A289="SEC", E289 + 1, "")</f>
        <v/>
      </c>
      <c r="I289" s="211" t="n"/>
      <c r="J289" s="210" t="n"/>
      <c r="K289" s="211">
        <f>IF(A289="SEC", H289 + 1, "")</f>
        <v/>
      </c>
      <c r="L289" s="212" t="n"/>
      <c r="M289" s="211" t="inlineStr">
        <is>
          <t>y</t>
        </is>
      </c>
      <c r="N289" s="211" t="inlineStr">
        <is>
          <t>y</t>
        </is>
      </c>
      <c r="O289" s="211" t="inlineStr">
        <is>
          <t>y</t>
        </is>
      </c>
      <c r="P289" s="212">
        <f>P288</f>
        <v/>
      </c>
      <c r="Q289" s="210" t="inlineStr">
        <is>
          <t>Beta1</t>
        </is>
      </c>
      <c r="R289" s="210" t="inlineStr">
        <is>
          <t>3H-CGP12177</t>
        </is>
      </c>
      <c r="S289" s="210" t="inlineStr">
        <is>
          <t>0133-0823</t>
        </is>
      </c>
      <c r="T289" s="211" t="n">
        <v>52.9</v>
      </c>
      <c r="U289" s="211" t="n">
        <v>1</v>
      </c>
      <c r="V289" s="213">
        <f>P289*(1/(2.22*10^12))*(1/(52.9))*(1/(0.125))*10^9</f>
        <v/>
      </c>
      <c r="W289" s="210" t="inlineStr">
        <is>
          <t>alprenolol HCl</t>
        </is>
      </c>
      <c r="X289" s="211" t="n">
        <v>1</v>
      </c>
      <c r="Y289" s="211" t="n">
        <v>1</v>
      </c>
      <c r="Z289" s="211" t="n">
        <v>5</v>
      </c>
      <c r="AA289" s="211" t="n">
        <v>0.95</v>
      </c>
      <c r="AB289" s="210" t="inlineStr">
        <is>
          <t>Beta</t>
        </is>
      </c>
      <c r="AC289" s="211" t="n">
        <v>1</v>
      </c>
      <c r="AD289" s="211" t="n">
        <v>1</v>
      </c>
    </row>
    <row r="290">
      <c r="A290" s="208" t="inlineStr">
        <is>
          <t>PRIM</t>
        </is>
      </c>
      <c r="B290" s="208" t="inlineStr">
        <is>
          <t>Beta2-0</t>
        </is>
      </c>
      <c r="C290" s="209" t="inlineStr">
        <is>
          <t>12/05/2023</t>
        </is>
      </c>
      <c r="D290" s="210" t="inlineStr">
        <is>
          <t>BPT616</t>
        </is>
      </c>
      <c r="E290" s="211">
        <f>IF(A289="SEC", K289 + 1, E289 + 1)</f>
        <v/>
      </c>
      <c r="F290" s="211" t="inlineStr">
        <is>
          <t>Y</t>
        </is>
      </c>
      <c r="G290" s="210" t="n"/>
      <c r="H290" s="211">
        <f>IF(A290="SEC", E290 + 1, "")</f>
        <v/>
      </c>
      <c r="I290" s="211" t="n"/>
      <c r="J290" s="210" t="n"/>
      <c r="K290" s="211">
        <f>IF(A290="SEC", H290 + 1, "")</f>
        <v/>
      </c>
      <c r="L290" s="212" t="n"/>
      <c r="M290" s="211" t="inlineStr">
        <is>
          <t>y</t>
        </is>
      </c>
      <c r="N290" s="211" t="inlineStr">
        <is>
          <t>y</t>
        </is>
      </c>
      <c r="O290" s="211" t="inlineStr">
        <is>
          <t>y</t>
        </is>
      </c>
      <c r="P290" s="212">
        <f>P289</f>
        <v/>
      </c>
      <c r="Q290" s="210" t="inlineStr">
        <is>
          <t>Beta2</t>
        </is>
      </c>
      <c r="R290" s="210" t="inlineStr">
        <is>
          <t>3H-CGP12177</t>
        </is>
      </c>
      <c r="S290" s="210" t="inlineStr">
        <is>
          <t>0133-0823</t>
        </is>
      </c>
      <c r="T290" s="211" t="n">
        <v>52.9</v>
      </c>
      <c r="U290" s="211" t="n">
        <v>1</v>
      </c>
      <c r="V290" s="213">
        <f>P290*(1/(2.22*10^12))*(1/(52.9))*(1/(0.125))*10^9</f>
        <v/>
      </c>
      <c r="W290" s="210" t="inlineStr">
        <is>
          <t>alprenolol HCl</t>
        </is>
      </c>
      <c r="X290" s="211" t="n">
        <v>1</v>
      </c>
      <c r="Y290" s="211" t="n">
        <v>1</v>
      </c>
      <c r="Z290" s="211" t="n">
        <v>5</v>
      </c>
      <c r="AA290" s="211" t="n">
        <v>0.95</v>
      </c>
      <c r="AB290" s="210" t="inlineStr">
        <is>
          <t>Beta</t>
        </is>
      </c>
      <c r="AC290" s="211" t="n">
        <v>1</v>
      </c>
      <c r="AD290" s="211" t="n">
        <v>1</v>
      </c>
    </row>
    <row r="291">
      <c r="A291" s="208" t="inlineStr">
        <is>
          <t>PRIM</t>
        </is>
      </c>
      <c r="B291" s="208" t="inlineStr">
        <is>
          <t>Beta2-1</t>
        </is>
      </c>
      <c r="C291" s="209" t="inlineStr">
        <is>
          <t>12/05/2023</t>
        </is>
      </c>
      <c r="D291" s="210" t="inlineStr">
        <is>
          <t>BPT617</t>
        </is>
      </c>
      <c r="E291" s="211">
        <f>IF(A290="SEC", K290 + 1, E290 + 1)</f>
        <v/>
      </c>
      <c r="F291" s="211" t="inlineStr">
        <is>
          <t>Y</t>
        </is>
      </c>
      <c r="G291" s="210" t="n"/>
      <c r="H291" s="211">
        <f>IF(A291="SEC", E291 + 1, "")</f>
        <v/>
      </c>
      <c r="I291" s="211" t="n"/>
      <c r="J291" s="210" t="n"/>
      <c r="K291" s="211">
        <f>IF(A291="SEC", H291 + 1, "")</f>
        <v/>
      </c>
      <c r="L291" s="212" t="n"/>
      <c r="M291" s="211" t="inlineStr">
        <is>
          <t>y</t>
        </is>
      </c>
      <c r="N291" s="211" t="inlineStr">
        <is>
          <t>y</t>
        </is>
      </c>
      <c r="O291" s="211" t="inlineStr">
        <is>
          <t>y</t>
        </is>
      </c>
      <c r="P291" s="212">
        <f>P290</f>
        <v/>
      </c>
      <c r="Q291" s="210" t="inlineStr">
        <is>
          <t>Beta2</t>
        </is>
      </c>
      <c r="R291" s="210" t="inlineStr">
        <is>
          <t>3H-CGP12177</t>
        </is>
      </c>
      <c r="S291" s="210" t="inlineStr">
        <is>
          <t>0133-0823</t>
        </is>
      </c>
      <c r="T291" s="211" t="n">
        <v>52.9</v>
      </c>
      <c r="U291" s="211" t="n">
        <v>1</v>
      </c>
      <c r="V291" s="213">
        <f>P291*(1/(2.22*10^12))*(1/(52.9))*(1/(0.125))*10^9</f>
        <v/>
      </c>
      <c r="W291" s="210" t="inlineStr">
        <is>
          <t>alprenolol HCl</t>
        </is>
      </c>
      <c r="X291" s="211" t="n">
        <v>1</v>
      </c>
      <c r="Y291" s="211" t="n">
        <v>1</v>
      </c>
      <c r="Z291" s="211" t="n">
        <v>5</v>
      </c>
      <c r="AA291" s="211" t="n">
        <v>0.95</v>
      </c>
      <c r="AB291" s="210" t="inlineStr">
        <is>
          <t>Beta</t>
        </is>
      </c>
      <c r="AC291" s="211" t="n">
        <v>1</v>
      </c>
      <c r="AD291" s="211" t="n">
        <v>1</v>
      </c>
    </row>
    <row r="292">
      <c r="A292" s="208" t="inlineStr">
        <is>
          <t>PRIM</t>
        </is>
      </c>
      <c r="B292" s="208" t="inlineStr">
        <is>
          <t>Beta2-2</t>
        </is>
      </c>
      <c r="C292" s="209" t="inlineStr">
        <is>
          <t>12/05/2023</t>
        </is>
      </c>
      <c r="D292" s="210" t="inlineStr">
        <is>
          <t>BPT618</t>
        </is>
      </c>
      <c r="E292" s="211">
        <f>IF(A291="SEC", K291 + 1, E291 + 1)</f>
        <v/>
      </c>
      <c r="F292" s="211" t="inlineStr">
        <is>
          <t>Y</t>
        </is>
      </c>
      <c r="G292" s="210" t="n"/>
      <c r="H292" s="211">
        <f>IF(A292="SEC", E292 + 1, "")</f>
        <v/>
      </c>
      <c r="I292" s="211" t="n"/>
      <c r="J292" s="210" t="n"/>
      <c r="K292" s="211">
        <f>IF(A292="SEC", H292 + 1, "")</f>
        <v/>
      </c>
      <c r="L292" s="212" t="n"/>
      <c r="M292" s="211" t="inlineStr">
        <is>
          <t>y</t>
        </is>
      </c>
      <c r="N292" s="211" t="inlineStr">
        <is>
          <t>y</t>
        </is>
      </c>
      <c r="O292" s="211" t="inlineStr">
        <is>
          <t>y</t>
        </is>
      </c>
      <c r="P292" s="212">
        <f>P291</f>
        <v/>
      </c>
      <c r="Q292" s="210" t="inlineStr">
        <is>
          <t>Beta2</t>
        </is>
      </c>
      <c r="R292" s="210" t="inlineStr">
        <is>
          <t>3H-CGP12177</t>
        </is>
      </c>
      <c r="S292" s="210" t="inlineStr">
        <is>
          <t>0133-0823</t>
        </is>
      </c>
      <c r="T292" s="211" t="n">
        <v>52.9</v>
      </c>
      <c r="U292" s="211" t="n">
        <v>1</v>
      </c>
      <c r="V292" s="213">
        <f>P292*(1/(2.22*10^12))*(1/(52.9))*(1/(0.125))*10^9</f>
        <v/>
      </c>
      <c r="W292" s="210" t="inlineStr">
        <is>
          <t>alprenolol HCl</t>
        </is>
      </c>
      <c r="X292" s="211" t="n">
        <v>1</v>
      </c>
      <c r="Y292" s="211" t="n">
        <v>1</v>
      </c>
      <c r="Z292" s="211" t="n">
        <v>5</v>
      </c>
      <c r="AA292" s="211" t="n">
        <v>0.95</v>
      </c>
      <c r="AB292" s="210" t="inlineStr">
        <is>
          <t>Beta</t>
        </is>
      </c>
      <c r="AC292" s="211" t="n">
        <v>1</v>
      </c>
      <c r="AD292" s="211" t="n">
        <v>1</v>
      </c>
    </row>
    <row r="293">
      <c r="A293" s="208" t="inlineStr">
        <is>
          <t>SEC</t>
        </is>
      </c>
      <c r="B293" s="208" t="inlineStr">
        <is>
          <t>Alpha2A-0</t>
        </is>
      </c>
      <c r="C293" s="209" t="inlineStr">
        <is>
          <t>12/05/2023</t>
        </is>
      </c>
      <c r="D293" s="210" t="inlineStr">
        <is>
          <t>BPT574</t>
        </is>
      </c>
      <c r="E293" s="211">
        <f>IF(A292="SEC", K292 + 1, E292 + 1)</f>
        <v/>
      </c>
      <c r="F293" s="211" t="inlineStr">
        <is>
          <t>y</t>
        </is>
      </c>
      <c r="G293" s="210" t="inlineStr">
        <is>
          <t>BPT575</t>
        </is>
      </c>
      <c r="H293" s="211">
        <f>IF(A293="SEC", E293 + 1, "")</f>
        <v/>
      </c>
      <c r="I293" s="211">
        <f>F293</f>
        <v/>
      </c>
      <c r="J293" s="210" t="inlineStr">
        <is>
          <t>BPT576</t>
        </is>
      </c>
      <c r="K293" s="211">
        <f>IF(A293="SEC", H293 + 1, "")</f>
        <v/>
      </c>
      <c r="L293" s="212">
        <f>F293</f>
        <v/>
      </c>
      <c r="M293" s="211" t="inlineStr">
        <is>
          <t>y</t>
        </is>
      </c>
      <c r="N293" s="211" t="inlineStr">
        <is>
          <t>y</t>
        </is>
      </c>
      <c r="O293" s="211" t="inlineStr">
        <is>
          <t>y</t>
        </is>
      </c>
      <c r="P293" s="212" t="n">
        <v>33920.97</v>
      </c>
      <c r="Q293" s="210" t="inlineStr">
        <is>
          <t>Alpha2A</t>
        </is>
      </c>
      <c r="R293" s="210" t="inlineStr">
        <is>
          <t>3H-Rauwolscine</t>
        </is>
      </c>
      <c r="S293" s="210" t="inlineStr">
        <is>
          <t>0161-1023</t>
        </is>
      </c>
      <c r="T293" s="211" t="n">
        <v>83.09999999999999</v>
      </c>
      <c r="U293" s="211" t="n">
        <v>1.5</v>
      </c>
      <c r="V293" s="213">
        <f>P293*(1/(2.22*10^12))*(1/(83.1))*(1/(0.125))*10^9</f>
        <v/>
      </c>
      <c r="W293" s="210" t="inlineStr">
        <is>
          <t>Oxymetazoline hydrochloride</t>
        </is>
      </c>
      <c r="X293" s="211" t="n">
        <v>3</v>
      </c>
      <c r="Y293" s="211" t="n">
        <v>0.5</v>
      </c>
      <c r="Z293" s="211" t="n">
        <v>15</v>
      </c>
      <c r="AA293" s="211" t="n">
        <v>6.73</v>
      </c>
      <c r="AB293" s="210" t="inlineStr">
        <is>
          <t>Alpha2</t>
        </is>
      </c>
      <c r="AC293" s="211" t="n">
        <v>0.25</v>
      </c>
      <c r="AD293" s="211" t="n">
        <v>0.2</v>
      </c>
    </row>
    <row r="294">
      <c r="A294" s="208" t="inlineStr">
        <is>
          <t>SEC</t>
        </is>
      </c>
      <c r="B294" s="208" t="inlineStr">
        <is>
          <t>Alpha2A-1</t>
        </is>
      </c>
      <c r="C294" s="209" t="inlineStr">
        <is>
          <t>12/05/2023</t>
        </is>
      </c>
      <c r="D294" s="210" t="inlineStr">
        <is>
          <t>BPT578</t>
        </is>
      </c>
      <c r="E294" s="211">
        <f>IF(A293="SEC", K293 + 1, E293 + 1)</f>
        <v/>
      </c>
      <c r="F294" s="211" t="inlineStr">
        <is>
          <t>y</t>
        </is>
      </c>
      <c r="G294" s="210" t="inlineStr">
        <is>
          <t>BPT579</t>
        </is>
      </c>
      <c r="H294" s="211">
        <f>IF(A294="SEC", E294 + 1, "")</f>
        <v/>
      </c>
      <c r="I294" s="211">
        <f>F294</f>
        <v/>
      </c>
      <c r="J294" s="210" t="inlineStr">
        <is>
          <t>BPT580</t>
        </is>
      </c>
      <c r="K294" s="211">
        <f>IF(A294="SEC", H294 + 1, "")</f>
        <v/>
      </c>
      <c r="L294" s="212">
        <f>F294</f>
        <v/>
      </c>
      <c r="M294" s="211" t="inlineStr">
        <is>
          <t>y</t>
        </is>
      </c>
      <c r="N294" s="211" t="inlineStr">
        <is>
          <t>y</t>
        </is>
      </c>
      <c r="O294" s="211" t="inlineStr">
        <is>
          <t>y</t>
        </is>
      </c>
      <c r="P294" s="212">
        <f>P293</f>
        <v/>
      </c>
      <c r="Q294" s="210" t="inlineStr">
        <is>
          <t>Alpha2A</t>
        </is>
      </c>
      <c r="R294" s="210" t="inlineStr">
        <is>
          <t>3H-Rauwolscine</t>
        </is>
      </c>
      <c r="S294" s="210" t="inlineStr">
        <is>
          <t>0161-1023</t>
        </is>
      </c>
      <c r="T294" s="211" t="n">
        <v>83.09999999999999</v>
      </c>
      <c r="U294" s="211" t="n">
        <v>1.5</v>
      </c>
      <c r="V294" s="213">
        <f>P294*(1/(2.22*10^12))*(1/(83.1))*(1/(0.125))*10^9</f>
        <v/>
      </c>
      <c r="W294" s="210" t="inlineStr">
        <is>
          <t>Oxymetazoline hydrochloride</t>
        </is>
      </c>
      <c r="X294" s="211" t="n">
        <v>3</v>
      </c>
      <c r="Y294" s="211" t="n">
        <v>0.5</v>
      </c>
      <c r="Z294" s="211" t="n">
        <v>15</v>
      </c>
      <c r="AA294" s="211" t="n">
        <v>6.73</v>
      </c>
      <c r="AB294" s="210" t="inlineStr">
        <is>
          <t>Alpha2</t>
        </is>
      </c>
      <c r="AC294" s="211" t="n">
        <v>0.25</v>
      </c>
      <c r="AD294" s="211" t="n">
        <v>0.2</v>
      </c>
    </row>
    <row r="295">
      <c r="A295" s="208" t="inlineStr">
        <is>
          <t>SEC</t>
        </is>
      </c>
      <c r="B295" s="208" t="inlineStr">
        <is>
          <t>Sigma 1-0</t>
        </is>
      </c>
      <c r="C295" s="209" t="inlineStr">
        <is>
          <t>12/05/2023</t>
        </is>
      </c>
      <c r="D295" s="210" t="inlineStr">
        <is>
          <t>BPT582</t>
        </is>
      </c>
      <c r="E295" s="211">
        <f>IF(A294="SEC", K294 + 1, E294 + 1)</f>
        <v/>
      </c>
      <c r="F295" s="211" t="inlineStr">
        <is>
          <t>y</t>
        </is>
      </c>
      <c r="G295" s="210" t="inlineStr">
        <is>
          <t>BPT583</t>
        </is>
      </c>
      <c r="H295" s="211">
        <f>IF(A295="SEC", E295 + 1, "")</f>
        <v/>
      </c>
      <c r="I295" s="211">
        <f>F295</f>
        <v/>
      </c>
      <c r="J295" s="210" t="inlineStr">
        <is>
          <t>BPT584</t>
        </is>
      </c>
      <c r="K295" s="211">
        <f>IF(A295="SEC", H295 + 1, "")</f>
        <v/>
      </c>
      <c r="L295" s="212">
        <f>F295</f>
        <v/>
      </c>
      <c r="M295" s="211" t="inlineStr">
        <is>
          <t>y</t>
        </is>
      </c>
      <c r="N295" s="211" t="inlineStr">
        <is>
          <t>y</t>
        </is>
      </c>
      <c r="O295" s="211" t="inlineStr">
        <is>
          <t>y</t>
        </is>
      </c>
      <c r="P295" s="212" t="n">
        <v>38717.76</v>
      </c>
      <c r="Q295" s="210" t="inlineStr">
        <is>
          <t>Sigma 1</t>
        </is>
      </c>
      <c r="R295" s="210" t="inlineStr">
        <is>
          <t>3H-Pentazocine</t>
        </is>
      </c>
      <c r="S295" s="210" t="inlineStr">
        <is>
          <t>0052-0323 (#1)</t>
        </is>
      </c>
      <c r="T295" s="211" t="n">
        <v>28.4</v>
      </c>
      <c r="U295" s="211" t="n">
        <v>5.5</v>
      </c>
      <c r="V295" s="213">
        <f>P295*(1/(2.22*10^12))*(1/(28.4))*(1/(0.125))*10^9</f>
        <v/>
      </c>
      <c r="W295" s="210" t="inlineStr">
        <is>
          <t>Haloperidol</t>
        </is>
      </c>
      <c r="X295" s="211" t="n">
        <v>3</v>
      </c>
      <c r="Y295" s="211" t="n">
        <v>2</v>
      </c>
      <c r="Z295" s="211" t="n">
        <v>15</v>
      </c>
      <c r="AA295" s="211" t="n">
        <v>8.43</v>
      </c>
      <c r="AB295" s="210" t="inlineStr">
        <is>
          <t>Sigma</t>
        </is>
      </c>
      <c r="AC295" s="211" t="n">
        <v>0.5</v>
      </c>
      <c r="AD295" s="211" t="n">
        <v>0.67</v>
      </c>
    </row>
    <row r="296">
      <c r="A296" s="208" t="inlineStr">
        <is>
          <t>SEC</t>
        </is>
      </c>
      <c r="B296" s="208" t="inlineStr">
        <is>
          <t>Sigma 1-1</t>
        </is>
      </c>
      <c r="C296" s="209" t="inlineStr">
        <is>
          <t>12/05/2023</t>
        </is>
      </c>
      <c r="D296" s="210" t="inlineStr">
        <is>
          <t>BPT586</t>
        </is>
      </c>
      <c r="E296" s="211">
        <f>IF(A295="SEC", K295 + 1, E295 + 1)</f>
        <v/>
      </c>
      <c r="F296" s="211" t="inlineStr">
        <is>
          <t>y</t>
        </is>
      </c>
      <c r="G296" s="210" t="inlineStr">
        <is>
          <t>BPT587</t>
        </is>
      </c>
      <c r="H296" s="211">
        <f>IF(A296="SEC", E296 + 1, "")</f>
        <v/>
      </c>
      <c r="I296" s="211">
        <f>F296</f>
        <v/>
      </c>
      <c r="J296" s="210" t="inlineStr">
        <is>
          <t>BPT588</t>
        </is>
      </c>
      <c r="K296" s="211">
        <f>IF(A296="SEC", H296 + 1, "")</f>
        <v/>
      </c>
      <c r="L296" s="212">
        <f>F296</f>
        <v/>
      </c>
      <c r="M296" s="211" t="inlineStr">
        <is>
          <t>y</t>
        </is>
      </c>
      <c r="N296" s="211" t="inlineStr">
        <is>
          <t>y</t>
        </is>
      </c>
      <c r="O296" s="211" t="inlineStr">
        <is>
          <t>y</t>
        </is>
      </c>
      <c r="P296" s="212">
        <f>P295</f>
        <v/>
      </c>
      <c r="Q296" s="210" t="inlineStr">
        <is>
          <t>Sigma 1</t>
        </is>
      </c>
      <c r="R296" s="210" t="inlineStr">
        <is>
          <t>3H-Pentazocine</t>
        </is>
      </c>
      <c r="S296" s="210" t="inlineStr">
        <is>
          <t>0052-0323 (#1)</t>
        </is>
      </c>
      <c r="T296" s="211" t="n">
        <v>28.4</v>
      </c>
      <c r="U296" s="211" t="n">
        <v>5.5</v>
      </c>
      <c r="V296" s="213">
        <f>P296*(1/(2.22*10^12))*(1/(28.4))*(1/(0.125))*10^9</f>
        <v/>
      </c>
      <c r="W296" s="210" t="inlineStr">
        <is>
          <t>Haloperidol</t>
        </is>
      </c>
      <c r="X296" s="211" t="n">
        <v>3</v>
      </c>
      <c r="Y296" s="211" t="n">
        <v>2</v>
      </c>
      <c r="Z296" s="211" t="n">
        <v>15</v>
      </c>
      <c r="AA296" s="211" t="n">
        <v>8.43</v>
      </c>
      <c r="AB296" s="210" t="inlineStr">
        <is>
          <t>Sigma</t>
        </is>
      </c>
      <c r="AC296" s="211" t="n">
        <v>0.5</v>
      </c>
      <c r="AD296" s="211" t="n">
        <v>0.67</v>
      </c>
    </row>
    <row r="297">
      <c r="A297" s="208" t="inlineStr">
        <is>
          <t>SEC</t>
        </is>
      </c>
      <c r="B297" s="208" t="inlineStr">
        <is>
          <t>Sigma 1-2</t>
        </is>
      </c>
      <c r="C297" s="209" t="inlineStr">
        <is>
          <t>12/05/2023</t>
        </is>
      </c>
      <c r="D297" s="210" t="inlineStr">
        <is>
          <t>BPT590</t>
        </is>
      </c>
      <c r="E297" s="211">
        <f>IF(A296="SEC", K296 + 1, E296 + 1)</f>
        <v/>
      </c>
      <c r="F297" s="211" t="inlineStr">
        <is>
          <t>y</t>
        </is>
      </c>
      <c r="G297" s="210" t="inlineStr">
        <is>
          <t>BPT591</t>
        </is>
      </c>
      <c r="H297" s="211">
        <f>IF(A297="SEC", E297 + 1, "")</f>
        <v/>
      </c>
      <c r="I297" s="211">
        <f>F297</f>
        <v/>
      </c>
      <c r="J297" s="210" t="inlineStr">
        <is>
          <t>BPT592</t>
        </is>
      </c>
      <c r="K297" s="211">
        <f>IF(A297="SEC", H297 + 1, "")</f>
        <v/>
      </c>
      <c r="L297" s="212">
        <f>F297</f>
        <v/>
      </c>
      <c r="M297" s="211" t="inlineStr">
        <is>
          <t>y</t>
        </is>
      </c>
      <c r="N297" s="211" t="inlineStr">
        <is>
          <t>y</t>
        </is>
      </c>
      <c r="O297" s="211" t="inlineStr">
        <is>
          <t>y</t>
        </is>
      </c>
      <c r="P297" s="212">
        <f>P296</f>
        <v/>
      </c>
      <c r="Q297" s="210" t="inlineStr">
        <is>
          <t>Sigma 1</t>
        </is>
      </c>
      <c r="R297" s="210" t="inlineStr">
        <is>
          <t>3H-Pentazocine</t>
        </is>
      </c>
      <c r="S297" s="210" t="inlineStr">
        <is>
          <t>0052-0323 (#1)</t>
        </is>
      </c>
      <c r="T297" s="211" t="n">
        <v>28.4</v>
      </c>
      <c r="U297" s="211" t="n">
        <v>5.5</v>
      </c>
      <c r="V297" s="213">
        <f>P297*(1/(2.22*10^12))*(1/(28.4))*(1/(0.125))*10^9</f>
        <v/>
      </c>
      <c r="W297" s="210" t="inlineStr">
        <is>
          <t>Haloperidol</t>
        </is>
      </c>
      <c r="X297" s="211" t="n">
        <v>3</v>
      </c>
      <c r="Y297" s="211" t="n">
        <v>2</v>
      </c>
      <c r="Z297" s="211" t="n">
        <v>15</v>
      </c>
      <c r="AA297" s="211" t="n">
        <v>8.43</v>
      </c>
      <c r="AB297" s="210" t="inlineStr">
        <is>
          <t>Sigma</t>
        </is>
      </c>
      <c r="AC297" s="211" t="n">
        <v>0.5</v>
      </c>
      <c r="AD297" s="211" t="n">
        <v>0.67</v>
      </c>
    </row>
    <row r="298">
      <c r="A298" s="214" t="inlineStr">
        <is>
          <t>PRIM</t>
        </is>
      </c>
      <c r="B298" s="214" t="inlineStr">
        <is>
          <t>Alpha1D-0</t>
        </is>
      </c>
      <c r="C298" s="215" t="inlineStr">
        <is>
          <t>12/06/2023</t>
        </is>
      </c>
      <c r="D298" s="216" t="inlineStr">
        <is>
          <t>BPT664</t>
        </is>
      </c>
      <c r="E298" s="217" t="n">
        <v>4</v>
      </c>
      <c r="F298" s="217" t="inlineStr">
        <is>
          <t>Y</t>
        </is>
      </c>
      <c r="G298" s="216" t="n"/>
      <c r="H298" s="217">
        <f>IF(A298="SEC", E298 + 1, "")</f>
        <v/>
      </c>
      <c r="I298" s="217" t="n"/>
      <c r="J298" s="216" t="n"/>
      <c r="K298" s="217">
        <f>IF(A298="SEC", H298 + 1, "")</f>
        <v/>
      </c>
      <c r="L298" s="218" t="n"/>
      <c r="M298" s="217" t="inlineStr">
        <is>
          <t>y</t>
        </is>
      </c>
      <c r="N298" s="217" t="inlineStr">
        <is>
          <t>y</t>
        </is>
      </c>
      <c r="O298" s="217" t="inlineStr">
        <is>
          <t>y</t>
        </is>
      </c>
      <c r="P298" s="218" t="n">
        <v>37161.61</v>
      </c>
      <c r="Q298" s="216" t="inlineStr">
        <is>
          <t>Alpha1D</t>
        </is>
      </c>
      <c r="R298" s="216" t="inlineStr">
        <is>
          <t>3H-Prazosin</t>
        </is>
      </c>
      <c r="S298" s="216" t="inlineStr">
        <is>
          <t>0200-1123 (#1)</t>
        </is>
      </c>
      <c r="T298" s="217" t="n">
        <v>78.8</v>
      </c>
      <c r="U298" s="217" t="n">
        <v>1</v>
      </c>
      <c r="V298" s="219">
        <f>P298*(1/(2.22*10^12))*(1/(78.8))*(1/(0.125))*10^9</f>
        <v/>
      </c>
      <c r="W298" s="216" t="inlineStr">
        <is>
          <t>Prazosin HCL</t>
        </is>
      </c>
      <c r="X298" s="217" t="n">
        <v>1</v>
      </c>
      <c r="Y298" s="217" t="n">
        <v>2</v>
      </c>
      <c r="Z298" s="217" t="n">
        <v>5</v>
      </c>
      <c r="AA298" s="217" t="n">
        <v>1.42</v>
      </c>
      <c r="AB298" s="216" t="inlineStr">
        <is>
          <t>Alpha1</t>
        </is>
      </c>
      <c r="AC298" s="217" t="n">
        <v>2</v>
      </c>
      <c r="AD298" s="217" t="n">
        <v>2</v>
      </c>
    </row>
    <row r="299">
      <c r="A299" s="214" t="inlineStr">
        <is>
          <t>PRIM</t>
        </is>
      </c>
      <c r="B299" s="214" t="inlineStr">
        <is>
          <t>Alpha1D-1</t>
        </is>
      </c>
      <c r="C299" s="215" t="inlineStr">
        <is>
          <t>12/06/2023</t>
        </is>
      </c>
      <c r="D299" s="216" t="inlineStr">
        <is>
          <t>BPT665</t>
        </is>
      </c>
      <c r="E299" s="217">
        <f>IF(A298="SEC", K298 + 1, E298 + 1)</f>
        <v/>
      </c>
      <c r="F299" s="217" t="inlineStr">
        <is>
          <t>Y</t>
        </is>
      </c>
      <c r="G299" s="216" t="n"/>
      <c r="H299" s="217">
        <f>IF(A299="SEC", E299 + 1, "")</f>
        <v/>
      </c>
      <c r="I299" s="217" t="n"/>
      <c r="J299" s="216" t="n"/>
      <c r="K299" s="217">
        <f>IF(A299="SEC", H299 + 1, "")</f>
        <v/>
      </c>
      <c r="L299" s="218" t="n"/>
      <c r="M299" s="217" t="inlineStr">
        <is>
          <t>y</t>
        </is>
      </c>
      <c r="N299" s="217" t="inlineStr">
        <is>
          <t>y</t>
        </is>
      </c>
      <c r="O299" s="217" t="inlineStr">
        <is>
          <t>y</t>
        </is>
      </c>
      <c r="P299" s="218">
        <f>P298</f>
        <v/>
      </c>
      <c r="Q299" s="216" t="inlineStr">
        <is>
          <t>Alpha1D</t>
        </is>
      </c>
      <c r="R299" s="216" t="inlineStr">
        <is>
          <t>3H-Prazosin</t>
        </is>
      </c>
      <c r="S299" s="216" t="inlineStr">
        <is>
          <t>0200-1123 (#1)</t>
        </is>
      </c>
      <c r="T299" s="217" t="n">
        <v>78.8</v>
      </c>
      <c r="U299" s="217" t="n">
        <v>1</v>
      </c>
      <c r="V299" s="219">
        <f>P299*(1/(2.22*10^12))*(1/(78.8))*(1/(0.125))*10^9</f>
        <v/>
      </c>
      <c r="W299" s="216" t="inlineStr">
        <is>
          <t>Prazosin HCL</t>
        </is>
      </c>
      <c r="X299" s="217" t="n">
        <v>1</v>
      </c>
      <c r="Y299" s="217" t="n">
        <v>2</v>
      </c>
      <c r="Z299" s="217" t="n">
        <v>5</v>
      </c>
      <c r="AA299" s="217" t="n">
        <v>1.42</v>
      </c>
      <c r="AB299" s="216" t="inlineStr">
        <is>
          <t>Alpha1</t>
        </is>
      </c>
      <c r="AC299" s="217" t="n">
        <v>2</v>
      </c>
      <c r="AD299" s="217" t="n">
        <v>2</v>
      </c>
    </row>
    <row r="300">
      <c r="A300" s="214" t="inlineStr">
        <is>
          <t>PRIM</t>
        </is>
      </c>
      <c r="B300" s="214" t="inlineStr">
        <is>
          <t>Alpha1D-2</t>
        </is>
      </c>
      <c r="C300" s="215" t="inlineStr">
        <is>
          <t>12/06/2023</t>
        </is>
      </c>
      <c r="D300" s="216" t="inlineStr">
        <is>
          <t>BPT666</t>
        </is>
      </c>
      <c r="E300" s="217">
        <f>IF(A299="SEC", K299 + 1, E299 + 1)</f>
        <v/>
      </c>
      <c r="F300" s="217" t="inlineStr">
        <is>
          <t>Y</t>
        </is>
      </c>
      <c r="G300" s="216" t="n"/>
      <c r="H300" s="217">
        <f>IF(A300="SEC", E300 + 1, "")</f>
        <v/>
      </c>
      <c r="I300" s="217" t="n"/>
      <c r="J300" s="216" t="n"/>
      <c r="K300" s="217">
        <f>IF(A300="SEC", H300 + 1, "")</f>
        <v/>
      </c>
      <c r="L300" s="218" t="n"/>
      <c r="M300" s="217" t="inlineStr">
        <is>
          <t>y</t>
        </is>
      </c>
      <c r="N300" s="217" t="inlineStr">
        <is>
          <t>y</t>
        </is>
      </c>
      <c r="O300" s="217" t="inlineStr">
        <is>
          <t>y</t>
        </is>
      </c>
      <c r="P300" s="218">
        <f>P299</f>
        <v/>
      </c>
      <c r="Q300" s="216" t="inlineStr">
        <is>
          <t>Alpha1D</t>
        </is>
      </c>
      <c r="R300" s="216" t="inlineStr">
        <is>
          <t>3H-Prazosin</t>
        </is>
      </c>
      <c r="S300" s="216" t="inlineStr">
        <is>
          <t>0200-1123 (#1)</t>
        </is>
      </c>
      <c r="T300" s="217" t="n">
        <v>78.8</v>
      </c>
      <c r="U300" s="217" t="n">
        <v>1</v>
      </c>
      <c r="V300" s="219">
        <f>P300*(1/(2.22*10^12))*(1/(78.8))*(1/(0.125))*10^9</f>
        <v/>
      </c>
      <c r="W300" s="216" t="inlineStr">
        <is>
          <t>Prazosin HCL</t>
        </is>
      </c>
      <c r="X300" s="217" t="n">
        <v>1</v>
      </c>
      <c r="Y300" s="217" t="n">
        <v>2</v>
      </c>
      <c r="Z300" s="217" t="n">
        <v>5</v>
      </c>
      <c r="AA300" s="217" t="n">
        <v>1.42</v>
      </c>
      <c r="AB300" s="216" t="inlineStr">
        <is>
          <t>Alpha1</t>
        </is>
      </c>
      <c r="AC300" s="217" t="n">
        <v>2</v>
      </c>
      <c r="AD300" s="217" t="n">
        <v>2</v>
      </c>
    </row>
    <row r="301">
      <c r="A301" s="214" t="inlineStr">
        <is>
          <t>PRIM</t>
        </is>
      </c>
      <c r="B301" s="214" t="inlineStr">
        <is>
          <t>Alpha2A-0</t>
        </is>
      </c>
      <c r="C301" s="215" t="inlineStr">
        <is>
          <t>12/06/2023</t>
        </is>
      </c>
      <c r="D301" s="216" t="inlineStr">
        <is>
          <t>BPT667</t>
        </is>
      </c>
      <c r="E301" s="217">
        <f>IF(A300="SEC", K300 + 1, E300 + 1)</f>
        <v/>
      </c>
      <c r="F301" s="217" t="inlineStr">
        <is>
          <t>Y</t>
        </is>
      </c>
      <c r="G301" s="216" t="n"/>
      <c r="H301" s="217">
        <f>IF(A301="SEC", E301 + 1, "")</f>
        <v/>
      </c>
      <c r="I301" s="217" t="n"/>
      <c r="J301" s="216" t="n"/>
      <c r="K301" s="217">
        <f>IF(A301="SEC", H301 + 1, "")</f>
        <v/>
      </c>
      <c r="L301" s="218" t="n"/>
      <c r="M301" s="217" t="inlineStr">
        <is>
          <t>y</t>
        </is>
      </c>
      <c r="N301" s="217" t="inlineStr">
        <is>
          <t>y</t>
        </is>
      </c>
      <c r="O301" s="217" t="inlineStr">
        <is>
          <t>y</t>
        </is>
      </c>
      <c r="P301" s="218" t="n">
        <v>33373.53</v>
      </c>
      <c r="Q301" s="216" t="inlineStr">
        <is>
          <t>Alpha2A</t>
        </is>
      </c>
      <c r="R301" s="216" t="inlineStr">
        <is>
          <t>3H-Rauwolscine</t>
        </is>
      </c>
      <c r="S301" s="216" t="inlineStr">
        <is>
          <t>0161-1023</t>
        </is>
      </c>
      <c r="T301" s="217" t="n">
        <v>83.09999999999999</v>
      </c>
      <c r="U301" s="217" t="n">
        <v>1.5</v>
      </c>
      <c r="V301" s="219">
        <f>P301*(1/(2.22*10^12))*(1/(83.1))*(1/(0.125))*10^9</f>
        <v/>
      </c>
      <c r="W301" s="216" t="inlineStr">
        <is>
          <t>Oxymetazoline hydrochloride</t>
        </is>
      </c>
      <c r="X301" s="217" t="n">
        <v>1</v>
      </c>
      <c r="Y301" s="217" t="n">
        <v>0.25</v>
      </c>
      <c r="Z301" s="217" t="n">
        <v>5</v>
      </c>
      <c r="AA301" s="217" t="n">
        <v>2.24</v>
      </c>
      <c r="AB301" s="216" t="inlineStr">
        <is>
          <t>Alpha2</t>
        </is>
      </c>
      <c r="AC301" s="217" t="n">
        <v>0.25</v>
      </c>
      <c r="AD301" s="217" t="n">
        <v>0.2</v>
      </c>
    </row>
    <row r="302">
      <c r="A302" s="214" t="inlineStr">
        <is>
          <t>PRIM</t>
        </is>
      </c>
      <c r="B302" s="214" t="inlineStr">
        <is>
          <t>Alpha2A-1</t>
        </is>
      </c>
      <c r="C302" s="215" t="inlineStr">
        <is>
          <t>12/06/2023</t>
        </is>
      </c>
      <c r="D302" s="216" t="inlineStr">
        <is>
          <t>BPT668</t>
        </is>
      </c>
      <c r="E302" s="217">
        <f>IF(A301="SEC", K301 + 1, E301 + 1)</f>
        <v/>
      </c>
      <c r="F302" s="217" t="inlineStr">
        <is>
          <t>Y</t>
        </is>
      </c>
      <c r="G302" s="216" t="n"/>
      <c r="H302" s="217">
        <f>IF(A302="SEC", E302 + 1, "")</f>
        <v/>
      </c>
      <c r="I302" s="217" t="n"/>
      <c r="J302" s="216" t="n"/>
      <c r="K302" s="217">
        <f>IF(A302="SEC", H302 + 1, "")</f>
        <v/>
      </c>
      <c r="L302" s="218" t="n"/>
      <c r="M302" s="217" t="inlineStr">
        <is>
          <t>y</t>
        </is>
      </c>
      <c r="N302" s="217" t="inlineStr">
        <is>
          <t>y</t>
        </is>
      </c>
      <c r="O302" s="217" t="inlineStr">
        <is>
          <t>y</t>
        </is>
      </c>
      <c r="P302" s="218">
        <f>P301</f>
        <v/>
      </c>
      <c r="Q302" s="216" t="inlineStr">
        <is>
          <t>Alpha2A</t>
        </is>
      </c>
      <c r="R302" s="216" t="inlineStr">
        <is>
          <t>3H-Rauwolscine</t>
        </is>
      </c>
      <c r="S302" s="216" t="inlineStr">
        <is>
          <t>0161-1023</t>
        </is>
      </c>
      <c r="T302" s="217" t="n">
        <v>83.09999999999999</v>
      </c>
      <c r="U302" s="217" t="n">
        <v>1.5</v>
      </c>
      <c r="V302" s="219">
        <f>P302*(1/(2.22*10^12))*(1/(83.1))*(1/(0.125))*10^9</f>
        <v/>
      </c>
      <c r="W302" s="216" t="inlineStr">
        <is>
          <t>Oxymetazoline hydrochloride</t>
        </is>
      </c>
      <c r="X302" s="217" t="n">
        <v>1</v>
      </c>
      <c r="Y302" s="217" t="n">
        <v>0.25</v>
      </c>
      <c r="Z302" s="217" t="n">
        <v>5</v>
      </c>
      <c r="AA302" s="217" t="n">
        <v>2.24</v>
      </c>
      <c r="AB302" s="216" t="inlineStr">
        <is>
          <t>Alpha2</t>
        </is>
      </c>
      <c r="AC302" s="217" t="n">
        <v>0.25</v>
      </c>
      <c r="AD302" s="217" t="n">
        <v>0.2</v>
      </c>
    </row>
    <row r="303">
      <c r="A303" s="214" t="inlineStr">
        <is>
          <t>SEC</t>
        </is>
      </c>
      <c r="B303" s="214" t="inlineStr">
        <is>
          <t>D5-0</t>
        </is>
      </c>
      <c r="C303" s="215" t="inlineStr">
        <is>
          <t>12/06/2023</t>
        </is>
      </c>
      <c r="D303" s="216" t="inlineStr">
        <is>
          <t>BPT644</t>
        </is>
      </c>
      <c r="E303" s="217">
        <f>IF(A302="SEC", K302 + 1, E302 + 1)</f>
        <v/>
      </c>
      <c r="F303" s="217" t="inlineStr">
        <is>
          <t>Y</t>
        </is>
      </c>
      <c r="G303" s="216" t="inlineStr">
        <is>
          <t>BPT645</t>
        </is>
      </c>
      <c r="H303" s="217">
        <f>IF(A303="SEC", E303 + 1, "")</f>
        <v/>
      </c>
      <c r="I303" s="217">
        <f>F303</f>
        <v/>
      </c>
      <c r="J303" s="216" t="inlineStr">
        <is>
          <t>BPT646</t>
        </is>
      </c>
      <c r="K303" s="217">
        <f>IF(A303="SEC", H303 + 1, "")</f>
        <v/>
      </c>
      <c r="L303" s="218">
        <f>F303</f>
        <v/>
      </c>
      <c r="M303" s="217" t="inlineStr">
        <is>
          <t>y</t>
        </is>
      </c>
      <c r="N303" s="217" t="inlineStr">
        <is>
          <t>y</t>
        </is>
      </c>
      <c r="O303" s="217" t="inlineStr">
        <is>
          <t>y</t>
        </is>
      </c>
      <c r="P303" s="218" t="n">
        <v>25359.48</v>
      </c>
      <c r="Q303" s="216" t="inlineStr">
        <is>
          <t>D5</t>
        </is>
      </c>
      <c r="R303" s="216" t="inlineStr">
        <is>
          <t>3H-SCH23390</t>
        </is>
      </c>
      <c r="S303" s="216" t="inlineStr">
        <is>
          <t>0144-0822 (#2)</t>
        </is>
      </c>
      <c r="T303" s="217" t="n">
        <v>82</v>
      </c>
      <c r="U303" s="217" t="n">
        <v>2</v>
      </c>
      <c r="V303" s="219">
        <f>P303*(1/(2.22*10^12))*(1/(82))*(1/(0.125))*10^9</f>
        <v/>
      </c>
      <c r="W303" s="216" t="inlineStr">
        <is>
          <t>SKF 83566</t>
        </is>
      </c>
      <c r="X303" s="217" t="n">
        <v>3</v>
      </c>
      <c r="Y303" s="217" t="n">
        <v>6</v>
      </c>
      <c r="Z303" s="217" t="n">
        <v>15</v>
      </c>
      <c r="AA303" s="217" t="n">
        <v>8.859999999999999</v>
      </c>
      <c r="AB303" s="216" t="inlineStr">
        <is>
          <t>Dopamine</t>
        </is>
      </c>
      <c r="AC303" s="217" t="n">
        <v>2</v>
      </c>
      <c r="AD303" s="217" t="n">
        <v>2</v>
      </c>
    </row>
    <row r="304">
      <c r="A304" s="214" t="inlineStr">
        <is>
          <t>SEC</t>
        </is>
      </c>
      <c r="B304" s="214" t="inlineStr">
        <is>
          <t>D5-1</t>
        </is>
      </c>
      <c r="C304" s="215" t="inlineStr">
        <is>
          <t>12/06/2023</t>
        </is>
      </c>
      <c r="D304" s="216" t="inlineStr">
        <is>
          <t>BPT648</t>
        </is>
      </c>
      <c r="E304" s="217">
        <f>IF(A303="SEC", K303 + 1, E303 + 1)</f>
        <v/>
      </c>
      <c r="F304" s="217" t="inlineStr">
        <is>
          <t>Y</t>
        </is>
      </c>
      <c r="G304" s="216" t="inlineStr">
        <is>
          <t>BPT649</t>
        </is>
      </c>
      <c r="H304" s="217">
        <f>IF(A304="SEC", E304 + 1, "")</f>
        <v/>
      </c>
      <c r="I304" s="217">
        <f>F304</f>
        <v/>
      </c>
      <c r="J304" s="216" t="inlineStr">
        <is>
          <t>BPT650</t>
        </is>
      </c>
      <c r="K304" s="217">
        <f>IF(A304="SEC", H304 + 1, "")</f>
        <v/>
      </c>
      <c r="L304" s="218">
        <f>F304</f>
        <v/>
      </c>
      <c r="M304" s="217" t="inlineStr">
        <is>
          <t>y</t>
        </is>
      </c>
      <c r="N304" s="217" t="inlineStr">
        <is>
          <t>y</t>
        </is>
      </c>
      <c r="O304" s="217" t="inlineStr">
        <is>
          <t>y</t>
        </is>
      </c>
      <c r="P304" s="218">
        <f>P303</f>
        <v/>
      </c>
      <c r="Q304" s="216" t="inlineStr">
        <is>
          <t>D5</t>
        </is>
      </c>
      <c r="R304" s="216" t="inlineStr">
        <is>
          <t>3H-SCH23390</t>
        </is>
      </c>
      <c r="S304" s="216" t="inlineStr">
        <is>
          <t>0144-0822 (#2)</t>
        </is>
      </c>
      <c r="T304" s="217" t="n">
        <v>82</v>
      </c>
      <c r="U304" s="217" t="n">
        <v>2</v>
      </c>
      <c r="V304" s="219">
        <f>P304*(1/(2.22*10^12))*(1/(82))*(1/(0.125))*10^9</f>
        <v/>
      </c>
      <c r="W304" s="216" t="inlineStr">
        <is>
          <t>SKF 83566</t>
        </is>
      </c>
      <c r="X304" s="217" t="n">
        <v>3</v>
      </c>
      <c r="Y304" s="217" t="n">
        <v>6</v>
      </c>
      <c r="Z304" s="217" t="n">
        <v>15</v>
      </c>
      <c r="AA304" s="217" t="n">
        <v>8.859999999999999</v>
      </c>
      <c r="AB304" s="216" t="inlineStr">
        <is>
          <t>Dopamine</t>
        </is>
      </c>
      <c r="AC304" s="217" t="n">
        <v>2</v>
      </c>
      <c r="AD304" s="217" t="n">
        <v>2</v>
      </c>
    </row>
    <row r="305">
      <c r="A305" s="214" t="inlineStr">
        <is>
          <t>SEC</t>
        </is>
      </c>
      <c r="B305" s="214" t="inlineStr">
        <is>
          <t>Alpha2C-0</t>
        </is>
      </c>
      <c r="C305" s="215" t="inlineStr">
        <is>
          <t>12/06/2023</t>
        </is>
      </c>
      <c r="D305" s="216" t="inlineStr">
        <is>
          <t>BPT652</t>
        </is>
      </c>
      <c r="E305" s="217">
        <f>IF(A304="SEC", K304 + 1, E304 + 1)</f>
        <v/>
      </c>
      <c r="F305" s="217" t="inlineStr">
        <is>
          <t>Y</t>
        </is>
      </c>
      <c r="G305" s="216" t="inlineStr">
        <is>
          <t>BPT653</t>
        </is>
      </c>
      <c r="H305" s="217">
        <f>IF(A305="SEC", E305 + 1, "")</f>
        <v/>
      </c>
      <c r="I305" s="217">
        <f>F305</f>
        <v/>
      </c>
      <c r="J305" s="216" t="inlineStr">
        <is>
          <t>BPT654</t>
        </is>
      </c>
      <c r="K305" s="217">
        <f>IF(A305="SEC", H305 + 1, "")</f>
        <v/>
      </c>
      <c r="L305" s="218">
        <f>F305</f>
        <v/>
      </c>
      <c r="M305" s="217" t="inlineStr">
        <is>
          <t>y</t>
        </is>
      </c>
      <c r="N305" s="217" t="inlineStr">
        <is>
          <t>y</t>
        </is>
      </c>
      <c r="O305" s="217" t="inlineStr">
        <is>
          <t>y</t>
        </is>
      </c>
      <c r="P305" s="218" t="n">
        <v>33373.53</v>
      </c>
      <c r="Q305" s="216" t="inlineStr">
        <is>
          <t>Alpha2C</t>
        </is>
      </c>
      <c r="R305" s="216" t="inlineStr">
        <is>
          <t>3H-Rauwolscine</t>
        </is>
      </c>
      <c r="S305" s="216" t="inlineStr">
        <is>
          <t>0161-1023</t>
        </is>
      </c>
      <c r="T305" s="217" t="n">
        <v>83.09999999999999</v>
      </c>
      <c r="U305" s="217" t="n">
        <v>1.5</v>
      </c>
      <c r="V305" s="219">
        <f>P305*(1/(2.22*10^12))*(1/(83.1))*(1/(0.125))*10^9</f>
        <v/>
      </c>
      <c r="W305" s="216" t="inlineStr">
        <is>
          <t>Oxymetazoline hydrochloride</t>
        </is>
      </c>
      <c r="X305" s="217" t="n">
        <v>3</v>
      </c>
      <c r="Y305" s="217" t="n">
        <v>1.5</v>
      </c>
      <c r="Z305" s="217" t="n">
        <v>15</v>
      </c>
      <c r="AA305" s="217" t="n">
        <v>6.73</v>
      </c>
      <c r="AB305" s="216" t="inlineStr">
        <is>
          <t>Alpha2</t>
        </is>
      </c>
      <c r="AC305" s="217" t="n">
        <v>0.5</v>
      </c>
      <c r="AD305" s="217" t="n">
        <v>0.5</v>
      </c>
    </row>
    <row r="306">
      <c r="A306" s="214" t="inlineStr">
        <is>
          <t>SEC</t>
        </is>
      </c>
      <c r="B306" s="214" t="inlineStr">
        <is>
          <t>Alpha2C-1</t>
        </is>
      </c>
      <c r="C306" s="215" t="inlineStr">
        <is>
          <t>12/06/2023</t>
        </is>
      </c>
      <c r="D306" s="216" t="inlineStr">
        <is>
          <t>BPT656</t>
        </is>
      </c>
      <c r="E306" s="217">
        <f>IF(A305="SEC", K305 + 1, E305 + 1)</f>
        <v/>
      </c>
      <c r="F306" s="217" t="inlineStr">
        <is>
          <t>Y</t>
        </is>
      </c>
      <c r="G306" s="216" t="inlineStr">
        <is>
          <t>BPT657</t>
        </is>
      </c>
      <c r="H306" s="217">
        <f>IF(A306="SEC", E306 + 1, "")</f>
        <v/>
      </c>
      <c r="I306" s="217">
        <f>F306</f>
        <v/>
      </c>
      <c r="J306" s="216" t="inlineStr">
        <is>
          <t>BPT658</t>
        </is>
      </c>
      <c r="K306" s="217">
        <f>IF(A306="SEC", H306 + 1, "")</f>
        <v/>
      </c>
      <c r="L306" s="218">
        <f>F306</f>
        <v/>
      </c>
      <c r="M306" s="217" t="inlineStr">
        <is>
          <t>y</t>
        </is>
      </c>
      <c r="N306" s="217" t="inlineStr">
        <is>
          <t>y</t>
        </is>
      </c>
      <c r="O306" s="217" t="inlineStr">
        <is>
          <t>y</t>
        </is>
      </c>
      <c r="P306" s="218">
        <f>P305</f>
        <v/>
      </c>
      <c r="Q306" s="216" t="inlineStr">
        <is>
          <t>Alpha2C</t>
        </is>
      </c>
      <c r="R306" s="216" t="inlineStr">
        <is>
          <t>3H-Rauwolscine</t>
        </is>
      </c>
      <c r="S306" s="216" t="inlineStr">
        <is>
          <t>0161-1023</t>
        </is>
      </c>
      <c r="T306" s="217" t="n">
        <v>83.09999999999999</v>
      </c>
      <c r="U306" s="217" t="n">
        <v>1.5</v>
      </c>
      <c r="V306" s="219">
        <f>P306*(1/(2.22*10^12))*(1/(83.1))*(1/(0.125))*10^9</f>
        <v/>
      </c>
      <c r="W306" s="216" t="inlineStr">
        <is>
          <t>Oxymetazoline hydrochloride</t>
        </is>
      </c>
      <c r="X306" s="217" t="n">
        <v>3</v>
      </c>
      <c r="Y306" s="217" t="n">
        <v>1.5</v>
      </c>
      <c r="Z306" s="217" t="n">
        <v>15</v>
      </c>
      <c r="AA306" s="217" t="n">
        <v>6.73</v>
      </c>
      <c r="AB306" s="216" t="inlineStr">
        <is>
          <t>Alpha2</t>
        </is>
      </c>
      <c r="AC306" s="217" t="n">
        <v>0.5</v>
      </c>
      <c r="AD306" s="217" t="n">
        <v>0.5</v>
      </c>
    </row>
    <row r="307">
      <c r="A307" s="214" t="inlineStr">
        <is>
          <t>SEC</t>
        </is>
      </c>
      <c r="B307" s="214" t="inlineStr">
        <is>
          <t>Alpha2C-2</t>
        </is>
      </c>
      <c r="C307" s="215" t="inlineStr">
        <is>
          <t>12/06/2023</t>
        </is>
      </c>
      <c r="D307" s="216" t="inlineStr">
        <is>
          <t>BPT660</t>
        </is>
      </c>
      <c r="E307" s="217">
        <f>IF(A306="SEC", K306 + 1, E306 + 1)</f>
        <v/>
      </c>
      <c r="F307" s="217" t="inlineStr">
        <is>
          <t>Y</t>
        </is>
      </c>
      <c r="G307" s="216" t="inlineStr">
        <is>
          <t>BPT661</t>
        </is>
      </c>
      <c r="H307" s="217">
        <f>IF(A307="SEC", E307 + 1, "")</f>
        <v/>
      </c>
      <c r="I307" s="217">
        <f>F307</f>
        <v/>
      </c>
      <c r="J307" s="216" t="inlineStr">
        <is>
          <t>BPT662</t>
        </is>
      </c>
      <c r="K307" s="217">
        <f>IF(A307="SEC", H307 + 1, "")</f>
        <v/>
      </c>
      <c r="L307" s="218">
        <f>F307</f>
        <v/>
      </c>
      <c r="M307" s="217" t="inlineStr">
        <is>
          <t>y</t>
        </is>
      </c>
      <c r="N307" s="217" t="inlineStr">
        <is>
          <t>y</t>
        </is>
      </c>
      <c r="O307" s="217" t="inlineStr">
        <is>
          <t>y</t>
        </is>
      </c>
      <c r="P307" s="218">
        <f>P306</f>
        <v/>
      </c>
      <c r="Q307" s="216" t="inlineStr">
        <is>
          <t>Alpha2C</t>
        </is>
      </c>
      <c r="R307" s="216" t="inlineStr">
        <is>
          <t>3H-Rauwolscine</t>
        </is>
      </c>
      <c r="S307" s="216" t="inlineStr">
        <is>
          <t>0161-1023</t>
        </is>
      </c>
      <c r="T307" s="217" t="n">
        <v>83.09999999999999</v>
      </c>
      <c r="U307" s="217" t="n">
        <v>1.5</v>
      </c>
      <c r="V307" s="219">
        <f>P307*(1/(2.22*10^12))*(1/(83.1))*(1/(0.125))*10^9</f>
        <v/>
      </c>
      <c r="W307" s="216" t="inlineStr">
        <is>
          <t>Oxymetazoline hydrochloride</t>
        </is>
      </c>
      <c r="X307" s="217" t="n">
        <v>3</v>
      </c>
      <c r="Y307" s="217" t="n">
        <v>1.5</v>
      </c>
      <c r="Z307" s="217" t="n">
        <v>15</v>
      </c>
      <c r="AA307" s="217" t="n">
        <v>6.73</v>
      </c>
      <c r="AB307" s="216" t="inlineStr">
        <is>
          <t>Alpha2</t>
        </is>
      </c>
      <c r="AC307" s="217" t="n">
        <v>0.5</v>
      </c>
      <c r="AD307" s="217" t="n">
        <v>0.5</v>
      </c>
    </row>
    <row r="308">
      <c r="A308" s="220" t="inlineStr">
        <is>
          <t>PRIM</t>
        </is>
      </c>
      <c r="B308" s="220" t="inlineStr">
        <is>
          <t>D1-0</t>
        </is>
      </c>
      <c r="C308" s="221" t="inlineStr">
        <is>
          <t>12/07/2023</t>
        </is>
      </c>
      <c r="D308" s="222" t="inlineStr">
        <is>
          <t>BPT713</t>
        </is>
      </c>
      <c r="E308" s="223" t="n">
        <v>4</v>
      </c>
      <c r="F308" s="223" t="inlineStr">
        <is>
          <t>Y</t>
        </is>
      </c>
      <c r="G308" s="222" t="n"/>
      <c r="H308" s="223">
        <f>IF(A308="SEC", E308 + 1, "")</f>
        <v/>
      </c>
      <c r="I308" s="223" t="n"/>
      <c r="J308" s="222" t="n"/>
      <c r="K308" s="223" t="n"/>
      <c r="L308" s="224" t="n"/>
      <c r="M308" s="223" t="inlineStr">
        <is>
          <t>y</t>
        </is>
      </c>
      <c r="N308" s="223" t="inlineStr">
        <is>
          <t>Y</t>
        </is>
      </c>
      <c r="O308" s="223" t="inlineStr">
        <is>
          <t>y</t>
        </is>
      </c>
      <c r="P308" s="224" t="n">
        <v>40895.78</v>
      </c>
      <c r="Q308" s="222" t="inlineStr">
        <is>
          <t>D1</t>
        </is>
      </c>
      <c r="R308" s="222" t="inlineStr">
        <is>
          <t>3H-SCH23390</t>
        </is>
      </c>
      <c r="S308" s="222" t="inlineStr">
        <is>
          <t>0144-0822 (#2)</t>
        </is>
      </c>
      <c r="T308" s="223" t="n">
        <v>82</v>
      </c>
      <c r="U308" s="223" t="n">
        <v>2</v>
      </c>
      <c r="V308" s="225">
        <f>P308*(1/(2.22*10^12))*(1/(82))*(1/(0.125))*10^9</f>
        <v/>
      </c>
      <c r="W308" s="222" t="inlineStr">
        <is>
          <t>(+)-Butaclamol</t>
        </is>
      </c>
      <c r="X308" s="223" t="n">
        <v>1</v>
      </c>
      <c r="Y308" s="223" t="n">
        <v>1</v>
      </c>
      <c r="Z308" s="223" t="n">
        <v>5</v>
      </c>
      <c r="AA308" s="223" t="n">
        <v>2.95</v>
      </c>
      <c r="AB308" s="222" t="inlineStr">
        <is>
          <t>Dopamine</t>
        </is>
      </c>
      <c r="AC308" s="223" t="n">
        <v>1</v>
      </c>
      <c r="AD308" s="223" t="n">
        <v>1</v>
      </c>
    </row>
    <row r="309">
      <c r="A309" s="220" t="inlineStr">
        <is>
          <t>PRIM</t>
        </is>
      </c>
      <c r="B309" s="220" t="inlineStr">
        <is>
          <t>D1-1</t>
        </is>
      </c>
      <c r="C309" s="221" t="inlineStr">
        <is>
          <t>12/07/2023</t>
        </is>
      </c>
      <c r="D309" s="222" t="inlineStr">
        <is>
          <t>BPT714</t>
        </is>
      </c>
      <c r="E309" s="223">
        <f>IF(A308="SEC", K308 + 1, E308 + 1)</f>
        <v/>
      </c>
      <c r="F309" s="223" t="inlineStr">
        <is>
          <t>Y</t>
        </is>
      </c>
      <c r="G309" s="222" t="n"/>
      <c r="H309" s="223">
        <f>IF(A309="SEC", E309 + 1, "")</f>
        <v/>
      </c>
      <c r="I309" s="223" t="n"/>
      <c r="J309" s="222" t="n"/>
      <c r="K309" s="223" t="n"/>
      <c r="L309" s="224" t="n"/>
      <c r="M309" s="223" t="inlineStr">
        <is>
          <t>y</t>
        </is>
      </c>
      <c r="N309" s="223" t="inlineStr">
        <is>
          <t>Y</t>
        </is>
      </c>
      <c r="O309" s="223" t="inlineStr">
        <is>
          <t>y</t>
        </is>
      </c>
      <c r="P309" s="224">
        <f>P308</f>
        <v/>
      </c>
      <c r="Q309" s="222" t="inlineStr">
        <is>
          <t>D1</t>
        </is>
      </c>
      <c r="R309" s="222" t="inlineStr">
        <is>
          <t>3H-SCH23390</t>
        </is>
      </c>
      <c r="S309" s="222" t="inlineStr">
        <is>
          <t>0144-0822 (#2)</t>
        </is>
      </c>
      <c r="T309" s="223" t="n">
        <v>82</v>
      </c>
      <c r="U309" s="223" t="n">
        <v>2</v>
      </c>
      <c r="V309" s="225">
        <f>P309*(1/(2.22*10^12))*(1/(82))*(1/(0.125))*10^9</f>
        <v/>
      </c>
      <c r="W309" s="222" t="inlineStr">
        <is>
          <t>(+)-Butaclamol</t>
        </is>
      </c>
      <c r="X309" s="223" t="n">
        <v>1</v>
      </c>
      <c r="Y309" s="223" t="n">
        <v>1</v>
      </c>
      <c r="Z309" s="223" t="n">
        <v>5</v>
      </c>
      <c r="AA309" s="223" t="n">
        <v>2.95</v>
      </c>
      <c r="AB309" s="222" t="inlineStr">
        <is>
          <t>Dopamine</t>
        </is>
      </c>
      <c r="AC309" s="223" t="n">
        <v>1</v>
      </c>
      <c r="AD309" s="223" t="n">
        <v>1</v>
      </c>
    </row>
    <row r="310">
      <c r="A310" s="220" t="inlineStr">
        <is>
          <t>PRIM</t>
        </is>
      </c>
      <c r="B310" s="220" t="inlineStr">
        <is>
          <t>D2-0</t>
        </is>
      </c>
      <c r="C310" s="221" t="inlineStr">
        <is>
          <t>12/07/2023</t>
        </is>
      </c>
      <c r="D310" s="222" t="inlineStr">
        <is>
          <t>BPT719</t>
        </is>
      </c>
      <c r="E310" s="223">
        <f>IF(A309="SEC", K309 + 1, E309 + 1)</f>
        <v/>
      </c>
      <c r="F310" s="223" t="inlineStr">
        <is>
          <t>Y</t>
        </is>
      </c>
      <c r="G310" s="222" t="n"/>
      <c r="H310" s="223">
        <f>IF(A310="SEC", E310 + 1, "")</f>
        <v/>
      </c>
      <c r="I310" s="223" t="n"/>
      <c r="J310" s="222" t="n"/>
      <c r="K310" s="223" t="n"/>
      <c r="L310" s="224" t="n"/>
      <c r="M310" s="223" t="inlineStr">
        <is>
          <t>y</t>
        </is>
      </c>
      <c r="N310" s="223" t="inlineStr">
        <is>
          <t>Y</t>
        </is>
      </c>
      <c r="O310" s="223" t="inlineStr">
        <is>
          <t>y</t>
        </is>
      </c>
      <c r="P310" s="224" t="n">
        <v>37346.29</v>
      </c>
      <c r="Q310" s="222" t="inlineStr">
        <is>
          <t>D2</t>
        </is>
      </c>
      <c r="R310" s="222" t="inlineStr">
        <is>
          <t>3H-Methylspiperone</t>
        </is>
      </c>
      <c r="S310" s="222" t="inlineStr">
        <is>
          <t>0165-1023 (#1)</t>
        </is>
      </c>
      <c r="T310" s="223" t="n">
        <v>82</v>
      </c>
      <c r="U310" s="223" t="n">
        <v>1.5</v>
      </c>
      <c r="V310" s="225">
        <f>P310*(1/(2.22*10^12))*(1/(82))*(1/(0.125))*10^9</f>
        <v/>
      </c>
      <c r="W310" s="222" t="inlineStr">
        <is>
          <t>Haloperidol</t>
        </is>
      </c>
      <c r="X310" s="223" t="n">
        <v>1</v>
      </c>
      <c r="Y310" s="223" t="n">
        <v>1</v>
      </c>
      <c r="Z310" s="223" t="n">
        <v>5</v>
      </c>
      <c r="AA310" s="223" t="n">
        <v>2.21</v>
      </c>
      <c r="AB310" s="222" t="inlineStr">
        <is>
          <t>Dopamine</t>
        </is>
      </c>
      <c r="AC310" s="223" t="n">
        <v>1</v>
      </c>
      <c r="AD310" s="223" t="n">
        <v>1</v>
      </c>
    </row>
    <row r="311">
      <c r="A311" s="220" t="inlineStr">
        <is>
          <t>PRIM</t>
        </is>
      </c>
      <c r="B311" s="220" t="inlineStr">
        <is>
          <t>D2-1</t>
        </is>
      </c>
      <c r="C311" s="221" t="inlineStr">
        <is>
          <t>12/07/2023</t>
        </is>
      </c>
      <c r="D311" s="222" t="inlineStr">
        <is>
          <t>BPT720</t>
        </is>
      </c>
      <c r="E311" s="223">
        <f>IF(A310="SEC", K310 + 1, E310 + 1)</f>
        <v/>
      </c>
      <c r="F311" s="223" t="inlineStr">
        <is>
          <t>Y</t>
        </is>
      </c>
      <c r="G311" s="222" t="n"/>
      <c r="H311" s="223">
        <f>IF(A311="SEC", E311 + 1, "")</f>
        <v/>
      </c>
      <c r="I311" s="223" t="n"/>
      <c r="J311" s="222" t="n"/>
      <c r="K311" s="223" t="n"/>
      <c r="L311" s="224" t="n"/>
      <c r="M311" s="223" t="inlineStr">
        <is>
          <t>y</t>
        </is>
      </c>
      <c r="N311" s="223" t="inlineStr">
        <is>
          <t>Y</t>
        </is>
      </c>
      <c r="O311" s="223" t="inlineStr">
        <is>
          <t>y</t>
        </is>
      </c>
      <c r="P311" s="224">
        <f>P310</f>
        <v/>
      </c>
      <c r="Q311" s="222" t="inlineStr">
        <is>
          <t>D2</t>
        </is>
      </c>
      <c r="R311" s="222" t="inlineStr">
        <is>
          <t>3H-Methylspiperone</t>
        </is>
      </c>
      <c r="S311" s="222" t="inlineStr">
        <is>
          <t>0165-1023 (#1)</t>
        </is>
      </c>
      <c r="T311" s="223" t="n">
        <v>82</v>
      </c>
      <c r="U311" s="223" t="n">
        <v>1.5</v>
      </c>
      <c r="V311" s="225">
        <f>P311*(1/(2.22*10^12))*(1/(82))*(1/(0.125))*10^9</f>
        <v/>
      </c>
      <c r="W311" s="222" t="inlineStr">
        <is>
          <t>Haloperidol</t>
        </is>
      </c>
      <c r="X311" s="223" t="n">
        <v>1</v>
      </c>
      <c r="Y311" s="223" t="n">
        <v>1</v>
      </c>
      <c r="Z311" s="223" t="n">
        <v>5</v>
      </c>
      <c r="AA311" s="223" t="n">
        <v>2.21</v>
      </c>
      <c r="AB311" s="222" t="inlineStr">
        <is>
          <t>Dopamine</t>
        </is>
      </c>
      <c r="AC311" s="223" t="n">
        <v>1</v>
      </c>
      <c r="AD311" s="223" t="n">
        <v>1</v>
      </c>
    </row>
    <row r="312">
      <c r="A312" s="220" t="inlineStr">
        <is>
          <t>PRIM</t>
        </is>
      </c>
      <c r="B312" s="220" t="inlineStr">
        <is>
          <t>H4-0</t>
        </is>
      </c>
      <c r="C312" s="221" t="inlineStr">
        <is>
          <t>12/07/2023</t>
        </is>
      </c>
      <c r="D312" s="222" t="inlineStr">
        <is>
          <t>BPT721</t>
        </is>
      </c>
      <c r="E312" s="223">
        <f>IF(A311="SEC", K311 + 1, E311 + 1)</f>
        <v/>
      </c>
      <c r="F312" s="223" t="inlineStr">
        <is>
          <t>Y</t>
        </is>
      </c>
      <c r="G312" s="222" t="n"/>
      <c r="H312" s="223">
        <f>IF(A312="SEC", E312 + 1, "")</f>
        <v/>
      </c>
      <c r="I312" s="223" t="n"/>
      <c r="J312" s="222" t="n"/>
      <c r="K312" s="223" t="n"/>
      <c r="L312" s="224" t="n"/>
      <c r="M312" s="223" t="inlineStr">
        <is>
          <t>y</t>
        </is>
      </c>
      <c r="N312" s="223" t="inlineStr">
        <is>
          <t>Y</t>
        </is>
      </c>
      <c r="O312" s="223" t="inlineStr">
        <is>
          <t>y</t>
        </is>
      </c>
      <c r="P312" s="224" t="n">
        <v>9381.629999999999</v>
      </c>
      <c r="Q312" s="222" t="inlineStr">
        <is>
          <t>H4</t>
        </is>
      </c>
      <c r="R312" s="222" t="inlineStr">
        <is>
          <t>3H-Histamine</t>
        </is>
      </c>
      <c r="S312" s="222" t="inlineStr">
        <is>
          <t>0157-0821</t>
        </is>
      </c>
      <c r="T312" s="223" t="n">
        <v>16.4</v>
      </c>
      <c r="U312" s="223" t="n">
        <v>1</v>
      </c>
      <c r="V312" s="225">
        <f>P312*(1/(2.22*10^12))*(1/(16.4))*(1/(0.125))*10^9</f>
        <v/>
      </c>
      <c r="W312" s="222" t="inlineStr">
        <is>
          <t>Clozapine</t>
        </is>
      </c>
      <c r="X312" s="223" t="n">
        <v>1</v>
      </c>
      <c r="Y312" s="223" t="n">
        <v>1</v>
      </c>
      <c r="Z312" s="223" t="n">
        <v>5</v>
      </c>
      <c r="AA312" s="223" t="n">
        <v>0.3</v>
      </c>
      <c r="AB312" s="222" t="inlineStr">
        <is>
          <t>Histamine</t>
        </is>
      </c>
      <c r="AC312" s="223" t="n">
        <v>1</v>
      </c>
      <c r="AD312" s="223" t="n">
        <v>1</v>
      </c>
    </row>
    <row r="313">
      <c r="A313" s="220" t="inlineStr">
        <is>
          <t>PRIM</t>
        </is>
      </c>
      <c r="B313" s="220" t="inlineStr">
        <is>
          <t>H4-1</t>
        </is>
      </c>
      <c r="C313" s="221" t="inlineStr">
        <is>
          <t>12/07/2023</t>
        </is>
      </c>
      <c r="D313" s="222" t="inlineStr">
        <is>
          <t>BPT722</t>
        </is>
      </c>
      <c r="E313" s="223">
        <f>IF(A312="SEC", K312 + 1, E312 + 1)</f>
        <v/>
      </c>
      <c r="F313" s="223" t="inlineStr">
        <is>
          <t>Y</t>
        </is>
      </c>
      <c r="G313" s="222" t="n"/>
      <c r="H313" s="223">
        <f>IF(A313="SEC", E313 + 1, "")</f>
        <v/>
      </c>
      <c r="I313" s="223" t="n"/>
      <c r="J313" s="222" t="n"/>
      <c r="K313" s="223" t="n"/>
      <c r="L313" s="224" t="n"/>
      <c r="M313" s="223" t="inlineStr">
        <is>
          <t>y</t>
        </is>
      </c>
      <c r="N313" s="223" t="inlineStr">
        <is>
          <t>Y</t>
        </is>
      </c>
      <c r="O313" s="223" t="inlineStr">
        <is>
          <t>y</t>
        </is>
      </c>
      <c r="P313" s="224">
        <f>P312</f>
        <v/>
      </c>
      <c r="Q313" s="222" t="inlineStr">
        <is>
          <t>H4</t>
        </is>
      </c>
      <c r="R313" s="222" t="inlineStr">
        <is>
          <t>3H-Histamine</t>
        </is>
      </c>
      <c r="S313" s="222" t="inlineStr">
        <is>
          <t>0157-0821</t>
        </is>
      </c>
      <c r="T313" s="223" t="n">
        <v>16.4</v>
      </c>
      <c r="U313" s="223" t="n">
        <v>1</v>
      </c>
      <c r="V313" s="225">
        <f>P313*(1/(2.22*10^12))*(1/(16.4))*(1/(0.125))*10^9</f>
        <v/>
      </c>
      <c r="W313" s="222" t="inlineStr">
        <is>
          <t>Clozapine</t>
        </is>
      </c>
      <c r="X313" s="223" t="n">
        <v>1</v>
      </c>
      <c r="Y313" s="223" t="n">
        <v>1</v>
      </c>
      <c r="Z313" s="223" t="n">
        <v>5</v>
      </c>
      <c r="AA313" s="223" t="n">
        <v>0.3</v>
      </c>
      <c r="AB313" s="222" t="inlineStr">
        <is>
          <t>Histamine</t>
        </is>
      </c>
      <c r="AC313" s="223" t="n">
        <v>1</v>
      </c>
      <c r="AD313" s="223" t="n">
        <v>1</v>
      </c>
    </row>
    <row r="314">
      <c r="A314" s="220" t="inlineStr">
        <is>
          <t>SEC</t>
        </is>
      </c>
      <c r="B314" s="220" t="inlineStr">
        <is>
          <t>Sigma 2-0</t>
        </is>
      </c>
      <c r="C314" s="221" t="inlineStr">
        <is>
          <t>12/07/2023</t>
        </is>
      </c>
      <c r="D314" s="222" t="inlineStr">
        <is>
          <t>BPT672</t>
        </is>
      </c>
      <c r="E314" s="223">
        <f>IF(A313="SEC", K313 + 1, E313 + 1)</f>
        <v/>
      </c>
      <c r="F314" s="223" t="inlineStr">
        <is>
          <t>Y</t>
        </is>
      </c>
      <c r="G314" s="222" t="inlineStr">
        <is>
          <t>BPT673</t>
        </is>
      </c>
      <c r="H314" s="223">
        <f>IF(A314="SEC", E314 + 1, "")</f>
        <v/>
      </c>
      <c r="I314" s="223">
        <f>F314</f>
        <v/>
      </c>
      <c r="J314" s="222" t="inlineStr">
        <is>
          <t>BPT674</t>
        </is>
      </c>
      <c r="K314" s="223">
        <f>IF(A314="SEC", H314 + 1, "")</f>
        <v/>
      </c>
      <c r="L314" s="224">
        <f>F314</f>
        <v/>
      </c>
      <c r="M314" s="223" t="inlineStr">
        <is>
          <t>y</t>
        </is>
      </c>
      <c r="N314" s="223" t="inlineStr">
        <is>
          <t>Y</t>
        </is>
      </c>
      <c r="O314" s="223" t="inlineStr">
        <is>
          <t>Y</t>
        </is>
      </c>
      <c r="P314" s="224" t="n">
        <v>47922.23</v>
      </c>
      <c r="Q314" s="222" t="inlineStr">
        <is>
          <t>Sigma 2</t>
        </is>
      </c>
      <c r="R314" s="222" t="inlineStr">
        <is>
          <t>3H-DTG</t>
        </is>
      </c>
      <c r="S314" s="222" t="inlineStr">
        <is>
          <t>0168-1023</t>
        </is>
      </c>
      <c r="T314" s="223" t="n">
        <v>41.7</v>
      </c>
      <c r="U314" s="223" t="n">
        <v>5</v>
      </c>
      <c r="V314" s="225">
        <f>P314*(1/(2.22*10^12))*(1/(41.7))*(1/(0.125))*10^9</f>
        <v/>
      </c>
      <c r="W314" s="222" t="inlineStr">
        <is>
          <t>Haloperidol</t>
        </is>
      </c>
      <c r="X314" s="223" t="n">
        <v>3</v>
      </c>
      <c r="Y314" s="223" t="n">
        <v>1.5</v>
      </c>
      <c r="Z314" s="223" t="n">
        <v>15</v>
      </c>
      <c r="AA314" s="223" t="n">
        <v>11.26</v>
      </c>
      <c r="AB314" s="222" t="inlineStr">
        <is>
          <t>Sigma</t>
        </is>
      </c>
      <c r="AC314" s="223" t="n">
        <v>0.5</v>
      </c>
      <c r="AD314" s="223" t="n">
        <v>0.5</v>
      </c>
    </row>
    <row r="315">
      <c r="A315" s="220" t="inlineStr">
        <is>
          <t>SEC</t>
        </is>
      </c>
      <c r="B315" s="220" t="inlineStr">
        <is>
          <t>Sigma 2-1</t>
        </is>
      </c>
      <c r="C315" s="221" t="inlineStr">
        <is>
          <t>12/07/2023</t>
        </is>
      </c>
      <c r="D315" s="222" t="inlineStr">
        <is>
          <t>BPT676</t>
        </is>
      </c>
      <c r="E315" s="223">
        <f>IF(A314="SEC", K314 + 1, E314 + 1)</f>
        <v/>
      </c>
      <c r="F315" s="223" t="inlineStr">
        <is>
          <t>Y</t>
        </is>
      </c>
      <c r="G315" s="222" t="inlineStr">
        <is>
          <t>BPT677</t>
        </is>
      </c>
      <c r="H315" s="223">
        <f>IF(A315="SEC", E315 + 1, "")</f>
        <v/>
      </c>
      <c r="I315" s="223">
        <f>F315</f>
        <v/>
      </c>
      <c r="J315" s="222" t="inlineStr">
        <is>
          <t>BPT678</t>
        </is>
      </c>
      <c r="K315" s="223">
        <f>IF(A315="SEC", H315 + 1, "")</f>
        <v/>
      </c>
      <c r="L315" s="224">
        <f>F315</f>
        <v/>
      </c>
      <c r="M315" s="223" t="inlineStr">
        <is>
          <t>y</t>
        </is>
      </c>
      <c r="N315" s="223" t="inlineStr">
        <is>
          <t>Y</t>
        </is>
      </c>
      <c r="O315" s="223" t="inlineStr">
        <is>
          <t>Y</t>
        </is>
      </c>
      <c r="P315" s="224">
        <f>P314</f>
        <v/>
      </c>
      <c r="Q315" s="222" t="inlineStr">
        <is>
          <t>Sigma 2</t>
        </is>
      </c>
      <c r="R315" s="222" t="inlineStr">
        <is>
          <t>3H-DTG</t>
        </is>
      </c>
      <c r="S315" s="222" t="inlineStr">
        <is>
          <t>0168-1023</t>
        </is>
      </c>
      <c r="T315" s="223" t="n">
        <v>41.7</v>
      </c>
      <c r="U315" s="223" t="n">
        <v>5</v>
      </c>
      <c r="V315" s="225">
        <f>P315*(1/(2.22*10^12))*(1/(41.7))*(1/(0.125))*10^9</f>
        <v/>
      </c>
      <c r="W315" s="222" t="inlineStr">
        <is>
          <t>Haloperidol</t>
        </is>
      </c>
      <c r="X315" s="223" t="n">
        <v>3</v>
      </c>
      <c r="Y315" s="223" t="n">
        <v>1.5</v>
      </c>
      <c r="Z315" s="223" t="n">
        <v>15</v>
      </c>
      <c r="AA315" s="223" t="n">
        <v>11.26</v>
      </c>
      <c r="AB315" s="222" t="inlineStr">
        <is>
          <t>Sigma</t>
        </is>
      </c>
      <c r="AC315" s="223" t="n">
        <v>0.5</v>
      </c>
      <c r="AD315" s="223" t="n">
        <v>0.5</v>
      </c>
    </row>
    <row r="316">
      <c r="A316" s="220" t="inlineStr">
        <is>
          <t>SEC</t>
        </is>
      </c>
      <c r="B316" s="220" t="inlineStr">
        <is>
          <t>Sigma 2-2</t>
        </is>
      </c>
      <c r="C316" s="221" t="inlineStr">
        <is>
          <t>12/07/2023</t>
        </is>
      </c>
      <c r="D316" s="222" t="inlineStr">
        <is>
          <t>BPT680</t>
        </is>
      </c>
      <c r="E316" s="223">
        <f>IF(A315="SEC", K315 + 1, E315 + 1)</f>
        <v/>
      </c>
      <c r="F316" s="223" t="inlineStr">
        <is>
          <t>Y</t>
        </is>
      </c>
      <c r="G316" s="222" t="inlineStr">
        <is>
          <t>BPT681</t>
        </is>
      </c>
      <c r="H316" s="223">
        <f>IF(A316="SEC", E316 + 1, "")</f>
        <v/>
      </c>
      <c r="I316" s="223">
        <f>F316</f>
        <v/>
      </c>
      <c r="J316" s="222" t="inlineStr">
        <is>
          <t>BPT682</t>
        </is>
      </c>
      <c r="K316" s="223">
        <f>IF(A316="SEC", H316 + 1, "")</f>
        <v/>
      </c>
      <c r="L316" s="224">
        <f>F316</f>
        <v/>
      </c>
      <c r="M316" s="223" t="inlineStr">
        <is>
          <t>y</t>
        </is>
      </c>
      <c r="N316" s="223" t="inlineStr">
        <is>
          <t>Y</t>
        </is>
      </c>
      <c r="O316" s="223" t="inlineStr">
        <is>
          <t>Y</t>
        </is>
      </c>
      <c r="P316" s="224">
        <f>P315</f>
        <v/>
      </c>
      <c r="Q316" s="222" t="inlineStr">
        <is>
          <t>Sigma 2</t>
        </is>
      </c>
      <c r="R316" s="222" t="inlineStr">
        <is>
          <t>3H-DTG</t>
        </is>
      </c>
      <c r="S316" s="222" t="inlineStr">
        <is>
          <t>0168-1023</t>
        </is>
      </c>
      <c r="T316" s="223" t="n">
        <v>41.7</v>
      </c>
      <c r="U316" s="223" t="n">
        <v>5</v>
      </c>
      <c r="V316" s="225">
        <f>P316*(1/(2.22*10^12))*(1/(41.7))*(1/(0.125))*10^9</f>
        <v/>
      </c>
      <c r="W316" s="222" t="inlineStr">
        <is>
          <t>Haloperidol</t>
        </is>
      </c>
      <c r="X316" s="223" t="n">
        <v>3</v>
      </c>
      <c r="Y316" s="223" t="n">
        <v>1.5</v>
      </c>
      <c r="Z316" s="223" t="n">
        <v>15</v>
      </c>
      <c r="AA316" s="223" t="n">
        <v>11.26</v>
      </c>
      <c r="AB316" s="222" t="inlineStr">
        <is>
          <t>Sigma</t>
        </is>
      </c>
      <c r="AC316" s="223" t="n">
        <v>0.5</v>
      </c>
      <c r="AD316" s="223" t="n">
        <v>0.5</v>
      </c>
    </row>
    <row r="317">
      <c r="A317" s="220" t="inlineStr">
        <is>
          <t>SEC</t>
        </is>
      </c>
      <c r="B317" s="220" t="inlineStr">
        <is>
          <t>Sigma 2-3</t>
        </is>
      </c>
      <c r="C317" s="221" t="inlineStr">
        <is>
          <t>12/07/2023</t>
        </is>
      </c>
      <c r="D317" s="222" t="inlineStr">
        <is>
          <t>BPT684</t>
        </is>
      </c>
      <c r="E317" s="223">
        <f>IF(A316="SEC", K316 + 1, E316 + 1)</f>
        <v/>
      </c>
      <c r="F317" s="223" t="inlineStr">
        <is>
          <t>Y</t>
        </is>
      </c>
      <c r="G317" s="222" t="inlineStr">
        <is>
          <t>BPT685</t>
        </is>
      </c>
      <c r="H317" s="223">
        <f>IF(A317="SEC", E317 + 1, "")</f>
        <v/>
      </c>
      <c r="I317" s="223">
        <f>F317</f>
        <v/>
      </c>
      <c r="J317" s="222" t="inlineStr">
        <is>
          <t>BPT686</t>
        </is>
      </c>
      <c r="K317" s="223">
        <f>IF(A317="SEC", H317 + 1, "")</f>
        <v/>
      </c>
      <c r="L317" s="224">
        <f>F317</f>
        <v/>
      </c>
      <c r="M317" s="223" t="inlineStr">
        <is>
          <t>y</t>
        </is>
      </c>
      <c r="N317" s="223" t="inlineStr">
        <is>
          <t>Y</t>
        </is>
      </c>
      <c r="O317" s="223" t="inlineStr">
        <is>
          <t>Y</t>
        </is>
      </c>
      <c r="P317" s="224">
        <f>P316</f>
        <v/>
      </c>
      <c r="Q317" s="222" t="inlineStr">
        <is>
          <t>Sigma 2</t>
        </is>
      </c>
      <c r="R317" s="222" t="inlineStr">
        <is>
          <t>3H-DTG</t>
        </is>
      </c>
      <c r="S317" s="222" t="inlineStr">
        <is>
          <t>0168-1023</t>
        </is>
      </c>
      <c r="T317" s="223" t="n">
        <v>41.7</v>
      </c>
      <c r="U317" s="223" t="n">
        <v>5</v>
      </c>
      <c r="V317" s="225">
        <f>P317*(1/(2.22*10^12))*(1/(41.7))*(1/(0.125))*10^9</f>
        <v/>
      </c>
      <c r="W317" s="222" t="inlineStr">
        <is>
          <t>Haloperidol</t>
        </is>
      </c>
      <c r="X317" s="223" t="n">
        <v>3</v>
      </c>
      <c r="Y317" s="223" t="n">
        <v>1.5</v>
      </c>
      <c r="Z317" s="223" t="n">
        <v>15</v>
      </c>
      <c r="AA317" s="223" t="n">
        <v>11.26</v>
      </c>
      <c r="AB317" s="222" t="inlineStr">
        <is>
          <t>Sigma</t>
        </is>
      </c>
      <c r="AC317" s="223" t="n">
        <v>0.5</v>
      </c>
      <c r="AD317" s="223" t="n">
        <v>0.5</v>
      </c>
    </row>
    <row r="318">
      <c r="A318" s="220" t="inlineStr">
        <is>
          <t>SEC</t>
        </is>
      </c>
      <c r="B318" s="220" t="inlineStr">
        <is>
          <t>Sigma 2-4</t>
        </is>
      </c>
      <c r="C318" s="221" t="inlineStr">
        <is>
          <t>12/07/2023</t>
        </is>
      </c>
      <c r="D318" s="222" t="inlineStr">
        <is>
          <t>BPT688</t>
        </is>
      </c>
      <c r="E318" s="223">
        <f>IF(A317="SEC", K317 + 1, E317 + 1)</f>
        <v/>
      </c>
      <c r="F318" s="223" t="inlineStr">
        <is>
          <t>Y</t>
        </is>
      </c>
      <c r="G318" s="222" t="inlineStr">
        <is>
          <t>BPT689</t>
        </is>
      </c>
      <c r="H318" s="223">
        <f>IF(A318="SEC", E318 + 1, "")</f>
        <v/>
      </c>
      <c r="I318" s="223">
        <f>F318</f>
        <v/>
      </c>
      <c r="J318" s="222" t="inlineStr">
        <is>
          <t>BPT690</t>
        </is>
      </c>
      <c r="K318" s="223">
        <f>IF(A318="SEC", H318 + 1, "")</f>
        <v/>
      </c>
      <c r="L318" s="224">
        <f>F318</f>
        <v/>
      </c>
      <c r="M318" s="223" t="inlineStr">
        <is>
          <t>y</t>
        </is>
      </c>
      <c r="N318" s="223" t="inlineStr">
        <is>
          <t>Y</t>
        </is>
      </c>
      <c r="O318" s="223" t="inlineStr">
        <is>
          <t>Y</t>
        </is>
      </c>
      <c r="P318" s="224">
        <f>P317</f>
        <v/>
      </c>
      <c r="Q318" s="222" t="inlineStr">
        <is>
          <t>Sigma 2</t>
        </is>
      </c>
      <c r="R318" s="222" t="inlineStr">
        <is>
          <t>3H-DTG</t>
        </is>
      </c>
      <c r="S318" s="222" t="inlineStr">
        <is>
          <t>0168-1023</t>
        </is>
      </c>
      <c r="T318" s="223" t="n">
        <v>41.7</v>
      </c>
      <c r="U318" s="223" t="n">
        <v>5</v>
      </c>
      <c r="V318" s="225">
        <f>P318*(1/(2.22*10^12))*(1/(41.7))*(1/(0.125))*10^9</f>
        <v/>
      </c>
      <c r="W318" s="222" t="inlineStr">
        <is>
          <t>Haloperidol</t>
        </is>
      </c>
      <c r="X318" s="223" t="n">
        <v>3</v>
      </c>
      <c r="Y318" s="223" t="n">
        <v>1.5</v>
      </c>
      <c r="Z318" s="223" t="n">
        <v>15</v>
      </c>
      <c r="AA318" s="223" t="n">
        <v>11.26</v>
      </c>
      <c r="AB318" s="222" t="inlineStr">
        <is>
          <t>Sigma</t>
        </is>
      </c>
      <c r="AC318" s="223" t="n">
        <v>0.5</v>
      </c>
      <c r="AD318" s="223" t="n">
        <v>0.5</v>
      </c>
    </row>
    <row r="319">
      <c r="A319" s="226" t="inlineStr">
        <is>
          <t>PRIM</t>
        </is>
      </c>
      <c r="B319" s="226" t="inlineStr">
        <is>
          <t>5-HT1B-0</t>
        </is>
      </c>
      <c r="C319" s="227" t="inlineStr">
        <is>
          <t>12/08/2023</t>
        </is>
      </c>
      <c r="D319" s="228" t="inlineStr">
        <is>
          <t>BPT741</t>
        </is>
      </c>
      <c r="E319" s="229" t="n">
        <v>4</v>
      </c>
      <c r="F319" s="229" t="inlineStr">
        <is>
          <t>Y</t>
        </is>
      </c>
      <c r="G319" s="228" t="n"/>
      <c r="H319" s="229">
        <f>IF(A319="SEC", E319 + 1, "")</f>
        <v/>
      </c>
      <c r="I319" s="229" t="n"/>
      <c r="J319" s="228" t="n"/>
      <c r="K319" s="229">
        <f>IF(A319="SEC", H319 + 1, "")</f>
        <v/>
      </c>
      <c r="L319" s="230" t="n"/>
      <c r="M319" s="229" t="inlineStr">
        <is>
          <t>y</t>
        </is>
      </c>
      <c r="N319" s="229" t="inlineStr">
        <is>
          <t>y</t>
        </is>
      </c>
      <c r="O319" s="229" t="inlineStr">
        <is>
          <t>y</t>
        </is>
      </c>
      <c r="P319" s="230" t="n">
        <v>29221.43</v>
      </c>
      <c r="Q319" s="228" t="inlineStr">
        <is>
          <t>5-HT1B</t>
        </is>
      </c>
      <c r="R319" s="228" t="inlineStr">
        <is>
          <t>3H-GR125743</t>
        </is>
      </c>
      <c r="S319" s="228" t="inlineStr">
        <is>
          <t>0160-1023</t>
        </is>
      </c>
      <c r="T319" s="229" t="n">
        <v>76.59999999999999</v>
      </c>
      <c r="U319" s="229" t="n">
        <v>1.5</v>
      </c>
      <c r="V319" s="231">
        <f>P319*(1/(2.22*10^12))*(1/(76.6))*(1/(0.125))*10^9</f>
        <v/>
      </c>
      <c r="W319" s="228" t="inlineStr">
        <is>
          <t>Ergotamine tartrate</t>
        </is>
      </c>
      <c r="X319" s="229" t="n">
        <v>1</v>
      </c>
      <c r="Y319" s="229" t="n">
        <v>1</v>
      </c>
      <c r="Z319" s="229" t="n">
        <v>5</v>
      </c>
      <c r="AA319" s="229" t="n">
        <v>20.68</v>
      </c>
      <c r="AB319" s="228" t="inlineStr">
        <is>
          <t>Standard</t>
        </is>
      </c>
      <c r="AC319" s="229" t="n">
        <v>1</v>
      </c>
      <c r="AD319" s="229" t="n">
        <v>1</v>
      </c>
    </row>
    <row r="320">
      <c r="A320" s="226" t="inlineStr">
        <is>
          <t>PRIM</t>
        </is>
      </c>
      <c r="B320" s="226" t="inlineStr">
        <is>
          <t>5-HT1B-1</t>
        </is>
      </c>
      <c r="C320" s="227" t="inlineStr">
        <is>
          <t>12/08/2023</t>
        </is>
      </c>
      <c r="D320" s="228" t="inlineStr">
        <is>
          <t>BPT742</t>
        </is>
      </c>
      <c r="E320" s="229">
        <f>IF(A319="SEC", K319 + 1, E319 + 1)</f>
        <v/>
      </c>
      <c r="F320" s="229" t="inlineStr">
        <is>
          <t>Y</t>
        </is>
      </c>
      <c r="G320" s="228" t="n"/>
      <c r="H320" s="229">
        <f>IF(A320="SEC", E320 + 1, "")</f>
        <v/>
      </c>
      <c r="I320" s="229" t="n"/>
      <c r="J320" s="228" t="n"/>
      <c r="K320" s="229">
        <f>IF(A320="SEC", H320 + 1, "")</f>
        <v/>
      </c>
      <c r="L320" s="230" t="n"/>
      <c r="M320" s="229" t="inlineStr">
        <is>
          <t>y</t>
        </is>
      </c>
      <c r="N320" s="229" t="inlineStr">
        <is>
          <t>y</t>
        </is>
      </c>
      <c r="O320" s="229" t="inlineStr">
        <is>
          <t>y</t>
        </is>
      </c>
      <c r="P320" s="230">
        <f>P319</f>
        <v/>
      </c>
      <c r="Q320" s="228" t="inlineStr">
        <is>
          <t>5-HT1B</t>
        </is>
      </c>
      <c r="R320" s="228" t="inlineStr">
        <is>
          <t>3H-GR125743</t>
        </is>
      </c>
      <c r="S320" s="228" t="inlineStr">
        <is>
          <t>0160-1023</t>
        </is>
      </c>
      <c r="T320" s="229" t="n">
        <v>76.59999999999999</v>
      </c>
      <c r="U320" s="229" t="n">
        <v>1.5</v>
      </c>
      <c r="V320" s="231">
        <f>P320*(1/(2.22*10^12))*(1/(76.6))*(1/(0.125))*10^9</f>
        <v/>
      </c>
      <c r="W320" s="228" t="inlineStr">
        <is>
          <t>Ergotamine tartrate</t>
        </is>
      </c>
      <c r="X320" s="229" t="n">
        <v>1</v>
      </c>
      <c r="Y320" s="229" t="n">
        <v>1</v>
      </c>
      <c r="Z320" s="229" t="n">
        <v>5</v>
      </c>
      <c r="AA320" s="229" t="n">
        <v>20.68</v>
      </c>
      <c r="AB320" s="228" t="inlineStr">
        <is>
          <t>Standard</t>
        </is>
      </c>
      <c r="AC320" s="229" t="n">
        <v>1</v>
      </c>
      <c r="AD320" s="229" t="n">
        <v>1</v>
      </c>
    </row>
    <row r="321">
      <c r="A321" s="226" t="inlineStr">
        <is>
          <t>PRIM</t>
        </is>
      </c>
      <c r="B321" s="226" t="inlineStr">
        <is>
          <t>5-HT1D-0</t>
        </is>
      </c>
      <c r="C321" s="227" t="inlineStr">
        <is>
          <t>12/08/2023</t>
        </is>
      </c>
      <c r="D321" s="228" t="inlineStr">
        <is>
          <t>BPT743</t>
        </is>
      </c>
      <c r="E321" s="229">
        <f>IF(A320="SEC", K320 + 1, E320 + 1)</f>
        <v/>
      </c>
      <c r="F321" s="229" t="inlineStr">
        <is>
          <t>Y</t>
        </is>
      </c>
      <c r="G321" s="228" t="n"/>
      <c r="H321" s="229">
        <f>IF(A321="SEC", E321 + 1, "")</f>
        <v/>
      </c>
      <c r="I321" s="229" t="n"/>
      <c r="J321" s="228" t="n"/>
      <c r="K321" s="229">
        <f>IF(A321="SEC", H321 + 1, "")</f>
        <v/>
      </c>
      <c r="L321" s="230" t="n"/>
      <c r="M321" s="229" t="inlineStr">
        <is>
          <t>y</t>
        </is>
      </c>
      <c r="N321" s="229" t="inlineStr">
        <is>
          <t>y</t>
        </is>
      </c>
      <c r="O321" s="229" t="inlineStr">
        <is>
          <t>y</t>
        </is>
      </c>
      <c r="P321" s="230">
        <f>P320</f>
        <v/>
      </c>
      <c r="Q321" s="228" t="inlineStr">
        <is>
          <t>5-HT1D</t>
        </is>
      </c>
      <c r="R321" s="228" t="inlineStr">
        <is>
          <t>3H-GR125743</t>
        </is>
      </c>
      <c r="S321" s="228" t="inlineStr">
        <is>
          <t>0160-1023</t>
        </is>
      </c>
      <c r="T321" s="229" t="n">
        <v>76.59999999999999</v>
      </c>
      <c r="U321" s="229" t="n">
        <v>1.5</v>
      </c>
      <c r="V321" s="231">
        <f>P321*(1/(2.22*10^12))*(1/(76.6))*(1/(0.125))*10^9</f>
        <v/>
      </c>
      <c r="W321" s="228" t="inlineStr">
        <is>
          <t>Ergotamine tartrate</t>
        </is>
      </c>
      <c r="X321" s="229" t="n">
        <v>1</v>
      </c>
      <c r="Y321" s="229" t="n">
        <v>1</v>
      </c>
      <c r="Z321" s="229" t="n">
        <v>5</v>
      </c>
      <c r="AA321" s="229" t="n">
        <v>20.68</v>
      </c>
      <c r="AB321" s="228" t="inlineStr">
        <is>
          <t>Standard</t>
        </is>
      </c>
      <c r="AC321" s="229" t="n">
        <v>1</v>
      </c>
      <c r="AD321" s="229" t="n">
        <v>1</v>
      </c>
    </row>
    <row r="322">
      <c r="A322" s="226" t="inlineStr">
        <is>
          <t>PRIM</t>
        </is>
      </c>
      <c r="B322" s="226" t="inlineStr">
        <is>
          <t>5-HT1D-1</t>
        </is>
      </c>
      <c r="C322" s="227" t="inlineStr">
        <is>
          <t>12/08/2023</t>
        </is>
      </c>
      <c r="D322" s="228" t="inlineStr">
        <is>
          <t>BPT744</t>
        </is>
      </c>
      <c r="E322" s="229">
        <f>IF(A321="SEC", K321 + 1, E321 + 1)</f>
        <v/>
      </c>
      <c r="F322" s="229" t="inlineStr">
        <is>
          <t>Y</t>
        </is>
      </c>
      <c r="G322" s="228" t="n"/>
      <c r="H322" s="229">
        <f>IF(A322="SEC", E322 + 1, "")</f>
        <v/>
      </c>
      <c r="I322" s="229" t="n"/>
      <c r="J322" s="228" t="n"/>
      <c r="K322" s="229">
        <f>IF(A322="SEC", H322 + 1, "")</f>
        <v/>
      </c>
      <c r="L322" s="230" t="n"/>
      <c r="M322" s="229" t="inlineStr">
        <is>
          <t>y</t>
        </is>
      </c>
      <c r="N322" s="229" t="inlineStr">
        <is>
          <t>y</t>
        </is>
      </c>
      <c r="O322" s="229" t="inlineStr">
        <is>
          <t>y</t>
        </is>
      </c>
      <c r="P322" s="230">
        <f>P321</f>
        <v/>
      </c>
      <c r="Q322" s="228" t="inlineStr">
        <is>
          <t>5-HT1D</t>
        </is>
      </c>
      <c r="R322" s="228" t="inlineStr">
        <is>
          <t>3H-GR125743</t>
        </is>
      </c>
      <c r="S322" s="228" t="inlineStr">
        <is>
          <t>0160-1023</t>
        </is>
      </c>
      <c r="T322" s="229" t="n">
        <v>76.59999999999999</v>
      </c>
      <c r="U322" s="229" t="n">
        <v>1.5</v>
      </c>
      <c r="V322" s="231">
        <f>P322*(1/(2.22*10^12))*(1/(76.6))*(1/(0.125))*10^9</f>
        <v/>
      </c>
      <c r="W322" s="228" t="inlineStr">
        <is>
          <t>Ergotamine tartrate</t>
        </is>
      </c>
      <c r="X322" s="229" t="n">
        <v>1</v>
      </c>
      <c r="Y322" s="229" t="n">
        <v>1</v>
      </c>
      <c r="Z322" s="229" t="n">
        <v>5</v>
      </c>
      <c r="AA322" s="229" t="n">
        <v>20.68</v>
      </c>
      <c r="AB322" s="228" t="inlineStr">
        <is>
          <t>Standard</t>
        </is>
      </c>
      <c r="AC322" s="229" t="n">
        <v>1</v>
      </c>
      <c r="AD322" s="229" t="n">
        <v>1</v>
      </c>
    </row>
    <row r="323">
      <c r="A323" s="226" t="inlineStr">
        <is>
          <t>PRIM</t>
        </is>
      </c>
      <c r="B323" s="226" t="inlineStr">
        <is>
          <t>KOR-0</t>
        </is>
      </c>
      <c r="C323" s="227" t="inlineStr">
        <is>
          <t>12/08/2023</t>
        </is>
      </c>
      <c r="D323" s="228" t="inlineStr">
        <is>
          <t>BPT745</t>
        </is>
      </c>
      <c r="E323" s="229">
        <f>IF(A322="SEC", K322 + 1, E322 + 1)</f>
        <v/>
      </c>
      <c r="F323" s="229" t="inlineStr">
        <is>
          <t>Y</t>
        </is>
      </c>
      <c r="G323" s="228" t="n"/>
      <c r="H323" s="229">
        <f>IF(A323="SEC", E323 + 1, "")</f>
        <v/>
      </c>
      <c r="I323" s="229" t="n"/>
      <c r="J323" s="228" t="n"/>
      <c r="K323" s="229">
        <f>IF(A323="SEC", H323 + 1, "")</f>
        <v/>
      </c>
      <c r="L323" s="230" t="n"/>
      <c r="M323" s="229" t="inlineStr">
        <is>
          <t>y</t>
        </is>
      </c>
      <c r="N323" s="229" t="inlineStr">
        <is>
          <t>y</t>
        </is>
      </c>
      <c r="O323" s="229" t="inlineStr">
        <is>
          <t>y</t>
        </is>
      </c>
      <c r="P323" s="230" t="n">
        <v>10870.93</v>
      </c>
      <c r="Q323" s="228" t="inlineStr">
        <is>
          <t>KOR</t>
        </is>
      </c>
      <c r="R323" s="228" t="inlineStr">
        <is>
          <t>3H-U69593</t>
        </is>
      </c>
      <c r="S323" s="228" t="inlineStr">
        <is>
          <t>0019-0123</t>
        </is>
      </c>
      <c r="T323" s="229" t="n">
        <v>45</v>
      </c>
      <c r="U323" s="229" t="n">
        <v>1</v>
      </c>
      <c r="V323" s="231">
        <f>P323*(1/(2.22*10^12))*(1/(45))*(1/(0.125))*10^9</f>
        <v/>
      </c>
      <c r="W323" s="228" t="inlineStr">
        <is>
          <t>Salvinorin A</t>
        </is>
      </c>
      <c r="X323" s="229" t="n">
        <v>1</v>
      </c>
      <c r="Y323" s="229" t="n">
        <v>1</v>
      </c>
      <c r="Z323" s="229" t="n">
        <v>5</v>
      </c>
      <c r="AA323" s="229" t="n">
        <v>0.8100000000000001</v>
      </c>
      <c r="AB323" s="228" t="inlineStr">
        <is>
          <t>Standard</t>
        </is>
      </c>
      <c r="AC323" s="229" t="n">
        <v>1</v>
      </c>
      <c r="AD323" s="229" t="n">
        <v>1</v>
      </c>
    </row>
    <row r="324">
      <c r="A324" s="226" t="inlineStr">
        <is>
          <t>SEC</t>
        </is>
      </c>
      <c r="B324" s="226" t="inlineStr">
        <is>
          <t>NOP-0</t>
        </is>
      </c>
      <c r="C324" s="227" t="inlineStr">
        <is>
          <t>12/08/2023</t>
        </is>
      </c>
      <c r="D324" s="228" t="inlineStr">
        <is>
          <t>BPT749</t>
        </is>
      </c>
      <c r="E324" s="229">
        <f>IF(A323="SEC", K323 + 1, E323 + 1)</f>
        <v/>
      </c>
      <c r="F324" s="229" t="inlineStr">
        <is>
          <t>Y</t>
        </is>
      </c>
      <c r="G324" s="228" t="inlineStr">
        <is>
          <t>BPT750</t>
        </is>
      </c>
      <c r="H324" s="229">
        <f>IF(A324="SEC", E324 + 1, "")</f>
        <v/>
      </c>
      <c r="I324" s="229">
        <f>F324</f>
        <v/>
      </c>
      <c r="J324" s="228" t="inlineStr">
        <is>
          <t>BPT751</t>
        </is>
      </c>
      <c r="K324" s="229">
        <f>IF(A324="SEC", H324 + 1, "")</f>
        <v/>
      </c>
      <c r="L324" s="230">
        <f>F324</f>
        <v/>
      </c>
      <c r="M324" s="229" t="inlineStr">
        <is>
          <t>y</t>
        </is>
      </c>
      <c r="N324" s="229" t="inlineStr">
        <is>
          <t>y</t>
        </is>
      </c>
      <c r="O324" s="229" t="inlineStr">
        <is>
          <t>y</t>
        </is>
      </c>
      <c r="P324" s="230" t="n">
        <v>3716.35</v>
      </c>
      <c r="Q324" s="228" t="inlineStr">
        <is>
          <t>NOP</t>
        </is>
      </c>
      <c r="R324" s="228" t="inlineStr">
        <is>
          <t>3H-Nociceptin</t>
        </is>
      </c>
      <c r="S324" s="228" t="inlineStr">
        <is>
          <t>0051-0323</t>
        </is>
      </c>
      <c r="T324" s="229" t="n">
        <v>89.8</v>
      </c>
      <c r="U324" s="229" t="n">
        <v>1</v>
      </c>
      <c r="V324" s="231">
        <f>P324*(1/(2.22*10^12))*(1/(89.8))*(1/(0.125))*10^9</f>
        <v/>
      </c>
      <c r="W324" s="228" t="inlineStr">
        <is>
          <t>SB 62111</t>
        </is>
      </c>
      <c r="X324" s="229" t="n">
        <v>3</v>
      </c>
      <c r="Y324" s="229" t="n">
        <v>3</v>
      </c>
      <c r="Z324" s="229" t="n">
        <v>15</v>
      </c>
      <c r="AA324" s="229" t="n">
        <v>4.85</v>
      </c>
      <c r="AB324" s="228" t="inlineStr">
        <is>
          <t>Standard</t>
        </is>
      </c>
      <c r="AC324" s="229" t="n">
        <v>1</v>
      </c>
      <c r="AD324" s="229" t="n">
        <v>1</v>
      </c>
    </row>
    <row r="325">
      <c r="A325" s="226" t="inlineStr">
        <is>
          <t>SEC</t>
        </is>
      </c>
      <c r="B325" s="226" t="inlineStr">
        <is>
          <t>DOR-0</t>
        </is>
      </c>
      <c r="C325" s="227" t="inlineStr">
        <is>
          <t>12/08/2023</t>
        </is>
      </c>
      <c r="D325" s="228" t="inlineStr">
        <is>
          <t>BPT753</t>
        </is>
      </c>
      <c r="E325" s="229">
        <f>IF(A324="SEC", K324 + 1, E324 + 1)</f>
        <v/>
      </c>
      <c r="F325" s="229" t="inlineStr">
        <is>
          <t>Y</t>
        </is>
      </c>
      <c r="G325" s="228" t="inlineStr">
        <is>
          <t>BPT754</t>
        </is>
      </c>
      <c r="H325" s="229">
        <f>IF(A325="SEC", E325 + 1, "")</f>
        <v/>
      </c>
      <c r="I325" s="229">
        <f>F325</f>
        <v/>
      </c>
      <c r="J325" s="228" t="inlineStr">
        <is>
          <t>BPT755</t>
        </is>
      </c>
      <c r="K325" s="229">
        <f>IF(A325="SEC", H325 + 1, "")</f>
        <v/>
      </c>
      <c r="L325" s="230">
        <f>F325</f>
        <v/>
      </c>
      <c r="M325" s="229" t="inlineStr">
        <is>
          <t>y</t>
        </is>
      </c>
      <c r="N325" s="229" t="inlineStr">
        <is>
          <t>y</t>
        </is>
      </c>
      <c r="O325" s="229" t="inlineStr">
        <is>
          <t>y</t>
        </is>
      </c>
      <c r="P325" s="230" t="n">
        <v>13262.91</v>
      </c>
      <c r="Q325" s="228" t="inlineStr">
        <is>
          <t>DOR</t>
        </is>
      </c>
      <c r="R325" s="228" t="inlineStr">
        <is>
          <t>3H-DADLE</t>
        </is>
      </c>
      <c r="S325" s="228" t="inlineStr">
        <is>
          <t>0211-0921</t>
        </is>
      </c>
      <c r="T325" s="229" t="n">
        <v>52.47</v>
      </c>
      <c r="U325" s="229" t="n">
        <v>2</v>
      </c>
      <c r="V325" s="231">
        <f>P325*(1/(2.22*10^12))*(1/(52.47))*(1/(0.125))*10^9</f>
        <v/>
      </c>
      <c r="W325" s="228" t="inlineStr">
        <is>
          <t>Naltrindole</t>
        </is>
      </c>
      <c r="X325" s="229" t="n">
        <v>3</v>
      </c>
      <c r="Y325" s="229" t="n">
        <v>3</v>
      </c>
      <c r="Z325" s="229" t="n">
        <v>15</v>
      </c>
      <c r="AA325" s="229" t="n">
        <v>5.67</v>
      </c>
      <c r="AB325" s="228" t="inlineStr">
        <is>
          <t>Standard</t>
        </is>
      </c>
      <c r="AC325" s="229" t="n">
        <v>1</v>
      </c>
      <c r="AD325" s="229" t="n">
        <v>1</v>
      </c>
    </row>
    <row r="326">
      <c r="A326" s="226" t="inlineStr">
        <is>
          <t>SEC</t>
        </is>
      </c>
      <c r="B326" s="226" t="inlineStr">
        <is>
          <t>KOR-0</t>
        </is>
      </c>
      <c r="C326" s="227" t="inlineStr">
        <is>
          <t>12/08/2023</t>
        </is>
      </c>
      <c r="D326" s="228" t="inlineStr">
        <is>
          <t>BPT757</t>
        </is>
      </c>
      <c r="E326" s="229">
        <f>IF(A325="SEC", K325 + 1, E325 + 1)</f>
        <v/>
      </c>
      <c r="F326" s="229" t="inlineStr">
        <is>
          <t>Y</t>
        </is>
      </c>
      <c r="G326" s="228" t="inlineStr">
        <is>
          <t>BPT758</t>
        </is>
      </c>
      <c r="H326" s="229">
        <f>IF(A326="SEC", E326 + 1, "")</f>
        <v/>
      </c>
      <c r="I326" s="229">
        <f>F326</f>
        <v/>
      </c>
      <c r="J326" s="228" t="inlineStr">
        <is>
          <t>BPT759</t>
        </is>
      </c>
      <c r="K326" s="229">
        <f>IF(A326="SEC", H326 + 1, "")</f>
        <v/>
      </c>
      <c r="L326" s="230">
        <f>F326</f>
        <v/>
      </c>
      <c r="M326" s="229" t="inlineStr">
        <is>
          <t>y</t>
        </is>
      </c>
      <c r="N326" s="229" t="inlineStr">
        <is>
          <t>y</t>
        </is>
      </c>
      <c r="O326" s="229" t="inlineStr">
        <is>
          <t>y</t>
        </is>
      </c>
      <c r="P326" s="230" t="n">
        <v>10870.93</v>
      </c>
      <c r="Q326" s="228" t="inlineStr">
        <is>
          <t>KOR</t>
        </is>
      </c>
      <c r="R326" s="228" t="inlineStr">
        <is>
          <t>3H-U69593</t>
        </is>
      </c>
      <c r="S326" s="228" t="inlineStr">
        <is>
          <t>0019-0123</t>
        </is>
      </c>
      <c r="T326" s="229" t="n">
        <v>45</v>
      </c>
      <c r="U326" s="229" t="n">
        <v>1</v>
      </c>
      <c r="V326" s="231">
        <f>P326*(1/(2.22*10^12))*(1/(45))*(1/(0.125))*10^9</f>
        <v/>
      </c>
      <c r="W326" s="228" t="inlineStr">
        <is>
          <t>Salvinorin A</t>
        </is>
      </c>
      <c r="X326" s="229" t="n">
        <v>3</v>
      </c>
      <c r="Y326" s="229" t="n">
        <v>3</v>
      </c>
      <c r="Z326" s="229" t="n">
        <v>15</v>
      </c>
      <c r="AA326" s="229" t="n">
        <v>2.43</v>
      </c>
      <c r="AB326" s="228" t="inlineStr">
        <is>
          <t>Standard</t>
        </is>
      </c>
      <c r="AC326" s="229" t="n">
        <v>1</v>
      </c>
      <c r="AD326" s="229" t="n">
        <v>1</v>
      </c>
    </row>
    <row r="327">
      <c r="A327" s="226" t="inlineStr">
        <is>
          <t>SEC</t>
        </is>
      </c>
      <c r="B327" s="226" t="inlineStr">
        <is>
          <t>KOR-1</t>
        </is>
      </c>
      <c r="C327" s="227" t="inlineStr">
        <is>
          <t>12/08/2023</t>
        </is>
      </c>
      <c r="D327" s="228" t="inlineStr">
        <is>
          <t>BPT761</t>
        </is>
      </c>
      <c r="E327" s="229">
        <f>IF(A326="SEC", K326 + 1, E326 + 1)</f>
        <v/>
      </c>
      <c r="F327" s="229" t="inlineStr">
        <is>
          <t>Y</t>
        </is>
      </c>
      <c r="G327" s="228" t="inlineStr">
        <is>
          <t>BPT762</t>
        </is>
      </c>
      <c r="H327" s="229">
        <f>IF(A327="SEC", E327 + 1, "")</f>
        <v/>
      </c>
      <c r="I327" s="229">
        <f>F327</f>
        <v/>
      </c>
      <c r="J327" s="228" t="inlineStr">
        <is>
          <t>BPT763</t>
        </is>
      </c>
      <c r="K327" s="229">
        <f>IF(A327="SEC", H327 + 1, "")</f>
        <v/>
      </c>
      <c r="L327" s="230">
        <f>F327</f>
        <v/>
      </c>
      <c r="M327" s="229" t="inlineStr">
        <is>
          <t>y</t>
        </is>
      </c>
      <c r="N327" s="229" t="inlineStr">
        <is>
          <t>y</t>
        </is>
      </c>
      <c r="O327" s="229" t="inlineStr">
        <is>
          <t>y</t>
        </is>
      </c>
      <c r="P327" s="230">
        <f>P326</f>
        <v/>
      </c>
      <c r="Q327" s="228" t="inlineStr">
        <is>
          <t>KOR</t>
        </is>
      </c>
      <c r="R327" s="228" t="inlineStr">
        <is>
          <t>3H-U69593</t>
        </is>
      </c>
      <c r="S327" s="228" t="inlineStr">
        <is>
          <t>0019-0123</t>
        </is>
      </c>
      <c r="T327" s="229" t="n">
        <v>45</v>
      </c>
      <c r="U327" s="229" t="n">
        <v>1</v>
      </c>
      <c r="V327" s="231">
        <f>P327*(1/(2.22*10^12))*(1/(45))*(1/(0.125))*10^9</f>
        <v/>
      </c>
      <c r="W327" s="228" t="inlineStr">
        <is>
          <t>Salvinorin A</t>
        </is>
      </c>
      <c r="X327" s="229" t="n">
        <v>3</v>
      </c>
      <c r="Y327" s="229" t="n">
        <v>3</v>
      </c>
      <c r="Z327" s="229" t="n">
        <v>15</v>
      </c>
      <c r="AA327" s="229" t="n">
        <v>2.43</v>
      </c>
      <c r="AB327" s="228" t="inlineStr">
        <is>
          <t>Standard</t>
        </is>
      </c>
      <c r="AC327" s="229" t="n">
        <v>1</v>
      </c>
      <c r="AD327" s="229" t="n">
        <v>1</v>
      </c>
    </row>
    <row r="328">
      <c r="A328" s="226" t="inlineStr">
        <is>
          <t>SEC</t>
        </is>
      </c>
      <c r="B328" s="226" t="inlineStr">
        <is>
          <t>KOR-2</t>
        </is>
      </c>
      <c r="C328" s="227" t="inlineStr">
        <is>
          <t>12/08/2023</t>
        </is>
      </c>
      <c r="D328" s="228" t="inlineStr">
        <is>
          <t>BPT765</t>
        </is>
      </c>
      <c r="E328" s="229">
        <f>IF(A327="SEC", K327 + 1, E327 + 1)</f>
        <v/>
      </c>
      <c r="F328" s="229" t="inlineStr">
        <is>
          <t>Y</t>
        </is>
      </c>
      <c r="G328" s="228" t="inlineStr">
        <is>
          <t>BPT766</t>
        </is>
      </c>
      <c r="H328" s="229">
        <f>IF(A328="SEC", E328 + 1, "")</f>
        <v/>
      </c>
      <c r="I328" s="229">
        <f>F328</f>
        <v/>
      </c>
      <c r="J328" s="228" t="inlineStr">
        <is>
          <t>BPT767</t>
        </is>
      </c>
      <c r="K328" s="229">
        <f>IF(A328="SEC", H328 + 1, "")</f>
        <v/>
      </c>
      <c r="L328" s="230">
        <f>F328</f>
        <v/>
      </c>
      <c r="M328" s="229" t="inlineStr">
        <is>
          <t>y</t>
        </is>
      </c>
      <c r="N328" s="229" t="inlineStr">
        <is>
          <t>y</t>
        </is>
      </c>
      <c r="O328" s="229" t="inlineStr">
        <is>
          <t>y</t>
        </is>
      </c>
      <c r="P328" s="230">
        <f>P327</f>
        <v/>
      </c>
      <c r="Q328" s="228" t="inlineStr">
        <is>
          <t>KOR</t>
        </is>
      </c>
      <c r="R328" s="228" t="inlineStr">
        <is>
          <t>3H-U69593</t>
        </is>
      </c>
      <c r="S328" s="228" t="inlineStr">
        <is>
          <t>0019-0123</t>
        </is>
      </c>
      <c r="T328" s="229" t="n">
        <v>45</v>
      </c>
      <c r="U328" s="229" t="n">
        <v>1</v>
      </c>
      <c r="V328" s="231">
        <f>P328*(1/(2.22*10^12))*(1/(45))*(1/(0.125))*10^9</f>
        <v/>
      </c>
      <c r="W328" s="228" t="inlineStr">
        <is>
          <t>Salvinorin A</t>
        </is>
      </c>
      <c r="X328" s="229" t="n">
        <v>3</v>
      </c>
      <c r="Y328" s="229" t="n">
        <v>3</v>
      </c>
      <c r="Z328" s="229" t="n">
        <v>15</v>
      </c>
      <c r="AA328" s="229" t="n">
        <v>2.43</v>
      </c>
      <c r="AB328" s="228" t="inlineStr">
        <is>
          <t>Standard</t>
        </is>
      </c>
      <c r="AC328" s="229" t="n">
        <v>1</v>
      </c>
      <c r="AD328" s="229" t="n">
        <v>1</v>
      </c>
    </row>
    <row r="329">
      <c r="A329" s="232" t="inlineStr">
        <is>
          <t>PRIM</t>
        </is>
      </c>
      <c r="B329" s="232" t="inlineStr">
        <is>
          <t>H3-0</t>
        </is>
      </c>
      <c r="C329" s="233" t="inlineStr">
        <is>
          <t>12/11/2023</t>
        </is>
      </c>
      <c r="D329" s="234" t="inlineStr">
        <is>
          <t>BPT814</t>
        </is>
      </c>
      <c r="E329" s="235" t="n">
        <v>4</v>
      </c>
      <c r="F329" s="235" t="inlineStr">
        <is>
          <t>Y</t>
        </is>
      </c>
      <c r="G329" s="234" t="n"/>
      <c r="H329" s="235">
        <f>IF(A329="SEC", E329 + 1, "")</f>
        <v/>
      </c>
      <c r="I329" s="235" t="n"/>
      <c r="J329" s="234" t="n"/>
      <c r="K329" s="235">
        <f>IF(A329="SEC", H329 + 1, "")</f>
        <v/>
      </c>
      <c r="L329" s="236" t="n"/>
      <c r="M329" s="235" t="inlineStr">
        <is>
          <t>y</t>
        </is>
      </c>
      <c r="N329" s="235" t="inlineStr">
        <is>
          <t>y</t>
        </is>
      </c>
      <c r="O329" s="235" t="inlineStr">
        <is>
          <t>y</t>
        </is>
      </c>
      <c r="P329" s="236" t="n">
        <v>34802.37</v>
      </c>
      <c r="Q329" s="234" t="inlineStr">
        <is>
          <t>H3</t>
        </is>
      </c>
      <c r="R329" s="234" t="inlineStr">
        <is>
          <t>3H-MethylHistamine</t>
        </is>
      </c>
      <c r="S329" s="234" t="inlineStr">
        <is>
          <t>0153-0822</t>
        </is>
      </c>
      <c r="T329" s="235" t="n">
        <v>81.7</v>
      </c>
      <c r="U329" s="235" t="n">
        <v>1.7</v>
      </c>
      <c r="V329" s="237">
        <f>P329*(1/(2.22*10^12))*(1/(81.7))*(1/(0.125))*10^9</f>
        <v/>
      </c>
      <c r="W329" s="234" t="inlineStr">
        <is>
          <t>Histamine</t>
        </is>
      </c>
      <c r="X329" s="235" t="n">
        <v>1</v>
      </c>
      <c r="Y329" s="235" t="n">
        <v>1</v>
      </c>
      <c r="Z329" s="235" t="n">
        <v>5</v>
      </c>
      <c r="AA329" s="235" t="n">
        <v>2.5</v>
      </c>
      <c r="AB329" s="234" t="inlineStr">
        <is>
          <t>Histamine</t>
        </is>
      </c>
      <c r="AC329" s="235" t="n">
        <v>1</v>
      </c>
      <c r="AD329" s="235" t="n">
        <v>1</v>
      </c>
    </row>
    <row r="330">
      <c r="A330" s="232" t="inlineStr">
        <is>
          <t>PRIM</t>
        </is>
      </c>
      <c r="B330" s="232" t="inlineStr">
        <is>
          <t>H3-1</t>
        </is>
      </c>
      <c r="C330" s="233" t="inlineStr">
        <is>
          <t>12/11/2023</t>
        </is>
      </c>
      <c r="D330" s="234" t="inlineStr">
        <is>
          <t>BPT815</t>
        </is>
      </c>
      <c r="E330" s="235">
        <f>IF(A329="SEC", K329 + 1, E329 + 1)</f>
        <v/>
      </c>
      <c r="F330" s="235" t="inlineStr">
        <is>
          <t>Y</t>
        </is>
      </c>
      <c r="G330" s="234" t="n"/>
      <c r="H330" s="235">
        <f>IF(A330="SEC", E330 + 1, "")</f>
        <v/>
      </c>
      <c r="I330" s="235" t="n"/>
      <c r="J330" s="234" t="n"/>
      <c r="K330" s="235">
        <f>IF(A330="SEC", H330 + 1, "")</f>
        <v/>
      </c>
      <c r="L330" s="236" t="n"/>
      <c r="M330" s="235" t="inlineStr">
        <is>
          <t>y</t>
        </is>
      </c>
      <c r="N330" s="235" t="inlineStr">
        <is>
          <t>y</t>
        </is>
      </c>
      <c r="O330" s="235" t="inlineStr">
        <is>
          <t>y</t>
        </is>
      </c>
      <c r="P330" s="236">
        <f>P329</f>
        <v/>
      </c>
      <c r="Q330" s="234" t="inlineStr">
        <is>
          <t>H3</t>
        </is>
      </c>
      <c r="R330" s="234" t="inlineStr">
        <is>
          <t>3H-MethylHistamine</t>
        </is>
      </c>
      <c r="S330" s="234" t="inlineStr">
        <is>
          <t>0153-0822</t>
        </is>
      </c>
      <c r="T330" s="235" t="n">
        <v>81.7</v>
      </c>
      <c r="U330" s="235" t="n">
        <v>1.7</v>
      </c>
      <c r="V330" s="237">
        <f>P330*(1/(2.22*10^12))*(1/(81.7))*(1/(0.125))*10^9</f>
        <v/>
      </c>
      <c r="W330" s="234" t="inlineStr">
        <is>
          <t>Histamine</t>
        </is>
      </c>
      <c r="X330" s="235" t="n">
        <v>1</v>
      </c>
      <c r="Y330" s="235" t="n">
        <v>1</v>
      </c>
      <c r="Z330" s="235" t="n">
        <v>5</v>
      </c>
      <c r="AA330" s="235" t="n">
        <v>2.5</v>
      </c>
      <c r="AB330" s="234" t="inlineStr">
        <is>
          <t>Histamine</t>
        </is>
      </c>
      <c r="AC330" s="235" t="n">
        <v>1</v>
      </c>
      <c r="AD330" s="235" t="n">
        <v>1</v>
      </c>
    </row>
    <row r="331">
      <c r="A331" s="232" t="inlineStr">
        <is>
          <t>SEC</t>
        </is>
      </c>
      <c r="B331" s="232" t="inlineStr">
        <is>
          <t>SERT-0</t>
        </is>
      </c>
      <c r="C331" s="233" t="inlineStr">
        <is>
          <t>12/11/2023</t>
        </is>
      </c>
      <c r="D331" s="234" t="inlineStr">
        <is>
          <t>BPT775</t>
        </is>
      </c>
      <c r="E331" s="235">
        <f>IF(A330="SEC", K330 + 1, E330 + 1)</f>
        <v/>
      </c>
      <c r="F331" s="235" t="inlineStr">
        <is>
          <t>Y</t>
        </is>
      </c>
      <c r="G331" s="234" t="inlineStr">
        <is>
          <t>BPT776</t>
        </is>
      </c>
      <c r="H331" s="235">
        <f>IF(A331="SEC", E331 + 1, "")</f>
        <v/>
      </c>
      <c r="I331" s="235">
        <f>F331</f>
        <v/>
      </c>
      <c r="J331" s="234" t="inlineStr">
        <is>
          <t>BPT777</t>
        </is>
      </c>
      <c r="K331" s="235">
        <f>IF(A331="SEC", H331 + 1, "")</f>
        <v/>
      </c>
      <c r="L331" s="236">
        <f>F331</f>
        <v/>
      </c>
      <c r="M331" s="235" t="inlineStr">
        <is>
          <t>y</t>
        </is>
      </c>
      <c r="N331" s="235" t="inlineStr">
        <is>
          <t>y</t>
        </is>
      </c>
      <c r="O331" s="235" t="inlineStr">
        <is>
          <t>y</t>
        </is>
      </c>
      <c r="P331" s="236" t="n">
        <v>35426.58</v>
      </c>
      <c r="Q331" s="234" t="inlineStr">
        <is>
          <t>SERT</t>
        </is>
      </c>
      <c r="R331" s="234" t="inlineStr">
        <is>
          <t>3H-Citalopram</t>
        </is>
      </c>
      <c r="S331" s="234" t="inlineStr">
        <is>
          <t>0108-0523 (#1)</t>
        </is>
      </c>
      <c r="T331" s="235" t="n">
        <v>80</v>
      </c>
      <c r="U331" s="235" t="n">
        <v>2</v>
      </c>
      <c r="V331" s="237">
        <f>P331*(1/(2.22*10^12))*(1/(80))*(1/(0.125))*10^9</f>
        <v/>
      </c>
      <c r="W331" s="234" t="inlineStr">
        <is>
          <t>Amitriptyline</t>
        </is>
      </c>
      <c r="X331" s="235" t="n">
        <v>3</v>
      </c>
      <c r="Y331" s="235" t="n">
        <v>2</v>
      </c>
      <c r="Z331" s="235" t="n">
        <v>15</v>
      </c>
      <c r="AA331" s="235" t="n">
        <v>8.640000000000001</v>
      </c>
      <c r="AB331" s="234" t="inlineStr">
        <is>
          <t>Transporter</t>
        </is>
      </c>
      <c r="AC331" s="235" t="n">
        <v>0.5</v>
      </c>
      <c r="AD331" s="235" t="n">
        <v>0.67</v>
      </c>
    </row>
    <row r="332">
      <c r="A332" s="232" t="inlineStr">
        <is>
          <t>SEC</t>
        </is>
      </c>
      <c r="B332" s="232" t="inlineStr">
        <is>
          <t>SERT-1</t>
        </is>
      </c>
      <c r="C332" s="233" t="inlineStr">
        <is>
          <t>12/11/2023</t>
        </is>
      </c>
      <c r="D332" s="234" t="inlineStr">
        <is>
          <t>BPT779</t>
        </is>
      </c>
      <c r="E332" s="235">
        <f>IF(A331="SEC", K331 + 1, E331 + 1)</f>
        <v/>
      </c>
      <c r="F332" s="235" t="inlineStr">
        <is>
          <t>Y</t>
        </is>
      </c>
      <c r="G332" s="234" t="inlineStr">
        <is>
          <t>BPT780</t>
        </is>
      </c>
      <c r="H332" s="235">
        <f>IF(A332="SEC", E332 + 1, "")</f>
        <v/>
      </c>
      <c r="I332" s="235">
        <f>F332</f>
        <v/>
      </c>
      <c r="J332" s="234" t="inlineStr">
        <is>
          <t>BPT781</t>
        </is>
      </c>
      <c r="K332" s="235">
        <f>IF(A332="SEC", H332 + 1, "")</f>
        <v/>
      </c>
      <c r="L332" s="236">
        <f>F332</f>
        <v/>
      </c>
      <c r="M332" s="235" t="inlineStr">
        <is>
          <t>y</t>
        </is>
      </c>
      <c r="N332" s="235" t="inlineStr">
        <is>
          <t>y</t>
        </is>
      </c>
      <c r="O332" s="235" t="inlineStr">
        <is>
          <t>y</t>
        </is>
      </c>
      <c r="P332" s="236">
        <f>P331</f>
        <v/>
      </c>
      <c r="Q332" s="234" t="inlineStr">
        <is>
          <t>SERT</t>
        </is>
      </c>
      <c r="R332" s="234" t="inlineStr">
        <is>
          <t>3H-Citalopram</t>
        </is>
      </c>
      <c r="S332" s="234" t="inlineStr">
        <is>
          <t>0108-0523 (#1)</t>
        </is>
      </c>
      <c r="T332" s="235" t="n">
        <v>80</v>
      </c>
      <c r="U332" s="235" t="n">
        <v>2</v>
      </c>
      <c r="V332" s="237">
        <f>P332*(1/(2.22*10^12))*(1/(80))*(1/(0.125))*10^9</f>
        <v/>
      </c>
      <c r="W332" s="234" t="inlineStr">
        <is>
          <t>Amitriptyline</t>
        </is>
      </c>
      <c r="X332" s="235" t="n">
        <v>3</v>
      </c>
      <c r="Y332" s="235" t="n">
        <v>2</v>
      </c>
      <c r="Z332" s="235" t="n">
        <v>15</v>
      </c>
      <c r="AA332" s="235" t="n">
        <v>8.640000000000001</v>
      </c>
      <c r="AB332" s="234" t="inlineStr">
        <is>
          <t>Transporter</t>
        </is>
      </c>
      <c r="AC332" s="235" t="n">
        <v>0.5</v>
      </c>
      <c r="AD332" s="235" t="n">
        <v>0.67</v>
      </c>
    </row>
    <row r="333">
      <c r="A333" s="232" t="inlineStr">
        <is>
          <t>SEC</t>
        </is>
      </c>
      <c r="B333" s="232" t="inlineStr">
        <is>
          <t>SERT-2</t>
        </is>
      </c>
      <c r="C333" s="233" t="inlineStr">
        <is>
          <t>12/11/2023</t>
        </is>
      </c>
      <c r="D333" s="234" t="inlineStr">
        <is>
          <t>BPT782</t>
        </is>
      </c>
      <c r="E333" s="235">
        <f>IF(A332="SEC", K332 + 1, E332 + 1)</f>
        <v/>
      </c>
      <c r="F333" s="235" t="inlineStr">
        <is>
          <t>Y</t>
        </is>
      </c>
      <c r="G333" s="234" t="inlineStr">
        <is>
          <t>BPT783</t>
        </is>
      </c>
      <c r="H333" s="235">
        <f>IF(A333="SEC", E333 + 1, "")</f>
        <v/>
      </c>
      <c r="I333" s="235">
        <f>F333</f>
        <v/>
      </c>
      <c r="J333" s="234" t="inlineStr">
        <is>
          <t>BPT784</t>
        </is>
      </c>
      <c r="K333" s="235">
        <f>IF(A333="SEC", H333 + 1, "")</f>
        <v/>
      </c>
      <c r="L333" s="236">
        <f>F333</f>
        <v/>
      </c>
      <c r="M333" s="235" t="inlineStr">
        <is>
          <t>y</t>
        </is>
      </c>
      <c r="N333" s="235" t="inlineStr">
        <is>
          <t>y</t>
        </is>
      </c>
      <c r="O333" s="235" t="inlineStr">
        <is>
          <t>y</t>
        </is>
      </c>
      <c r="P333" s="236">
        <f>P332</f>
        <v/>
      </c>
      <c r="Q333" s="234" t="inlineStr">
        <is>
          <t>SERT</t>
        </is>
      </c>
      <c r="R333" s="234" t="inlineStr">
        <is>
          <t>3H-Citalopram</t>
        </is>
      </c>
      <c r="S333" s="234" t="inlineStr">
        <is>
          <t>0108-0523 (#1)</t>
        </is>
      </c>
      <c r="T333" s="235" t="n">
        <v>80</v>
      </c>
      <c r="U333" s="235" t="n">
        <v>2</v>
      </c>
      <c r="V333" s="237">
        <f>P333*(1/(2.22*10^12))*(1/(80))*(1/(0.125))*10^9</f>
        <v/>
      </c>
      <c r="W333" s="234" t="inlineStr">
        <is>
          <t>Amitriptyline</t>
        </is>
      </c>
      <c r="X333" s="235" t="n">
        <v>3</v>
      </c>
      <c r="Y333" s="235" t="n">
        <v>2</v>
      </c>
      <c r="Z333" s="235" t="n">
        <v>15</v>
      </c>
      <c r="AA333" s="235" t="n">
        <v>8.640000000000001</v>
      </c>
      <c r="AB333" s="234" t="inlineStr">
        <is>
          <t>Transporter</t>
        </is>
      </c>
      <c r="AC333" s="235" t="n">
        <v>0.5</v>
      </c>
      <c r="AD333" s="235" t="n">
        <v>0.67</v>
      </c>
    </row>
    <row r="334">
      <c r="A334" s="232" t="inlineStr">
        <is>
          <t>SEC</t>
        </is>
      </c>
      <c r="B334" s="232" t="inlineStr">
        <is>
          <t>SERT-3</t>
        </is>
      </c>
      <c r="C334" s="233" t="inlineStr">
        <is>
          <t>12/11/2023</t>
        </is>
      </c>
      <c r="D334" s="234" t="inlineStr">
        <is>
          <t>BPT786</t>
        </is>
      </c>
      <c r="E334" s="235">
        <f>IF(A333="SEC", K333 + 1, E333 + 1)</f>
        <v/>
      </c>
      <c r="F334" s="235" t="inlineStr">
        <is>
          <t>Y</t>
        </is>
      </c>
      <c r="G334" s="234" t="inlineStr">
        <is>
          <t>BPT787</t>
        </is>
      </c>
      <c r="H334" s="235">
        <f>IF(A334="SEC", E334 + 1, "")</f>
        <v/>
      </c>
      <c r="I334" s="235">
        <f>F334</f>
        <v/>
      </c>
      <c r="J334" s="234" t="inlineStr">
        <is>
          <t>BPT788</t>
        </is>
      </c>
      <c r="K334" s="235">
        <f>IF(A334="SEC", H334 + 1, "")</f>
        <v/>
      </c>
      <c r="L334" s="236">
        <f>F334</f>
        <v/>
      </c>
      <c r="M334" s="235" t="inlineStr">
        <is>
          <t>y</t>
        </is>
      </c>
      <c r="N334" s="235" t="inlineStr">
        <is>
          <t>y</t>
        </is>
      </c>
      <c r="O334" s="235" t="inlineStr">
        <is>
          <t>y</t>
        </is>
      </c>
      <c r="P334" s="236">
        <f>P333</f>
        <v/>
      </c>
      <c r="Q334" s="234" t="inlineStr">
        <is>
          <t>SERT</t>
        </is>
      </c>
      <c r="R334" s="234" t="inlineStr">
        <is>
          <t>3H-Citalopram</t>
        </is>
      </c>
      <c r="S334" s="234" t="inlineStr">
        <is>
          <t>0108-0523 (#1)</t>
        </is>
      </c>
      <c r="T334" s="235" t="n">
        <v>80</v>
      </c>
      <c r="U334" s="235" t="n">
        <v>2</v>
      </c>
      <c r="V334" s="237">
        <f>P334*(1/(2.22*10^12))*(1/(80))*(1/(0.125))*10^9</f>
        <v/>
      </c>
      <c r="W334" s="234" t="inlineStr">
        <is>
          <t>Amitriptyline</t>
        </is>
      </c>
      <c r="X334" s="235" t="n">
        <v>3</v>
      </c>
      <c r="Y334" s="235" t="n">
        <v>2</v>
      </c>
      <c r="Z334" s="235" t="n">
        <v>15</v>
      </c>
      <c r="AA334" s="235" t="n">
        <v>8.640000000000001</v>
      </c>
      <c r="AB334" s="234" t="inlineStr">
        <is>
          <t>Transporter</t>
        </is>
      </c>
      <c r="AC334" s="235" t="n">
        <v>0.5</v>
      </c>
      <c r="AD334" s="235" t="n">
        <v>0.67</v>
      </c>
    </row>
    <row r="335">
      <c r="A335" s="232" t="inlineStr">
        <is>
          <t>SEC</t>
        </is>
      </c>
      <c r="B335" s="232" t="inlineStr">
        <is>
          <t>SERT-4</t>
        </is>
      </c>
      <c r="C335" s="233" t="inlineStr">
        <is>
          <t>12/11/2023</t>
        </is>
      </c>
      <c r="D335" s="234" t="inlineStr">
        <is>
          <t>BPT790</t>
        </is>
      </c>
      <c r="E335" s="235">
        <f>IF(A334="SEC", K334 + 1, E334 + 1)</f>
        <v/>
      </c>
      <c r="F335" s="235" t="inlineStr">
        <is>
          <t>Y</t>
        </is>
      </c>
      <c r="G335" s="234" t="inlineStr">
        <is>
          <t>BPT791</t>
        </is>
      </c>
      <c r="H335" s="235">
        <f>IF(A335="SEC", E335 + 1, "")</f>
        <v/>
      </c>
      <c r="I335" s="235">
        <f>F335</f>
        <v/>
      </c>
      <c r="J335" s="234" t="inlineStr">
        <is>
          <t>BPT792</t>
        </is>
      </c>
      <c r="K335" s="235">
        <f>IF(A335="SEC", H335 + 1, "")</f>
        <v/>
      </c>
      <c r="L335" s="236">
        <f>F335</f>
        <v/>
      </c>
      <c r="M335" s="235" t="inlineStr">
        <is>
          <t>y</t>
        </is>
      </c>
      <c r="N335" s="235" t="inlineStr">
        <is>
          <t>y</t>
        </is>
      </c>
      <c r="O335" s="235" t="inlineStr">
        <is>
          <t>y</t>
        </is>
      </c>
      <c r="P335" s="236">
        <f>P334</f>
        <v/>
      </c>
      <c r="Q335" s="234" t="inlineStr">
        <is>
          <t>SERT</t>
        </is>
      </c>
      <c r="R335" s="234" t="inlineStr">
        <is>
          <t>3H-Citalopram</t>
        </is>
      </c>
      <c r="S335" s="234" t="inlineStr">
        <is>
          <t>0108-0523 (#1)</t>
        </is>
      </c>
      <c r="T335" s="235" t="n">
        <v>80</v>
      </c>
      <c r="U335" s="235" t="n">
        <v>2</v>
      </c>
      <c r="V335" s="237">
        <f>P335*(1/(2.22*10^12))*(1/(80))*(1/(0.125))*10^9</f>
        <v/>
      </c>
      <c r="W335" s="234" t="inlineStr">
        <is>
          <t>Amitriptyline</t>
        </is>
      </c>
      <c r="X335" s="235" t="n">
        <v>3</v>
      </c>
      <c r="Y335" s="235" t="n">
        <v>2</v>
      </c>
      <c r="Z335" s="235" t="n">
        <v>15</v>
      </c>
      <c r="AA335" s="235" t="n">
        <v>8.640000000000001</v>
      </c>
      <c r="AB335" s="234" t="inlineStr">
        <is>
          <t>Transporter</t>
        </is>
      </c>
      <c r="AC335" s="235" t="n">
        <v>0.5</v>
      </c>
      <c r="AD335" s="235" t="n">
        <v>0.67</v>
      </c>
    </row>
    <row r="336">
      <c r="A336" s="238" t="inlineStr">
        <is>
          <t>PRIM</t>
        </is>
      </c>
      <c r="B336" s="238" t="inlineStr">
        <is>
          <t>5-HT2A-0</t>
        </is>
      </c>
      <c r="C336" s="239" t="inlineStr">
        <is>
          <t>12/12/2023</t>
        </is>
      </c>
      <c r="D336" s="240" t="inlineStr">
        <is>
          <t>BPT859</t>
        </is>
      </c>
      <c r="E336" s="241" t="n">
        <v>4</v>
      </c>
      <c r="F336" s="241" t="inlineStr">
        <is>
          <t>Y</t>
        </is>
      </c>
      <c r="G336" s="240" t="n"/>
      <c r="H336" s="241">
        <f>IF(A336="SEC", E336 + 1, "")</f>
        <v/>
      </c>
      <c r="I336" s="241" t="n"/>
      <c r="J336" s="240" t="n"/>
      <c r="K336" s="241">
        <f>IF(A336="SEC", H336 + 1, "")</f>
        <v/>
      </c>
      <c r="L336" s="242" t="n"/>
      <c r="M336" s="241" t="inlineStr">
        <is>
          <t>y</t>
        </is>
      </c>
      <c r="N336" s="241" t="inlineStr">
        <is>
          <t>y</t>
        </is>
      </c>
      <c r="O336" s="241" t="inlineStr">
        <is>
          <t>y</t>
        </is>
      </c>
      <c r="P336" s="242" t="n">
        <v>13012.3</v>
      </c>
      <c r="Q336" s="240" t="inlineStr">
        <is>
          <t>5-HT2A</t>
        </is>
      </c>
      <c r="R336" s="240" t="inlineStr">
        <is>
          <t>3H-Ketanserin</t>
        </is>
      </c>
      <c r="S336" s="240" t="inlineStr">
        <is>
          <t>0275-1221 (#2)</t>
        </is>
      </c>
      <c r="T336" s="241" t="n">
        <v>22.8</v>
      </c>
      <c r="U336" s="241" t="n">
        <v>1.5</v>
      </c>
      <c r="V336" s="243">
        <f>P336*(1/(2.22*10^12))*(1/(22.8))*(1/(0.125))*10^9</f>
        <v/>
      </c>
      <c r="W336" s="240" t="inlineStr">
        <is>
          <t>Ketanserin</t>
        </is>
      </c>
      <c r="X336" s="241" t="n">
        <v>1</v>
      </c>
      <c r="Y336" s="241" t="n">
        <v>1</v>
      </c>
      <c r="Z336" s="241" t="n">
        <v>5</v>
      </c>
      <c r="AA336" s="241" t="n">
        <v>0.62</v>
      </c>
      <c r="AB336" s="240" t="inlineStr">
        <is>
          <t>Standard</t>
        </is>
      </c>
      <c r="AC336" s="241" t="n">
        <v>1</v>
      </c>
      <c r="AD336" s="241" t="n">
        <v>1</v>
      </c>
    </row>
    <row r="337">
      <c r="A337" s="238" t="inlineStr">
        <is>
          <t>PRIM</t>
        </is>
      </c>
      <c r="B337" s="238" t="inlineStr">
        <is>
          <t>5-HT2A-1</t>
        </is>
      </c>
      <c r="C337" s="239" t="inlineStr">
        <is>
          <t>12/12/2023</t>
        </is>
      </c>
      <c r="D337" s="240" t="inlineStr">
        <is>
          <t>BPT860</t>
        </is>
      </c>
      <c r="E337" s="241">
        <f>IF(A336="SEC", K336 + 1, E336 + 1)</f>
        <v/>
      </c>
      <c r="F337" s="241" t="inlineStr">
        <is>
          <t>Y</t>
        </is>
      </c>
      <c r="G337" s="240" t="n"/>
      <c r="H337" s="241">
        <f>IF(A337="SEC", E337 + 1, "")</f>
        <v/>
      </c>
      <c r="I337" s="241" t="n"/>
      <c r="J337" s="240" t="n"/>
      <c r="K337" s="241">
        <f>IF(A337="SEC", H337 + 1, "")</f>
        <v/>
      </c>
      <c r="L337" s="242" t="n"/>
      <c r="M337" s="241" t="inlineStr">
        <is>
          <t>y</t>
        </is>
      </c>
      <c r="N337" s="241" t="inlineStr">
        <is>
          <t>y</t>
        </is>
      </c>
      <c r="O337" s="241" t="inlineStr">
        <is>
          <t>y</t>
        </is>
      </c>
      <c r="P337" s="242">
        <f>P336</f>
        <v/>
      </c>
      <c r="Q337" s="240" t="inlineStr">
        <is>
          <t>5-HT2A</t>
        </is>
      </c>
      <c r="R337" s="240" t="inlineStr">
        <is>
          <t>3H-Ketanserin</t>
        </is>
      </c>
      <c r="S337" s="240" t="inlineStr">
        <is>
          <t>0275-1221 (#2)</t>
        </is>
      </c>
      <c r="T337" s="241" t="n">
        <v>22.8</v>
      </c>
      <c r="U337" s="241" t="n">
        <v>1.5</v>
      </c>
      <c r="V337" s="243">
        <f>P337*(1/(2.22*10^12))*(1/(22.8))*(1/(0.125))*10^9</f>
        <v/>
      </c>
      <c r="W337" s="240" t="inlineStr">
        <is>
          <t>Ketanserin</t>
        </is>
      </c>
      <c r="X337" s="241" t="n">
        <v>1</v>
      </c>
      <c r="Y337" s="241" t="n">
        <v>1</v>
      </c>
      <c r="Z337" s="241" t="n">
        <v>5</v>
      </c>
      <c r="AA337" s="241" t="n">
        <v>0.62</v>
      </c>
      <c r="AB337" s="240" t="inlineStr">
        <is>
          <t>Standard</t>
        </is>
      </c>
      <c r="AC337" s="241" t="n">
        <v>1</v>
      </c>
      <c r="AD337" s="241" t="n">
        <v>1</v>
      </c>
    </row>
    <row r="338">
      <c r="A338" s="238" t="inlineStr">
        <is>
          <t>PRIM</t>
        </is>
      </c>
      <c r="B338" s="238" t="inlineStr">
        <is>
          <t>5-HT2B-0</t>
        </is>
      </c>
      <c r="C338" s="239" t="inlineStr">
        <is>
          <t>12/12/2023</t>
        </is>
      </c>
      <c r="D338" s="240" t="inlineStr">
        <is>
          <t>BPT861</t>
        </is>
      </c>
      <c r="E338" s="241">
        <f>IF(A337="SEC", K337 + 1, E337 + 1)</f>
        <v/>
      </c>
      <c r="F338" s="241" t="inlineStr">
        <is>
          <t>Y</t>
        </is>
      </c>
      <c r="G338" s="240" t="n"/>
      <c r="H338" s="241">
        <f>IF(A338="SEC", E338 + 1, "")</f>
        <v/>
      </c>
      <c r="I338" s="241" t="n"/>
      <c r="J338" s="240" t="n"/>
      <c r="K338" s="241">
        <f>IF(A338="SEC", H338 + 1, "")</f>
        <v/>
      </c>
      <c r="L338" s="242" t="n"/>
      <c r="M338" s="241" t="inlineStr">
        <is>
          <t>y</t>
        </is>
      </c>
      <c r="N338" s="241" t="inlineStr">
        <is>
          <t>y</t>
        </is>
      </c>
      <c r="O338" s="241" t="inlineStr">
        <is>
          <t>y</t>
        </is>
      </c>
      <c r="P338" s="242" t="n">
        <v>32638.29</v>
      </c>
      <c r="Q338" s="240" t="inlineStr">
        <is>
          <t>5-HT2B</t>
        </is>
      </c>
      <c r="R338" s="240" t="inlineStr">
        <is>
          <t>3H-LSD</t>
        </is>
      </c>
      <c r="S338" s="240" t="inlineStr">
        <is>
          <t>0150-0923 (#12)</t>
        </is>
      </c>
      <c r="T338" s="241" t="n">
        <v>83.2</v>
      </c>
      <c r="U338" s="241" t="n">
        <v>1.5</v>
      </c>
      <c r="V338" s="243">
        <f>P338*(1/(2.22*10^12))*(1/(83.2))*(1/(0.125))*10^9</f>
        <v/>
      </c>
      <c r="W338" s="240" t="inlineStr">
        <is>
          <t>SB206553</t>
        </is>
      </c>
      <c r="X338" s="241" t="n">
        <v>1</v>
      </c>
      <c r="Y338" s="241" t="n">
        <v>1</v>
      </c>
      <c r="Z338" s="241" t="n">
        <v>5</v>
      </c>
      <c r="AA338" s="241" t="n">
        <v>2.25</v>
      </c>
      <c r="AB338" s="240" t="inlineStr">
        <is>
          <t>Standard</t>
        </is>
      </c>
      <c r="AC338" s="241" t="n">
        <v>1</v>
      </c>
      <c r="AD338" s="241" t="n">
        <v>1</v>
      </c>
    </row>
    <row r="339">
      <c r="A339" s="238" t="inlineStr">
        <is>
          <t>PRIM</t>
        </is>
      </c>
      <c r="B339" s="238" t="inlineStr">
        <is>
          <t>5-HT2B-1</t>
        </is>
      </c>
      <c r="C339" s="239" t="inlineStr">
        <is>
          <t>12/12/2023</t>
        </is>
      </c>
      <c r="D339" s="240" t="inlineStr">
        <is>
          <t>BPT862</t>
        </is>
      </c>
      <c r="E339" s="241">
        <f>IF(A338="SEC", K338 + 1, E338 + 1)</f>
        <v/>
      </c>
      <c r="F339" s="241" t="inlineStr">
        <is>
          <t>Y</t>
        </is>
      </c>
      <c r="G339" s="240" t="n"/>
      <c r="H339" s="241">
        <f>IF(A339="SEC", E339 + 1, "")</f>
        <v/>
      </c>
      <c r="I339" s="241" t="n"/>
      <c r="J339" s="240" t="n"/>
      <c r="K339" s="241">
        <f>IF(A339="SEC", H339 + 1, "")</f>
        <v/>
      </c>
      <c r="L339" s="242" t="n"/>
      <c r="M339" s="241" t="inlineStr">
        <is>
          <t>y</t>
        </is>
      </c>
      <c r="N339" s="241" t="inlineStr">
        <is>
          <t>y</t>
        </is>
      </c>
      <c r="O339" s="241" t="inlineStr">
        <is>
          <t>y</t>
        </is>
      </c>
      <c r="P339" s="242">
        <f>P338</f>
        <v/>
      </c>
      <c r="Q339" s="240" t="inlineStr">
        <is>
          <t>5-HT2B</t>
        </is>
      </c>
      <c r="R339" s="240" t="inlineStr">
        <is>
          <t>3H-LSD</t>
        </is>
      </c>
      <c r="S339" s="240" t="inlineStr">
        <is>
          <t>0150-0923 (#12)</t>
        </is>
      </c>
      <c r="T339" s="241" t="n">
        <v>83.2</v>
      </c>
      <c r="U339" s="241" t="n">
        <v>1.5</v>
      </c>
      <c r="V339" s="243">
        <f>P339*(1/(2.22*10^12))*(1/(83.2))*(1/(0.125))*10^9</f>
        <v/>
      </c>
      <c r="W339" s="240" t="inlineStr">
        <is>
          <t>SB206553</t>
        </is>
      </c>
      <c r="X339" s="241" t="n">
        <v>1</v>
      </c>
      <c r="Y339" s="241" t="n">
        <v>1</v>
      </c>
      <c r="Z339" s="241" t="n">
        <v>5</v>
      </c>
      <c r="AA339" s="241" t="n">
        <v>2.25</v>
      </c>
      <c r="AB339" s="240" t="inlineStr">
        <is>
          <t>Standard</t>
        </is>
      </c>
      <c r="AC339" s="241" t="n">
        <v>1</v>
      </c>
      <c r="AD339" s="241" t="n">
        <v>1</v>
      </c>
    </row>
    <row r="340">
      <c r="A340" s="238" t="inlineStr">
        <is>
          <t>PRIM</t>
        </is>
      </c>
      <c r="B340" s="238" t="inlineStr">
        <is>
          <t>5-HT2B-2</t>
        </is>
      </c>
      <c r="C340" s="239" t="inlineStr">
        <is>
          <t>12/12/2023</t>
        </is>
      </c>
      <c r="D340" s="240" t="inlineStr">
        <is>
          <t>BPT863</t>
        </is>
      </c>
      <c r="E340" s="241">
        <f>IF(A339="SEC", K339 + 1, E339 + 1)</f>
        <v/>
      </c>
      <c r="F340" s="241" t="inlineStr">
        <is>
          <t>Y</t>
        </is>
      </c>
      <c r="G340" s="240" t="n"/>
      <c r="H340" s="241">
        <f>IF(A340="SEC", E340 + 1, "")</f>
        <v/>
      </c>
      <c r="I340" s="241" t="n"/>
      <c r="J340" s="240" t="n"/>
      <c r="K340" s="241">
        <f>IF(A340="SEC", H340 + 1, "")</f>
        <v/>
      </c>
      <c r="L340" s="242" t="n"/>
      <c r="M340" s="241" t="inlineStr">
        <is>
          <t>y</t>
        </is>
      </c>
      <c r="N340" s="241" t="inlineStr">
        <is>
          <t>y</t>
        </is>
      </c>
      <c r="O340" s="241" t="inlineStr">
        <is>
          <t>y</t>
        </is>
      </c>
      <c r="P340" s="242">
        <f>P339</f>
        <v/>
      </c>
      <c r="Q340" s="240" t="inlineStr">
        <is>
          <t>5-HT2B</t>
        </is>
      </c>
      <c r="R340" s="240" t="inlineStr">
        <is>
          <t>3H-LSD</t>
        </is>
      </c>
      <c r="S340" s="240" t="inlineStr">
        <is>
          <t>0150-0923 (#12)</t>
        </is>
      </c>
      <c r="T340" s="241" t="n">
        <v>83.2</v>
      </c>
      <c r="U340" s="241" t="n">
        <v>1.5</v>
      </c>
      <c r="V340" s="243">
        <f>P340*(1/(2.22*10^12))*(1/(83.2))*(1/(0.125))*10^9</f>
        <v/>
      </c>
      <c r="W340" s="240" t="inlineStr">
        <is>
          <t>SB206553</t>
        </is>
      </c>
      <c r="X340" s="241" t="n">
        <v>1</v>
      </c>
      <c r="Y340" s="241" t="n">
        <v>1</v>
      </c>
      <c r="Z340" s="241" t="n">
        <v>5</v>
      </c>
      <c r="AA340" s="241" t="n">
        <v>2.25</v>
      </c>
      <c r="AB340" s="240" t="inlineStr">
        <is>
          <t>Standard</t>
        </is>
      </c>
      <c r="AC340" s="241" t="n">
        <v>1</v>
      </c>
      <c r="AD340" s="241" t="n">
        <v>1</v>
      </c>
    </row>
    <row r="341">
      <c r="A341" s="238" t="inlineStr">
        <is>
          <t>PRIM</t>
        </is>
      </c>
      <c r="B341" s="238" t="inlineStr">
        <is>
          <t>5-HT2B-3</t>
        </is>
      </c>
      <c r="C341" s="239" t="inlineStr">
        <is>
          <t>12/12/2023</t>
        </is>
      </c>
      <c r="D341" s="240" t="inlineStr">
        <is>
          <t>BPT864</t>
        </is>
      </c>
      <c r="E341" s="241">
        <f>IF(A340="SEC", K340 + 1, E340 + 1)</f>
        <v/>
      </c>
      <c r="F341" s="241" t="inlineStr">
        <is>
          <t>Y</t>
        </is>
      </c>
      <c r="G341" s="240" t="n"/>
      <c r="H341" s="241">
        <f>IF(A341="SEC", E341 + 1, "")</f>
        <v/>
      </c>
      <c r="I341" s="241" t="n"/>
      <c r="J341" s="240" t="n"/>
      <c r="K341" s="241">
        <f>IF(A341="SEC", H341 + 1, "")</f>
        <v/>
      </c>
      <c r="L341" s="242" t="n"/>
      <c r="M341" s="241" t="inlineStr">
        <is>
          <t>y</t>
        </is>
      </c>
      <c r="N341" s="241" t="inlineStr">
        <is>
          <t>y</t>
        </is>
      </c>
      <c r="O341" s="241" t="inlineStr">
        <is>
          <t>y</t>
        </is>
      </c>
      <c r="P341" s="242">
        <f>P340</f>
        <v/>
      </c>
      <c r="Q341" s="240" t="inlineStr">
        <is>
          <t>5-HT2B</t>
        </is>
      </c>
      <c r="R341" s="240" t="inlineStr">
        <is>
          <t>3H-LSD</t>
        </is>
      </c>
      <c r="S341" s="240" t="inlineStr">
        <is>
          <t>0150-0923 (#12)</t>
        </is>
      </c>
      <c r="T341" s="241" t="n">
        <v>83.2</v>
      </c>
      <c r="U341" s="241" t="n">
        <v>1.5</v>
      </c>
      <c r="V341" s="243">
        <f>P341*(1/(2.22*10^12))*(1/(83.2))*(1/(0.125))*10^9</f>
        <v/>
      </c>
      <c r="W341" s="240" t="inlineStr">
        <is>
          <t>SB206553</t>
        </is>
      </c>
      <c r="X341" s="241" t="n">
        <v>1</v>
      </c>
      <c r="Y341" s="241" t="n">
        <v>1</v>
      </c>
      <c r="Z341" s="241" t="n">
        <v>5</v>
      </c>
      <c r="AA341" s="241" t="n">
        <v>2.25</v>
      </c>
      <c r="AB341" s="240" t="inlineStr">
        <is>
          <t>Standard</t>
        </is>
      </c>
      <c r="AC341" s="241" t="n">
        <v>1</v>
      </c>
      <c r="AD341" s="241" t="n">
        <v>1</v>
      </c>
    </row>
    <row r="342">
      <c r="A342" s="238" t="inlineStr">
        <is>
          <t>SEC</t>
        </is>
      </c>
      <c r="B342" s="238" t="inlineStr">
        <is>
          <t>D3-0</t>
        </is>
      </c>
      <c r="C342" s="239" t="inlineStr">
        <is>
          <t>12/12/2023</t>
        </is>
      </c>
      <c r="D342" s="240" t="inlineStr">
        <is>
          <t>BPT837</t>
        </is>
      </c>
      <c r="E342" s="241">
        <f>IF(A341="SEC", K341 + 1, E341 + 1)</f>
        <v/>
      </c>
      <c r="F342" s="241" t="inlineStr">
        <is>
          <t>y</t>
        </is>
      </c>
      <c r="G342" s="240" t="inlineStr">
        <is>
          <t>BPT838</t>
        </is>
      </c>
      <c r="H342" s="241">
        <f>IF(A342="SEC", E342 + 1, "")</f>
        <v/>
      </c>
      <c r="I342" s="241">
        <f>F342</f>
        <v/>
      </c>
      <c r="J342" s="240" t="inlineStr">
        <is>
          <t>BPT839</t>
        </is>
      </c>
      <c r="K342" s="241">
        <f>IF(A342="SEC", H342 + 1, "")</f>
        <v/>
      </c>
      <c r="L342" s="242">
        <f>F342</f>
        <v/>
      </c>
      <c r="M342" s="241" t="inlineStr">
        <is>
          <t>y</t>
        </is>
      </c>
      <c r="N342" s="241" t="inlineStr">
        <is>
          <t>y</t>
        </is>
      </c>
      <c r="O342" s="241" t="inlineStr">
        <is>
          <t>Y</t>
        </is>
      </c>
      <c r="P342" s="242" t="n">
        <v>23257.29</v>
      </c>
      <c r="Q342" s="240" t="inlineStr">
        <is>
          <t>D3</t>
        </is>
      </c>
      <c r="R342" s="240" t="inlineStr">
        <is>
          <t>3H-Methylspiperone</t>
        </is>
      </c>
      <c r="S342" s="240" t="inlineStr">
        <is>
          <t>0164-1023 (#2)</t>
        </is>
      </c>
      <c r="T342" s="241" t="n">
        <v>82</v>
      </c>
      <c r="U342" s="241" t="n">
        <v>1.5</v>
      </c>
      <c r="V342" s="243">
        <f>P342*(1/(2.22*10^12))*(1/(82))*(1/(0.125))*10^9</f>
        <v/>
      </c>
      <c r="W342" s="240" t="inlineStr">
        <is>
          <t>Nemonapride</t>
        </is>
      </c>
      <c r="X342" s="241" t="n">
        <v>3</v>
      </c>
      <c r="Y342" s="241" t="n">
        <v>3</v>
      </c>
      <c r="Z342" s="241" t="n">
        <v>15</v>
      </c>
      <c r="AA342" s="241" t="n">
        <v>6.64</v>
      </c>
      <c r="AB342" s="240" t="inlineStr">
        <is>
          <t>Dopamine</t>
        </is>
      </c>
      <c r="AC342" s="241" t="n">
        <v>1</v>
      </c>
      <c r="AD342" s="241" t="n">
        <v>1</v>
      </c>
    </row>
    <row r="343">
      <c r="A343" s="238" t="inlineStr">
        <is>
          <t>SEC</t>
        </is>
      </c>
      <c r="B343" s="238" t="inlineStr">
        <is>
          <t>D3-1</t>
        </is>
      </c>
      <c r="C343" s="239" t="inlineStr">
        <is>
          <t>12/12/2023</t>
        </is>
      </c>
      <c r="D343" s="240" t="inlineStr">
        <is>
          <t>BPT841</t>
        </is>
      </c>
      <c r="E343" s="241">
        <f>IF(A342="SEC", K342 + 1, E342 + 1)</f>
        <v/>
      </c>
      <c r="F343" s="241" t="inlineStr">
        <is>
          <t>y</t>
        </is>
      </c>
      <c r="G343" s="240" t="inlineStr">
        <is>
          <t>BPT842</t>
        </is>
      </c>
      <c r="H343" s="241">
        <f>IF(A343="SEC", E343 + 1, "")</f>
        <v/>
      </c>
      <c r="I343" s="241">
        <f>F343</f>
        <v/>
      </c>
      <c r="J343" s="240" t="inlineStr">
        <is>
          <t>BPT843</t>
        </is>
      </c>
      <c r="K343" s="241">
        <f>IF(A343="SEC", H343 + 1, "")</f>
        <v/>
      </c>
      <c r="L343" s="242">
        <f>F343</f>
        <v/>
      </c>
      <c r="M343" s="241" t="inlineStr">
        <is>
          <t>y</t>
        </is>
      </c>
      <c r="N343" s="241" t="inlineStr">
        <is>
          <t>y</t>
        </is>
      </c>
      <c r="O343" s="241" t="inlineStr">
        <is>
          <t>Y</t>
        </is>
      </c>
      <c r="P343" s="242">
        <f>P342</f>
        <v/>
      </c>
      <c r="Q343" s="240" t="inlineStr">
        <is>
          <t>D3</t>
        </is>
      </c>
      <c r="R343" s="240" t="inlineStr">
        <is>
          <t>3H-Methylspiperone</t>
        </is>
      </c>
      <c r="S343" s="240" t="inlineStr">
        <is>
          <t>0164-1023 (#2)</t>
        </is>
      </c>
      <c r="T343" s="241" t="n">
        <v>82</v>
      </c>
      <c r="U343" s="241" t="n">
        <v>1.5</v>
      </c>
      <c r="V343" s="243">
        <f>P343*(1/(2.22*10^12))*(1/(82))*(1/(0.125))*10^9</f>
        <v/>
      </c>
      <c r="W343" s="240" t="inlineStr">
        <is>
          <t>Nemonapride</t>
        </is>
      </c>
      <c r="X343" s="241" t="n">
        <v>3</v>
      </c>
      <c r="Y343" s="241" t="n">
        <v>3</v>
      </c>
      <c r="Z343" s="241" t="n">
        <v>15</v>
      </c>
      <c r="AA343" s="241" t="n">
        <v>6.64</v>
      </c>
      <c r="AB343" s="240" t="inlineStr">
        <is>
          <t>Dopamine</t>
        </is>
      </c>
      <c r="AC343" s="241" t="n">
        <v>1</v>
      </c>
      <c r="AD343" s="241" t="n">
        <v>1</v>
      </c>
    </row>
    <row r="344">
      <c r="A344" s="238" t="inlineStr">
        <is>
          <t>SEC</t>
        </is>
      </c>
      <c r="B344" s="238" t="inlineStr">
        <is>
          <t>D3-2</t>
        </is>
      </c>
      <c r="C344" s="239" t="inlineStr">
        <is>
          <t>12/12/2023</t>
        </is>
      </c>
      <c r="D344" s="240" t="inlineStr">
        <is>
          <t>BPT845</t>
        </is>
      </c>
      <c r="E344" s="241">
        <f>IF(A343="SEC", K343 + 1, E343 + 1)</f>
        <v/>
      </c>
      <c r="F344" s="241" t="inlineStr">
        <is>
          <t>y</t>
        </is>
      </c>
      <c r="G344" s="240" t="inlineStr">
        <is>
          <t>BPT846</t>
        </is>
      </c>
      <c r="H344" s="241">
        <f>IF(A344="SEC", E344 + 1, "")</f>
        <v/>
      </c>
      <c r="I344" s="241">
        <f>F344</f>
        <v/>
      </c>
      <c r="J344" s="240" t="inlineStr">
        <is>
          <t>BPT847</t>
        </is>
      </c>
      <c r="K344" s="241">
        <f>IF(A344="SEC", H344 + 1, "")</f>
        <v/>
      </c>
      <c r="L344" s="242">
        <f>F344</f>
        <v/>
      </c>
      <c r="M344" s="241" t="inlineStr">
        <is>
          <t>y</t>
        </is>
      </c>
      <c r="N344" s="241" t="inlineStr">
        <is>
          <t>y</t>
        </is>
      </c>
      <c r="O344" s="241" t="inlineStr">
        <is>
          <t>Y</t>
        </is>
      </c>
      <c r="P344" s="242">
        <f>P343</f>
        <v/>
      </c>
      <c r="Q344" s="240" t="inlineStr">
        <is>
          <t>D3</t>
        </is>
      </c>
      <c r="R344" s="240" t="inlineStr">
        <is>
          <t>3H-Methylspiperone</t>
        </is>
      </c>
      <c r="S344" s="240" t="inlineStr">
        <is>
          <t>0164-1023 (#2)</t>
        </is>
      </c>
      <c r="T344" s="241" t="n">
        <v>82</v>
      </c>
      <c r="U344" s="241" t="n">
        <v>1.5</v>
      </c>
      <c r="V344" s="243">
        <f>P344*(1/(2.22*10^12))*(1/(82))*(1/(0.125))*10^9</f>
        <v/>
      </c>
      <c r="W344" s="240" t="inlineStr">
        <is>
          <t>Nemonapride</t>
        </is>
      </c>
      <c r="X344" s="241" t="n">
        <v>3</v>
      </c>
      <c r="Y344" s="241" t="n">
        <v>3</v>
      </c>
      <c r="Z344" s="241" t="n">
        <v>15</v>
      </c>
      <c r="AA344" s="241" t="n">
        <v>6.64</v>
      </c>
      <c r="AB344" s="240" t="inlineStr">
        <is>
          <t>Dopamine</t>
        </is>
      </c>
      <c r="AC344" s="241" t="n">
        <v>1</v>
      </c>
      <c r="AD344" s="241" t="n">
        <v>1</v>
      </c>
    </row>
    <row r="345">
      <c r="A345" s="238" t="inlineStr">
        <is>
          <t>SEC</t>
        </is>
      </c>
      <c r="B345" s="238" t="inlineStr">
        <is>
          <t>D5-0</t>
        </is>
      </c>
      <c r="C345" s="239" t="inlineStr">
        <is>
          <t>12/12/2023</t>
        </is>
      </c>
      <c r="D345" s="240" t="inlineStr">
        <is>
          <t>BPT849</t>
        </is>
      </c>
      <c r="E345" s="241">
        <f>IF(A344="SEC", K344 + 1, E344 + 1)</f>
        <v/>
      </c>
      <c r="F345" s="241" t="inlineStr">
        <is>
          <t>y</t>
        </is>
      </c>
      <c r="G345" s="240" t="inlineStr">
        <is>
          <t>BPT850</t>
        </is>
      </c>
      <c r="H345" s="241">
        <f>IF(A345="SEC", E345 + 1, "")</f>
        <v/>
      </c>
      <c r="I345" s="241">
        <f>F345</f>
        <v/>
      </c>
      <c r="J345" s="240" t="inlineStr">
        <is>
          <t>BPT851</t>
        </is>
      </c>
      <c r="K345" s="241">
        <f>IF(A345="SEC", H345 + 1, "")</f>
        <v/>
      </c>
      <c r="L345" s="242">
        <f>F345</f>
        <v/>
      </c>
      <c r="M345" s="241" t="inlineStr">
        <is>
          <t>y</t>
        </is>
      </c>
      <c r="N345" s="241" t="inlineStr">
        <is>
          <t>y</t>
        </is>
      </c>
      <c r="O345" s="241" t="inlineStr">
        <is>
          <t>Y</t>
        </is>
      </c>
      <c r="P345" s="242" t="n">
        <v>28041.95</v>
      </c>
      <c r="Q345" s="240" t="inlineStr">
        <is>
          <t>D5</t>
        </is>
      </c>
      <c r="R345" s="240" t="inlineStr">
        <is>
          <t>3H-SCH23390</t>
        </is>
      </c>
      <c r="S345" s="240" t="inlineStr">
        <is>
          <t>0144-0822 (#2)</t>
        </is>
      </c>
      <c r="T345" s="241" t="n">
        <v>82</v>
      </c>
      <c r="U345" s="241" t="n">
        <v>2</v>
      </c>
      <c r="V345" s="243">
        <f>P345*(1/(2.22*10^12))*(1/(82))*(1/(0.125))*10^9</f>
        <v/>
      </c>
      <c r="W345" s="240" t="inlineStr">
        <is>
          <t>SKF 83566</t>
        </is>
      </c>
      <c r="X345" s="241" t="n">
        <v>3</v>
      </c>
      <c r="Y345" s="241" t="n">
        <v>6</v>
      </c>
      <c r="Z345" s="241" t="n">
        <v>15</v>
      </c>
      <c r="AA345" s="241" t="n">
        <v>8.859999999999999</v>
      </c>
      <c r="AB345" s="240" t="inlineStr">
        <is>
          <t>Dopamine</t>
        </is>
      </c>
      <c r="AC345" s="241" t="n">
        <v>2</v>
      </c>
      <c r="AD345" s="241" t="n">
        <v>2</v>
      </c>
    </row>
    <row r="346">
      <c r="A346" s="238" t="inlineStr">
        <is>
          <t>SEC</t>
        </is>
      </c>
      <c r="B346" s="238" t="inlineStr">
        <is>
          <t>D5-1</t>
        </is>
      </c>
      <c r="C346" s="239" t="inlineStr">
        <is>
          <t>12/12/2023</t>
        </is>
      </c>
      <c r="D346" s="240" t="inlineStr">
        <is>
          <t>BPT853</t>
        </is>
      </c>
      <c r="E346" s="241">
        <f>IF(A345="SEC", K345 + 1, E345 + 1)</f>
        <v/>
      </c>
      <c r="F346" s="241" t="inlineStr">
        <is>
          <t>y</t>
        </is>
      </c>
      <c r="G346" s="240" t="inlineStr">
        <is>
          <t>BPT854</t>
        </is>
      </c>
      <c r="H346" s="241">
        <f>IF(A346="SEC", E346 + 1, "")</f>
        <v/>
      </c>
      <c r="I346" s="241">
        <f>F346</f>
        <v/>
      </c>
      <c r="J346" s="240" t="inlineStr">
        <is>
          <t>BPT855</t>
        </is>
      </c>
      <c r="K346" s="241">
        <f>IF(A346="SEC", H346 + 1, "")</f>
        <v/>
      </c>
      <c r="L346" s="242">
        <f>F346</f>
        <v/>
      </c>
      <c r="M346" s="241" t="inlineStr">
        <is>
          <t>y</t>
        </is>
      </c>
      <c r="N346" s="241" t="inlineStr">
        <is>
          <t>y</t>
        </is>
      </c>
      <c r="O346" s="241" t="inlineStr">
        <is>
          <t>Y</t>
        </is>
      </c>
      <c r="P346" s="242">
        <f>P345</f>
        <v/>
      </c>
      <c r="Q346" s="240" t="inlineStr">
        <is>
          <t>D5</t>
        </is>
      </c>
      <c r="R346" s="240" t="inlineStr">
        <is>
          <t>3H-SCH23390</t>
        </is>
      </c>
      <c r="S346" s="240" t="inlineStr">
        <is>
          <t>0144-0822 (#2)</t>
        </is>
      </c>
      <c r="T346" s="241" t="n">
        <v>82</v>
      </c>
      <c r="U346" s="241" t="n">
        <v>2</v>
      </c>
      <c r="V346" s="243">
        <f>P346*(1/(2.22*10^12))*(1/(82))*(1/(0.125))*10^9</f>
        <v/>
      </c>
      <c r="W346" s="240" t="inlineStr">
        <is>
          <t>SKF 83566</t>
        </is>
      </c>
      <c r="X346" s="241" t="n">
        <v>3</v>
      </c>
      <c r="Y346" s="241" t="n">
        <v>6</v>
      </c>
      <c r="Z346" s="241" t="n">
        <v>15</v>
      </c>
      <c r="AA346" s="241" t="n">
        <v>8.859999999999999</v>
      </c>
      <c r="AB346" s="240" t="inlineStr">
        <is>
          <t>Dopamine</t>
        </is>
      </c>
      <c r="AC346" s="241" t="n">
        <v>2</v>
      </c>
      <c r="AD346" s="241" t="n">
        <v>2</v>
      </c>
    </row>
    <row r="347">
      <c r="A347" s="244" t="inlineStr">
        <is>
          <t>PRIM</t>
        </is>
      </c>
      <c r="B347" s="244" t="inlineStr">
        <is>
          <t>5-HT2C-0</t>
        </is>
      </c>
      <c r="C347" s="245" t="inlineStr">
        <is>
          <t>12/13/2023</t>
        </is>
      </c>
      <c r="D347" s="246" t="inlineStr">
        <is>
          <t>BPT866</t>
        </is>
      </c>
      <c r="E347" s="247" t="n">
        <v>4</v>
      </c>
      <c r="F347" s="247" t="inlineStr">
        <is>
          <t>Y</t>
        </is>
      </c>
      <c r="G347" s="246" t="n"/>
      <c r="H347" s="247">
        <f>IF(A347="SEC", E347 + 1, "")</f>
        <v/>
      </c>
      <c r="I347" s="247" t="n"/>
      <c r="J347" s="246" t="n"/>
      <c r="K347" s="247">
        <f>IF(A347="SEC", H347 + 1, "")</f>
        <v/>
      </c>
      <c r="L347" s="248" t="n"/>
      <c r="M347" s="247" t="inlineStr">
        <is>
          <t>y</t>
        </is>
      </c>
      <c r="N347" s="247" t="inlineStr">
        <is>
          <t>y</t>
        </is>
      </c>
      <c r="O347" s="247" t="inlineStr">
        <is>
          <t>y</t>
        </is>
      </c>
      <c r="P347" s="248" t="n">
        <v>37106.09</v>
      </c>
      <c r="Q347" s="246" t="inlineStr">
        <is>
          <t>5-HT2C</t>
        </is>
      </c>
      <c r="R347" s="246" t="inlineStr">
        <is>
          <t>3H-Mesulergine</t>
        </is>
      </c>
      <c r="S347" s="246" t="inlineStr">
        <is>
          <t>0198-1123</t>
        </is>
      </c>
      <c r="T347" s="247" t="n">
        <v>82.2</v>
      </c>
      <c r="U347" s="247" t="n">
        <v>2.5</v>
      </c>
      <c r="V347" s="249">
        <f>P347*(1/(2.22*10^12))*(1/(82.2))*(1/(0.125))*10^9</f>
        <v/>
      </c>
      <c r="W347" s="246" t="inlineStr">
        <is>
          <t>Ritanserin</t>
        </is>
      </c>
      <c r="X347" s="247" t="n">
        <v>1</v>
      </c>
      <c r="Y347" s="247" t="n">
        <v>1</v>
      </c>
      <c r="Z347" s="247" t="n">
        <v>5</v>
      </c>
      <c r="AA347" s="247" t="n">
        <v>3.7</v>
      </c>
      <c r="AB347" s="246" t="inlineStr">
        <is>
          <t>Standard</t>
        </is>
      </c>
      <c r="AC347" s="247" t="n">
        <v>1</v>
      </c>
      <c r="AD347" s="247" t="n">
        <v>0.67</v>
      </c>
    </row>
    <row r="348">
      <c r="A348" s="244" t="inlineStr">
        <is>
          <t>PRIM</t>
        </is>
      </c>
      <c r="B348" s="244" t="inlineStr">
        <is>
          <t>5-HT2C-1</t>
        </is>
      </c>
      <c r="C348" s="245" t="inlineStr">
        <is>
          <t>12/13/2023</t>
        </is>
      </c>
      <c r="D348" s="246" t="inlineStr">
        <is>
          <t>BPT867</t>
        </is>
      </c>
      <c r="E348" s="247">
        <f>IF(A347="SEC", K347 + 1, E347 + 1)</f>
        <v/>
      </c>
      <c r="F348" s="247" t="inlineStr">
        <is>
          <t>Y</t>
        </is>
      </c>
      <c r="G348" s="246" t="n"/>
      <c r="H348" s="247">
        <f>IF(A348="SEC", E348 + 1, "")</f>
        <v/>
      </c>
      <c r="I348" s="247" t="n"/>
      <c r="J348" s="246" t="n"/>
      <c r="K348" s="247">
        <f>IF(A348="SEC", H348 + 1, "")</f>
        <v/>
      </c>
      <c r="L348" s="248" t="n"/>
      <c r="M348" s="247" t="inlineStr">
        <is>
          <t>y</t>
        </is>
      </c>
      <c r="N348" s="247" t="inlineStr">
        <is>
          <t>y</t>
        </is>
      </c>
      <c r="O348" s="247" t="inlineStr">
        <is>
          <t>y</t>
        </is>
      </c>
      <c r="P348" s="248">
        <f>P347</f>
        <v/>
      </c>
      <c r="Q348" s="246" t="inlineStr">
        <is>
          <t>5-HT2C</t>
        </is>
      </c>
      <c r="R348" s="246" t="inlineStr">
        <is>
          <t>3H-Mesulergine</t>
        </is>
      </c>
      <c r="S348" s="246" t="inlineStr">
        <is>
          <t>0198-1123</t>
        </is>
      </c>
      <c r="T348" s="247" t="n">
        <v>82.2</v>
      </c>
      <c r="U348" s="247" t="n">
        <v>2.5</v>
      </c>
      <c r="V348" s="249">
        <f>P348*(1/(2.22*10^12))*(1/(82.2))*(1/(0.125))*10^9</f>
        <v/>
      </c>
      <c r="W348" s="246" t="inlineStr">
        <is>
          <t>Ritanserin</t>
        </is>
      </c>
      <c r="X348" s="247" t="n">
        <v>1</v>
      </c>
      <c r="Y348" s="247" t="n">
        <v>1</v>
      </c>
      <c r="Z348" s="247" t="n">
        <v>5</v>
      </c>
      <c r="AA348" s="247" t="n">
        <v>3.7</v>
      </c>
      <c r="AB348" s="246" t="inlineStr">
        <is>
          <t>Standard</t>
        </is>
      </c>
      <c r="AC348" s="247" t="n">
        <v>1</v>
      </c>
      <c r="AD348" s="247" t="n">
        <v>0.67</v>
      </c>
    </row>
    <row r="349">
      <c r="A349" s="244" t="inlineStr">
        <is>
          <t>PRIM</t>
        </is>
      </c>
      <c r="B349" s="244" t="inlineStr">
        <is>
          <t>5-HT2C-2</t>
        </is>
      </c>
      <c r="C349" s="245" t="inlineStr">
        <is>
          <t>12/13/2023</t>
        </is>
      </c>
      <c r="D349" s="246" t="inlineStr">
        <is>
          <t>BPT868</t>
        </is>
      </c>
      <c r="E349" s="247">
        <f>IF(A348="SEC", K348 + 1, E348 + 1)</f>
        <v/>
      </c>
      <c r="F349" s="247" t="inlineStr">
        <is>
          <t>Y</t>
        </is>
      </c>
      <c r="G349" s="246" t="n"/>
      <c r="H349" s="247">
        <f>IF(A349="SEC", E349 + 1, "")</f>
        <v/>
      </c>
      <c r="I349" s="247" t="n"/>
      <c r="J349" s="246" t="n"/>
      <c r="K349" s="247">
        <f>IF(A349="SEC", H349 + 1, "")</f>
        <v/>
      </c>
      <c r="L349" s="248" t="n"/>
      <c r="M349" s="247" t="inlineStr">
        <is>
          <t>y</t>
        </is>
      </c>
      <c r="N349" s="247" t="inlineStr">
        <is>
          <t>y</t>
        </is>
      </c>
      <c r="O349" s="247" t="inlineStr">
        <is>
          <t>y</t>
        </is>
      </c>
      <c r="P349" s="248">
        <f>P348</f>
        <v/>
      </c>
      <c r="Q349" s="246" t="inlineStr">
        <is>
          <t>5-HT2C</t>
        </is>
      </c>
      <c r="R349" s="246" t="inlineStr">
        <is>
          <t>3H-Mesulergine</t>
        </is>
      </c>
      <c r="S349" s="246" t="inlineStr">
        <is>
          <t>0198-1123</t>
        </is>
      </c>
      <c r="T349" s="247" t="n">
        <v>82.2</v>
      </c>
      <c r="U349" s="247" t="n">
        <v>2.5</v>
      </c>
      <c r="V349" s="249">
        <f>P349*(1/(2.22*10^12))*(1/(82.2))*(1/(0.125))*10^9</f>
        <v/>
      </c>
      <c r="W349" s="246" t="inlineStr">
        <is>
          <t>Ritanserin</t>
        </is>
      </c>
      <c r="X349" s="247" t="n">
        <v>1</v>
      </c>
      <c r="Y349" s="247" t="n">
        <v>1</v>
      </c>
      <c r="Z349" s="247" t="n">
        <v>5</v>
      </c>
      <c r="AA349" s="247" t="n">
        <v>3.7</v>
      </c>
      <c r="AB349" s="246" t="inlineStr">
        <is>
          <t>Standard</t>
        </is>
      </c>
      <c r="AC349" s="247" t="n">
        <v>1</v>
      </c>
      <c r="AD349" s="247" t="n">
        <v>0.67</v>
      </c>
    </row>
    <row r="350">
      <c r="A350" s="244" t="inlineStr">
        <is>
          <t>PRIM</t>
        </is>
      </c>
      <c r="B350" s="244" t="inlineStr">
        <is>
          <t>M4-0</t>
        </is>
      </c>
      <c r="C350" s="245" t="inlineStr">
        <is>
          <t>12/13/2023</t>
        </is>
      </c>
      <c r="D350" s="246" t="inlineStr">
        <is>
          <t>BPT870</t>
        </is>
      </c>
      <c r="E350" s="247">
        <f>IF(A349="SEC", K349 + 1, E349 + 1)</f>
        <v/>
      </c>
      <c r="F350" s="247" t="inlineStr">
        <is>
          <t>Y</t>
        </is>
      </c>
      <c r="G350" s="246" t="n"/>
      <c r="H350" s="247">
        <f>IF(A350="SEC", E350 + 1, "")</f>
        <v/>
      </c>
      <c r="I350" s="247" t="n"/>
      <c r="J350" s="246" t="n"/>
      <c r="K350" s="247">
        <f>IF(A350="SEC", H350 + 1, "")</f>
        <v/>
      </c>
      <c r="L350" s="248" t="n"/>
      <c r="M350" s="247" t="inlineStr">
        <is>
          <t>y</t>
        </is>
      </c>
      <c r="N350" s="247" t="inlineStr">
        <is>
          <t>y</t>
        </is>
      </c>
      <c r="O350" s="247" t="inlineStr">
        <is>
          <t>y</t>
        </is>
      </c>
      <c r="P350" s="248" t="n">
        <v>9187.68</v>
      </c>
      <c r="Q350" s="246" t="inlineStr">
        <is>
          <t>M4</t>
        </is>
      </c>
      <c r="R350" s="246" t="inlineStr">
        <is>
          <t>3H-QNB</t>
        </is>
      </c>
      <c r="S350" s="246" t="inlineStr">
        <is>
          <t>0166-0822 (#2)</t>
        </is>
      </c>
      <c r="T350" s="247" t="n">
        <v>30</v>
      </c>
      <c r="U350" s="247" t="n">
        <v>1</v>
      </c>
      <c r="V350" s="249">
        <f>P350*(1/(2.22*10^12))*(1/(30))*(1/(0.125))*10^9</f>
        <v/>
      </c>
      <c r="W350" s="246" t="inlineStr">
        <is>
          <t>Atropine</t>
        </is>
      </c>
      <c r="X350" s="247" t="n">
        <v>1</v>
      </c>
      <c r="Y350" s="247" t="n">
        <v>1.5</v>
      </c>
      <c r="Z350" s="247" t="n">
        <v>5</v>
      </c>
      <c r="AA350" s="247" t="n">
        <v>0.54</v>
      </c>
      <c r="AB350" s="246" t="inlineStr">
        <is>
          <t>Muscarinic</t>
        </is>
      </c>
      <c r="AC350" s="247" t="n">
        <v>1.5</v>
      </c>
      <c r="AD350" s="247" t="n">
        <v>1.5</v>
      </c>
    </row>
    <row r="351">
      <c r="A351" s="244" t="inlineStr">
        <is>
          <t>PRIM</t>
        </is>
      </c>
      <c r="B351" s="244" t="inlineStr">
        <is>
          <t>M4-1</t>
        </is>
      </c>
      <c r="C351" s="245" t="inlineStr">
        <is>
          <t>12/13/2023</t>
        </is>
      </c>
      <c r="D351" s="246" t="inlineStr">
        <is>
          <t>BPT871</t>
        </is>
      </c>
      <c r="E351" s="247">
        <f>IF(A350="SEC", K350 + 1, E350 + 1)</f>
        <v/>
      </c>
      <c r="F351" s="247" t="inlineStr">
        <is>
          <t>Y</t>
        </is>
      </c>
      <c r="G351" s="246" t="n"/>
      <c r="H351" s="247">
        <f>IF(A351="SEC", E351 + 1, "")</f>
        <v/>
      </c>
      <c r="I351" s="247" t="n"/>
      <c r="J351" s="246" t="n"/>
      <c r="K351" s="247">
        <f>IF(A351="SEC", H351 + 1, "")</f>
        <v/>
      </c>
      <c r="L351" s="248" t="n"/>
      <c r="M351" s="247" t="inlineStr">
        <is>
          <t>y</t>
        </is>
      </c>
      <c r="N351" s="247" t="inlineStr">
        <is>
          <t>y</t>
        </is>
      </c>
      <c r="O351" s="247" t="inlineStr">
        <is>
          <t>y</t>
        </is>
      </c>
      <c r="P351" s="248">
        <f>P350</f>
        <v/>
      </c>
      <c r="Q351" s="246" t="inlineStr">
        <is>
          <t>M4</t>
        </is>
      </c>
      <c r="R351" s="246" t="inlineStr">
        <is>
          <t>3H-QNB</t>
        </is>
      </c>
      <c r="S351" s="246" t="inlineStr">
        <is>
          <t>0166-0822 (#2)</t>
        </is>
      </c>
      <c r="T351" s="247" t="n">
        <v>30</v>
      </c>
      <c r="U351" s="247" t="n">
        <v>1</v>
      </c>
      <c r="V351" s="249">
        <f>P351*(1/(2.22*10^12))*(1/(30))*(1/(0.125))*10^9</f>
        <v/>
      </c>
      <c r="W351" s="246" t="inlineStr">
        <is>
          <t>Atropine</t>
        </is>
      </c>
      <c r="X351" s="247" t="n">
        <v>1</v>
      </c>
      <c r="Y351" s="247" t="n">
        <v>1.5</v>
      </c>
      <c r="Z351" s="247" t="n">
        <v>5</v>
      </c>
      <c r="AA351" s="247" t="n">
        <v>0.54</v>
      </c>
      <c r="AB351" s="246" t="inlineStr">
        <is>
          <t>Muscarinic</t>
        </is>
      </c>
      <c r="AC351" s="247" t="n">
        <v>1.5</v>
      </c>
      <c r="AD351" s="247" t="n">
        <v>1.5</v>
      </c>
    </row>
    <row r="352">
      <c r="A352" s="244" t="inlineStr">
        <is>
          <t>PRIM</t>
        </is>
      </c>
      <c r="B352" s="244" t="inlineStr">
        <is>
          <t>M4-2</t>
        </is>
      </c>
      <c r="C352" s="245" t="inlineStr">
        <is>
          <t>12/13/2023</t>
        </is>
      </c>
      <c r="D352" s="246" t="inlineStr">
        <is>
          <t>BPT872</t>
        </is>
      </c>
      <c r="E352" s="247">
        <f>IF(A351="SEC", K351 + 1, E351 + 1)</f>
        <v/>
      </c>
      <c r="F352" s="247" t="inlineStr">
        <is>
          <t>Y</t>
        </is>
      </c>
      <c r="G352" s="246" t="n"/>
      <c r="H352" s="247">
        <f>IF(A352="SEC", E352 + 1, "")</f>
        <v/>
      </c>
      <c r="I352" s="247" t="n"/>
      <c r="J352" s="246" t="n"/>
      <c r="K352" s="247">
        <f>IF(A352="SEC", H352 + 1, "")</f>
        <v/>
      </c>
      <c r="L352" s="248" t="n"/>
      <c r="M352" s="247" t="inlineStr">
        <is>
          <t>y</t>
        </is>
      </c>
      <c r="N352" s="247" t="inlineStr">
        <is>
          <t>y</t>
        </is>
      </c>
      <c r="O352" s="247" t="inlineStr">
        <is>
          <t>y</t>
        </is>
      </c>
      <c r="P352" s="248">
        <f>P351</f>
        <v/>
      </c>
      <c r="Q352" s="246" t="inlineStr">
        <is>
          <t>M4</t>
        </is>
      </c>
      <c r="R352" s="246" t="inlineStr">
        <is>
          <t>3H-QNB</t>
        </is>
      </c>
      <c r="S352" s="246" t="inlineStr">
        <is>
          <t>0166-0822 (#2)</t>
        </is>
      </c>
      <c r="T352" s="247" t="n">
        <v>30</v>
      </c>
      <c r="U352" s="247" t="n">
        <v>1</v>
      </c>
      <c r="V352" s="249">
        <f>P352*(1/(2.22*10^12))*(1/(30))*(1/(0.125))*10^9</f>
        <v/>
      </c>
      <c r="W352" s="246" t="inlineStr">
        <is>
          <t>Atropine</t>
        </is>
      </c>
      <c r="X352" s="247" t="n">
        <v>1</v>
      </c>
      <c r="Y352" s="247" t="n">
        <v>1.5</v>
      </c>
      <c r="Z352" s="247" t="n">
        <v>5</v>
      </c>
      <c r="AA352" s="247" t="n">
        <v>0.54</v>
      </c>
      <c r="AB352" s="246" t="inlineStr">
        <is>
          <t>Muscarinic</t>
        </is>
      </c>
      <c r="AC352" s="247" t="n">
        <v>1.5</v>
      </c>
      <c r="AD352" s="247" t="n">
        <v>1.5</v>
      </c>
    </row>
    <row r="353">
      <c r="A353" s="244" t="inlineStr">
        <is>
          <t>SEC</t>
        </is>
      </c>
      <c r="B353" s="244" t="inlineStr">
        <is>
          <t>Alpha1D-0</t>
        </is>
      </c>
      <c r="C353" s="245" t="inlineStr">
        <is>
          <t>12/13/2023</t>
        </is>
      </c>
      <c r="D353" s="246" t="inlineStr">
        <is>
          <t>BPT877</t>
        </is>
      </c>
      <c r="E353" s="247">
        <f>IF(A352="SEC", K352 + 1, E352 + 1)</f>
        <v/>
      </c>
      <c r="F353" s="247" t="inlineStr">
        <is>
          <t>y</t>
        </is>
      </c>
      <c r="G353" s="246" t="inlineStr">
        <is>
          <t>BPT878</t>
        </is>
      </c>
      <c r="H353" s="247">
        <f>IF(A353="SEC", E353 + 1, "")</f>
        <v/>
      </c>
      <c r="I353" s="247">
        <f>F353</f>
        <v/>
      </c>
      <c r="J353" s="246" t="inlineStr">
        <is>
          <t>BPT879</t>
        </is>
      </c>
      <c r="K353" s="247">
        <f>IF(A353="SEC", H353 + 1, "")</f>
        <v/>
      </c>
      <c r="L353" s="248">
        <f>F353</f>
        <v/>
      </c>
      <c r="M353" s="247" t="inlineStr">
        <is>
          <t>y</t>
        </is>
      </c>
      <c r="N353" s="247" t="inlineStr">
        <is>
          <t>y</t>
        </is>
      </c>
      <c r="O353" s="247" t="inlineStr">
        <is>
          <t>y</t>
        </is>
      </c>
      <c r="P353" s="248" t="n">
        <v>17985.96</v>
      </c>
      <c r="Q353" s="246" t="inlineStr">
        <is>
          <t>Alpha1D</t>
        </is>
      </c>
      <c r="R353" s="246" t="inlineStr">
        <is>
          <t>3H-Prazosin</t>
        </is>
      </c>
      <c r="S353" s="246" t="inlineStr">
        <is>
          <t>0200-1123 (#1)</t>
        </is>
      </c>
      <c r="T353" s="247" t="n">
        <v>78.8</v>
      </c>
      <c r="U353" s="247" t="n">
        <v>1</v>
      </c>
      <c r="V353" s="249">
        <f>P353*(1/(2.22*10^12))*(1/(78.8))*(1/(0.125))*10^9</f>
        <v/>
      </c>
      <c r="W353" s="246" t="inlineStr">
        <is>
          <t>Prazosin HCL</t>
        </is>
      </c>
      <c r="X353" s="247" t="n">
        <v>3</v>
      </c>
      <c r="Y353" s="247" t="n">
        <v>6</v>
      </c>
      <c r="Z353" s="247" t="n">
        <v>15</v>
      </c>
      <c r="AA353" s="247" t="n">
        <v>4.26</v>
      </c>
      <c r="AB353" s="246" t="inlineStr">
        <is>
          <t>Alpha1</t>
        </is>
      </c>
      <c r="AC353" s="247" t="n">
        <v>2</v>
      </c>
      <c r="AD353" s="247" t="n">
        <v>2</v>
      </c>
    </row>
    <row r="354">
      <c r="A354" s="244" t="inlineStr">
        <is>
          <t>SEC</t>
        </is>
      </c>
      <c r="B354" s="244" t="inlineStr">
        <is>
          <t>Alpha1D-1</t>
        </is>
      </c>
      <c r="C354" s="245" t="inlineStr">
        <is>
          <t>12/13/2023</t>
        </is>
      </c>
      <c r="D354" s="246" t="inlineStr">
        <is>
          <t>BPT881</t>
        </is>
      </c>
      <c r="E354" s="247">
        <f>IF(A353="SEC", K353 + 1, E353 + 1)</f>
        <v/>
      </c>
      <c r="F354" s="247" t="inlineStr">
        <is>
          <t>y</t>
        </is>
      </c>
      <c r="G354" s="246" t="inlineStr">
        <is>
          <t>BPT886</t>
        </is>
      </c>
      <c r="H354" s="247">
        <f>IF(A354="SEC", E354 + 1, "")</f>
        <v/>
      </c>
      <c r="I354" s="247">
        <f>F354</f>
        <v/>
      </c>
      <c r="J354" s="246" t="inlineStr">
        <is>
          <t>BPT887</t>
        </is>
      </c>
      <c r="K354" s="247">
        <f>IF(A354="SEC", H354 + 1, "")</f>
        <v/>
      </c>
      <c r="L354" s="248">
        <f>F354</f>
        <v/>
      </c>
      <c r="M354" s="247" t="inlineStr">
        <is>
          <t>y</t>
        </is>
      </c>
      <c r="N354" s="247" t="inlineStr">
        <is>
          <t>y</t>
        </is>
      </c>
      <c r="O354" s="247" t="inlineStr">
        <is>
          <t>y</t>
        </is>
      </c>
      <c r="P354" s="248">
        <f>P353</f>
        <v/>
      </c>
      <c r="Q354" s="246" t="inlineStr">
        <is>
          <t>Alpha1D</t>
        </is>
      </c>
      <c r="R354" s="246" t="inlineStr">
        <is>
          <t>3H-Prazosin</t>
        </is>
      </c>
      <c r="S354" s="246" t="inlineStr">
        <is>
          <t>0200-1123 (#1)</t>
        </is>
      </c>
      <c r="T354" s="247" t="n">
        <v>78.8</v>
      </c>
      <c r="U354" s="247" t="n">
        <v>1</v>
      </c>
      <c r="V354" s="249">
        <f>P354*(1/(2.22*10^12))*(1/(78.8))*(1/(0.125))*10^9</f>
        <v/>
      </c>
      <c r="W354" s="246" t="inlineStr">
        <is>
          <t>Prazosin HCL</t>
        </is>
      </c>
      <c r="X354" s="247" t="n">
        <v>3</v>
      </c>
      <c r="Y354" s="247" t="n">
        <v>6</v>
      </c>
      <c r="Z354" s="247" t="n">
        <v>15</v>
      </c>
      <c r="AA354" s="247" t="n">
        <v>4.26</v>
      </c>
      <c r="AB354" s="246" t="inlineStr">
        <is>
          <t>Alpha1</t>
        </is>
      </c>
      <c r="AC354" s="247" t="n">
        <v>2</v>
      </c>
      <c r="AD354" s="247" t="n">
        <v>2</v>
      </c>
    </row>
    <row r="355">
      <c r="A355" s="244" t="inlineStr">
        <is>
          <t>SEC</t>
        </is>
      </c>
      <c r="B355" s="244" t="inlineStr">
        <is>
          <t>KOR-0</t>
        </is>
      </c>
      <c r="C355" s="245" t="inlineStr">
        <is>
          <t>12/13/2023</t>
        </is>
      </c>
      <c r="D355" s="246" t="inlineStr">
        <is>
          <t>BPT889</t>
        </is>
      </c>
      <c r="E355" s="247">
        <f>IF(A354="SEC", K354 + 1, E354 + 1)</f>
        <v/>
      </c>
      <c r="F355" s="247" t="inlineStr">
        <is>
          <t>y</t>
        </is>
      </c>
      <c r="G355" s="246" t="inlineStr">
        <is>
          <t>BPT890</t>
        </is>
      </c>
      <c r="H355" s="247">
        <f>IF(A355="SEC", E355 + 1, "")</f>
        <v/>
      </c>
      <c r="I355" s="247">
        <f>F355</f>
        <v/>
      </c>
      <c r="J355" s="246" t="inlineStr">
        <is>
          <t>BPT891</t>
        </is>
      </c>
      <c r="K355" s="247">
        <f>IF(A355="SEC", H355 + 1, "")</f>
        <v/>
      </c>
      <c r="L355" s="248">
        <f>F355</f>
        <v/>
      </c>
      <c r="M355" s="247" t="inlineStr">
        <is>
          <t>y</t>
        </is>
      </c>
      <c r="N355" s="247" t="inlineStr">
        <is>
          <t>y</t>
        </is>
      </c>
      <c r="O355" s="247" t="inlineStr">
        <is>
          <t>y</t>
        </is>
      </c>
      <c r="P355" s="248" t="n">
        <v>8084.5</v>
      </c>
      <c r="Q355" s="246" t="inlineStr">
        <is>
          <t>KOR</t>
        </is>
      </c>
      <c r="R355" s="246" t="inlineStr">
        <is>
          <t>3H-U69593</t>
        </is>
      </c>
      <c r="S355" s="246" t="inlineStr">
        <is>
          <t>0019-0123</t>
        </is>
      </c>
      <c r="T355" s="247" t="n">
        <v>45</v>
      </c>
      <c r="U355" s="247" t="n">
        <v>1</v>
      </c>
      <c r="V355" s="249">
        <f>P355*(1/(2.22*10^12))*(1/(45))*(1/(0.125))*10^9</f>
        <v/>
      </c>
      <c r="W355" s="246" t="inlineStr">
        <is>
          <t>Salvinorin A</t>
        </is>
      </c>
      <c r="X355" s="247" t="n">
        <v>3</v>
      </c>
      <c r="Y355" s="247" t="n">
        <v>3</v>
      </c>
      <c r="Z355" s="247" t="n">
        <v>15</v>
      </c>
      <c r="AA355" s="247" t="n">
        <v>2.43</v>
      </c>
      <c r="AB355" s="246" t="inlineStr">
        <is>
          <t>Standard</t>
        </is>
      </c>
      <c r="AC355" s="247" t="n">
        <v>1</v>
      </c>
      <c r="AD355" s="247" t="n">
        <v>1</v>
      </c>
    </row>
    <row r="356">
      <c r="A356" s="244" t="inlineStr">
        <is>
          <t>SEC</t>
        </is>
      </c>
      <c r="B356" s="244" t="inlineStr">
        <is>
          <t>KOR-1</t>
        </is>
      </c>
      <c r="C356" s="245" t="inlineStr">
        <is>
          <t>12/13/2023</t>
        </is>
      </c>
      <c r="D356" s="246" t="inlineStr">
        <is>
          <t>BPT893</t>
        </is>
      </c>
      <c r="E356" s="247">
        <f>IF(A355="SEC", K355 + 1, E355 + 1)</f>
        <v/>
      </c>
      <c r="F356" s="247" t="inlineStr">
        <is>
          <t>y</t>
        </is>
      </c>
      <c r="G356" s="246" t="inlineStr">
        <is>
          <t>BPT882</t>
        </is>
      </c>
      <c r="H356" s="247">
        <f>IF(A356="SEC", E356 + 1, "")</f>
        <v/>
      </c>
      <c r="I356" s="247">
        <f>F356</f>
        <v/>
      </c>
      <c r="J356" s="246" t="inlineStr">
        <is>
          <t>BPT883</t>
        </is>
      </c>
      <c r="K356" s="247">
        <f>IF(A356="SEC", H356 + 1, "")</f>
        <v/>
      </c>
      <c r="L356" s="248">
        <f>F356</f>
        <v/>
      </c>
      <c r="M356" s="247" t="inlineStr">
        <is>
          <t>y</t>
        </is>
      </c>
      <c r="N356" s="247" t="inlineStr">
        <is>
          <t>y</t>
        </is>
      </c>
      <c r="O356" s="247" t="inlineStr">
        <is>
          <t>y</t>
        </is>
      </c>
      <c r="P356" s="248">
        <f>P355</f>
        <v/>
      </c>
      <c r="Q356" s="246" t="inlineStr">
        <is>
          <t>KOR</t>
        </is>
      </c>
      <c r="R356" s="246" t="inlineStr">
        <is>
          <t>3H-U69593</t>
        </is>
      </c>
      <c r="S356" s="246" t="inlineStr">
        <is>
          <t>0019-0123</t>
        </is>
      </c>
      <c r="T356" s="247" t="n">
        <v>45</v>
      </c>
      <c r="U356" s="247" t="n">
        <v>1</v>
      </c>
      <c r="V356" s="249">
        <f>P356*(1/(2.22*10^12))*(1/(45))*(1/(0.125))*10^9</f>
        <v/>
      </c>
      <c r="W356" s="246" t="inlineStr">
        <is>
          <t>Salvinorin A</t>
        </is>
      </c>
      <c r="X356" s="247" t="n">
        <v>3</v>
      </c>
      <c r="Y356" s="247" t="n">
        <v>3</v>
      </c>
      <c r="Z356" s="247" t="n">
        <v>15</v>
      </c>
      <c r="AA356" s="247" t="n">
        <v>2.43</v>
      </c>
      <c r="AB356" s="246" t="inlineStr">
        <is>
          <t>Standard</t>
        </is>
      </c>
      <c r="AC356" s="247" t="n">
        <v>1</v>
      </c>
      <c r="AD356" s="247" t="n">
        <v>1</v>
      </c>
    </row>
    <row r="357">
      <c r="A357" s="244" t="inlineStr">
        <is>
          <t>SEC</t>
        </is>
      </c>
      <c r="B357" s="244" t="inlineStr">
        <is>
          <t>KOR-2</t>
        </is>
      </c>
      <c r="C357" s="245" t="inlineStr">
        <is>
          <t>12/13/2023</t>
        </is>
      </c>
      <c r="D357" s="246" t="inlineStr">
        <is>
          <t>BPT885</t>
        </is>
      </c>
      <c r="E357" s="247">
        <f>IF(A356="SEC", K356 + 1, E356 + 1)</f>
        <v/>
      </c>
      <c r="F357" s="247" t="inlineStr">
        <is>
          <t>y</t>
        </is>
      </c>
      <c r="G357" s="246" t="inlineStr">
        <is>
          <t>BPT894</t>
        </is>
      </c>
      <c r="H357" s="247">
        <f>IF(A357="SEC", E357 + 1, "")</f>
        <v/>
      </c>
      <c r="I357" s="247">
        <f>F357</f>
        <v/>
      </c>
      <c r="J357" s="246" t="inlineStr">
        <is>
          <t>BPT895</t>
        </is>
      </c>
      <c r="K357" s="247">
        <f>IF(A357="SEC", H357 + 1, "")</f>
        <v/>
      </c>
      <c r="L357" s="248">
        <f>F357</f>
        <v/>
      </c>
      <c r="M357" s="247" t="inlineStr">
        <is>
          <t>y</t>
        </is>
      </c>
      <c r="N357" s="247" t="inlineStr">
        <is>
          <t>y</t>
        </is>
      </c>
      <c r="O357" s="247" t="inlineStr">
        <is>
          <t>y</t>
        </is>
      </c>
      <c r="P357" s="248">
        <f>P356</f>
        <v/>
      </c>
      <c r="Q357" s="246" t="inlineStr">
        <is>
          <t>KOR</t>
        </is>
      </c>
      <c r="R357" s="246" t="inlineStr">
        <is>
          <t>3H-U69593</t>
        </is>
      </c>
      <c r="S357" s="246" t="inlineStr">
        <is>
          <t>0019-0123</t>
        </is>
      </c>
      <c r="T357" s="247" t="n">
        <v>45</v>
      </c>
      <c r="U357" s="247" t="n">
        <v>1</v>
      </c>
      <c r="V357" s="249">
        <f>P357*(1/(2.22*10^12))*(1/(45))*(1/(0.125))*10^9</f>
        <v/>
      </c>
      <c r="W357" s="246" t="inlineStr">
        <is>
          <t>Salvinorin A</t>
        </is>
      </c>
      <c r="X357" s="247" t="n">
        <v>3</v>
      </c>
      <c r="Y357" s="247" t="n">
        <v>3</v>
      </c>
      <c r="Z357" s="247" t="n">
        <v>15</v>
      </c>
      <c r="AA357" s="247" t="n">
        <v>2.43</v>
      </c>
      <c r="AB357" s="246" t="inlineStr">
        <is>
          <t>Standard</t>
        </is>
      </c>
      <c r="AC357" s="247" t="n">
        <v>1</v>
      </c>
      <c r="AD357" s="247" t="n">
        <v>1</v>
      </c>
    </row>
    <row r="358">
      <c r="A358" s="250" t="inlineStr">
        <is>
          <t>PRIM</t>
        </is>
      </c>
      <c r="B358" s="250" t="inlineStr">
        <is>
          <t>M1-0</t>
        </is>
      </c>
      <c r="C358" s="251" t="inlineStr">
        <is>
          <t>12/14/2023</t>
        </is>
      </c>
      <c r="D358" s="252" t="inlineStr">
        <is>
          <t>BPT924</t>
        </is>
      </c>
      <c r="E358" s="253" t="n">
        <v>4</v>
      </c>
      <c r="F358" s="253" t="inlineStr">
        <is>
          <t>Y</t>
        </is>
      </c>
      <c r="G358" s="252" t="n"/>
      <c r="H358" s="253">
        <f>IF(A358="SEC", E358 + 1, "")</f>
        <v/>
      </c>
      <c r="I358" s="253" t="n"/>
      <c r="J358" s="252" t="n"/>
      <c r="K358" s="253">
        <f>IF(A358="SEC", H358 + 1, "")</f>
        <v/>
      </c>
      <c r="L358" s="254" t="n"/>
      <c r="M358" s="253" t="inlineStr">
        <is>
          <t>Y</t>
        </is>
      </c>
      <c r="N358" s="253" t="inlineStr">
        <is>
          <t>Y</t>
        </is>
      </c>
      <c r="O358" s="253" t="inlineStr">
        <is>
          <t>Y</t>
        </is>
      </c>
      <c r="P358" s="254" t="n">
        <v>9116.610000000001</v>
      </c>
      <c r="Q358" s="252" t="inlineStr">
        <is>
          <t>M1</t>
        </is>
      </c>
      <c r="R358" s="252" t="inlineStr">
        <is>
          <t>3H-QNB</t>
        </is>
      </c>
      <c r="S358" s="252" t="inlineStr">
        <is>
          <t>0166-0822 (#2)</t>
        </is>
      </c>
      <c r="T358" s="253" t="n">
        <v>30</v>
      </c>
      <c r="U358" s="253" t="n">
        <v>1</v>
      </c>
      <c r="V358" s="255">
        <f>P358*(1/(2.22*10^12))*(1/(30))*(1/(0.125))*10^9</f>
        <v/>
      </c>
      <c r="W358" s="252" t="inlineStr">
        <is>
          <t>Atropine</t>
        </is>
      </c>
      <c r="X358" s="253" t="n">
        <v>1</v>
      </c>
      <c r="Y358" s="253" t="n">
        <v>1.5</v>
      </c>
      <c r="Z358" s="253" t="n">
        <v>5</v>
      </c>
      <c r="AA358" s="253" t="n">
        <v>0.54</v>
      </c>
      <c r="AB358" s="252" t="inlineStr">
        <is>
          <t>Muscarinic</t>
        </is>
      </c>
      <c r="AC358" s="253" t="n">
        <v>1.5</v>
      </c>
      <c r="AD358" s="253" t="n">
        <v>1.5</v>
      </c>
    </row>
    <row r="359">
      <c r="A359" s="250" t="inlineStr">
        <is>
          <t>PRIM</t>
        </is>
      </c>
      <c r="B359" s="250" t="inlineStr">
        <is>
          <t>M1-1</t>
        </is>
      </c>
      <c r="C359" s="251" t="inlineStr">
        <is>
          <t>12/14/2023</t>
        </is>
      </c>
      <c r="D359" s="252" t="inlineStr">
        <is>
          <t>BPT925</t>
        </is>
      </c>
      <c r="E359" s="253">
        <f>IF(A358="SEC", K358 + 1, E358 + 1)</f>
        <v/>
      </c>
      <c r="F359" s="253" t="inlineStr">
        <is>
          <t>Y</t>
        </is>
      </c>
      <c r="G359" s="252" t="n"/>
      <c r="H359" s="253">
        <f>IF(A359="SEC", E359 + 1, "")</f>
        <v/>
      </c>
      <c r="I359" s="253" t="n"/>
      <c r="J359" s="252" t="n"/>
      <c r="K359" s="253">
        <f>IF(A359="SEC", H359 + 1, "")</f>
        <v/>
      </c>
      <c r="L359" s="254" t="n"/>
      <c r="M359" s="253" t="inlineStr">
        <is>
          <t>Y</t>
        </is>
      </c>
      <c r="N359" s="253" t="inlineStr">
        <is>
          <t>Y</t>
        </is>
      </c>
      <c r="O359" s="253" t="inlineStr">
        <is>
          <t>Y</t>
        </is>
      </c>
      <c r="P359" s="254">
        <f>P358</f>
        <v/>
      </c>
      <c r="Q359" s="252" t="inlineStr">
        <is>
          <t>M1</t>
        </is>
      </c>
      <c r="R359" s="252" t="inlineStr">
        <is>
          <t>3H-QNB</t>
        </is>
      </c>
      <c r="S359" s="252" t="inlineStr">
        <is>
          <t>0166-0822 (#2)</t>
        </is>
      </c>
      <c r="T359" s="253" t="n">
        <v>30</v>
      </c>
      <c r="U359" s="253" t="n">
        <v>1</v>
      </c>
      <c r="V359" s="255">
        <f>P359*(1/(2.22*10^12))*(1/(30))*(1/(0.125))*10^9</f>
        <v/>
      </c>
      <c r="W359" s="252" t="inlineStr">
        <is>
          <t>Atropine</t>
        </is>
      </c>
      <c r="X359" s="253" t="n">
        <v>1</v>
      </c>
      <c r="Y359" s="253" t="n">
        <v>1.5</v>
      </c>
      <c r="Z359" s="253" t="n">
        <v>5</v>
      </c>
      <c r="AA359" s="253" t="n">
        <v>0.54</v>
      </c>
      <c r="AB359" s="252" t="inlineStr">
        <is>
          <t>Muscarinic</t>
        </is>
      </c>
      <c r="AC359" s="253" t="n">
        <v>1.5</v>
      </c>
      <c r="AD359" s="253" t="n">
        <v>1.5</v>
      </c>
    </row>
    <row r="360">
      <c r="A360" s="250" t="inlineStr">
        <is>
          <t>PRIM</t>
        </is>
      </c>
      <c r="B360" s="250" t="inlineStr">
        <is>
          <t>M3-0</t>
        </is>
      </c>
      <c r="C360" s="251" t="inlineStr">
        <is>
          <t>12/14/2023</t>
        </is>
      </c>
      <c r="D360" s="252" t="inlineStr">
        <is>
          <t>BPT926</t>
        </is>
      </c>
      <c r="E360" s="253">
        <f>IF(A359="SEC", K359 + 1, E359 + 1)</f>
        <v/>
      </c>
      <c r="F360" s="253" t="inlineStr">
        <is>
          <t>Y</t>
        </is>
      </c>
      <c r="G360" s="252" t="n"/>
      <c r="H360" s="253">
        <f>IF(A360="SEC", E360 + 1, "")</f>
        <v/>
      </c>
      <c r="I360" s="253" t="n"/>
      <c r="J360" s="252" t="n"/>
      <c r="K360" s="253">
        <f>IF(A360="SEC", H360 + 1, "")</f>
        <v/>
      </c>
      <c r="L360" s="254" t="n"/>
      <c r="M360" s="253" t="inlineStr">
        <is>
          <t>Y</t>
        </is>
      </c>
      <c r="N360" s="253" t="inlineStr">
        <is>
          <t>Y</t>
        </is>
      </c>
      <c r="O360" s="253" t="inlineStr">
        <is>
          <t>Y</t>
        </is>
      </c>
      <c r="P360" s="254">
        <f>P359</f>
        <v/>
      </c>
      <c r="Q360" s="252" t="inlineStr">
        <is>
          <t>M3</t>
        </is>
      </c>
      <c r="R360" s="252" t="inlineStr">
        <is>
          <t>3H-QNB</t>
        </is>
      </c>
      <c r="S360" s="252" t="inlineStr">
        <is>
          <t>0166-0822 (#2)</t>
        </is>
      </c>
      <c r="T360" s="253" t="n">
        <v>30</v>
      </c>
      <c r="U360" s="253" t="n">
        <v>1</v>
      </c>
      <c r="V360" s="255">
        <f>P360*(1/(2.22*10^12))*(1/(30))*(1/(0.125))*10^9</f>
        <v/>
      </c>
      <c r="W360" s="252" t="inlineStr">
        <is>
          <t>Atropine</t>
        </is>
      </c>
      <c r="X360" s="253" t="n">
        <v>1</v>
      </c>
      <c r="Y360" s="253" t="n">
        <v>1.5</v>
      </c>
      <c r="Z360" s="253" t="n">
        <v>5</v>
      </c>
      <c r="AA360" s="253" t="n">
        <v>0.54</v>
      </c>
      <c r="AB360" s="252" t="inlineStr">
        <is>
          <t>Muscarinic</t>
        </is>
      </c>
      <c r="AC360" s="253" t="n">
        <v>1.5</v>
      </c>
      <c r="AD360" s="253" t="n">
        <v>1.5</v>
      </c>
    </row>
    <row r="361">
      <c r="A361" s="250" t="inlineStr">
        <is>
          <t>PRIM</t>
        </is>
      </c>
      <c r="B361" s="250" t="inlineStr">
        <is>
          <t>M3-1</t>
        </is>
      </c>
      <c r="C361" s="251" t="inlineStr">
        <is>
          <t>12/14/2023</t>
        </is>
      </c>
      <c r="D361" s="252" t="inlineStr">
        <is>
          <t>BPT927</t>
        </is>
      </c>
      <c r="E361" s="253">
        <f>IF(A360="SEC", K360 + 1, E360 + 1)</f>
        <v/>
      </c>
      <c r="F361" s="253" t="inlineStr">
        <is>
          <t>Y</t>
        </is>
      </c>
      <c r="G361" s="252" t="n"/>
      <c r="H361" s="253">
        <f>IF(A361="SEC", E361 + 1, "")</f>
        <v/>
      </c>
      <c r="I361" s="253" t="n"/>
      <c r="J361" s="252" t="n"/>
      <c r="K361" s="253">
        <f>IF(A361="SEC", H361 + 1, "")</f>
        <v/>
      </c>
      <c r="L361" s="254" t="n"/>
      <c r="M361" s="253" t="inlineStr">
        <is>
          <t>Y</t>
        </is>
      </c>
      <c r="N361" s="253" t="inlineStr">
        <is>
          <t>Y</t>
        </is>
      </c>
      <c r="O361" s="253" t="inlineStr">
        <is>
          <t>Y</t>
        </is>
      </c>
      <c r="P361" s="254">
        <f>P360</f>
        <v/>
      </c>
      <c r="Q361" s="252" t="inlineStr">
        <is>
          <t>M3</t>
        </is>
      </c>
      <c r="R361" s="252" t="inlineStr">
        <is>
          <t>3H-QNB</t>
        </is>
      </c>
      <c r="S361" s="252" t="inlineStr">
        <is>
          <t>0166-0822 (#2)</t>
        </is>
      </c>
      <c r="T361" s="253" t="n">
        <v>30</v>
      </c>
      <c r="U361" s="253" t="n">
        <v>1</v>
      </c>
      <c r="V361" s="255">
        <f>P361*(1/(2.22*10^12))*(1/(30))*(1/(0.125))*10^9</f>
        <v/>
      </c>
      <c r="W361" s="252" t="inlineStr">
        <is>
          <t>Atropine</t>
        </is>
      </c>
      <c r="X361" s="253" t="n">
        <v>1</v>
      </c>
      <c r="Y361" s="253" t="n">
        <v>1.5</v>
      </c>
      <c r="Z361" s="253" t="n">
        <v>5</v>
      </c>
      <c r="AA361" s="253" t="n">
        <v>0.54</v>
      </c>
      <c r="AB361" s="252" t="inlineStr">
        <is>
          <t>Muscarinic</t>
        </is>
      </c>
      <c r="AC361" s="253" t="n">
        <v>1.5</v>
      </c>
      <c r="AD361" s="253" t="n">
        <v>1.5</v>
      </c>
    </row>
    <row r="362">
      <c r="A362" s="250" t="inlineStr">
        <is>
          <t>PRIM</t>
        </is>
      </c>
      <c r="B362" s="250" t="inlineStr">
        <is>
          <t>M5-0</t>
        </is>
      </c>
      <c r="C362" s="251" t="inlineStr">
        <is>
          <t>12/14/2023</t>
        </is>
      </c>
      <c r="D362" s="252" t="inlineStr">
        <is>
          <t>BPT928</t>
        </is>
      </c>
      <c r="E362" s="253">
        <f>IF(A361="SEC", K361 + 1, E361 + 1)</f>
        <v/>
      </c>
      <c r="F362" s="253" t="inlineStr">
        <is>
          <t>Y</t>
        </is>
      </c>
      <c r="G362" s="252" t="n"/>
      <c r="H362" s="253">
        <f>IF(A362="SEC", E362 + 1, "")</f>
        <v/>
      </c>
      <c r="I362" s="253" t="n"/>
      <c r="J362" s="252" t="n"/>
      <c r="K362" s="253">
        <f>IF(A362="SEC", H362 + 1, "")</f>
        <v/>
      </c>
      <c r="L362" s="254" t="n"/>
      <c r="M362" s="253" t="inlineStr">
        <is>
          <t>Y</t>
        </is>
      </c>
      <c r="N362" s="253" t="inlineStr">
        <is>
          <t>Y</t>
        </is>
      </c>
      <c r="O362" s="253" t="inlineStr">
        <is>
          <t>Y</t>
        </is>
      </c>
      <c r="P362" s="254">
        <f>P361</f>
        <v/>
      </c>
      <c r="Q362" s="252" t="inlineStr">
        <is>
          <t>M5</t>
        </is>
      </c>
      <c r="R362" s="252" t="inlineStr">
        <is>
          <t>3H-QNB</t>
        </is>
      </c>
      <c r="S362" s="252" t="inlineStr">
        <is>
          <t>0166-0822 (#2)</t>
        </is>
      </c>
      <c r="T362" s="253" t="n">
        <v>30</v>
      </c>
      <c r="U362" s="253" t="n">
        <v>1</v>
      </c>
      <c r="V362" s="255">
        <f>P362*(1/(2.22*10^12))*(1/(30))*(1/(0.125))*10^9</f>
        <v/>
      </c>
      <c r="W362" s="252" t="inlineStr">
        <is>
          <t>Atropine</t>
        </is>
      </c>
      <c r="X362" s="253" t="n">
        <v>1</v>
      </c>
      <c r="Y362" s="253" t="n">
        <v>1</v>
      </c>
      <c r="Z362" s="253" t="n">
        <v>5</v>
      </c>
      <c r="AA362" s="253" t="n">
        <v>0.54</v>
      </c>
      <c r="AB362" s="252" t="inlineStr">
        <is>
          <t>Muscarinic</t>
        </is>
      </c>
      <c r="AC362" s="253" t="n">
        <v>1</v>
      </c>
      <c r="AD362" s="253" t="n">
        <v>1</v>
      </c>
    </row>
    <row r="363">
      <c r="A363" s="250" t="inlineStr">
        <is>
          <t>PRIM</t>
        </is>
      </c>
      <c r="B363" s="250" t="inlineStr">
        <is>
          <t>M5-1</t>
        </is>
      </c>
      <c r="C363" s="251" t="inlineStr">
        <is>
          <t>12/14/2023</t>
        </is>
      </c>
      <c r="D363" s="252" t="inlineStr">
        <is>
          <t>BPT929</t>
        </is>
      </c>
      <c r="E363" s="253">
        <f>IF(A362="SEC", K362 + 1, E362 + 1)</f>
        <v/>
      </c>
      <c r="F363" s="253" t="inlineStr">
        <is>
          <t>Y</t>
        </is>
      </c>
      <c r="G363" s="252" t="n"/>
      <c r="H363" s="253">
        <f>IF(A363="SEC", E363 + 1, "")</f>
        <v/>
      </c>
      <c r="I363" s="253" t="n"/>
      <c r="J363" s="252" t="n"/>
      <c r="K363" s="253">
        <f>IF(A363="SEC", H363 + 1, "")</f>
        <v/>
      </c>
      <c r="L363" s="254" t="n"/>
      <c r="M363" s="253" t="inlineStr">
        <is>
          <t>Y</t>
        </is>
      </c>
      <c r="N363" s="253" t="inlineStr">
        <is>
          <t>Y</t>
        </is>
      </c>
      <c r="O363" s="253" t="inlineStr">
        <is>
          <t>Y</t>
        </is>
      </c>
      <c r="P363" s="254">
        <f>P362</f>
        <v/>
      </c>
      <c r="Q363" s="252" t="inlineStr">
        <is>
          <t>M5</t>
        </is>
      </c>
      <c r="R363" s="252" t="inlineStr">
        <is>
          <t>3H-QNB</t>
        </is>
      </c>
      <c r="S363" s="252" t="inlineStr">
        <is>
          <t>0166-0822 (#2)</t>
        </is>
      </c>
      <c r="T363" s="253" t="n">
        <v>30</v>
      </c>
      <c r="U363" s="253" t="n">
        <v>1</v>
      </c>
      <c r="V363" s="255">
        <f>P363*(1/(2.22*10^12))*(1/(30))*(1/(0.125))*10^9</f>
        <v/>
      </c>
      <c r="W363" s="252" t="inlineStr">
        <is>
          <t>Atropine</t>
        </is>
      </c>
      <c r="X363" s="253" t="n">
        <v>1</v>
      </c>
      <c r="Y363" s="253" t="n">
        <v>1</v>
      </c>
      <c r="Z363" s="253" t="n">
        <v>5</v>
      </c>
      <c r="AA363" s="253" t="n">
        <v>0.54</v>
      </c>
      <c r="AB363" s="252" t="inlineStr">
        <is>
          <t>Muscarinic</t>
        </is>
      </c>
      <c r="AC363" s="253" t="n">
        <v>1</v>
      </c>
      <c r="AD363" s="253" t="n">
        <v>1</v>
      </c>
    </row>
    <row r="364">
      <c r="A364" s="250" t="inlineStr">
        <is>
          <t>SEC</t>
        </is>
      </c>
      <c r="B364" s="250" t="inlineStr">
        <is>
          <t>D2-0</t>
        </is>
      </c>
      <c r="C364" s="251" t="inlineStr">
        <is>
          <t>12/14/2023</t>
        </is>
      </c>
      <c r="D364" s="252" t="inlineStr">
        <is>
          <t>BPT931</t>
        </is>
      </c>
      <c r="E364" s="253">
        <f>IF(A363="SEC", K363 + 1, E363 + 1)</f>
        <v/>
      </c>
      <c r="F364" s="253" t="inlineStr">
        <is>
          <t>Y</t>
        </is>
      </c>
      <c r="G364" s="252" t="inlineStr">
        <is>
          <t>BPT932</t>
        </is>
      </c>
      <c r="H364" s="253">
        <f>IF(A364="SEC", E364 + 1, "")</f>
        <v/>
      </c>
      <c r="I364" s="253">
        <f>F364</f>
        <v/>
      </c>
      <c r="J364" s="252" t="inlineStr">
        <is>
          <t>BPT933</t>
        </is>
      </c>
      <c r="K364" s="253">
        <f>IF(A364="SEC", H364 + 1, "")</f>
        <v/>
      </c>
      <c r="L364" s="254">
        <f>F364</f>
        <v/>
      </c>
      <c r="M364" s="253" t="inlineStr">
        <is>
          <t>Y</t>
        </is>
      </c>
      <c r="N364" s="253" t="inlineStr">
        <is>
          <t>Y</t>
        </is>
      </c>
      <c r="O364" s="253" t="inlineStr">
        <is>
          <t>Y</t>
        </is>
      </c>
      <c r="P364" s="254" t="n">
        <v>28163.11</v>
      </c>
      <c r="Q364" s="252" t="inlineStr">
        <is>
          <t>D2</t>
        </is>
      </c>
      <c r="R364" s="252" t="inlineStr">
        <is>
          <t>3H-Methylspiperone</t>
        </is>
      </c>
      <c r="S364" s="252" t="inlineStr">
        <is>
          <t>0164-1023 (#2)</t>
        </is>
      </c>
      <c r="T364" s="253" t="n">
        <v>82</v>
      </c>
      <c r="U364" s="253" t="n">
        <v>1.5</v>
      </c>
      <c r="V364" s="255">
        <f>P364*(1/(2.22*10^12))*(1/(82))*(1/(0.125))*10^9</f>
        <v/>
      </c>
      <c r="W364" s="252" t="inlineStr">
        <is>
          <t>Haloperidol</t>
        </is>
      </c>
      <c r="X364" s="253" t="n">
        <v>3</v>
      </c>
      <c r="Y364" s="253" t="n">
        <v>3</v>
      </c>
      <c r="Z364" s="253" t="n">
        <v>15</v>
      </c>
      <c r="AA364" s="253" t="n">
        <v>6.64</v>
      </c>
      <c r="AB364" s="252" t="inlineStr">
        <is>
          <t>Dopamine</t>
        </is>
      </c>
      <c r="AC364" s="253" t="n">
        <v>1</v>
      </c>
      <c r="AD364" s="253" t="n">
        <v>1</v>
      </c>
    </row>
    <row r="365">
      <c r="A365" s="250" t="inlineStr">
        <is>
          <t>SEC</t>
        </is>
      </c>
      <c r="B365" s="250" t="inlineStr">
        <is>
          <t>D2-1</t>
        </is>
      </c>
      <c r="C365" s="251" t="inlineStr">
        <is>
          <t>12/14/2023</t>
        </is>
      </c>
      <c r="D365" s="252" t="inlineStr">
        <is>
          <t>BPT935</t>
        </is>
      </c>
      <c r="E365" s="253">
        <f>IF(A364="SEC", K364 + 1, E364 + 1)</f>
        <v/>
      </c>
      <c r="F365" s="253" t="inlineStr">
        <is>
          <t>Y</t>
        </is>
      </c>
      <c r="G365" s="252" t="inlineStr">
        <is>
          <t>BPT936</t>
        </is>
      </c>
      <c r="H365" s="253">
        <f>IF(A365="SEC", E365 + 1, "")</f>
        <v/>
      </c>
      <c r="I365" s="253">
        <f>F365</f>
        <v/>
      </c>
      <c r="J365" s="252" t="inlineStr">
        <is>
          <t>BPT937</t>
        </is>
      </c>
      <c r="K365" s="253">
        <f>IF(A365="SEC", H365 + 1, "")</f>
        <v/>
      </c>
      <c r="L365" s="254">
        <f>F365</f>
        <v/>
      </c>
      <c r="M365" s="253" t="inlineStr">
        <is>
          <t>Y</t>
        </is>
      </c>
      <c r="N365" s="253" t="inlineStr">
        <is>
          <t>Y</t>
        </is>
      </c>
      <c r="O365" s="253" t="inlineStr">
        <is>
          <t>Y</t>
        </is>
      </c>
      <c r="P365" s="254">
        <f>P364</f>
        <v/>
      </c>
      <c r="Q365" s="252" t="inlineStr">
        <is>
          <t>D2</t>
        </is>
      </c>
      <c r="R365" s="252" t="inlineStr">
        <is>
          <t>3H-Methylspiperone</t>
        </is>
      </c>
      <c r="S365" s="252" t="inlineStr">
        <is>
          <t>0164-1023 (#2)</t>
        </is>
      </c>
      <c r="T365" s="253" t="n">
        <v>82</v>
      </c>
      <c r="U365" s="253" t="n">
        <v>1.5</v>
      </c>
      <c r="V365" s="255">
        <f>P365*(1/(2.22*10^12))*(1/(82))*(1/(0.125))*10^9</f>
        <v/>
      </c>
      <c r="W365" s="252" t="inlineStr">
        <is>
          <t>Haloperidol</t>
        </is>
      </c>
      <c r="X365" s="253" t="n">
        <v>3</v>
      </c>
      <c r="Y365" s="253" t="n">
        <v>3</v>
      </c>
      <c r="Z365" s="253" t="n">
        <v>15</v>
      </c>
      <c r="AA365" s="253" t="n">
        <v>6.64</v>
      </c>
      <c r="AB365" s="252" t="inlineStr">
        <is>
          <t>Dopamine</t>
        </is>
      </c>
      <c r="AC365" s="253" t="n">
        <v>1</v>
      </c>
      <c r="AD365" s="253" t="n">
        <v>1</v>
      </c>
    </row>
    <row r="366">
      <c r="A366" s="250" t="inlineStr">
        <is>
          <t>SEC</t>
        </is>
      </c>
      <c r="B366" s="250" t="inlineStr">
        <is>
          <t>D2-2</t>
        </is>
      </c>
      <c r="C366" s="251" t="inlineStr">
        <is>
          <t>12/14/2023</t>
        </is>
      </c>
      <c r="D366" s="252" t="inlineStr">
        <is>
          <t>BPT939</t>
        </is>
      </c>
      <c r="E366" s="253">
        <f>IF(A365="SEC", K365 + 1, E365 + 1)</f>
        <v/>
      </c>
      <c r="F366" s="253" t="inlineStr">
        <is>
          <t>Y</t>
        </is>
      </c>
      <c r="G366" s="252" t="inlineStr">
        <is>
          <t>BPT940</t>
        </is>
      </c>
      <c r="H366" s="253">
        <f>IF(A366="SEC", E366 + 1, "")</f>
        <v/>
      </c>
      <c r="I366" s="253">
        <f>F366</f>
        <v/>
      </c>
      <c r="J366" s="252" t="inlineStr">
        <is>
          <t>BPT941</t>
        </is>
      </c>
      <c r="K366" s="253">
        <f>IF(A366="SEC", H366 + 1, "")</f>
        <v/>
      </c>
      <c r="L366" s="254">
        <f>F366</f>
        <v/>
      </c>
      <c r="M366" s="253" t="inlineStr">
        <is>
          <t>Y</t>
        </is>
      </c>
      <c r="N366" s="253" t="inlineStr">
        <is>
          <t>Y</t>
        </is>
      </c>
      <c r="O366" s="253" t="inlineStr">
        <is>
          <t>Y</t>
        </is>
      </c>
      <c r="P366" s="254">
        <f>P365</f>
        <v/>
      </c>
      <c r="Q366" s="252" t="inlineStr">
        <is>
          <t>D2</t>
        </is>
      </c>
      <c r="R366" s="252" t="inlineStr">
        <is>
          <t>3H-Methylspiperone</t>
        </is>
      </c>
      <c r="S366" s="252" t="inlineStr">
        <is>
          <t>0164-1023 (#2)</t>
        </is>
      </c>
      <c r="T366" s="253" t="n">
        <v>82</v>
      </c>
      <c r="U366" s="253" t="n">
        <v>1.5</v>
      </c>
      <c r="V366" s="255">
        <f>P366*(1/(2.22*10^12))*(1/(82))*(1/(0.125))*10^9</f>
        <v/>
      </c>
      <c r="W366" s="252" t="inlineStr">
        <is>
          <t>Haloperidol</t>
        </is>
      </c>
      <c r="X366" s="253" t="n">
        <v>3</v>
      </c>
      <c r="Y366" s="253" t="n">
        <v>3</v>
      </c>
      <c r="Z366" s="253" t="n">
        <v>15</v>
      </c>
      <c r="AA366" s="253" t="n">
        <v>6.64</v>
      </c>
      <c r="AB366" s="252" t="inlineStr">
        <is>
          <t>Dopamine</t>
        </is>
      </c>
      <c r="AC366" s="253" t="n">
        <v>1</v>
      </c>
      <c r="AD366" s="253" t="n">
        <v>1</v>
      </c>
    </row>
    <row r="367">
      <c r="A367" s="250" t="inlineStr">
        <is>
          <t>SEC</t>
        </is>
      </c>
      <c r="B367" s="250" t="inlineStr">
        <is>
          <t>DAT-0</t>
        </is>
      </c>
      <c r="C367" s="251" t="inlineStr">
        <is>
          <t>12/14/2023</t>
        </is>
      </c>
      <c r="D367" s="252" t="inlineStr">
        <is>
          <t>BPT943</t>
        </is>
      </c>
      <c r="E367" s="253">
        <f>IF(A366="SEC", K366 + 1, E366 + 1)</f>
        <v/>
      </c>
      <c r="F367" s="253" t="inlineStr">
        <is>
          <t>Y</t>
        </is>
      </c>
      <c r="G367" s="252" t="inlineStr">
        <is>
          <t>BPT944</t>
        </is>
      </c>
      <c r="H367" s="253">
        <f>IF(A367="SEC", E367 + 1, "")</f>
        <v/>
      </c>
      <c r="I367" s="253">
        <f>F367</f>
        <v/>
      </c>
      <c r="J367" s="252" t="inlineStr">
        <is>
          <t>BPT945</t>
        </is>
      </c>
      <c r="K367" s="253">
        <f>IF(A367="SEC", H367 + 1, "")</f>
        <v/>
      </c>
      <c r="L367" s="254">
        <f>F367</f>
        <v/>
      </c>
      <c r="M367" s="253" t="inlineStr">
        <is>
          <t>Y</t>
        </is>
      </c>
      <c r="N367" s="253" t="inlineStr">
        <is>
          <t>Y</t>
        </is>
      </c>
      <c r="O367" s="253" t="inlineStr">
        <is>
          <t>Y</t>
        </is>
      </c>
      <c r="P367" s="254" t="n">
        <v>96473.16</v>
      </c>
      <c r="Q367" s="252" t="inlineStr">
        <is>
          <t>DAT</t>
        </is>
      </c>
      <c r="R367" s="252" t="inlineStr">
        <is>
          <t>3H-Win35428</t>
        </is>
      </c>
      <c r="S367" s="252" t="inlineStr">
        <is>
          <t>0024-0223 (#1)</t>
        </is>
      </c>
      <c r="T367" s="253" t="n">
        <v>82.8</v>
      </c>
      <c r="U367" s="253" t="n">
        <v>5</v>
      </c>
      <c r="V367" s="255">
        <f>P367*(1/(2.22*10^12))*(1/(82.8))*(1/(0.125))*10^9</f>
        <v/>
      </c>
      <c r="W367" s="252" t="inlineStr">
        <is>
          <t>GBR12909</t>
        </is>
      </c>
      <c r="X367" s="253" t="n">
        <v>3</v>
      </c>
      <c r="Y367" s="253" t="n">
        <v>3</v>
      </c>
      <c r="Z367" s="253" t="n">
        <v>15</v>
      </c>
      <c r="AA367" s="253" t="n">
        <v>22.36</v>
      </c>
      <c r="AB367" s="252" t="inlineStr">
        <is>
          <t>Transporter</t>
        </is>
      </c>
      <c r="AC367" s="253" t="n">
        <v>1</v>
      </c>
      <c r="AD367" s="253" t="n">
        <v>1</v>
      </c>
    </row>
    <row r="368">
      <c r="A368" s="250" t="inlineStr">
        <is>
          <t>SEC</t>
        </is>
      </c>
      <c r="B368" s="250" t="inlineStr">
        <is>
          <t>DAT-1</t>
        </is>
      </c>
      <c r="C368" s="251" t="inlineStr">
        <is>
          <t>12/14/2023</t>
        </is>
      </c>
      <c r="D368" s="252" t="inlineStr">
        <is>
          <t>BPT947</t>
        </is>
      </c>
      <c r="E368" s="253">
        <f>IF(A367="SEC", K367 + 1, E367 + 1)</f>
        <v/>
      </c>
      <c r="F368" s="253" t="inlineStr">
        <is>
          <t>Y</t>
        </is>
      </c>
      <c r="G368" s="252" t="inlineStr">
        <is>
          <t>BPT948</t>
        </is>
      </c>
      <c r="H368" s="253">
        <f>IF(A368="SEC", E368 + 1, "")</f>
        <v/>
      </c>
      <c r="I368" s="253">
        <f>F368</f>
        <v/>
      </c>
      <c r="J368" s="252" t="inlineStr">
        <is>
          <t>BPT949</t>
        </is>
      </c>
      <c r="K368" s="253">
        <f>IF(A368="SEC", H368 + 1, "")</f>
        <v/>
      </c>
      <c r="L368" s="254">
        <f>F368</f>
        <v/>
      </c>
      <c r="M368" s="253" t="inlineStr">
        <is>
          <t>Y</t>
        </is>
      </c>
      <c r="N368" s="253" t="inlineStr">
        <is>
          <t>Y</t>
        </is>
      </c>
      <c r="O368" s="253" t="inlineStr">
        <is>
          <t>Y</t>
        </is>
      </c>
      <c r="P368" s="254">
        <f>P367</f>
        <v/>
      </c>
      <c r="Q368" s="252" t="inlineStr">
        <is>
          <t>DAT</t>
        </is>
      </c>
      <c r="R368" s="252" t="inlineStr">
        <is>
          <t>3H-Win35428</t>
        </is>
      </c>
      <c r="S368" s="252" t="inlineStr">
        <is>
          <t>0024-0223 (#1)</t>
        </is>
      </c>
      <c r="T368" s="253" t="n">
        <v>82.8</v>
      </c>
      <c r="U368" s="253" t="n">
        <v>5</v>
      </c>
      <c r="V368" s="255">
        <f>P368*(1/(2.22*10^12))*(1/(82.8))*(1/(0.125))*10^9</f>
        <v/>
      </c>
      <c r="W368" s="252" t="inlineStr">
        <is>
          <t>GBR12909</t>
        </is>
      </c>
      <c r="X368" s="253" t="n">
        <v>3</v>
      </c>
      <c r="Y368" s="253" t="n">
        <v>3</v>
      </c>
      <c r="Z368" s="253" t="n">
        <v>15</v>
      </c>
      <c r="AA368" s="253" t="n">
        <v>22.36</v>
      </c>
      <c r="AB368" s="252" t="inlineStr">
        <is>
          <t>Transporter</t>
        </is>
      </c>
      <c r="AC368" s="253" t="n">
        <v>1</v>
      </c>
      <c r="AD368" s="253" t="n">
        <v>1</v>
      </c>
    </row>
    <row r="369">
      <c r="A369" s="256" t="inlineStr">
        <is>
          <t>PRIM</t>
        </is>
      </c>
      <c r="B369" s="256" t="inlineStr">
        <is>
          <t>5-HT5A-0</t>
        </is>
      </c>
      <c r="C369" s="257" t="inlineStr">
        <is>
          <t>12/15/2023</t>
        </is>
      </c>
      <c r="D369" s="258" t="inlineStr">
        <is>
          <t>BPT974</t>
        </is>
      </c>
      <c r="E369" s="259" t="n">
        <v>4</v>
      </c>
      <c r="F369" s="259" t="inlineStr">
        <is>
          <t>Y</t>
        </is>
      </c>
      <c r="G369" s="258" t="n"/>
      <c r="H369" s="259">
        <f>IF(A369="SEC", E369 + 1, "")</f>
        <v/>
      </c>
      <c r="I369" s="259" t="n"/>
      <c r="J369" s="258" t="n"/>
      <c r="K369" s="259" t="n"/>
      <c r="L369" s="260" t="n"/>
      <c r="M369" s="259" t="inlineStr">
        <is>
          <t>y</t>
        </is>
      </c>
      <c r="N369" s="259" t="inlineStr">
        <is>
          <t>y</t>
        </is>
      </c>
      <c r="O369" s="259" t="inlineStr">
        <is>
          <t>y</t>
        </is>
      </c>
      <c r="P369" s="260" t="n">
        <v>74341.61</v>
      </c>
      <c r="Q369" s="258" t="inlineStr">
        <is>
          <t>5-HT5A</t>
        </is>
      </c>
      <c r="R369" s="258" t="inlineStr">
        <is>
          <t>3H-LSD</t>
        </is>
      </c>
      <c r="S369" s="258" t="inlineStr">
        <is>
          <t>0150-0923 (#12)</t>
        </is>
      </c>
      <c r="T369" s="259" t="n">
        <v>83.2</v>
      </c>
      <c r="U369" s="259" t="n">
        <v>3</v>
      </c>
      <c r="V369" s="261">
        <f>P369*(1/(2.22*10^12))*(1/(83.2))*(1/(0.125))*10^9</f>
        <v/>
      </c>
      <c r="W369" s="258" t="inlineStr">
        <is>
          <t>Ergotamine tartrate</t>
        </is>
      </c>
      <c r="X369" s="259" t="n">
        <v>1</v>
      </c>
      <c r="Y369" s="259" t="n">
        <v>1</v>
      </c>
      <c r="Z369" s="259" t="n">
        <v>5</v>
      </c>
      <c r="AA369" s="259" t="n">
        <v>4.49</v>
      </c>
      <c r="AB369" s="258" t="inlineStr">
        <is>
          <t>Standard</t>
        </is>
      </c>
      <c r="AC369" s="259" t="n">
        <v>1</v>
      </c>
      <c r="AD369" s="259" t="n">
        <v>1</v>
      </c>
    </row>
    <row r="370">
      <c r="A370" s="256" t="inlineStr">
        <is>
          <t>PRIM</t>
        </is>
      </c>
      <c r="B370" s="256" t="inlineStr">
        <is>
          <t>5-HT5A-1</t>
        </is>
      </c>
      <c r="C370" s="257" t="inlineStr">
        <is>
          <t>12/15/2023</t>
        </is>
      </c>
      <c r="D370" s="258" t="inlineStr">
        <is>
          <t>BPT975</t>
        </is>
      </c>
      <c r="E370" s="259">
        <f>IF(A369="SEC", K369 + 1, E369 + 1)</f>
        <v/>
      </c>
      <c r="F370" s="259" t="inlineStr">
        <is>
          <t>Y</t>
        </is>
      </c>
      <c r="G370" s="258" t="n"/>
      <c r="H370" s="259">
        <f>IF(A370="SEC", E370 + 1, "")</f>
        <v/>
      </c>
      <c r="I370" s="259" t="n"/>
      <c r="J370" s="258" t="n"/>
      <c r="K370" s="259" t="n"/>
      <c r="L370" s="260" t="n"/>
      <c r="M370" s="259" t="inlineStr">
        <is>
          <t>y</t>
        </is>
      </c>
      <c r="N370" s="259" t="inlineStr">
        <is>
          <t>y</t>
        </is>
      </c>
      <c r="O370" s="259" t="inlineStr">
        <is>
          <t>y</t>
        </is>
      </c>
      <c r="P370" s="260">
        <f>P369</f>
        <v/>
      </c>
      <c r="Q370" s="258" t="inlineStr">
        <is>
          <t>5-HT5A</t>
        </is>
      </c>
      <c r="R370" s="258" t="inlineStr">
        <is>
          <t>3H-LSD</t>
        </is>
      </c>
      <c r="S370" s="258" t="inlineStr">
        <is>
          <t>0150-0923 (#12)</t>
        </is>
      </c>
      <c r="T370" s="259" t="n">
        <v>83.2</v>
      </c>
      <c r="U370" s="259" t="n">
        <v>3</v>
      </c>
      <c r="V370" s="261">
        <f>P370*(1/(2.22*10^12))*(1/(83.2))*(1/(0.125))*10^9</f>
        <v/>
      </c>
      <c r="W370" s="258" t="inlineStr">
        <is>
          <t>Ergotamine tartrate</t>
        </is>
      </c>
      <c r="X370" s="259" t="n">
        <v>1</v>
      </c>
      <c r="Y370" s="259" t="n">
        <v>1</v>
      </c>
      <c r="Z370" s="259" t="n">
        <v>5</v>
      </c>
      <c r="AA370" s="259" t="n">
        <v>4.49</v>
      </c>
      <c r="AB370" s="258" t="inlineStr">
        <is>
          <t>Standard</t>
        </is>
      </c>
      <c r="AC370" s="259" t="n">
        <v>1</v>
      </c>
      <c r="AD370" s="259" t="n">
        <v>1</v>
      </c>
    </row>
    <row r="371">
      <c r="A371" s="256" t="inlineStr">
        <is>
          <t>PRIM</t>
        </is>
      </c>
      <c r="B371" s="256" t="inlineStr">
        <is>
          <t>D1-0</t>
        </is>
      </c>
      <c r="C371" s="257" t="inlineStr">
        <is>
          <t>12/15/2023</t>
        </is>
      </c>
      <c r="D371" s="258" t="inlineStr">
        <is>
          <t>BPT978</t>
        </is>
      </c>
      <c r="E371" s="259">
        <f>IF(A370="SEC", K370 + 1, E370 + 1)</f>
        <v/>
      </c>
      <c r="F371" s="259" t="inlineStr">
        <is>
          <t>Y</t>
        </is>
      </c>
      <c r="G371" s="258" t="n"/>
      <c r="H371" s="259">
        <f>IF(A371="SEC", E371 + 1, "")</f>
        <v/>
      </c>
      <c r="I371" s="259" t="n"/>
      <c r="J371" s="258" t="n"/>
      <c r="K371" s="259" t="n"/>
      <c r="L371" s="260" t="n"/>
      <c r="M371" s="259" t="inlineStr">
        <is>
          <t>y</t>
        </is>
      </c>
      <c r="N371" s="259" t="inlineStr">
        <is>
          <t>y</t>
        </is>
      </c>
      <c r="O371" s="259" t="inlineStr">
        <is>
          <t>y</t>
        </is>
      </c>
      <c r="P371" s="260" t="n">
        <v>36705.09</v>
      </c>
      <c r="Q371" s="258" t="inlineStr">
        <is>
          <t>D1</t>
        </is>
      </c>
      <c r="R371" s="258" t="inlineStr">
        <is>
          <t>3H-SCH23390</t>
        </is>
      </c>
      <c r="S371" s="258" t="inlineStr">
        <is>
          <t>0144-0822 (#2)</t>
        </is>
      </c>
      <c r="T371" s="259" t="n">
        <v>82</v>
      </c>
      <c r="U371" s="259" t="n">
        <v>2</v>
      </c>
      <c r="V371" s="261">
        <f>P371*(1/(2.22*10^12))*(1/(82))*(1/(0.125))*10^9</f>
        <v/>
      </c>
      <c r="W371" s="258" t="inlineStr">
        <is>
          <t>(+)-Butaclamol</t>
        </is>
      </c>
      <c r="X371" s="259" t="n">
        <v>1</v>
      </c>
      <c r="Y371" s="259" t="n">
        <v>1</v>
      </c>
      <c r="Z371" s="259" t="n">
        <v>5</v>
      </c>
      <c r="AA371" s="259" t="n">
        <v>2.95</v>
      </c>
      <c r="AB371" s="258" t="inlineStr">
        <is>
          <t>Dopamine</t>
        </is>
      </c>
      <c r="AC371" s="259" t="n">
        <v>1</v>
      </c>
      <c r="AD371" s="259" t="n">
        <v>1</v>
      </c>
    </row>
    <row r="372">
      <c r="A372" s="256" t="inlineStr">
        <is>
          <t>PRIM</t>
        </is>
      </c>
      <c r="B372" s="256" t="inlineStr">
        <is>
          <t>D1-1</t>
        </is>
      </c>
      <c r="C372" s="257" t="inlineStr">
        <is>
          <t>12/15/2023</t>
        </is>
      </c>
      <c r="D372" s="258" t="inlineStr">
        <is>
          <t>BPT979</t>
        </is>
      </c>
      <c r="E372" s="259">
        <f>IF(A371="SEC", K371 + 1, E371 + 1)</f>
        <v/>
      </c>
      <c r="F372" s="259" t="inlineStr">
        <is>
          <t>Y</t>
        </is>
      </c>
      <c r="G372" s="258" t="n"/>
      <c r="H372" s="259">
        <f>IF(A372="SEC", E372 + 1, "")</f>
        <v/>
      </c>
      <c r="I372" s="259" t="n"/>
      <c r="J372" s="258" t="n"/>
      <c r="K372" s="259" t="n"/>
      <c r="L372" s="260" t="n"/>
      <c r="M372" s="259" t="inlineStr">
        <is>
          <t>y</t>
        </is>
      </c>
      <c r="N372" s="259" t="inlineStr">
        <is>
          <t>y</t>
        </is>
      </c>
      <c r="O372" s="259" t="inlineStr">
        <is>
          <t>y</t>
        </is>
      </c>
      <c r="P372" s="260">
        <f>P371</f>
        <v/>
      </c>
      <c r="Q372" s="258" t="inlineStr">
        <is>
          <t>D1</t>
        </is>
      </c>
      <c r="R372" s="258" t="inlineStr">
        <is>
          <t>3H-SCH23390</t>
        </is>
      </c>
      <c r="S372" s="258" t="inlineStr">
        <is>
          <t>0144-0822 (#2)</t>
        </is>
      </c>
      <c r="T372" s="259" t="n">
        <v>82</v>
      </c>
      <c r="U372" s="259" t="n">
        <v>2</v>
      </c>
      <c r="V372" s="261">
        <f>P372*(1/(2.22*10^12))*(1/(82))*(1/(0.125))*10^9</f>
        <v/>
      </c>
      <c r="W372" s="258" t="inlineStr">
        <is>
          <t>(+)-Butaclamol</t>
        </is>
      </c>
      <c r="X372" s="259" t="n">
        <v>1</v>
      </c>
      <c r="Y372" s="259" t="n">
        <v>1</v>
      </c>
      <c r="Z372" s="259" t="n">
        <v>5</v>
      </c>
      <c r="AA372" s="259" t="n">
        <v>2.95</v>
      </c>
      <c r="AB372" s="258" t="inlineStr">
        <is>
          <t>Dopamine</t>
        </is>
      </c>
      <c r="AC372" s="259" t="n">
        <v>1</v>
      </c>
      <c r="AD372" s="259" t="n">
        <v>1</v>
      </c>
    </row>
    <row r="373">
      <c r="A373" s="256" t="inlineStr">
        <is>
          <t>PRIM</t>
        </is>
      </c>
      <c r="B373" s="256" t="inlineStr">
        <is>
          <t>Beta2-0</t>
        </is>
      </c>
      <c r="C373" s="257" t="inlineStr">
        <is>
          <t>12/15/2023</t>
        </is>
      </c>
      <c r="D373" s="258" t="inlineStr">
        <is>
          <t>BPT976</t>
        </is>
      </c>
      <c r="E373" s="259">
        <f>IF(A372="SEC", K372 + 1, E372 + 1)</f>
        <v/>
      </c>
      <c r="F373" s="259" t="inlineStr">
        <is>
          <t>Y</t>
        </is>
      </c>
      <c r="G373" s="258" t="n"/>
      <c r="H373" s="259">
        <f>IF(A373="SEC", E373 + 1, "")</f>
        <v/>
      </c>
      <c r="I373" s="259" t="n"/>
      <c r="J373" s="258" t="n"/>
      <c r="K373" s="259" t="n"/>
      <c r="L373" s="260" t="n"/>
      <c r="M373" s="259" t="inlineStr">
        <is>
          <t>y</t>
        </is>
      </c>
      <c r="N373" s="259" t="inlineStr">
        <is>
          <t>y</t>
        </is>
      </c>
      <c r="O373" s="259" t="inlineStr">
        <is>
          <t>y</t>
        </is>
      </c>
      <c r="P373" s="260" t="n">
        <v>20154.08</v>
      </c>
      <c r="Q373" s="258" t="inlineStr">
        <is>
          <t>Beta2</t>
        </is>
      </c>
      <c r="R373" s="258" t="inlineStr">
        <is>
          <t>3H-CGP12177</t>
        </is>
      </c>
      <c r="S373" s="258" t="inlineStr">
        <is>
          <t>0133-0823</t>
        </is>
      </c>
      <c r="T373" s="259" t="n">
        <v>52.9</v>
      </c>
      <c r="U373" s="259" t="n">
        <v>1</v>
      </c>
      <c r="V373" s="261">
        <f>P373*(1/(2.22*10^12))*(1/(52.9))*(1/(0.125))*10^9</f>
        <v/>
      </c>
      <c r="W373" s="258" t="inlineStr">
        <is>
          <t>alprenolol HCl</t>
        </is>
      </c>
      <c r="X373" s="259" t="n">
        <v>1</v>
      </c>
      <c r="Y373" s="259" t="n">
        <v>1</v>
      </c>
      <c r="Z373" s="259" t="n">
        <v>5</v>
      </c>
      <c r="AA373" s="259" t="n">
        <v>0.95</v>
      </c>
      <c r="AB373" s="258" t="inlineStr">
        <is>
          <t>Beta</t>
        </is>
      </c>
      <c r="AC373" s="259" t="n">
        <v>1</v>
      </c>
      <c r="AD373" s="259" t="n">
        <v>1</v>
      </c>
    </row>
    <row r="374">
      <c r="A374" s="256" t="inlineStr">
        <is>
          <t>PRIM</t>
        </is>
      </c>
      <c r="B374" s="256" t="inlineStr">
        <is>
          <t>Beta2-1</t>
        </is>
      </c>
      <c r="C374" s="257" t="inlineStr">
        <is>
          <t>12/15/2023</t>
        </is>
      </c>
      <c r="D374" s="258" t="inlineStr">
        <is>
          <t>BPT977</t>
        </is>
      </c>
      <c r="E374" s="259">
        <f>IF(A373="SEC", K373 + 1, E373 + 1)</f>
        <v/>
      </c>
      <c r="F374" s="259" t="inlineStr">
        <is>
          <t>Y</t>
        </is>
      </c>
      <c r="G374" s="258" t="n"/>
      <c r="H374" s="259">
        <f>IF(A374="SEC", E374 + 1, "")</f>
        <v/>
      </c>
      <c r="I374" s="259" t="n"/>
      <c r="J374" s="258" t="n"/>
      <c r="K374" s="259" t="n"/>
      <c r="L374" s="260" t="n"/>
      <c r="M374" s="259" t="inlineStr">
        <is>
          <t>y</t>
        </is>
      </c>
      <c r="N374" s="259" t="inlineStr">
        <is>
          <t>y</t>
        </is>
      </c>
      <c r="O374" s="259" t="inlineStr">
        <is>
          <t>y</t>
        </is>
      </c>
      <c r="P374" s="260">
        <f>P373</f>
        <v/>
      </c>
      <c r="Q374" s="258" t="inlineStr">
        <is>
          <t>Beta2</t>
        </is>
      </c>
      <c r="R374" s="258" t="inlineStr">
        <is>
          <t>3H-CGP12177</t>
        </is>
      </c>
      <c r="S374" s="258" t="inlineStr">
        <is>
          <t>0133-0823</t>
        </is>
      </c>
      <c r="T374" s="259" t="n">
        <v>52.9</v>
      </c>
      <c r="U374" s="259" t="n">
        <v>1</v>
      </c>
      <c r="V374" s="261">
        <f>P374*(1/(2.22*10^12))*(1/(52.9))*(1/(0.125))*10^9</f>
        <v/>
      </c>
      <c r="W374" s="258" t="inlineStr">
        <is>
          <t>alprenolol HCl</t>
        </is>
      </c>
      <c r="X374" s="259" t="n">
        <v>1</v>
      </c>
      <c r="Y374" s="259" t="n">
        <v>1</v>
      </c>
      <c r="Z374" s="259" t="n">
        <v>5</v>
      </c>
      <c r="AA374" s="259" t="n">
        <v>0.95</v>
      </c>
      <c r="AB374" s="258" t="inlineStr">
        <is>
          <t>Beta</t>
        </is>
      </c>
      <c r="AC374" s="259" t="n">
        <v>1</v>
      </c>
      <c r="AD374" s="259" t="n">
        <v>1</v>
      </c>
    </row>
    <row r="375">
      <c r="A375" s="256" t="inlineStr">
        <is>
          <t>SEC</t>
        </is>
      </c>
      <c r="B375" s="256" t="inlineStr">
        <is>
          <t>5-HT2A-0</t>
        </is>
      </c>
      <c r="C375" s="257" t="inlineStr">
        <is>
          <t>12/15/2023</t>
        </is>
      </c>
      <c r="D375" s="258" t="inlineStr">
        <is>
          <t>BPT985</t>
        </is>
      </c>
      <c r="E375" s="259">
        <f>IF(A374="SEC", K374 + 1, E374 + 1)</f>
        <v/>
      </c>
      <c r="F375" s="259" t="inlineStr">
        <is>
          <t>Y</t>
        </is>
      </c>
      <c r="G375" s="258" t="inlineStr">
        <is>
          <t>BPT986</t>
        </is>
      </c>
      <c r="H375" s="259">
        <f>IF(A375="SEC", E375 + 1, "")</f>
        <v/>
      </c>
      <c r="I375" s="259">
        <f>F375</f>
        <v/>
      </c>
      <c r="J375" s="258" t="inlineStr">
        <is>
          <t>BPT987</t>
        </is>
      </c>
      <c r="K375" s="259">
        <f>IF(A375="SEC", H375 + 1, "")</f>
        <v/>
      </c>
      <c r="L375" s="260">
        <f>F375</f>
        <v/>
      </c>
      <c r="M375" s="259" t="inlineStr">
        <is>
          <t>y</t>
        </is>
      </c>
      <c r="N375" s="259" t="inlineStr">
        <is>
          <t>y</t>
        </is>
      </c>
      <c r="O375" s="259" t="inlineStr">
        <is>
          <t>y</t>
        </is>
      </c>
      <c r="P375" s="260" t="n">
        <v>6568.7</v>
      </c>
      <c r="Q375" s="258" t="inlineStr">
        <is>
          <t>5-HT2A</t>
        </is>
      </c>
      <c r="R375" s="258" t="inlineStr">
        <is>
          <t>3H-Ketanserin</t>
        </is>
      </c>
      <c r="S375" s="258" t="inlineStr">
        <is>
          <t>0275-1221 (#2)</t>
        </is>
      </c>
      <c r="T375" s="259" t="n">
        <v>22.8</v>
      </c>
      <c r="U375" s="259" t="n">
        <v>1.5</v>
      </c>
      <c r="V375" s="261">
        <f>P375*(1/(2.22*10^12))*(1/(22.8))*(1/(0.125))*10^9</f>
        <v/>
      </c>
      <c r="W375" s="258" t="inlineStr">
        <is>
          <t>Ketanserin</t>
        </is>
      </c>
      <c r="X375" s="259" t="n">
        <v>3</v>
      </c>
      <c r="Y375" s="259" t="n">
        <v>3</v>
      </c>
      <c r="Z375" s="259" t="n">
        <v>15</v>
      </c>
      <c r="AA375" s="259" t="n">
        <v>1.85</v>
      </c>
      <c r="AB375" s="258" t="inlineStr">
        <is>
          <t>Standard</t>
        </is>
      </c>
      <c r="AC375" s="259" t="n">
        <v>1</v>
      </c>
      <c r="AD375" s="259" t="n">
        <v>1</v>
      </c>
    </row>
    <row r="376">
      <c r="A376" s="256" t="inlineStr">
        <is>
          <t>SEC</t>
        </is>
      </c>
      <c r="B376" s="256" t="inlineStr">
        <is>
          <t>5-HT2A-1</t>
        </is>
      </c>
      <c r="C376" s="257" t="inlineStr">
        <is>
          <t>12/15/2023</t>
        </is>
      </c>
      <c r="D376" s="258" t="inlineStr">
        <is>
          <t>BPT989</t>
        </is>
      </c>
      <c r="E376" s="259">
        <f>IF(A375="SEC", K375 + 1, E375 + 1)</f>
        <v/>
      </c>
      <c r="F376" s="259" t="inlineStr">
        <is>
          <t>Y</t>
        </is>
      </c>
      <c r="G376" s="258" t="inlineStr">
        <is>
          <t>BPT990</t>
        </is>
      </c>
      <c r="H376" s="259">
        <f>IF(A376="SEC", E376 + 1, "")</f>
        <v/>
      </c>
      <c r="I376" s="259">
        <f>F376</f>
        <v/>
      </c>
      <c r="J376" s="258" t="inlineStr">
        <is>
          <t>BPT991</t>
        </is>
      </c>
      <c r="K376" s="259">
        <f>IF(A376="SEC", H376 + 1, "")</f>
        <v/>
      </c>
      <c r="L376" s="260">
        <f>F376</f>
        <v/>
      </c>
      <c r="M376" s="259" t="inlineStr">
        <is>
          <t>y</t>
        </is>
      </c>
      <c r="N376" s="259" t="inlineStr">
        <is>
          <t>y</t>
        </is>
      </c>
      <c r="O376" s="259" t="inlineStr">
        <is>
          <t>y</t>
        </is>
      </c>
      <c r="P376" s="260">
        <f>P375</f>
        <v/>
      </c>
      <c r="Q376" s="258" t="inlineStr">
        <is>
          <t>5-HT2A</t>
        </is>
      </c>
      <c r="R376" s="258" t="inlineStr">
        <is>
          <t>3H-Ketanserin</t>
        </is>
      </c>
      <c r="S376" s="258" t="inlineStr">
        <is>
          <t>0275-1221 (#2)</t>
        </is>
      </c>
      <c r="T376" s="259" t="n">
        <v>22.8</v>
      </c>
      <c r="U376" s="259" t="n">
        <v>1.5</v>
      </c>
      <c r="V376" s="261">
        <f>P376*(1/(2.22*10^12))*(1/(22.8))*(1/(0.125))*10^9</f>
        <v/>
      </c>
      <c r="W376" s="258" t="inlineStr">
        <is>
          <t>Ketanserin</t>
        </is>
      </c>
      <c r="X376" s="259" t="n">
        <v>3</v>
      </c>
      <c r="Y376" s="259" t="n">
        <v>3</v>
      </c>
      <c r="Z376" s="259" t="n">
        <v>15</v>
      </c>
      <c r="AA376" s="259" t="n">
        <v>1.85</v>
      </c>
      <c r="AB376" s="258" t="inlineStr">
        <is>
          <t>Standard</t>
        </is>
      </c>
      <c r="AC376" s="259" t="n">
        <v>1</v>
      </c>
      <c r="AD376" s="259" t="n">
        <v>1</v>
      </c>
    </row>
    <row r="377">
      <c r="A377" s="256" t="inlineStr">
        <is>
          <t>SEC</t>
        </is>
      </c>
      <c r="B377" s="256" t="inlineStr">
        <is>
          <t>SERT-0</t>
        </is>
      </c>
      <c r="C377" s="257" t="inlineStr">
        <is>
          <t>12/15/2023</t>
        </is>
      </c>
      <c r="D377" s="258" t="inlineStr">
        <is>
          <t>BPT993</t>
        </is>
      </c>
      <c r="E377" s="259">
        <f>IF(A376="SEC", K376 + 1, E376 + 1)</f>
        <v/>
      </c>
      <c r="F377" s="259" t="inlineStr">
        <is>
          <t>Y</t>
        </is>
      </c>
      <c r="G377" s="258" t="inlineStr">
        <is>
          <t>BPT994</t>
        </is>
      </c>
      <c r="H377" s="259">
        <f>IF(A377="SEC", E377 + 1, "")</f>
        <v/>
      </c>
      <c r="I377" s="259">
        <f>F377</f>
        <v/>
      </c>
      <c r="J377" s="258" t="inlineStr">
        <is>
          <t>BPT995</t>
        </is>
      </c>
      <c r="K377" s="259">
        <f>IF(A377="SEC", H377 + 1, "")</f>
        <v/>
      </c>
      <c r="L377" s="260">
        <f>F377</f>
        <v/>
      </c>
      <c r="M377" s="259" t="inlineStr">
        <is>
          <t>y</t>
        </is>
      </c>
      <c r="N377" s="259" t="inlineStr">
        <is>
          <t>y</t>
        </is>
      </c>
      <c r="O377" s="259" t="inlineStr">
        <is>
          <t>y</t>
        </is>
      </c>
      <c r="P377" s="260" t="n">
        <v>37681.25</v>
      </c>
      <c r="Q377" s="258" t="inlineStr">
        <is>
          <t>SERT</t>
        </is>
      </c>
      <c r="R377" s="258" t="inlineStr">
        <is>
          <t>3H-Citalopram</t>
        </is>
      </c>
      <c r="S377" s="258" t="inlineStr">
        <is>
          <t>0109-0523 (#2)</t>
        </is>
      </c>
      <c r="T377" s="259" t="n">
        <v>80</v>
      </c>
      <c r="U377" s="259" t="n">
        <v>2</v>
      </c>
      <c r="V377" s="261">
        <f>P377*(1/(2.22*10^12))*(1/(80))*(1/(0.125))*10^9</f>
        <v/>
      </c>
      <c r="W377" s="258" t="inlineStr">
        <is>
          <t>Amitriptyline</t>
        </is>
      </c>
      <c r="X377" s="259" t="n">
        <v>3</v>
      </c>
      <c r="Y377" s="259" t="n">
        <v>2</v>
      </c>
      <c r="Z377" s="259" t="n">
        <v>15</v>
      </c>
      <c r="AA377" s="259" t="n">
        <v>8.640000000000001</v>
      </c>
      <c r="AB377" s="258" t="inlineStr">
        <is>
          <t>Transporter</t>
        </is>
      </c>
      <c r="AC377" s="259" t="n">
        <v>0.5</v>
      </c>
      <c r="AD377" s="259" t="n">
        <v>0.67</v>
      </c>
    </row>
    <row r="378">
      <c r="A378" s="256" t="inlineStr">
        <is>
          <t>SEC</t>
        </is>
      </c>
      <c r="B378" s="256" t="inlineStr">
        <is>
          <t>SERT-1</t>
        </is>
      </c>
      <c r="C378" s="257" t="inlineStr">
        <is>
          <t>12/15/2023</t>
        </is>
      </c>
      <c r="D378" s="258" t="inlineStr">
        <is>
          <t>BPT997</t>
        </is>
      </c>
      <c r="E378" s="259">
        <f>IF(A377="SEC", K377 + 1, E377 + 1)</f>
        <v/>
      </c>
      <c r="F378" s="259" t="inlineStr">
        <is>
          <t>Y</t>
        </is>
      </c>
      <c r="G378" s="258" t="inlineStr">
        <is>
          <t>BPT998</t>
        </is>
      </c>
      <c r="H378" s="259">
        <f>IF(A378="SEC", E378 + 1, "")</f>
        <v/>
      </c>
      <c r="I378" s="259">
        <f>F378</f>
        <v/>
      </c>
      <c r="J378" s="258" t="inlineStr">
        <is>
          <t>BPT999</t>
        </is>
      </c>
      <c r="K378" s="259">
        <f>IF(A378="SEC", H378 + 1, "")</f>
        <v/>
      </c>
      <c r="L378" s="260">
        <f>F378</f>
        <v/>
      </c>
      <c r="M378" s="259" t="inlineStr">
        <is>
          <t>y</t>
        </is>
      </c>
      <c r="N378" s="259" t="inlineStr">
        <is>
          <t>y</t>
        </is>
      </c>
      <c r="O378" s="259" t="inlineStr">
        <is>
          <t>y</t>
        </is>
      </c>
      <c r="P378" s="260">
        <f>P377</f>
        <v/>
      </c>
      <c r="Q378" s="258" t="inlineStr">
        <is>
          <t>SERT</t>
        </is>
      </c>
      <c r="R378" s="258" t="inlineStr">
        <is>
          <t>3H-Citalopram</t>
        </is>
      </c>
      <c r="S378" s="258" t="inlineStr">
        <is>
          <t>0109-0523 (#2)</t>
        </is>
      </c>
      <c r="T378" s="259" t="n">
        <v>80</v>
      </c>
      <c r="U378" s="259" t="n">
        <v>2</v>
      </c>
      <c r="V378" s="261">
        <f>P378*(1/(2.22*10^12))*(1/(80))*(1/(0.125))*10^9</f>
        <v/>
      </c>
      <c r="W378" s="258" t="inlineStr">
        <is>
          <t>Amitriptyline</t>
        </is>
      </c>
      <c r="X378" s="259" t="n">
        <v>3</v>
      </c>
      <c r="Y378" s="259" t="n">
        <v>2</v>
      </c>
      <c r="Z378" s="259" t="n">
        <v>15</v>
      </c>
      <c r="AA378" s="259" t="n">
        <v>8.640000000000001</v>
      </c>
      <c r="AB378" s="258" t="inlineStr">
        <is>
          <t>Transporter</t>
        </is>
      </c>
      <c r="AC378" s="259" t="n">
        <v>0.5</v>
      </c>
      <c r="AD378" s="259" t="n">
        <v>0.67</v>
      </c>
    </row>
    <row r="379">
      <c r="A379" s="256" t="inlineStr">
        <is>
          <t>SEC</t>
        </is>
      </c>
      <c r="B379" s="256" t="inlineStr">
        <is>
          <t>SERT-2</t>
        </is>
      </c>
      <c r="C379" s="257" t="inlineStr">
        <is>
          <t>12/15/2023</t>
        </is>
      </c>
      <c r="D379" s="258" t="inlineStr">
        <is>
          <t>AQW002</t>
        </is>
      </c>
      <c r="E379" s="259">
        <f>IF(A378="SEC", K378 + 1, E378 + 1)</f>
        <v/>
      </c>
      <c r="F379" s="259" t="inlineStr">
        <is>
          <t>Y</t>
        </is>
      </c>
      <c r="G379" s="258" t="inlineStr">
        <is>
          <t>AQW003</t>
        </is>
      </c>
      <c r="H379" s="259">
        <f>IF(A379="SEC", E379 + 1, "")</f>
        <v/>
      </c>
      <c r="I379" s="259">
        <f>F379</f>
        <v/>
      </c>
      <c r="J379" s="258" t="inlineStr">
        <is>
          <t>AQW004</t>
        </is>
      </c>
      <c r="K379" s="259">
        <f>IF(A379="SEC", H379 + 1, "")</f>
        <v/>
      </c>
      <c r="L379" s="260">
        <f>F379</f>
        <v/>
      </c>
      <c r="M379" s="259" t="inlineStr">
        <is>
          <t>y</t>
        </is>
      </c>
      <c r="N379" s="259" t="inlineStr">
        <is>
          <t>y</t>
        </is>
      </c>
      <c r="O379" s="259" t="inlineStr">
        <is>
          <t>y</t>
        </is>
      </c>
      <c r="P379" s="260">
        <f>P378</f>
        <v/>
      </c>
      <c r="Q379" s="258" t="inlineStr">
        <is>
          <t>SERT</t>
        </is>
      </c>
      <c r="R379" s="258" t="inlineStr">
        <is>
          <t>3H-Citalopram</t>
        </is>
      </c>
      <c r="S379" s="258" t="inlineStr">
        <is>
          <t>0109-0523 (#2)</t>
        </is>
      </c>
      <c r="T379" s="259" t="n">
        <v>80</v>
      </c>
      <c r="U379" s="259" t="n">
        <v>2</v>
      </c>
      <c r="V379" s="261">
        <f>P379*(1/(2.22*10^12))*(1/(80))*(1/(0.125))*10^9</f>
        <v/>
      </c>
      <c r="W379" s="258" t="inlineStr">
        <is>
          <t>Amitriptyline</t>
        </is>
      </c>
      <c r="X379" s="259" t="n">
        <v>3</v>
      </c>
      <c r="Y379" s="259" t="n">
        <v>2</v>
      </c>
      <c r="Z379" s="259" t="n">
        <v>15</v>
      </c>
      <c r="AA379" s="259" t="n">
        <v>8.640000000000001</v>
      </c>
      <c r="AB379" s="258" t="inlineStr">
        <is>
          <t>Transporter</t>
        </is>
      </c>
      <c r="AC379" s="259" t="n">
        <v>0.5</v>
      </c>
      <c r="AD379" s="259" t="n">
        <v>0.67</v>
      </c>
    </row>
    <row r="380">
      <c r="A380" s="262" t="inlineStr">
        <is>
          <t>PRIM</t>
        </is>
      </c>
      <c r="B380" s="262" t="inlineStr">
        <is>
          <t>D2-0</t>
        </is>
      </c>
      <c r="C380" s="263" t="inlineStr">
        <is>
          <t>12/18/2023</t>
        </is>
      </c>
      <c r="D380" s="264" t="inlineStr">
        <is>
          <t>AQW029</t>
        </is>
      </c>
      <c r="E380" s="265" t="n">
        <v>4</v>
      </c>
      <c r="F380" s="265" t="inlineStr">
        <is>
          <t>Y</t>
        </is>
      </c>
      <c r="G380" s="264" t="n"/>
      <c r="H380" s="265">
        <f>IF(A380="SEC", E380 + 1, "")</f>
        <v/>
      </c>
      <c r="I380" s="265" t="n"/>
      <c r="J380" s="264" t="n"/>
      <c r="K380" s="265" t="n"/>
      <c r="L380" s="266" t="n"/>
      <c r="M380" s="265" t="inlineStr">
        <is>
          <t>y</t>
        </is>
      </c>
      <c r="N380" s="265" t="inlineStr">
        <is>
          <t>y</t>
        </is>
      </c>
      <c r="O380" s="265" t="inlineStr">
        <is>
          <t>y</t>
        </is>
      </c>
      <c r="P380" s="266" t="n">
        <v>26317.4</v>
      </c>
      <c r="Q380" s="264" t="inlineStr">
        <is>
          <t>D2</t>
        </is>
      </c>
      <c r="R380" s="264" t="inlineStr">
        <is>
          <t>3H-Methylspiperone</t>
        </is>
      </c>
      <c r="S380" s="264" t="inlineStr">
        <is>
          <t>0164-1023 (#2)</t>
        </is>
      </c>
      <c r="T380" s="265" t="n">
        <v>82</v>
      </c>
      <c r="U380" s="265" t="n">
        <v>1.5</v>
      </c>
      <c r="V380" s="267">
        <f>P380*(1/(2.22*10^12))*(1/(82))*(1/(0.125))*10^9</f>
        <v/>
      </c>
      <c r="W380" s="264" t="inlineStr">
        <is>
          <t>Haloperidol</t>
        </is>
      </c>
      <c r="X380" s="265" t="n">
        <v>1</v>
      </c>
      <c r="Y380" s="265" t="n">
        <v>1</v>
      </c>
      <c r="Z380" s="265" t="n">
        <v>5</v>
      </c>
      <c r="AA380" s="265" t="n">
        <v>2.21</v>
      </c>
      <c r="AB380" s="264" t="inlineStr">
        <is>
          <t>Dopamine</t>
        </is>
      </c>
      <c r="AC380" s="265" t="n">
        <v>1</v>
      </c>
      <c r="AD380" s="265" t="n">
        <v>1</v>
      </c>
    </row>
    <row r="381">
      <c r="A381" s="262" t="inlineStr">
        <is>
          <t>PRIM</t>
        </is>
      </c>
      <c r="B381" s="262" t="inlineStr">
        <is>
          <t>D2-1</t>
        </is>
      </c>
      <c r="C381" s="263" t="inlineStr">
        <is>
          <t>12/18/2023</t>
        </is>
      </c>
      <c r="D381" s="264" t="inlineStr">
        <is>
          <t>AQW030</t>
        </is>
      </c>
      <c r="E381" s="265">
        <f>IF(A380="SEC", K380 + 1, E380 + 1)</f>
        <v/>
      </c>
      <c r="F381" s="265" t="inlineStr">
        <is>
          <t>Y</t>
        </is>
      </c>
      <c r="G381" s="264" t="n"/>
      <c r="H381" s="265">
        <f>IF(A381="SEC", E381 + 1, "")</f>
        <v/>
      </c>
      <c r="I381" s="265" t="n"/>
      <c r="J381" s="264" t="n"/>
      <c r="K381" s="265" t="n"/>
      <c r="L381" s="266" t="n"/>
      <c r="M381" s="265" t="inlineStr">
        <is>
          <t>y</t>
        </is>
      </c>
      <c r="N381" s="265" t="inlineStr">
        <is>
          <t>y</t>
        </is>
      </c>
      <c r="O381" s="265" t="inlineStr">
        <is>
          <t>y</t>
        </is>
      </c>
      <c r="P381" s="266">
        <f>P380</f>
        <v/>
      </c>
      <c r="Q381" s="264" t="inlineStr">
        <is>
          <t>D2</t>
        </is>
      </c>
      <c r="R381" s="264" t="inlineStr">
        <is>
          <t>3H-Methylspiperone</t>
        </is>
      </c>
      <c r="S381" s="264" t="inlineStr">
        <is>
          <t>0164-1023 (#2)</t>
        </is>
      </c>
      <c r="T381" s="265" t="n">
        <v>82</v>
      </c>
      <c r="U381" s="265" t="n">
        <v>1.5</v>
      </c>
      <c r="V381" s="267">
        <f>P381*(1/(2.22*10^12))*(1/(82))*(1/(0.125))*10^9</f>
        <v/>
      </c>
      <c r="W381" s="264" t="inlineStr">
        <is>
          <t>Haloperidol</t>
        </is>
      </c>
      <c r="X381" s="265" t="n">
        <v>1</v>
      </c>
      <c r="Y381" s="265" t="n">
        <v>1</v>
      </c>
      <c r="Z381" s="265" t="n">
        <v>5</v>
      </c>
      <c r="AA381" s="265" t="n">
        <v>2.21</v>
      </c>
      <c r="AB381" s="264" t="inlineStr">
        <is>
          <t>Dopamine</t>
        </is>
      </c>
      <c r="AC381" s="265" t="n">
        <v>1</v>
      </c>
      <c r="AD381" s="265" t="n">
        <v>1</v>
      </c>
    </row>
    <row r="382">
      <c r="A382" s="262" t="inlineStr">
        <is>
          <t>PRIM</t>
        </is>
      </c>
      <c r="B382" s="262" t="inlineStr">
        <is>
          <t>DAT-0</t>
        </is>
      </c>
      <c r="C382" s="263" t="inlineStr">
        <is>
          <t>12/18/2023</t>
        </is>
      </c>
      <c r="D382" s="264" t="inlineStr">
        <is>
          <t>AQW031</t>
        </is>
      </c>
      <c r="E382" s="265">
        <f>IF(A381="SEC", K381 + 1, E381 + 1)</f>
        <v/>
      </c>
      <c r="F382" s="265" t="inlineStr">
        <is>
          <t>Y</t>
        </is>
      </c>
      <c r="G382" s="264" t="n"/>
      <c r="H382" s="265">
        <f>IF(A382="SEC", E382 + 1, "")</f>
        <v/>
      </c>
      <c r="I382" s="265" t="n"/>
      <c r="J382" s="264" t="n"/>
      <c r="K382" s="265" t="n"/>
      <c r="L382" s="266" t="n"/>
      <c r="M382" s="265" t="inlineStr">
        <is>
          <t>y</t>
        </is>
      </c>
      <c r="N382" s="265" t="inlineStr">
        <is>
          <t>y</t>
        </is>
      </c>
      <c r="O382" s="265" t="inlineStr">
        <is>
          <t>y</t>
        </is>
      </c>
      <c r="P382" s="266" t="n">
        <v>119756</v>
      </c>
      <c r="Q382" s="264" t="inlineStr">
        <is>
          <t>DAT</t>
        </is>
      </c>
      <c r="R382" s="264" t="inlineStr">
        <is>
          <t>3H-Win35428</t>
        </is>
      </c>
      <c r="S382" s="264" t="inlineStr">
        <is>
          <t>0024-0223 (#1)</t>
        </is>
      </c>
      <c r="T382" s="265" t="n">
        <v>82.8</v>
      </c>
      <c r="U382" s="265" t="n">
        <v>5</v>
      </c>
      <c r="V382" s="267">
        <f>P382*(1/(2.22*10^12))*(1/(82.8))*(1/(0.125))*10^9</f>
        <v/>
      </c>
      <c r="W382" s="264" t="inlineStr">
        <is>
          <t>GBR12909</t>
        </is>
      </c>
      <c r="X382" s="265" t="n">
        <v>1</v>
      </c>
      <c r="Y382" s="265" t="n">
        <v>1</v>
      </c>
      <c r="Z382" s="265" t="n">
        <v>5</v>
      </c>
      <c r="AA382" s="265" t="n">
        <v>7.45</v>
      </c>
      <c r="AB382" s="264" t="inlineStr">
        <is>
          <t>Transporter</t>
        </is>
      </c>
      <c r="AC382" s="265" t="n">
        <v>1</v>
      </c>
      <c r="AD382" s="265" t="n">
        <v>1</v>
      </c>
    </row>
    <row r="383">
      <c r="A383" s="262" t="inlineStr">
        <is>
          <t>PRIM</t>
        </is>
      </c>
      <c r="B383" s="262" t="inlineStr">
        <is>
          <t>DAT-1</t>
        </is>
      </c>
      <c r="C383" s="263" t="inlineStr">
        <is>
          <t>12/18/2023</t>
        </is>
      </c>
      <c r="D383" s="264" t="inlineStr">
        <is>
          <t>AQW032</t>
        </is>
      </c>
      <c r="E383" s="265">
        <f>IF(A382="SEC", K382 + 1, E382 + 1)</f>
        <v/>
      </c>
      <c r="F383" s="265" t="inlineStr">
        <is>
          <t>Y</t>
        </is>
      </c>
      <c r="G383" s="264" t="n"/>
      <c r="H383" s="265">
        <f>IF(A383="SEC", E383 + 1, "")</f>
        <v/>
      </c>
      <c r="I383" s="265" t="n"/>
      <c r="J383" s="264" t="n"/>
      <c r="K383" s="265" t="n"/>
      <c r="L383" s="266" t="n"/>
      <c r="M383" s="265" t="inlineStr">
        <is>
          <t>y</t>
        </is>
      </c>
      <c r="N383" s="265" t="inlineStr">
        <is>
          <t>y</t>
        </is>
      </c>
      <c r="O383" s="265" t="inlineStr">
        <is>
          <t>y</t>
        </is>
      </c>
      <c r="P383" s="266">
        <f>P382</f>
        <v/>
      </c>
      <c r="Q383" s="264" t="inlineStr">
        <is>
          <t>DAT</t>
        </is>
      </c>
      <c r="R383" s="264" t="inlineStr">
        <is>
          <t>3H-Win35428</t>
        </is>
      </c>
      <c r="S383" s="264" t="inlineStr">
        <is>
          <t>0024-0223 (#1)</t>
        </is>
      </c>
      <c r="T383" s="265" t="n">
        <v>82.8</v>
      </c>
      <c r="U383" s="265" t="n">
        <v>5</v>
      </c>
      <c r="V383" s="267">
        <f>P383*(1/(2.22*10^12))*(1/(82.8))*(1/(0.125))*10^9</f>
        <v/>
      </c>
      <c r="W383" s="264" t="inlineStr">
        <is>
          <t>GBR12909</t>
        </is>
      </c>
      <c r="X383" s="265" t="n">
        <v>1</v>
      </c>
      <c r="Y383" s="265" t="n">
        <v>1</v>
      </c>
      <c r="Z383" s="265" t="n">
        <v>5</v>
      </c>
      <c r="AA383" s="265" t="n">
        <v>7.45</v>
      </c>
      <c r="AB383" s="264" t="inlineStr">
        <is>
          <t>Transporter</t>
        </is>
      </c>
      <c r="AC383" s="265" t="n">
        <v>1</v>
      </c>
      <c r="AD383" s="265" t="n">
        <v>1</v>
      </c>
    </row>
    <row r="384">
      <c r="A384" s="262" t="inlineStr">
        <is>
          <t>PRIM</t>
        </is>
      </c>
      <c r="B384" s="262" t="inlineStr">
        <is>
          <t>DAT-2</t>
        </is>
      </c>
      <c r="C384" s="263" t="inlineStr">
        <is>
          <t>12/18/2023</t>
        </is>
      </c>
      <c r="D384" s="264" t="inlineStr">
        <is>
          <t>AQW033</t>
        </is>
      </c>
      <c r="E384" s="265">
        <f>IF(A383="SEC", K383 + 1, E383 + 1)</f>
        <v/>
      </c>
      <c r="F384" s="265" t="inlineStr">
        <is>
          <t>Y</t>
        </is>
      </c>
      <c r="G384" s="264" t="n"/>
      <c r="H384" s="265">
        <f>IF(A384="SEC", E384 + 1, "")</f>
        <v/>
      </c>
      <c r="I384" s="265" t="n"/>
      <c r="J384" s="264" t="n"/>
      <c r="K384" s="265" t="n"/>
      <c r="L384" s="266" t="n"/>
      <c r="M384" s="265" t="inlineStr">
        <is>
          <t>y</t>
        </is>
      </c>
      <c r="N384" s="265" t="inlineStr">
        <is>
          <t>y</t>
        </is>
      </c>
      <c r="O384" s="265" t="inlineStr">
        <is>
          <t>y</t>
        </is>
      </c>
      <c r="P384" s="266">
        <f>P383</f>
        <v/>
      </c>
      <c r="Q384" s="264" t="inlineStr">
        <is>
          <t>DAT</t>
        </is>
      </c>
      <c r="R384" s="264" t="inlineStr">
        <is>
          <t>3H-Win35428</t>
        </is>
      </c>
      <c r="S384" s="264" t="inlineStr">
        <is>
          <t>0024-0223 (#1)</t>
        </is>
      </c>
      <c r="T384" s="265" t="n">
        <v>82.8</v>
      </c>
      <c r="U384" s="265" t="n">
        <v>5</v>
      </c>
      <c r="V384" s="267">
        <f>P384*(1/(2.22*10^12))*(1/(82.8))*(1/(0.125))*10^9</f>
        <v/>
      </c>
      <c r="W384" s="264" t="inlineStr">
        <is>
          <t>GBR12909</t>
        </is>
      </c>
      <c r="X384" s="265" t="n">
        <v>1</v>
      </c>
      <c r="Y384" s="265" t="n">
        <v>1</v>
      </c>
      <c r="Z384" s="265" t="n">
        <v>5</v>
      </c>
      <c r="AA384" s="265" t="n">
        <v>7.45</v>
      </c>
      <c r="AB384" s="264" t="inlineStr">
        <is>
          <t>Transporter</t>
        </is>
      </c>
      <c r="AC384" s="265" t="n">
        <v>1</v>
      </c>
      <c r="AD384" s="265" t="n">
        <v>1</v>
      </c>
    </row>
    <row r="385">
      <c r="A385" s="262" t="inlineStr">
        <is>
          <t>SEC</t>
        </is>
      </c>
      <c r="B385" s="262" t="inlineStr">
        <is>
          <t>D3-0</t>
        </is>
      </c>
      <c r="C385" s="263" t="inlineStr">
        <is>
          <t>12/18/2023</t>
        </is>
      </c>
      <c r="D385" s="264" t="inlineStr">
        <is>
          <t>AQW045</t>
        </is>
      </c>
      <c r="E385" s="265">
        <f>IF(A384="SEC", K384 + 1, E384 + 1)</f>
        <v/>
      </c>
      <c r="F385" s="265" t="inlineStr">
        <is>
          <t>Y</t>
        </is>
      </c>
      <c r="G385" s="264" t="inlineStr">
        <is>
          <t>AQW046</t>
        </is>
      </c>
      <c r="H385" s="265">
        <f>IF(A385="SEC", E385 + 1, "")</f>
        <v/>
      </c>
      <c r="I385" s="265">
        <f>F385</f>
        <v/>
      </c>
      <c r="J385" s="264" t="inlineStr">
        <is>
          <t>AQW047</t>
        </is>
      </c>
      <c r="K385" s="265">
        <f>IF(A385="SEC", H385 + 1, "")</f>
        <v/>
      </c>
      <c r="L385" s="266">
        <f>F385</f>
        <v/>
      </c>
      <c r="M385" s="265" t="inlineStr">
        <is>
          <t>y</t>
        </is>
      </c>
      <c r="N385" s="265" t="inlineStr">
        <is>
          <t>y</t>
        </is>
      </c>
      <c r="O385" s="265" t="inlineStr">
        <is>
          <t>Y</t>
        </is>
      </c>
      <c r="P385" s="266" t="n">
        <v>26317.4</v>
      </c>
      <c r="Q385" s="264" t="inlineStr">
        <is>
          <t>D3</t>
        </is>
      </c>
      <c r="R385" s="264" t="inlineStr">
        <is>
          <t>3H-Methylspiperone</t>
        </is>
      </c>
      <c r="S385" s="264" t="inlineStr">
        <is>
          <t>0164-1023 (#2)</t>
        </is>
      </c>
      <c r="T385" s="265" t="n">
        <v>82</v>
      </c>
      <c r="U385" s="265" t="n">
        <v>1.5</v>
      </c>
      <c r="V385" s="267">
        <f>P385*(1/(2.22*10^12))*(1/(82))*(1/(0.125))*10^9</f>
        <v/>
      </c>
      <c r="W385" s="264" t="inlineStr">
        <is>
          <t>Nemonapride</t>
        </is>
      </c>
      <c r="X385" s="265" t="n">
        <v>3</v>
      </c>
      <c r="Y385" s="265" t="n">
        <v>3</v>
      </c>
      <c r="Z385" s="265" t="n">
        <v>15</v>
      </c>
      <c r="AA385" s="265" t="n">
        <v>6.64</v>
      </c>
      <c r="AB385" s="264" t="inlineStr">
        <is>
          <t>Dopamine</t>
        </is>
      </c>
      <c r="AC385" s="265" t="n">
        <v>1</v>
      </c>
      <c r="AD385" s="265" t="n">
        <v>1</v>
      </c>
    </row>
    <row r="386">
      <c r="A386" s="262" t="inlineStr">
        <is>
          <t>SEC</t>
        </is>
      </c>
      <c r="B386" s="262" t="inlineStr">
        <is>
          <t>D3-1</t>
        </is>
      </c>
      <c r="C386" s="263" t="inlineStr">
        <is>
          <t>12/18/2023</t>
        </is>
      </c>
      <c r="D386" s="264" t="inlineStr">
        <is>
          <t>AQW049</t>
        </is>
      </c>
      <c r="E386" s="265">
        <f>IF(A385="SEC", K385 + 1, E385 + 1)</f>
        <v/>
      </c>
      <c r="F386" s="265" t="inlineStr">
        <is>
          <t>Y</t>
        </is>
      </c>
      <c r="G386" s="264" t="inlineStr">
        <is>
          <t>AQW050</t>
        </is>
      </c>
      <c r="H386" s="265">
        <f>IF(A386="SEC", E386 + 1, "")</f>
        <v/>
      </c>
      <c r="I386" s="265">
        <f>F386</f>
        <v/>
      </c>
      <c r="J386" s="264" t="inlineStr">
        <is>
          <t>AQW051</t>
        </is>
      </c>
      <c r="K386" s="265">
        <f>IF(A386="SEC", H386 + 1, "")</f>
        <v/>
      </c>
      <c r="L386" s="266">
        <f>F386</f>
        <v/>
      </c>
      <c r="M386" s="265" t="inlineStr">
        <is>
          <t>y</t>
        </is>
      </c>
      <c r="N386" s="265" t="inlineStr">
        <is>
          <t>y</t>
        </is>
      </c>
      <c r="O386" s="265" t="inlineStr">
        <is>
          <t>Y</t>
        </is>
      </c>
      <c r="P386" s="266">
        <f>P385</f>
        <v/>
      </c>
      <c r="Q386" s="264" t="inlineStr">
        <is>
          <t>D3</t>
        </is>
      </c>
      <c r="R386" s="264" t="inlineStr">
        <is>
          <t>3H-Methylspiperone</t>
        </is>
      </c>
      <c r="S386" s="264" t="inlineStr">
        <is>
          <t>0164-1023 (#2)</t>
        </is>
      </c>
      <c r="T386" s="265" t="n">
        <v>82</v>
      </c>
      <c r="U386" s="265" t="n">
        <v>1.5</v>
      </c>
      <c r="V386" s="267">
        <f>P386*(1/(2.22*10^12))*(1/(82))*(1/(0.125))*10^9</f>
        <v/>
      </c>
      <c r="W386" s="264" t="inlineStr">
        <is>
          <t>Nemonapride</t>
        </is>
      </c>
      <c r="X386" s="265" t="n">
        <v>3</v>
      </c>
      <c r="Y386" s="265" t="n">
        <v>3</v>
      </c>
      <c r="Z386" s="265" t="n">
        <v>15</v>
      </c>
      <c r="AA386" s="265" t="n">
        <v>6.64</v>
      </c>
      <c r="AB386" s="264" t="inlineStr">
        <is>
          <t>Dopamine</t>
        </is>
      </c>
      <c r="AC386" s="265" t="n">
        <v>1</v>
      </c>
      <c r="AD386" s="265" t="n">
        <v>1</v>
      </c>
    </row>
    <row r="387">
      <c r="A387" s="262" t="inlineStr">
        <is>
          <t>SEC</t>
        </is>
      </c>
      <c r="B387" s="262" t="inlineStr">
        <is>
          <t>5-HT2A-0</t>
        </is>
      </c>
      <c r="C387" s="263" t="inlineStr">
        <is>
          <t>12/18/2023</t>
        </is>
      </c>
      <c r="D387" s="264" t="inlineStr">
        <is>
          <t>AQW065</t>
        </is>
      </c>
      <c r="E387" s="265">
        <f>IF(A386="SEC", K386 + 1, E386 + 1)</f>
        <v/>
      </c>
      <c r="F387" s="265" t="inlineStr">
        <is>
          <t>Y</t>
        </is>
      </c>
      <c r="G387" s="264" t="inlineStr">
        <is>
          <t>AQW066</t>
        </is>
      </c>
      <c r="H387" s="265">
        <f>IF(A387="SEC", E387 + 1, "")</f>
        <v/>
      </c>
      <c r="I387" s="265">
        <f>F387</f>
        <v/>
      </c>
      <c r="J387" s="264" t="inlineStr">
        <is>
          <t>AQW067</t>
        </is>
      </c>
      <c r="K387" s="265">
        <f>IF(A387="SEC", H387 + 1, "")</f>
        <v/>
      </c>
      <c r="L387" s="266">
        <f>F387</f>
        <v/>
      </c>
      <c r="M387" s="265" t="inlineStr">
        <is>
          <t>y</t>
        </is>
      </c>
      <c r="N387" s="265" t="inlineStr">
        <is>
          <t>y</t>
        </is>
      </c>
      <c r="O387" s="265" t="inlineStr">
        <is>
          <t>Y</t>
        </is>
      </c>
      <c r="P387" s="266" t="n">
        <v>11210.45</v>
      </c>
      <c r="Q387" s="264" t="inlineStr">
        <is>
          <t>5-HT2A</t>
        </is>
      </c>
      <c r="R387" s="264" t="inlineStr">
        <is>
          <t>3H-Ketanserin</t>
        </is>
      </c>
      <c r="S387" s="264" t="inlineStr">
        <is>
          <t>0275-1221 (#2)</t>
        </is>
      </c>
      <c r="T387" s="265" t="n">
        <v>22.8</v>
      </c>
      <c r="U387" s="265" t="n">
        <v>1.5</v>
      </c>
      <c r="V387" s="267">
        <f>P387*(1/(2.22*10^12))*(1/(22.8))*(1/(0.125))*10^9</f>
        <v/>
      </c>
      <c r="W387" s="264" t="inlineStr">
        <is>
          <t>Ketanserin</t>
        </is>
      </c>
      <c r="X387" s="265" t="n">
        <v>3</v>
      </c>
      <c r="Y387" s="265" t="n">
        <v>3</v>
      </c>
      <c r="Z387" s="265" t="n">
        <v>15</v>
      </c>
      <c r="AA387" s="265" t="n">
        <v>1.85</v>
      </c>
      <c r="AB387" s="264" t="inlineStr">
        <is>
          <t>Standard</t>
        </is>
      </c>
      <c r="AC387" s="265" t="n">
        <v>1</v>
      </c>
      <c r="AD387" s="265" t="n">
        <v>1</v>
      </c>
    </row>
    <row r="388">
      <c r="A388" s="262" t="inlineStr">
        <is>
          <t>SEC</t>
        </is>
      </c>
      <c r="B388" s="262" t="inlineStr">
        <is>
          <t>5-HT2A-1</t>
        </is>
      </c>
      <c r="C388" s="263" t="inlineStr">
        <is>
          <t>12/18/2023</t>
        </is>
      </c>
      <c r="D388" s="264" t="inlineStr">
        <is>
          <t>AQW069</t>
        </is>
      </c>
      <c r="E388" s="265">
        <f>IF(A387="SEC", K387 + 1, E387 + 1)</f>
        <v/>
      </c>
      <c r="F388" s="265" t="inlineStr">
        <is>
          <t>Y</t>
        </is>
      </c>
      <c r="G388" s="264" t="inlineStr">
        <is>
          <t>AQW070</t>
        </is>
      </c>
      <c r="H388" s="265">
        <f>IF(A388="SEC", E388 + 1, "")</f>
        <v/>
      </c>
      <c r="I388" s="265">
        <f>F388</f>
        <v/>
      </c>
      <c r="J388" s="264" t="inlineStr">
        <is>
          <t>AQW071</t>
        </is>
      </c>
      <c r="K388" s="265">
        <f>IF(A388="SEC", H388 + 1, "")</f>
        <v/>
      </c>
      <c r="L388" s="266">
        <f>F388</f>
        <v/>
      </c>
      <c r="M388" s="265" t="inlineStr">
        <is>
          <t>y</t>
        </is>
      </c>
      <c r="N388" s="265" t="inlineStr">
        <is>
          <t>y</t>
        </is>
      </c>
      <c r="O388" s="265" t="inlineStr">
        <is>
          <t>Y</t>
        </is>
      </c>
      <c r="P388" s="266">
        <f>P387</f>
        <v/>
      </c>
      <c r="Q388" s="264" t="inlineStr">
        <is>
          <t>5-HT2A</t>
        </is>
      </c>
      <c r="R388" s="264" t="inlineStr">
        <is>
          <t>3H-Ketanserin</t>
        </is>
      </c>
      <c r="S388" s="264" t="inlineStr">
        <is>
          <t>0275-1221 (#2)</t>
        </is>
      </c>
      <c r="T388" s="265" t="n">
        <v>22.8</v>
      </c>
      <c r="U388" s="265" t="n">
        <v>1.5</v>
      </c>
      <c r="V388" s="267">
        <f>P388*(1/(2.22*10^12))*(1/(22.8))*(1/(0.125))*10^9</f>
        <v/>
      </c>
      <c r="W388" s="264" t="inlineStr">
        <is>
          <t>Ketanserin</t>
        </is>
      </c>
      <c r="X388" s="265" t="n">
        <v>3</v>
      </c>
      <c r="Y388" s="265" t="n">
        <v>3</v>
      </c>
      <c r="Z388" s="265" t="n">
        <v>15</v>
      </c>
      <c r="AA388" s="265" t="n">
        <v>1.85</v>
      </c>
      <c r="AB388" s="264" t="inlineStr">
        <is>
          <t>Standard</t>
        </is>
      </c>
      <c r="AC388" s="265" t="n">
        <v>1</v>
      </c>
      <c r="AD388" s="265" t="n">
        <v>1</v>
      </c>
    </row>
    <row r="389">
      <c r="A389" s="262" t="inlineStr">
        <is>
          <t>SEC</t>
        </is>
      </c>
      <c r="B389" s="262" t="inlineStr">
        <is>
          <t>5-HT2A-2</t>
        </is>
      </c>
      <c r="C389" s="263" t="inlineStr">
        <is>
          <t>12/18/2023</t>
        </is>
      </c>
      <c r="D389" s="264" t="inlineStr">
        <is>
          <t>AQW073</t>
        </is>
      </c>
      <c r="E389" s="265">
        <f>IF(A388="SEC", K388 + 1, E388 + 1)</f>
        <v/>
      </c>
      <c r="F389" s="265" t="inlineStr">
        <is>
          <t>Y</t>
        </is>
      </c>
      <c r="G389" s="264" t="inlineStr">
        <is>
          <t>AQW074</t>
        </is>
      </c>
      <c r="H389" s="265">
        <f>IF(A389="SEC", E389 + 1, "")</f>
        <v/>
      </c>
      <c r="I389" s="265">
        <f>F389</f>
        <v/>
      </c>
      <c r="J389" s="264" t="inlineStr">
        <is>
          <t>AQW075</t>
        </is>
      </c>
      <c r="K389" s="265">
        <f>IF(A389="SEC", H389 + 1, "")</f>
        <v/>
      </c>
      <c r="L389" s="266">
        <f>F389</f>
        <v/>
      </c>
      <c r="M389" s="265" t="inlineStr">
        <is>
          <t>y</t>
        </is>
      </c>
      <c r="N389" s="265" t="inlineStr">
        <is>
          <t>y</t>
        </is>
      </c>
      <c r="O389" s="265" t="inlineStr">
        <is>
          <t>Y</t>
        </is>
      </c>
      <c r="P389" s="266">
        <f>P388</f>
        <v/>
      </c>
      <c r="Q389" s="264" t="inlineStr">
        <is>
          <t>5-HT2A</t>
        </is>
      </c>
      <c r="R389" s="264" t="inlineStr">
        <is>
          <t>3H-Ketanserin</t>
        </is>
      </c>
      <c r="S389" s="264" t="inlineStr">
        <is>
          <t>0275-1221 (#2)</t>
        </is>
      </c>
      <c r="T389" s="265" t="n">
        <v>22.8</v>
      </c>
      <c r="U389" s="265" t="n">
        <v>1.5</v>
      </c>
      <c r="V389" s="267">
        <f>P389*(1/(2.22*10^12))*(1/(22.8))*(1/(0.125))*10^9</f>
        <v/>
      </c>
      <c r="W389" s="264" t="inlineStr">
        <is>
          <t>Ketanserin</t>
        </is>
      </c>
      <c r="X389" s="265" t="n">
        <v>3</v>
      </c>
      <c r="Y389" s="265" t="n">
        <v>3</v>
      </c>
      <c r="Z389" s="265" t="n">
        <v>15</v>
      </c>
      <c r="AA389" s="265" t="n">
        <v>1.85</v>
      </c>
      <c r="AB389" s="264" t="inlineStr">
        <is>
          <t>Standard</t>
        </is>
      </c>
      <c r="AC389" s="265" t="n">
        <v>1</v>
      </c>
      <c r="AD389" s="265" t="n">
        <v>1</v>
      </c>
    </row>
    <row r="390">
      <c r="A390" s="268" t="inlineStr">
        <is>
          <t>PRIM</t>
        </is>
      </c>
      <c r="B390" s="268" t="inlineStr">
        <is>
          <t>Alpha1B-0</t>
        </is>
      </c>
      <c r="C390" s="269" t="inlineStr">
        <is>
          <t>12/19/2023</t>
        </is>
      </c>
      <c r="D390" s="270" t="inlineStr">
        <is>
          <t>AQW084</t>
        </is>
      </c>
      <c r="E390" s="271" t="n">
        <v>4</v>
      </c>
      <c r="F390" s="271" t="inlineStr">
        <is>
          <t>Y</t>
        </is>
      </c>
      <c r="G390" s="270" t="n"/>
      <c r="H390" s="271">
        <f>IF(A390="SEC", E390 + 1, "")</f>
        <v/>
      </c>
      <c r="I390" s="271" t="n"/>
      <c r="J390" s="270" t="n"/>
      <c r="K390" s="271" t="n"/>
      <c r="L390" s="272" t="n"/>
      <c r="M390" s="271" t="inlineStr">
        <is>
          <t>y</t>
        </is>
      </c>
      <c r="N390" s="271" t="inlineStr">
        <is>
          <t>y</t>
        </is>
      </c>
      <c r="O390" s="271" t="inlineStr">
        <is>
          <t>y</t>
        </is>
      </c>
      <c r="P390" s="272" t="n">
        <v>19804.14</v>
      </c>
      <c r="Q390" s="270" t="inlineStr">
        <is>
          <t>Alpha1B</t>
        </is>
      </c>
      <c r="R390" s="270" t="inlineStr">
        <is>
          <t>3H-Prazosin</t>
        </is>
      </c>
      <c r="S390" s="270" t="inlineStr">
        <is>
          <t>0200-1123 (#1)</t>
        </is>
      </c>
      <c r="T390" s="271" t="n">
        <v>78.8</v>
      </c>
      <c r="U390" s="271" t="n">
        <v>1</v>
      </c>
      <c r="V390" s="273">
        <f>P390*(1/(2.22*10^12))*(1/(78.8))*(1/(0.125))*10^9</f>
        <v/>
      </c>
      <c r="W390" s="270" t="inlineStr">
        <is>
          <t>Prazosin HCL</t>
        </is>
      </c>
      <c r="X390" s="271" t="n">
        <v>1</v>
      </c>
      <c r="Y390" s="271" t="n">
        <v>1</v>
      </c>
      <c r="Z390" s="271" t="n">
        <v>5</v>
      </c>
      <c r="AA390" s="271" t="n">
        <v>1.42</v>
      </c>
      <c r="AB390" s="270" t="inlineStr">
        <is>
          <t>Alpha1</t>
        </is>
      </c>
      <c r="AC390" s="271" t="n">
        <v>1</v>
      </c>
      <c r="AD390" s="271" t="n">
        <v>1</v>
      </c>
    </row>
    <row r="391">
      <c r="A391" s="268" t="inlineStr">
        <is>
          <t>PRIM</t>
        </is>
      </c>
      <c r="B391" s="268" t="inlineStr">
        <is>
          <t>Alpha1B-1</t>
        </is>
      </c>
      <c r="C391" s="269" t="inlineStr">
        <is>
          <t>12/19/2023</t>
        </is>
      </c>
      <c r="D391" s="270" t="inlineStr">
        <is>
          <t>AQW085</t>
        </is>
      </c>
      <c r="E391" s="271">
        <f>IF(A390="SEC", K390 + 1, E390 + 1)</f>
        <v/>
      </c>
      <c r="F391" s="271" t="inlineStr">
        <is>
          <t>Y</t>
        </is>
      </c>
      <c r="G391" s="270" t="n"/>
      <c r="H391" s="271">
        <f>IF(A391="SEC", E391 + 1, "")</f>
        <v/>
      </c>
      <c r="I391" s="271" t="n"/>
      <c r="J391" s="270" t="n"/>
      <c r="K391" s="271" t="n"/>
      <c r="L391" s="272" t="n"/>
      <c r="M391" s="271" t="inlineStr">
        <is>
          <t>y</t>
        </is>
      </c>
      <c r="N391" s="271" t="inlineStr">
        <is>
          <t>y</t>
        </is>
      </c>
      <c r="O391" s="271" t="inlineStr">
        <is>
          <t>y</t>
        </is>
      </c>
      <c r="P391" s="272">
        <f>P390</f>
        <v/>
      </c>
      <c r="Q391" s="270" t="inlineStr">
        <is>
          <t>Alpha1B</t>
        </is>
      </c>
      <c r="R391" s="270" t="inlineStr">
        <is>
          <t>3H-Prazosin</t>
        </is>
      </c>
      <c r="S391" s="270" t="inlineStr">
        <is>
          <t>0200-1123 (#1)</t>
        </is>
      </c>
      <c r="T391" s="271" t="n">
        <v>78.8</v>
      </c>
      <c r="U391" s="271" t="n">
        <v>1</v>
      </c>
      <c r="V391" s="273">
        <f>P391*(1/(2.22*10^12))*(1/(78.8))*(1/(0.125))*10^9</f>
        <v/>
      </c>
      <c r="W391" s="270" t="inlineStr">
        <is>
          <t>Prazosin HCL</t>
        </is>
      </c>
      <c r="X391" s="271" t="n">
        <v>1</v>
      </c>
      <c r="Y391" s="271" t="n">
        <v>1</v>
      </c>
      <c r="Z391" s="271" t="n">
        <v>5</v>
      </c>
      <c r="AA391" s="271" t="n">
        <v>1.42</v>
      </c>
      <c r="AB391" s="270" t="inlineStr">
        <is>
          <t>Alpha1</t>
        </is>
      </c>
      <c r="AC391" s="271" t="n">
        <v>1</v>
      </c>
      <c r="AD391" s="271" t="n">
        <v>1</v>
      </c>
    </row>
    <row r="392">
      <c r="A392" s="268" t="inlineStr">
        <is>
          <t>PRIM</t>
        </is>
      </c>
      <c r="B392" s="268" t="inlineStr">
        <is>
          <t>Alpha1B-2</t>
        </is>
      </c>
      <c r="C392" s="269" t="inlineStr">
        <is>
          <t>12/19/2023</t>
        </is>
      </c>
      <c r="D392" s="270" t="inlineStr">
        <is>
          <t>AQW086</t>
        </is>
      </c>
      <c r="E392" s="271">
        <f>IF(A391="SEC", K391 + 1, E391 + 1)</f>
        <v/>
      </c>
      <c r="F392" s="271" t="inlineStr">
        <is>
          <t>Y</t>
        </is>
      </c>
      <c r="G392" s="270" t="n"/>
      <c r="H392" s="271">
        <f>IF(A392="SEC", E392 + 1, "")</f>
        <v/>
      </c>
      <c r="I392" s="271" t="n"/>
      <c r="J392" s="270" t="n"/>
      <c r="K392" s="271" t="n"/>
      <c r="L392" s="272" t="n"/>
      <c r="M392" s="271" t="inlineStr">
        <is>
          <t>y</t>
        </is>
      </c>
      <c r="N392" s="271" t="inlineStr">
        <is>
          <t>y</t>
        </is>
      </c>
      <c r="O392" s="271" t="inlineStr">
        <is>
          <t>y</t>
        </is>
      </c>
      <c r="P392" s="272">
        <f>P391</f>
        <v/>
      </c>
      <c r="Q392" s="270" t="inlineStr">
        <is>
          <t>Alpha1B</t>
        </is>
      </c>
      <c r="R392" s="270" t="inlineStr">
        <is>
          <t>3H-Prazosin</t>
        </is>
      </c>
      <c r="S392" s="270" t="inlineStr">
        <is>
          <t>0200-1123 (#1)</t>
        </is>
      </c>
      <c r="T392" s="271" t="n">
        <v>78.8</v>
      </c>
      <c r="U392" s="271" t="n">
        <v>1</v>
      </c>
      <c r="V392" s="273">
        <f>P392*(1/(2.22*10^12))*(1/(78.8))*(1/(0.125))*10^9</f>
        <v/>
      </c>
      <c r="W392" s="270" t="inlineStr">
        <is>
          <t>Prazosin HCL</t>
        </is>
      </c>
      <c r="X392" s="271" t="n">
        <v>1</v>
      </c>
      <c r="Y392" s="271" t="n">
        <v>1</v>
      </c>
      <c r="Z392" s="271" t="n">
        <v>5</v>
      </c>
      <c r="AA392" s="271" t="n">
        <v>1.42</v>
      </c>
      <c r="AB392" s="270" t="inlineStr">
        <is>
          <t>Alpha1</t>
        </is>
      </c>
      <c r="AC392" s="271" t="n">
        <v>1</v>
      </c>
      <c r="AD392" s="271" t="n">
        <v>1</v>
      </c>
    </row>
    <row r="393">
      <c r="A393" s="268" t="inlineStr">
        <is>
          <t>PRIM</t>
        </is>
      </c>
      <c r="B393" s="268" t="inlineStr">
        <is>
          <t>Alpha2A-0</t>
        </is>
      </c>
      <c r="C393" s="269" t="inlineStr">
        <is>
          <t>12/19/2023</t>
        </is>
      </c>
      <c r="D393" s="270" t="inlineStr">
        <is>
          <t>AQW087</t>
        </is>
      </c>
      <c r="E393" s="271">
        <f>IF(A392="SEC", K392 + 1, E392 + 1)</f>
        <v/>
      </c>
      <c r="F393" s="271" t="inlineStr">
        <is>
          <t>Y</t>
        </is>
      </c>
      <c r="G393" s="270" t="n"/>
      <c r="H393" s="271">
        <f>IF(A393="SEC", E393 + 1, "")</f>
        <v/>
      </c>
      <c r="I393" s="271" t="n"/>
      <c r="J393" s="270" t="n"/>
      <c r="K393" s="271" t="n"/>
      <c r="L393" s="272" t="n"/>
      <c r="M393" s="271" t="inlineStr">
        <is>
          <t>y</t>
        </is>
      </c>
      <c r="N393" s="271" t="inlineStr">
        <is>
          <t>y</t>
        </is>
      </c>
      <c r="O393" s="271" t="inlineStr">
        <is>
          <t>y</t>
        </is>
      </c>
      <c r="P393" s="272" t="n">
        <v>27617.86</v>
      </c>
      <c r="Q393" s="270" t="inlineStr">
        <is>
          <t>Alpha2A</t>
        </is>
      </c>
      <c r="R393" s="270" t="inlineStr">
        <is>
          <t>3H-Rauwolscine</t>
        </is>
      </c>
      <c r="S393" s="270" t="inlineStr">
        <is>
          <t>0161-1023</t>
        </is>
      </c>
      <c r="T393" s="271" t="n">
        <v>83.09999999999999</v>
      </c>
      <c r="U393" s="271" t="n">
        <v>1.5</v>
      </c>
      <c r="V393" s="273">
        <f>P393*(1/(2.22*10^12))*(1/(83.1))*(1/(0.125))*10^9</f>
        <v/>
      </c>
      <c r="W393" s="270" t="inlineStr">
        <is>
          <t>Oxymetazoline hydrochloride</t>
        </is>
      </c>
      <c r="X393" s="271" t="n">
        <v>1</v>
      </c>
      <c r="Y393" s="271" t="n">
        <v>0.25</v>
      </c>
      <c r="Z393" s="271" t="n">
        <v>5</v>
      </c>
      <c r="AA393" s="271" t="n">
        <v>2.24</v>
      </c>
      <c r="AB393" s="270" t="inlineStr">
        <is>
          <t>Alpha2</t>
        </is>
      </c>
      <c r="AC393" s="271" t="n">
        <v>0.25</v>
      </c>
      <c r="AD393" s="271" t="n">
        <v>0.2</v>
      </c>
    </row>
    <row r="394">
      <c r="A394" s="268" t="inlineStr">
        <is>
          <t>PRIM</t>
        </is>
      </c>
      <c r="B394" s="268" t="inlineStr">
        <is>
          <t>Alpha2A-1</t>
        </is>
      </c>
      <c r="C394" s="269" t="inlineStr">
        <is>
          <t>12/19/2023</t>
        </is>
      </c>
      <c r="D394" s="270" t="inlineStr">
        <is>
          <t>AQW088</t>
        </is>
      </c>
      <c r="E394" s="271">
        <f>IF(A393="SEC", K393 + 1, E393 + 1)</f>
        <v/>
      </c>
      <c r="F394" s="271" t="inlineStr">
        <is>
          <t>Y</t>
        </is>
      </c>
      <c r="G394" s="270" t="n"/>
      <c r="H394" s="271">
        <f>IF(A394="SEC", E394 + 1, "")</f>
        <v/>
      </c>
      <c r="I394" s="271" t="n"/>
      <c r="J394" s="270" t="n"/>
      <c r="K394" s="271" t="n"/>
      <c r="L394" s="272" t="n"/>
      <c r="M394" s="271" t="inlineStr">
        <is>
          <t>y</t>
        </is>
      </c>
      <c r="N394" s="271" t="inlineStr">
        <is>
          <t>y</t>
        </is>
      </c>
      <c r="O394" s="271" t="inlineStr">
        <is>
          <t>y</t>
        </is>
      </c>
      <c r="P394" s="272">
        <f>P393</f>
        <v/>
      </c>
      <c r="Q394" s="270" t="inlineStr">
        <is>
          <t>Alpha2A</t>
        </is>
      </c>
      <c r="R394" s="270" t="inlineStr">
        <is>
          <t>3H-Rauwolscine</t>
        </is>
      </c>
      <c r="S394" s="270" t="inlineStr">
        <is>
          <t>0161-1023</t>
        </is>
      </c>
      <c r="T394" s="271" t="n">
        <v>83.09999999999999</v>
      </c>
      <c r="U394" s="271" t="n">
        <v>1.5</v>
      </c>
      <c r="V394" s="273">
        <f>P394*(1/(2.22*10^12))*(1/(83.1))*(1/(0.125))*10^9</f>
        <v/>
      </c>
      <c r="W394" s="270" t="inlineStr">
        <is>
          <t>Oxymetazoline hydrochloride</t>
        </is>
      </c>
      <c r="X394" s="271" t="n">
        <v>1</v>
      </c>
      <c r="Y394" s="271" t="n">
        <v>0.25</v>
      </c>
      <c r="Z394" s="271" t="n">
        <v>5</v>
      </c>
      <c r="AA394" s="271" t="n">
        <v>2.24</v>
      </c>
      <c r="AB394" s="270" t="inlineStr">
        <is>
          <t>Alpha2</t>
        </is>
      </c>
      <c r="AC394" s="271" t="n">
        <v>0.25</v>
      </c>
      <c r="AD394" s="271" t="n">
        <v>0.2</v>
      </c>
    </row>
    <row r="395">
      <c r="A395" s="268" t="inlineStr">
        <is>
          <t>PRIM</t>
        </is>
      </c>
      <c r="B395" s="268" t="inlineStr">
        <is>
          <t>Alpha2A-2</t>
        </is>
      </c>
      <c r="C395" s="269" t="inlineStr">
        <is>
          <t>12/19/2023</t>
        </is>
      </c>
      <c r="D395" s="270" t="inlineStr">
        <is>
          <t>AQW089</t>
        </is>
      </c>
      <c r="E395" s="271">
        <f>IF(A394="SEC", K394 + 1, E394 + 1)</f>
        <v/>
      </c>
      <c r="F395" s="271" t="inlineStr">
        <is>
          <t>Y</t>
        </is>
      </c>
      <c r="G395" s="270" t="n"/>
      <c r="H395" s="271">
        <f>IF(A395="SEC", E395 + 1, "")</f>
        <v/>
      </c>
      <c r="I395" s="271" t="n"/>
      <c r="J395" s="270" t="n"/>
      <c r="K395" s="271" t="n"/>
      <c r="L395" s="272" t="n"/>
      <c r="M395" s="271" t="inlineStr">
        <is>
          <t>y</t>
        </is>
      </c>
      <c r="N395" s="271" t="inlineStr">
        <is>
          <t>y</t>
        </is>
      </c>
      <c r="O395" s="271" t="inlineStr">
        <is>
          <t>y</t>
        </is>
      </c>
      <c r="P395" s="272">
        <f>P394</f>
        <v/>
      </c>
      <c r="Q395" s="270" t="inlineStr">
        <is>
          <t>Alpha2A</t>
        </is>
      </c>
      <c r="R395" s="270" t="inlineStr">
        <is>
          <t>3H-Rauwolscine</t>
        </is>
      </c>
      <c r="S395" s="270" t="inlineStr">
        <is>
          <t>0161-1023</t>
        </is>
      </c>
      <c r="T395" s="271" t="n">
        <v>83.09999999999999</v>
      </c>
      <c r="U395" s="271" t="n">
        <v>1.5</v>
      </c>
      <c r="V395" s="273">
        <f>P395*(1/(2.22*10^12))*(1/(83.1))*(1/(0.125))*10^9</f>
        <v/>
      </c>
      <c r="W395" s="270" t="inlineStr">
        <is>
          <t>Oxymetazoline hydrochloride</t>
        </is>
      </c>
      <c r="X395" s="271" t="n">
        <v>1</v>
      </c>
      <c r="Y395" s="271" t="n">
        <v>0.25</v>
      </c>
      <c r="Z395" s="271" t="n">
        <v>5</v>
      </c>
      <c r="AA395" s="271" t="n">
        <v>2.24</v>
      </c>
      <c r="AB395" s="270" t="inlineStr">
        <is>
          <t>Alpha2</t>
        </is>
      </c>
      <c r="AC395" s="271" t="n">
        <v>0.25</v>
      </c>
      <c r="AD395" s="271" t="n">
        <v>0.2</v>
      </c>
    </row>
    <row r="396">
      <c r="A396" s="268" t="inlineStr">
        <is>
          <t>PRIM</t>
        </is>
      </c>
      <c r="B396" s="268" t="inlineStr">
        <is>
          <t>Alpha2C-0</t>
        </is>
      </c>
      <c r="C396" s="269" t="inlineStr">
        <is>
          <t>12/19/2023</t>
        </is>
      </c>
      <c r="D396" s="270" t="inlineStr">
        <is>
          <t>AQW090</t>
        </is>
      </c>
      <c r="E396" s="271">
        <f>IF(A395="SEC", K395 + 1, E395 + 1)</f>
        <v/>
      </c>
      <c r="F396" s="271" t="inlineStr">
        <is>
          <t>Y</t>
        </is>
      </c>
      <c r="G396" s="270" t="n"/>
      <c r="H396" s="271">
        <f>IF(A396="SEC", E396 + 1, "")</f>
        <v/>
      </c>
      <c r="I396" s="271" t="n"/>
      <c r="J396" s="270" t="n"/>
      <c r="K396" s="271" t="n"/>
      <c r="L396" s="272" t="n"/>
      <c r="M396" s="271" t="inlineStr">
        <is>
          <t>y</t>
        </is>
      </c>
      <c r="N396" s="271" t="inlineStr">
        <is>
          <t>y</t>
        </is>
      </c>
      <c r="O396" s="271" t="inlineStr">
        <is>
          <t>y</t>
        </is>
      </c>
      <c r="P396" s="272">
        <f>P395</f>
        <v/>
      </c>
      <c r="Q396" s="270" t="inlineStr">
        <is>
          <t>Alpha2C</t>
        </is>
      </c>
      <c r="R396" s="270" t="inlineStr">
        <is>
          <t>3H-Rauwolscine</t>
        </is>
      </c>
      <c r="S396" s="270" t="inlineStr">
        <is>
          <t>0161-1023</t>
        </is>
      </c>
      <c r="T396" s="271" t="n">
        <v>83.09999999999999</v>
      </c>
      <c r="U396" s="271" t="n">
        <v>1.5</v>
      </c>
      <c r="V396" s="273">
        <f>P396*(1/(2.22*10^12))*(1/(83.1))*(1/(0.125))*10^9</f>
        <v/>
      </c>
      <c r="W396" s="270" t="inlineStr">
        <is>
          <t>Oxymetazoline hydrochloride</t>
        </is>
      </c>
      <c r="X396" s="271" t="n">
        <v>1</v>
      </c>
      <c r="Y396" s="271" t="n">
        <v>0.5</v>
      </c>
      <c r="Z396" s="271" t="n">
        <v>5</v>
      </c>
      <c r="AA396" s="271" t="n">
        <v>2.24</v>
      </c>
      <c r="AB396" s="270" t="inlineStr">
        <is>
          <t>Alpha2</t>
        </is>
      </c>
      <c r="AC396" s="271" t="n">
        <v>0.5</v>
      </c>
      <c r="AD396" s="271" t="n">
        <v>0.5</v>
      </c>
    </row>
    <row r="397">
      <c r="A397" s="268" t="inlineStr">
        <is>
          <t>PRIM</t>
        </is>
      </c>
      <c r="B397" s="268" t="inlineStr">
        <is>
          <t>Alpha2C-1</t>
        </is>
      </c>
      <c r="C397" s="269" t="inlineStr">
        <is>
          <t>12/19/2023</t>
        </is>
      </c>
      <c r="D397" s="270" t="inlineStr">
        <is>
          <t>AQW091</t>
        </is>
      </c>
      <c r="E397" s="271">
        <f>IF(A396="SEC", K396 + 1, E396 + 1)</f>
        <v/>
      </c>
      <c r="F397" s="271" t="inlineStr">
        <is>
          <t>Y</t>
        </is>
      </c>
      <c r="G397" s="270" t="n"/>
      <c r="H397" s="271">
        <f>IF(A397="SEC", E397 + 1, "")</f>
        <v/>
      </c>
      <c r="I397" s="271" t="n"/>
      <c r="J397" s="270" t="n"/>
      <c r="K397" s="271" t="n"/>
      <c r="L397" s="272" t="n"/>
      <c r="M397" s="271" t="inlineStr">
        <is>
          <t>y</t>
        </is>
      </c>
      <c r="N397" s="271" t="inlineStr">
        <is>
          <t>y</t>
        </is>
      </c>
      <c r="O397" s="271" t="inlineStr">
        <is>
          <t>y</t>
        </is>
      </c>
      <c r="P397" s="272">
        <f>P396</f>
        <v/>
      </c>
      <c r="Q397" s="270" t="inlineStr">
        <is>
          <t>Alpha2C</t>
        </is>
      </c>
      <c r="R397" s="270" t="inlineStr">
        <is>
          <t>3H-Rauwolscine</t>
        </is>
      </c>
      <c r="S397" s="270" t="inlineStr">
        <is>
          <t>0161-1023</t>
        </is>
      </c>
      <c r="T397" s="271" t="n">
        <v>83.09999999999999</v>
      </c>
      <c r="U397" s="271" t="n">
        <v>1.5</v>
      </c>
      <c r="V397" s="273">
        <f>P397*(1/(2.22*10^12))*(1/(83.1))*(1/(0.125))*10^9</f>
        <v/>
      </c>
      <c r="W397" s="270" t="inlineStr">
        <is>
          <t>Oxymetazoline hydrochloride</t>
        </is>
      </c>
      <c r="X397" s="271" t="n">
        <v>1</v>
      </c>
      <c r="Y397" s="271" t="n">
        <v>0.5</v>
      </c>
      <c r="Z397" s="271" t="n">
        <v>5</v>
      </c>
      <c r="AA397" s="271" t="n">
        <v>2.24</v>
      </c>
      <c r="AB397" s="270" t="inlineStr">
        <is>
          <t>Alpha2</t>
        </is>
      </c>
      <c r="AC397" s="271" t="n">
        <v>0.5</v>
      </c>
      <c r="AD397" s="271" t="n">
        <v>0.5</v>
      </c>
    </row>
    <row r="398">
      <c r="A398" s="268" t="inlineStr">
        <is>
          <t>PRIM</t>
        </is>
      </c>
      <c r="B398" s="268" t="inlineStr">
        <is>
          <t>Alpha2C-2</t>
        </is>
      </c>
      <c r="C398" s="269" t="inlineStr">
        <is>
          <t>12/19/2023</t>
        </is>
      </c>
      <c r="D398" s="270" t="inlineStr">
        <is>
          <t>AQW092</t>
        </is>
      </c>
      <c r="E398" s="271">
        <f>IF(A397="SEC", K397 + 1, E397 + 1)</f>
        <v/>
      </c>
      <c r="F398" s="271" t="inlineStr">
        <is>
          <t>Y</t>
        </is>
      </c>
      <c r="G398" s="270" t="n"/>
      <c r="H398" s="271">
        <f>IF(A398="SEC", E398 + 1, "")</f>
        <v/>
      </c>
      <c r="I398" s="271" t="n"/>
      <c r="J398" s="270" t="n"/>
      <c r="K398" s="271" t="n"/>
      <c r="L398" s="272" t="n"/>
      <c r="M398" s="271" t="inlineStr">
        <is>
          <t>y</t>
        </is>
      </c>
      <c r="N398" s="271" t="inlineStr">
        <is>
          <t>y</t>
        </is>
      </c>
      <c r="O398" s="271" t="inlineStr">
        <is>
          <t>y</t>
        </is>
      </c>
      <c r="P398" s="272">
        <f>P397</f>
        <v/>
      </c>
      <c r="Q398" s="270" t="inlineStr">
        <is>
          <t>Alpha2C</t>
        </is>
      </c>
      <c r="R398" s="270" t="inlineStr">
        <is>
          <t>3H-Rauwolscine</t>
        </is>
      </c>
      <c r="S398" s="270" t="inlineStr">
        <is>
          <t>0161-1023</t>
        </is>
      </c>
      <c r="T398" s="271" t="n">
        <v>83.09999999999999</v>
      </c>
      <c r="U398" s="271" t="n">
        <v>1.5</v>
      </c>
      <c r="V398" s="273">
        <f>P398*(1/(2.22*10^12))*(1/(83.1))*(1/(0.125))*10^9</f>
        <v/>
      </c>
      <c r="W398" s="270" t="inlineStr">
        <is>
          <t>Oxymetazoline hydrochloride</t>
        </is>
      </c>
      <c r="X398" s="271" t="n">
        <v>1</v>
      </c>
      <c r="Y398" s="271" t="n">
        <v>0.5</v>
      </c>
      <c r="Z398" s="271" t="n">
        <v>5</v>
      </c>
      <c r="AA398" s="271" t="n">
        <v>2.24</v>
      </c>
      <c r="AB398" s="270" t="inlineStr">
        <is>
          <t>Alpha2</t>
        </is>
      </c>
      <c r="AC398" s="271" t="n">
        <v>0.5</v>
      </c>
      <c r="AD398" s="271" t="n">
        <v>0.5</v>
      </c>
    </row>
    <row r="399">
      <c r="A399" s="268" t="inlineStr">
        <is>
          <t>SEC</t>
        </is>
      </c>
      <c r="B399" s="268" t="inlineStr">
        <is>
          <t>Alpha1B-0</t>
        </is>
      </c>
      <c r="C399" s="269" t="inlineStr">
        <is>
          <t>12/19/2023</t>
        </is>
      </c>
      <c r="D399" s="270" t="inlineStr">
        <is>
          <t>AQW100</t>
        </is>
      </c>
      <c r="E399" s="271">
        <f>IF(A398="SEC", K398 + 1, E398 + 1)</f>
        <v/>
      </c>
      <c r="F399" s="271" t="inlineStr">
        <is>
          <t>Y</t>
        </is>
      </c>
      <c r="G399" s="270" t="inlineStr">
        <is>
          <t>AQW101</t>
        </is>
      </c>
      <c r="H399" s="271">
        <f>IF(A399="SEC", E399 + 1, "")</f>
        <v/>
      </c>
      <c r="I399" s="271">
        <f>F399</f>
        <v/>
      </c>
      <c r="J399" s="270" t="inlineStr">
        <is>
          <t>AQW102</t>
        </is>
      </c>
      <c r="K399" s="271">
        <f>IF(A399="SEC", H399 + 1, "")</f>
        <v/>
      </c>
      <c r="L399" s="272">
        <f>F399</f>
        <v/>
      </c>
      <c r="M399" s="271" t="inlineStr">
        <is>
          <t>y</t>
        </is>
      </c>
      <c r="N399" s="271" t="inlineStr">
        <is>
          <t>y</t>
        </is>
      </c>
      <c r="O399" s="271" t="inlineStr">
        <is>
          <t>y</t>
        </is>
      </c>
      <c r="P399" s="272" t="n">
        <v>19804.14</v>
      </c>
      <c r="Q399" s="270" t="inlineStr">
        <is>
          <t>Alpha1B</t>
        </is>
      </c>
      <c r="R399" s="270" t="inlineStr">
        <is>
          <t>3H-Prazosin</t>
        </is>
      </c>
      <c r="S399" s="270" t="inlineStr">
        <is>
          <t>0200-1123 (#1)</t>
        </is>
      </c>
      <c r="T399" s="271" t="n">
        <v>78.8</v>
      </c>
      <c r="U399" s="271" t="n">
        <v>1</v>
      </c>
      <c r="V399" s="273">
        <f>P399*(1/(2.22*10^12))*(1/(78.8))*(1/(0.125))*10^9</f>
        <v/>
      </c>
      <c r="W399" s="270" t="inlineStr">
        <is>
          <t>Prazosin HCL</t>
        </is>
      </c>
      <c r="X399" s="271" t="n">
        <v>3</v>
      </c>
      <c r="Y399" s="271" t="n">
        <v>3</v>
      </c>
      <c r="Z399" s="271" t="n">
        <v>15</v>
      </c>
      <c r="AA399" s="271" t="n">
        <v>4.26</v>
      </c>
      <c r="AB399" s="270" t="inlineStr">
        <is>
          <t>Alpha1</t>
        </is>
      </c>
      <c r="AC399" s="271" t="n">
        <v>1</v>
      </c>
      <c r="AD399" s="271" t="n">
        <v>1</v>
      </c>
    </row>
    <row r="400">
      <c r="A400" s="268" t="inlineStr">
        <is>
          <t>SEC</t>
        </is>
      </c>
      <c r="B400" s="268" t="inlineStr">
        <is>
          <t>Alpha1B-1</t>
        </is>
      </c>
      <c r="C400" s="269" t="inlineStr">
        <is>
          <t>12/19/2023</t>
        </is>
      </c>
      <c r="D400" s="270" t="inlineStr">
        <is>
          <t>AQW104</t>
        </is>
      </c>
      <c r="E400" s="271">
        <f>IF(A399="SEC", K399 + 1, E399 + 1)</f>
        <v/>
      </c>
      <c r="F400" s="271" t="inlineStr">
        <is>
          <t>Y</t>
        </is>
      </c>
      <c r="G400" s="270" t="inlineStr">
        <is>
          <t>AQW105</t>
        </is>
      </c>
      <c r="H400" s="271">
        <f>IF(A400="SEC", E400 + 1, "")</f>
        <v/>
      </c>
      <c r="I400" s="271">
        <f>F400</f>
        <v/>
      </c>
      <c r="J400" s="270" t="inlineStr">
        <is>
          <t>AQW106</t>
        </is>
      </c>
      <c r="K400" s="271">
        <f>IF(A400="SEC", H400 + 1, "")</f>
        <v/>
      </c>
      <c r="L400" s="272">
        <f>F400</f>
        <v/>
      </c>
      <c r="M400" s="271" t="inlineStr">
        <is>
          <t>y</t>
        </is>
      </c>
      <c r="N400" s="271" t="inlineStr">
        <is>
          <t>y</t>
        </is>
      </c>
      <c r="O400" s="271" t="inlineStr">
        <is>
          <t>y</t>
        </is>
      </c>
      <c r="P400" s="272">
        <f>P399</f>
        <v/>
      </c>
      <c r="Q400" s="270" t="inlineStr">
        <is>
          <t>Alpha1B</t>
        </is>
      </c>
      <c r="R400" s="270" t="inlineStr">
        <is>
          <t>3H-Prazosin</t>
        </is>
      </c>
      <c r="S400" s="270" t="inlineStr">
        <is>
          <t>0200-1123 (#1)</t>
        </is>
      </c>
      <c r="T400" s="271" t="n">
        <v>78.8</v>
      </c>
      <c r="U400" s="271" t="n">
        <v>1</v>
      </c>
      <c r="V400" s="273">
        <f>P400*(1/(2.22*10^12))*(1/(78.8))*(1/(0.125))*10^9</f>
        <v/>
      </c>
      <c r="W400" s="270" t="inlineStr">
        <is>
          <t>Prazosin HCL</t>
        </is>
      </c>
      <c r="X400" s="271" t="n">
        <v>3</v>
      </c>
      <c r="Y400" s="271" t="n">
        <v>3</v>
      </c>
      <c r="Z400" s="271" t="n">
        <v>15</v>
      </c>
      <c r="AA400" s="271" t="n">
        <v>4.26</v>
      </c>
      <c r="AB400" s="270" t="inlineStr">
        <is>
          <t>Alpha1</t>
        </is>
      </c>
      <c r="AC400" s="271" t="n">
        <v>1</v>
      </c>
      <c r="AD400" s="271" t="n">
        <v>1</v>
      </c>
    </row>
    <row r="401">
      <c r="A401" s="268" t="inlineStr">
        <is>
          <t>SEC</t>
        </is>
      </c>
      <c r="B401" s="268" t="inlineStr">
        <is>
          <t>Alpha2A-0</t>
        </is>
      </c>
      <c r="C401" s="269" t="inlineStr">
        <is>
          <t>12/19/2023</t>
        </is>
      </c>
      <c r="D401" s="270" t="inlineStr">
        <is>
          <t>AQW128</t>
        </is>
      </c>
      <c r="E401" s="271">
        <f>IF(A400="SEC", K400 + 1, E400 + 1)</f>
        <v/>
      </c>
      <c r="F401" s="271" t="inlineStr">
        <is>
          <t>Y</t>
        </is>
      </c>
      <c r="G401" s="270" t="inlineStr">
        <is>
          <t>AQW129</t>
        </is>
      </c>
      <c r="H401" s="271">
        <f>IF(A401="SEC", E401 + 1, "")</f>
        <v/>
      </c>
      <c r="I401" s="271">
        <f>F401</f>
        <v/>
      </c>
      <c r="J401" s="270" t="inlineStr">
        <is>
          <t>AQW130</t>
        </is>
      </c>
      <c r="K401" s="271">
        <f>IF(A401="SEC", H401 + 1, "")</f>
        <v/>
      </c>
      <c r="L401" s="272">
        <f>F401</f>
        <v/>
      </c>
      <c r="M401" s="271" t="inlineStr">
        <is>
          <t>y</t>
        </is>
      </c>
      <c r="N401" s="271" t="inlineStr">
        <is>
          <t>y</t>
        </is>
      </c>
      <c r="O401" s="271" t="inlineStr">
        <is>
          <t>y</t>
        </is>
      </c>
      <c r="P401" s="272" t="n">
        <v>27617.86</v>
      </c>
      <c r="Q401" s="270" t="inlineStr">
        <is>
          <t>Alpha2A</t>
        </is>
      </c>
      <c r="R401" s="270" t="inlineStr">
        <is>
          <t>3H-Rauwolscine</t>
        </is>
      </c>
      <c r="S401" s="270" t="inlineStr">
        <is>
          <t>0161-1023</t>
        </is>
      </c>
      <c r="T401" s="271" t="n">
        <v>83.09999999999999</v>
      </c>
      <c r="U401" s="271" t="n">
        <v>1.5</v>
      </c>
      <c r="V401" s="273">
        <f>P401*(1/(2.22*10^12))*(1/(83.1))*(1/(0.125))*10^9</f>
        <v/>
      </c>
      <c r="W401" s="270" t="inlineStr">
        <is>
          <t>Oxymetazoline hydrochloride</t>
        </is>
      </c>
      <c r="X401" s="271" t="n">
        <v>3</v>
      </c>
      <c r="Y401" s="271" t="n">
        <v>0.5</v>
      </c>
      <c r="Z401" s="271" t="n">
        <v>15</v>
      </c>
      <c r="AA401" s="271" t="n">
        <v>6.73</v>
      </c>
      <c r="AB401" s="270" t="inlineStr">
        <is>
          <t>Alpha2</t>
        </is>
      </c>
      <c r="AC401" s="271" t="n">
        <v>0.25</v>
      </c>
      <c r="AD401" s="271" t="n">
        <v>0.2</v>
      </c>
    </row>
    <row r="402">
      <c r="A402" s="268" t="inlineStr">
        <is>
          <t>SEC</t>
        </is>
      </c>
      <c r="B402" s="268" t="inlineStr">
        <is>
          <t>Alpha2A-1</t>
        </is>
      </c>
      <c r="C402" s="269" t="inlineStr">
        <is>
          <t>12/19/2023</t>
        </is>
      </c>
      <c r="D402" s="270" t="inlineStr">
        <is>
          <t>AQW132</t>
        </is>
      </c>
      <c r="E402" s="271">
        <f>IF(A401="SEC", K401 + 1, E401 + 1)</f>
        <v/>
      </c>
      <c r="F402" s="271" t="inlineStr">
        <is>
          <t>Y</t>
        </is>
      </c>
      <c r="G402" s="270" t="inlineStr">
        <is>
          <t>AQW133</t>
        </is>
      </c>
      <c r="H402" s="271">
        <f>IF(A402="SEC", E402 + 1, "")</f>
        <v/>
      </c>
      <c r="I402" s="271">
        <f>F402</f>
        <v/>
      </c>
      <c r="J402" s="270" t="inlineStr">
        <is>
          <t>AQW134</t>
        </is>
      </c>
      <c r="K402" s="271">
        <f>IF(A402="SEC", H402 + 1, "")</f>
        <v/>
      </c>
      <c r="L402" s="272">
        <f>F402</f>
        <v/>
      </c>
      <c r="M402" s="271" t="inlineStr">
        <is>
          <t>y</t>
        </is>
      </c>
      <c r="N402" s="271" t="inlineStr">
        <is>
          <t>y</t>
        </is>
      </c>
      <c r="O402" s="271" t="inlineStr">
        <is>
          <t>y</t>
        </is>
      </c>
      <c r="P402" s="272">
        <f>P401</f>
        <v/>
      </c>
      <c r="Q402" s="270" t="inlineStr">
        <is>
          <t>Alpha2A</t>
        </is>
      </c>
      <c r="R402" s="270" t="inlineStr">
        <is>
          <t>3H-Rauwolscine</t>
        </is>
      </c>
      <c r="S402" s="270" t="inlineStr">
        <is>
          <t>0161-1023</t>
        </is>
      </c>
      <c r="T402" s="271" t="n">
        <v>83.09999999999999</v>
      </c>
      <c r="U402" s="271" t="n">
        <v>1.5</v>
      </c>
      <c r="V402" s="273">
        <f>P402*(1/(2.22*10^12))*(1/(83.1))*(1/(0.125))*10^9</f>
        <v/>
      </c>
      <c r="W402" s="270" t="inlineStr">
        <is>
          <t>Oxymetazoline hydrochloride</t>
        </is>
      </c>
      <c r="X402" s="271" t="n">
        <v>3</v>
      </c>
      <c r="Y402" s="271" t="n">
        <v>0.5</v>
      </c>
      <c r="Z402" s="271" t="n">
        <v>15</v>
      </c>
      <c r="AA402" s="271" t="n">
        <v>6.73</v>
      </c>
      <c r="AB402" s="270" t="inlineStr">
        <is>
          <t>Alpha2</t>
        </is>
      </c>
      <c r="AC402" s="271" t="n">
        <v>0.25</v>
      </c>
      <c r="AD402" s="271" t="n">
        <v>0.2</v>
      </c>
    </row>
    <row r="403">
      <c r="A403" s="268" t="inlineStr">
        <is>
          <t>SEC</t>
        </is>
      </c>
      <c r="B403" s="268" t="inlineStr">
        <is>
          <t>Alpha2A-2</t>
        </is>
      </c>
      <c r="C403" s="269" t="inlineStr">
        <is>
          <t>12/19/2023</t>
        </is>
      </c>
      <c r="D403" s="270" t="inlineStr">
        <is>
          <t>AQW136</t>
        </is>
      </c>
      <c r="E403" s="271">
        <f>IF(A402="SEC", K402 + 1, E402 + 1)</f>
        <v/>
      </c>
      <c r="F403" s="271" t="inlineStr">
        <is>
          <t>Y</t>
        </is>
      </c>
      <c r="G403" s="270" t="inlineStr">
        <is>
          <t>AQW137</t>
        </is>
      </c>
      <c r="H403" s="271">
        <f>IF(A403="SEC", E403 + 1, "")</f>
        <v/>
      </c>
      <c r="I403" s="271">
        <f>F403</f>
        <v/>
      </c>
      <c r="J403" s="270" t="inlineStr">
        <is>
          <t>AQW138</t>
        </is>
      </c>
      <c r="K403" s="271">
        <f>IF(A403="SEC", H403 + 1, "")</f>
        <v/>
      </c>
      <c r="L403" s="272">
        <f>F403</f>
        <v/>
      </c>
      <c r="M403" s="271" t="inlineStr">
        <is>
          <t>y</t>
        </is>
      </c>
      <c r="N403" s="271" t="inlineStr">
        <is>
          <t>y</t>
        </is>
      </c>
      <c r="O403" s="271" t="inlineStr">
        <is>
          <t>y</t>
        </is>
      </c>
      <c r="P403" s="272">
        <f>P402</f>
        <v/>
      </c>
      <c r="Q403" s="270" t="inlineStr">
        <is>
          <t>Alpha2A</t>
        </is>
      </c>
      <c r="R403" s="270" t="inlineStr">
        <is>
          <t>3H-Rauwolscine</t>
        </is>
      </c>
      <c r="S403" s="270" t="inlineStr">
        <is>
          <t>0161-1023</t>
        </is>
      </c>
      <c r="T403" s="271" t="n">
        <v>83.09999999999999</v>
      </c>
      <c r="U403" s="271" t="n">
        <v>1.5</v>
      </c>
      <c r="V403" s="273">
        <f>P403*(1/(2.22*10^12))*(1/(83.1))*(1/(0.125))*10^9</f>
        <v/>
      </c>
      <c r="W403" s="270" t="inlineStr">
        <is>
          <t>Oxymetazoline hydrochloride</t>
        </is>
      </c>
      <c r="X403" s="271" t="n">
        <v>3</v>
      </c>
      <c r="Y403" s="271" t="n">
        <v>0.5</v>
      </c>
      <c r="Z403" s="271" t="n">
        <v>15</v>
      </c>
      <c r="AA403" s="271" t="n">
        <v>6.73</v>
      </c>
      <c r="AB403" s="270" t="inlineStr">
        <is>
          <t>Alpha2</t>
        </is>
      </c>
      <c r="AC403" s="271" t="n">
        <v>0.25</v>
      </c>
      <c r="AD403" s="271" t="n">
        <v>0.2</v>
      </c>
    </row>
    <row r="404">
      <c r="A404" s="274" t="inlineStr">
        <is>
          <t>PRIM</t>
        </is>
      </c>
      <c r="B404" s="274" t="inlineStr">
        <is>
          <t>D1-0</t>
        </is>
      </c>
      <c r="C404" s="275" t="inlineStr">
        <is>
          <t>12/21/2023</t>
        </is>
      </c>
      <c r="D404" s="276" t="inlineStr">
        <is>
          <t>AQW153</t>
        </is>
      </c>
      <c r="E404" s="277" t="n">
        <v>4</v>
      </c>
      <c r="F404" s="277" t="inlineStr">
        <is>
          <t>Y</t>
        </is>
      </c>
      <c r="G404" s="276" t="n"/>
      <c r="H404" s="277">
        <f>IF(A404="SEC", E404 + 1, "")</f>
        <v/>
      </c>
      <c r="I404" s="277" t="n"/>
      <c r="J404" s="276" t="n"/>
      <c r="K404" s="277" t="n"/>
      <c r="L404" s="278" t="n"/>
      <c r="M404" s="277" t="inlineStr">
        <is>
          <t>Y</t>
        </is>
      </c>
      <c r="N404" s="277" t="inlineStr">
        <is>
          <t>Y</t>
        </is>
      </c>
      <c r="O404" s="277" t="inlineStr">
        <is>
          <t>y</t>
        </is>
      </c>
      <c r="P404" s="278" t="n">
        <v>30854.74</v>
      </c>
      <c r="Q404" s="276" t="inlineStr">
        <is>
          <t>D1</t>
        </is>
      </c>
      <c r="R404" s="276" t="inlineStr">
        <is>
          <t>3H-SCH23390</t>
        </is>
      </c>
      <c r="S404" s="276" t="inlineStr">
        <is>
          <t>0144-0822 (#2)</t>
        </is>
      </c>
      <c r="T404" s="277" t="n">
        <v>82</v>
      </c>
      <c r="U404" s="277" t="n">
        <v>2</v>
      </c>
      <c r="V404" s="279">
        <f>P404*(1/(2.22*10^12))*(1/(82))*(1/(0.125))*10^9</f>
        <v/>
      </c>
      <c r="W404" s="276" t="inlineStr">
        <is>
          <t>(+)-Butaclamol</t>
        </is>
      </c>
      <c r="X404" s="277" t="n">
        <v>1</v>
      </c>
      <c r="Y404" s="277" t="n">
        <v>1</v>
      </c>
      <c r="Z404" s="277" t="n">
        <v>5</v>
      </c>
      <c r="AA404" s="277" t="n">
        <v>2.95</v>
      </c>
      <c r="AB404" s="276" t="inlineStr">
        <is>
          <t>Dopamine</t>
        </is>
      </c>
      <c r="AC404" s="277" t="n">
        <v>1</v>
      </c>
      <c r="AD404" s="277" t="n">
        <v>1</v>
      </c>
    </row>
    <row r="405">
      <c r="A405" s="274" t="inlineStr">
        <is>
          <t>PRIM</t>
        </is>
      </c>
      <c r="B405" s="274" t="inlineStr">
        <is>
          <t>D1-1</t>
        </is>
      </c>
      <c r="C405" s="275" t="inlineStr">
        <is>
          <t>12/21/2023</t>
        </is>
      </c>
      <c r="D405" s="276" t="inlineStr">
        <is>
          <t>AQW154</t>
        </is>
      </c>
      <c r="E405" s="277">
        <f>IF(A404="SEC", K404 + 1, E404 + 1)</f>
        <v/>
      </c>
      <c r="F405" s="277" t="inlineStr">
        <is>
          <t>Y</t>
        </is>
      </c>
      <c r="G405" s="276" t="n"/>
      <c r="H405" s="277">
        <f>IF(A405="SEC", E405 + 1, "")</f>
        <v/>
      </c>
      <c r="I405" s="277" t="n"/>
      <c r="J405" s="276" t="n"/>
      <c r="K405" s="277" t="n"/>
      <c r="L405" s="278" t="n"/>
      <c r="M405" s="277" t="inlineStr">
        <is>
          <t>Y</t>
        </is>
      </c>
      <c r="N405" s="277" t="inlineStr">
        <is>
          <t>Y</t>
        </is>
      </c>
      <c r="O405" s="277" t="inlineStr">
        <is>
          <t>y</t>
        </is>
      </c>
      <c r="P405" s="278">
        <f>P404</f>
        <v/>
      </c>
      <c r="Q405" s="276" t="inlineStr">
        <is>
          <t>D1</t>
        </is>
      </c>
      <c r="R405" s="276" t="inlineStr">
        <is>
          <t>3H-SCH23390</t>
        </is>
      </c>
      <c r="S405" s="276" t="inlineStr">
        <is>
          <t>0144-0822 (#2)</t>
        </is>
      </c>
      <c r="T405" s="277" t="n">
        <v>82</v>
      </c>
      <c r="U405" s="277" t="n">
        <v>2</v>
      </c>
      <c r="V405" s="279">
        <f>P405*(1/(2.22*10^12))*(1/(82))*(1/(0.125))*10^9</f>
        <v/>
      </c>
      <c r="W405" s="276" t="inlineStr">
        <is>
          <t>(+)-Butaclamol</t>
        </is>
      </c>
      <c r="X405" s="277" t="n">
        <v>1</v>
      </c>
      <c r="Y405" s="277" t="n">
        <v>1</v>
      </c>
      <c r="Z405" s="277" t="n">
        <v>5</v>
      </c>
      <c r="AA405" s="277" t="n">
        <v>2.95</v>
      </c>
      <c r="AB405" s="276" t="inlineStr">
        <is>
          <t>Dopamine</t>
        </is>
      </c>
      <c r="AC405" s="277" t="n">
        <v>1</v>
      </c>
      <c r="AD405" s="277" t="n">
        <v>1</v>
      </c>
    </row>
    <row r="406">
      <c r="A406" s="274" t="inlineStr">
        <is>
          <t>PRIM</t>
        </is>
      </c>
      <c r="B406" s="274" t="inlineStr">
        <is>
          <t>D1-2</t>
        </is>
      </c>
      <c r="C406" s="275" t="inlineStr">
        <is>
          <t>12/21/2023</t>
        </is>
      </c>
      <c r="D406" s="276" t="inlineStr">
        <is>
          <t>AQW155</t>
        </is>
      </c>
      <c r="E406" s="277">
        <f>IF(A405="SEC", K405 + 1, E405 + 1)</f>
        <v/>
      </c>
      <c r="F406" s="277" t="inlineStr">
        <is>
          <t>Y</t>
        </is>
      </c>
      <c r="G406" s="276" t="n"/>
      <c r="H406" s="277">
        <f>IF(A406="SEC", E406 + 1, "")</f>
        <v/>
      </c>
      <c r="I406" s="277" t="n"/>
      <c r="J406" s="276" t="n"/>
      <c r="K406" s="277" t="n"/>
      <c r="L406" s="278" t="n"/>
      <c r="M406" s="277" t="inlineStr">
        <is>
          <t>Y</t>
        </is>
      </c>
      <c r="N406" s="277" t="inlineStr">
        <is>
          <t>Y</t>
        </is>
      </c>
      <c r="O406" s="277" t="inlineStr">
        <is>
          <t>y</t>
        </is>
      </c>
      <c r="P406" s="278">
        <f>P405</f>
        <v/>
      </c>
      <c r="Q406" s="276" t="inlineStr">
        <is>
          <t>D1</t>
        </is>
      </c>
      <c r="R406" s="276" t="inlineStr">
        <is>
          <t>3H-SCH23390</t>
        </is>
      </c>
      <c r="S406" s="276" t="inlineStr">
        <is>
          <t>0144-0822 (#2)</t>
        </is>
      </c>
      <c r="T406" s="277" t="n">
        <v>82</v>
      </c>
      <c r="U406" s="277" t="n">
        <v>2</v>
      </c>
      <c r="V406" s="279">
        <f>P406*(1/(2.22*10^12))*(1/(82))*(1/(0.125))*10^9</f>
        <v/>
      </c>
      <c r="W406" s="276" t="inlineStr">
        <is>
          <t>(+)-Butaclamol</t>
        </is>
      </c>
      <c r="X406" s="277" t="n">
        <v>1</v>
      </c>
      <c r="Y406" s="277" t="n">
        <v>1</v>
      </c>
      <c r="Z406" s="277" t="n">
        <v>5</v>
      </c>
      <c r="AA406" s="277" t="n">
        <v>2.95</v>
      </c>
      <c r="AB406" s="276" t="inlineStr">
        <is>
          <t>Dopamine</t>
        </is>
      </c>
      <c r="AC406" s="277" t="n">
        <v>1</v>
      </c>
      <c r="AD406" s="277" t="n">
        <v>1</v>
      </c>
    </row>
    <row r="407">
      <c r="A407" s="274" t="inlineStr">
        <is>
          <t>SEC</t>
        </is>
      </c>
      <c r="B407" s="274" t="inlineStr">
        <is>
          <t>5-HT2C-0</t>
        </is>
      </c>
      <c r="C407" s="275" t="inlineStr">
        <is>
          <t>12/21/2023</t>
        </is>
      </c>
      <c r="D407" s="276" t="inlineStr">
        <is>
          <t>AQW157</t>
        </is>
      </c>
      <c r="E407" s="277">
        <f>IF(A406="SEC", K406 + 1, E406 + 1)</f>
        <v/>
      </c>
      <c r="F407" s="277" t="inlineStr">
        <is>
          <t>Y</t>
        </is>
      </c>
      <c r="G407" s="276" t="inlineStr">
        <is>
          <t>AQW158</t>
        </is>
      </c>
      <c r="H407" s="277">
        <f>IF(A407="SEC", E407 + 1, "")</f>
        <v/>
      </c>
      <c r="I407" s="277">
        <f>F407</f>
        <v/>
      </c>
      <c r="J407" s="276" t="inlineStr">
        <is>
          <t>AQW159</t>
        </is>
      </c>
      <c r="K407" s="277">
        <f>IF(A407="SEC", H407 + 1, "")</f>
        <v/>
      </c>
      <c r="L407" s="278">
        <f>F407</f>
        <v/>
      </c>
      <c r="M407" s="277" t="inlineStr">
        <is>
          <t>Y</t>
        </is>
      </c>
      <c r="N407" s="277" t="inlineStr">
        <is>
          <t>Y</t>
        </is>
      </c>
      <c r="O407" s="277" t="inlineStr">
        <is>
          <t>y</t>
        </is>
      </c>
      <c r="P407" s="278" t="n">
        <v>55020.71</v>
      </c>
      <c r="Q407" s="276" t="inlineStr">
        <is>
          <t>5-HT2C</t>
        </is>
      </c>
      <c r="R407" s="276" t="inlineStr">
        <is>
          <t>3H-Mesulergine</t>
        </is>
      </c>
      <c r="S407" s="276" t="inlineStr">
        <is>
          <t>0198-1123</t>
        </is>
      </c>
      <c r="T407" s="277" t="n">
        <v>82.2</v>
      </c>
      <c r="U407" s="277" t="n">
        <v>2.5</v>
      </c>
      <c r="V407" s="279">
        <f>P407*(1/(2.22*10^12))*(1/(82.2))*(1/(0.125))*10^9</f>
        <v/>
      </c>
      <c r="W407" s="276" t="inlineStr">
        <is>
          <t>Ritanserin</t>
        </is>
      </c>
      <c r="X407" s="277" t="n">
        <v>3</v>
      </c>
      <c r="Y407" s="277" t="n">
        <v>2</v>
      </c>
      <c r="Z407" s="277" t="n">
        <v>15</v>
      </c>
      <c r="AA407" s="277" t="n">
        <v>11.1</v>
      </c>
      <c r="AB407" s="276" t="inlineStr">
        <is>
          <t>Standard</t>
        </is>
      </c>
      <c r="AC407" s="277" t="n">
        <v>1</v>
      </c>
      <c r="AD407" s="277" t="n">
        <v>0.67</v>
      </c>
    </row>
    <row r="408">
      <c r="A408" s="274" t="inlineStr">
        <is>
          <t>SEC</t>
        </is>
      </c>
      <c r="B408" s="274" t="inlineStr">
        <is>
          <t>5-HT2C-1</t>
        </is>
      </c>
      <c r="C408" s="275" t="inlineStr">
        <is>
          <t>12/21/2023</t>
        </is>
      </c>
      <c r="D408" s="276" t="inlineStr">
        <is>
          <t>AQW161</t>
        </is>
      </c>
      <c r="E408" s="277">
        <f>IF(A407="SEC", K407 + 1, E407 + 1)</f>
        <v/>
      </c>
      <c r="F408" s="277" t="inlineStr">
        <is>
          <t>Y</t>
        </is>
      </c>
      <c r="G408" s="276" t="inlineStr">
        <is>
          <t>AQW162</t>
        </is>
      </c>
      <c r="H408" s="277">
        <f>IF(A408="SEC", E408 + 1, "")</f>
        <v/>
      </c>
      <c r="I408" s="277">
        <f>F408</f>
        <v/>
      </c>
      <c r="J408" s="276" t="inlineStr">
        <is>
          <t>AQW163</t>
        </is>
      </c>
      <c r="K408" s="277">
        <f>IF(A408="SEC", H408 + 1, "")</f>
        <v/>
      </c>
      <c r="L408" s="278">
        <f>F408</f>
        <v/>
      </c>
      <c r="M408" s="277" t="inlineStr">
        <is>
          <t>Y</t>
        </is>
      </c>
      <c r="N408" s="277" t="inlineStr">
        <is>
          <t>Y</t>
        </is>
      </c>
      <c r="O408" s="277" t="inlineStr">
        <is>
          <t>y</t>
        </is>
      </c>
      <c r="P408" s="278">
        <f>P407</f>
        <v/>
      </c>
      <c r="Q408" s="276" t="inlineStr">
        <is>
          <t>5-HT2C</t>
        </is>
      </c>
      <c r="R408" s="276" t="inlineStr">
        <is>
          <t>3H-Mesulergine</t>
        </is>
      </c>
      <c r="S408" s="276" t="inlineStr">
        <is>
          <t>0198-1123</t>
        </is>
      </c>
      <c r="T408" s="277" t="n">
        <v>82.2</v>
      </c>
      <c r="U408" s="277" t="n">
        <v>2.5</v>
      </c>
      <c r="V408" s="279">
        <f>P408*(1/(2.22*10^12))*(1/(82.2))*(1/(0.125))*10^9</f>
        <v/>
      </c>
      <c r="W408" s="276" t="inlineStr">
        <is>
          <t>Ritanserin</t>
        </is>
      </c>
      <c r="X408" s="277" t="n">
        <v>3</v>
      </c>
      <c r="Y408" s="277" t="n">
        <v>2</v>
      </c>
      <c r="Z408" s="277" t="n">
        <v>15</v>
      </c>
      <c r="AA408" s="277" t="n">
        <v>11.1</v>
      </c>
      <c r="AB408" s="276" t="inlineStr">
        <is>
          <t>Standard</t>
        </is>
      </c>
      <c r="AC408" s="277" t="n">
        <v>1</v>
      </c>
      <c r="AD408" s="277" t="n">
        <v>0.67</v>
      </c>
    </row>
    <row r="409">
      <c r="A409" s="274" t="inlineStr">
        <is>
          <t>SEC</t>
        </is>
      </c>
      <c r="B409" s="274" t="inlineStr">
        <is>
          <t>5-HT2C-2</t>
        </is>
      </c>
      <c r="C409" s="275" t="inlineStr">
        <is>
          <t>12/21/2023</t>
        </is>
      </c>
      <c r="D409" s="276" t="inlineStr">
        <is>
          <t>AQW165</t>
        </is>
      </c>
      <c r="E409" s="277">
        <f>IF(A408="SEC", K408 + 1, E408 + 1)</f>
        <v/>
      </c>
      <c r="F409" s="277" t="inlineStr">
        <is>
          <t>Y</t>
        </is>
      </c>
      <c r="G409" s="276" t="inlineStr">
        <is>
          <t>AQW166</t>
        </is>
      </c>
      <c r="H409" s="277">
        <f>IF(A409="SEC", E409 + 1, "")</f>
        <v/>
      </c>
      <c r="I409" s="277">
        <f>F409</f>
        <v/>
      </c>
      <c r="J409" s="276" t="inlineStr">
        <is>
          <t>AQW167</t>
        </is>
      </c>
      <c r="K409" s="277">
        <f>IF(A409="SEC", H409 + 1, "")</f>
        <v/>
      </c>
      <c r="L409" s="278">
        <f>F409</f>
        <v/>
      </c>
      <c r="M409" s="277" t="inlineStr">
        <is>
          <t>Y</t>
        </is>
      </c>
      <c r="N409" s="277" t="inlineStr">
        <is>
          <t>Y</t>
        </is>
      </c>
      <c r="O409" s="277" t="inlineStr">
        <is>
          <t>y</t>
        </is>
      </c>
      <c r="P409" s="278">
        <f>P408</f>
        <v/>
      </c>
      <c r="Q409" s="276" t="inlineStr">
        <is>
          <t>5-HT2C</t>
        </is>
      </c>
      <c r="R409" s="276" t="inlineStr">
        <is>
          <t>3H-Mesulergine</t>
        </is>
      </c>
      <c r="S409" s="276" t="inlineStr">
        <is>
          <t>0198-1123</t>
        </is>
      </c>
      <c r="T409" s="277" t="n">
        <v>82.2</v>
      </c>
      <c r="U409" s="277" t="n">
        <v>2.5</v>
      </c>
      <c r="V409" s="279">
        <f>P409*(1/(2.22*10^12))*(1/(82.2))*(1/(0.125))*10^9</f>
        <v/>
      </c>
      <c r="W409" s="276" t="inlineStr">
        <is>
          <t>Ritanserin</t>
        </is>
      </c>
      <c r="X409" s="277" t="n">
        <v>3</v>
      </c>
      <c r="Y409" s="277" t="n">
        <v>2</v>
      </c>
      <c r="Z409" s="277" t="n">
        <v>15</v>
      </c>
      <c r="AA409" s="277" t="n">
        <v>11.1</v>
      </c>
      <c r="AB409" s="276" t="inlineStr">
        <is>
          <t>Standard</t>
        </is>
      </c>
      <c r="AC409" s="277" t="n">
        <v>1</v>
      </c>
      <c r="AD409" s="277" t="n">
        <v>0.67</v>
      </c>
    </row>
    <row r="410">
      <c r="A410" s="280" t="inlineStr">
        <is>
          <t>SEC</t>
        </is>
      </c>
      <c r="B410" s="280" t="inlineStr">
        <is>
          <t>D2-0</t>
        </is>
      </c>
      <c r="C410" s="281" t="inlineStr">
        <is>
          <t>12/22/2023</t>
        </is>
      </c>
      <c r="D410" s="282" t="inlineStr">
        <is>
          <t>AQW201</t>
        </is>
      </c>
      <c r="E410" s="283" t="n">
        <v>4</v>
      </c>
      <c r="F410" s="283" t="inlineStr">
        <is>
          <t>y</t>
        </is>
      </c>
      <c r="G410" s="282" t="inlineStr">
        <is>
          <t>AQW202</t>
        </is>
      </c>
      <c r="H410" s="283">
        <f>IF(A410="SEC", E410 + 1, "")</f>
        <v/>
      </c>
      <c r="I410" s="283">
        <f>F410</f>
        <v/>
      </c>
      <c r="J410" s="282" t="inlineStr">
        <is>
          <t>AQW203</t>
        </is>
      </c>
      <c r="K410" s="283">
        <f>IF(A410="SEC", H410 + 1, "")</f>
        <v/>
      </c>
      <c r="L410" s="284">
        <f>F410</f>
        <v/>
      </c>
      <c r="M410" s="283" t="inlineStr">
        <is>
          <t>y</t>
        </is>
      </c>
      <c r="N410" s="283" t="inlineStr">
        <is>
          <t>y</t>
        </is>
      </c>
      <c r="O410" s="283" t="inlineStr">
        <is>
          <t>y</t>
        </is>
      </c>
      <c r="P410" s="284" t="n">
        <v>24936.87</v>
      </c>
      <c r="Q410" s="282" t="inlineStr">
        <is>
          <t>D2</t>
        </is>
      </c>
      <c r="R410" s="282" t="inlineStr">
        <is>
          <t>3H-Methylspiperone</t>
        </is>
      </c>
      <c r="S410" s="282" t="inlineStr">
        <is>
          <t>0164-1023 (#2)</t>
        </is>
      </c>
      <c r="T410" s="283" t="n">
        <v>82</v>
      </c>
      <c r="U410" s="283" t="n">
        <v>1.5</v>
      </c>
      <c r="V410" s="285">
        <f>P410*(1/(2.22*10^12))*(1/(82))*(1/(0.125))*10^9</f>
        <v/>
      </c>
      <c r="W410" s="282" t="inlineStr">
        <is>
          <t>Haloperidol</t>
        </is>
      </c>
      <c r="X410" s="283" t="n">
        <v>3</v>
      </c>
      <c r="Y410" s="283" t="n">
        <v>3</v>
      </c>
      <c r="Z410" s="283" t="n">
        <v>15</v>
      </c>
      <c r="AA410" s="283" t="n">
        <v>6.64</v>
      </c>
      <c r="AB410" s="282" t="inlineStr">
        <is>
          <t>Dopamine</t>
        </is>
      </c>
      <c r="AC410" s="283" t="n">
        <v>1</v>
      </c>
      <c r="AD410" s="283" t="n">
        <v>1</v>
      </c>
    </row>
    <row r="411">
      <c r="A411" s="280" t="inlineStr">
        <is>
          <t>SEC</t>
        </is>
      </c>
      <c r="B411" s="280" t="inlineStr">
        <is>
          <t>D2-1</t>
        </is>
      </c>
      <c r="C411" s="281" t="inlineStr">
        <is>
          <t>12/22/2023</t>
        </is>
      </c>
      <c r="D411" s="282" t="inlineStr">
        <is>
          <t>AQW205</t>
        </is>
      </c>
      <c r="E411" s="283">
        <f>IF(A410="SEC", K410 + 1, E410 + 1)</f>
        <v/>
      </c>
      <c r="F411" s="283" t="inlineStr">
        <is>
          <t>y</t>
        </is>
      </c>
      <c r="G411" s="282" t="inlineStr">
        <is>
          <t>AQW206</t>
        </is>
      </c>
      <c r="H411" s="283">
        <f>IF(A411="SEC", E411 + 1, "")</f>
        <v/>
      </c>
      <c r="I411" s="283">
        <f>F411</f>
        <v/>
      </c>
      <c r="J411" s="282" t="inlineStr">
        <is>
          <t>AQW207</t>
        </is>
      </c>
      <c r="K411" s="283">
        <f>IF(A411="SEC", H411 + 1, "")</f>
        <v/>
      </c>
      <c r="L411" s="284">
        <f>F411</f>
        <v/>
      </c>
      <c r="M411" s="283" t="inlineStr">
        <is>
          <t>y</t>
        </is>
      </c>
      <c r="N411" s="283" t="inlineStr">
        <is>
          <t>y</t>
        </is>
      </c>
      <c r="O411" s="283" t="inlineStr">
        <is>
          <t>y</t>
        </is>
      </c>
      <c r="P411" s="284">
        <f>P410</f>
        <v/>
      </c>
      <c r="Q411" s="282" t="inlineStr">
        <is>
          <t>D2</t>
        </is>
      </c>
      <c r="R411" s="282" t="inlineStr">
        <is>
          <t>3H-Methylspiperone</t>
        </is>
      </c>
      <c r="S411" s="282" t="inlineStr">
        <is>
          <t>0164-1023 (#2)</t>
        </is>
      </c>
      <c r="T411" s="283" t="n">
        <v>82</v>
      </c>
      <c r="U411" s="283" t="n">
        <v>1.5</v>
      </c>
      <c r="V411" s="285">
        <f>P411*(1/(2.22*10^12))*(1/(82))*(1/(0.125))*10^9</f>
        <v/>
      </c>
      <c r="W411" s="282" t="inlineStr">
        <is>
          <t>Haloperidol</t>
        </is>
      </c>
      <c r="X411" s="283" t="n">
        <v>3</v>
      </c>
      <c r="Y411" s="283" t="n">
        <v>3</v>
      </c>
      <c r="Z411" s="283" t="n">
        <v>15</v>
      </c>
      <c r="AA411" s="283" t="n">
        <v>6.64</v>
      </c>
      <c r="AB411" s="282" t="inlineStr">
        <is>
          <t>Dopamine</t>
        </is>
      </c>
      <c r="AC411" s="283" t="n">
        <v>1</v>
      </c>
      <c r="AD411" s="283" t="n">
        <v>1</v>
      </c>
    </row>
    <row r="412">
      <c r="A412" s="280" t="inlineStr">
        <is>
          <t>SEC</t>
        </is>
      </c>
      <c r="B412" s="280" t="inlineStr">
        <is>
          <t>H1-0</t>
        </is>
      </c>
      <c r="C412" s="281" t="inlineStr">
        <is>
          <t>12/22/2023</t>
        </is>
      </c>
      <c r="D412" s="282" t="inlineStr">
        <is>
          <t>AQW209</t>
        </is>
      </c>
      <c r="E412" s="283">
        <f>IF(A411="SEC", K411 + 1, E411 + 1)</f>
        <v/>
      </c>
      <c r="F412" s="283" t="inlineStr">
        <is>
          <t>y</t>
        </is>
      </c>
      <c r="G412" s="282" t="inlineStr">
        <is>
          <t>AQW210</t>
        </is>
      </c>
      <c r="H412" s="283">
        <f>IF(A412="SEC", E412 + 1, "")</f>
        <v/>
      </c>
      <c r="I412" s="283">
        <f>F412</f>
        <v/>
      </c>
      <c r="J412" s="282" t="inlineStr">
        <is>
          <t>AQW211</t>
        </is>
      </c>
      <c r="K412" s="283">
        <f>IF(A412="SEC", H412 + 1, "")</f>
        <v/>
      </c>
      <c r="L412" s="284">
        <f>F412</f>
        <v/>
      </c>
      <c r="M412" s="283" t="inlineStr">
        <is>
          <t>y</t>
        </is>
      </c>
      <c r="N412" s="283" t="inlineStr">
        <is>
          <t>y</t>
        </is>
      </c>
      <c r="O412" s="283" t="inlineStr">
        <is>
          <t>y</t>
        </is>
      </c>
      <c r="P412" s="284" t="n">
        <v>6457.58</v>
      </c>
      <c r="Q412" s="282" t="inlineStr">
        <is>
          <t>H1</t>
        </is>
      </c>
      <c r="R412" s="282" t="inlineStr">
        <is>
          <t>3H-Pyrilamine</t>
        </is>
      </c>
      <c r="S412" s="282" t="inlineStr">
        <is>
          <t>0222-0921 (#2)</t>
        </is>
      </c>
      <c r="T412" s="283" t="n">
        <v>20.7</v>
      </c>
      <c r="U412" s="283" t="n">
        <v>1.3</v>
      </c>
      <c r="V412" s="285">
        <f>P412*(1/(2.22*10^12))*(1/(20.7))*(1/(0.125))*10^9</f>
        <v/>
      </c>
      <c r="W412" s="282" t="inlineStr">
        <is>
          <t>Chlorpheniramine</t>
        </is>
      </c>
      <c r="X412" s="283" t="n">
        <v>3</v>
      </c>
      <c r="Y412" s="283" t="n">
        <v>3</v>
      </c>
      <c r="Z412" s="283" t="n">
        <v>15</v>
      </c>
      <c r="AA412" s="283" t="n">
        <v>1.45</v>
      </c>
      <c r="AB412" s="282" t="inlineStr">
        <is>
          <t>Histamine</t>
        </is>
      </c>
      <c r="AC412" s="283" t="n">
        <v>1</v>
      </c>
      <c r="AD412" s="283" t="n">
        <v>1</v>
      </c>
    </row>
    <row r="413">
      <c r="A413" s="280" t="inlineStr">
        <is>
          <t>SEC</t>
        </is>
      </c>
      <c r="B413" s="280" t="inlineStr">
        <is>
          <t>H1-1</t>
        </is>
      </c>
      <c r="C413" s="281" t="inlineStr">
        <is>
          <t>12/22/2023</t>
        </is>
      </c>
      <c r="D413" s="282" t="inlineStr">
        <is>
          <t>AQW213</t>
        </is>
      </c>
      <c r="E413" s="283">
        <f>IF(A412="SEC", K412 + 1, E412 + 1)</f>
        <v/>
      </c>
      <c r="F413" s="283" t="inlineStr">
        <is>
          <t>y</t>
        </is>
      </c>
      <c r="G413" s="282" t="inlineStr">
        <is>
          <t>AQW214</t>
        </is>
      </c>
      <c r="H413" s="283">
        <f>IF(A413="SEC", E413 + 1, "")</f>
        <v/>
      </c>
      <c r="I413" s="283">
        <f>F413</f>
        <v/>
      </c>
      <c r="J413" s="282" t="inlineStr">
        <is>
          <t>AQW215</t>
        </is>
      </c>
      <c r="K413" s="283">
        <f>IF(A413="SEC", H413 + 1, "")</f>
        <v/>
      </c>
      <c r="L413" s="284">
        <f>F413</f>
        <v/>
      </c>
      <c r="M413" s="283" t="inlineStr">
        <is>
          <t>y</t>
        </is>
      </c>
      <c r="N413" s="283" t="inlineStr">
        <is>
          <t>y</t>
        </is>
      </c>
      <c r="O413" s="283" t="inlineStr">
        <is>
          <t>y</t>
        </is>
      </c>
      <c r="P413" s="284">
        <f>P412</f>
        <v/>
      </c>
      <c r="Q413" s="282" t="inlineStr">
        <is>
          <t>H1</t>
        </is>
      </c>
      <c r="R413" s="282" t="inlineStr">
        <is>
          <t>3H-Pyrilamine</t>
        </is>
      </c>
      <c r="S413" s="282" t="inlineStr">
        <is>
          <t>0222-0921 (#2)</t>
        </is>
      </c>
      <c r="T413" s="283" t="n">
        <v>20.7</v>
      </c>
      <c r="U413" s="283" t="n">
        <v>1.3</v>
      </c>
      <c r="V413" s="285">
        <f>P413*(1/(2.22*10^12))*(1/(20.7))*(1/(0.125))*10^9</f>
        <v/>
      </c>
      <c r="W413" s="282" t="inlineStr">
        <is>
          <t>Chlorpheniramine</t>
        </is>
      </c>
      <c r="X413" s="283" t="n">
        <v>3</v>
      </c>
      <c r="Y413" s="283" t="n">
        <v>3</v>
      </c>
      <c r="Z413" s="283" t="n">
        <v>15</v>
      </c>
      <c r="AA413" s="283" t="n">
        <v>1.45</v>
      </c>
      <c r="AB413" s="282" t="inlineStr">
        <is>
          <t>Histamine</t>
        </is>
      </c>
      <c r="AC413" s="283" t="n">
        <v>1</v>
      </c>
      <c r="AD413" s="283" t="n">
        <v>1</v>
      </c>
    </row>
    <row r="414">
      <c r="A414" s="280" t="inlineStr">
        <is>
          <t>SEC</t>
        </is>
      </c>
      <c r="B414" s="280" t="inlineStr">
        <is>
          <t>H1-2</t>
        </is>
      </c>
      <c r="C414" s="281" t="inlineStr">
        <is>
          <t>12/22/2023</t>
        </is>
      </c>
      <c r="D414" s="282" t="inlineStr">
        <is>
          <t>AQW717</t>
        </is>
      </c>
      <c r="E414" s="283">
        <f>IF(A413="SEC", K413 + 1, E413 + 1)</f>
        <v/>
      </c>
      <c r="F414" s="283" t="inlineStr">
        <is>
          <t>y</t>
        </is>
      </c>
      <c r="G414" s="282" t="inlineStr">
        <is>
          <t>AQW218</t>
        </is>
      </c>
      <c r="H414" s="283">
        <f>IF(A414="SEC", E414 + 1, "")</f>
        <v/>
      </c>
      <c r="I414" s="283">
        <f>F414</f>
        <v/>
      </c>
      <c r="J414" s="282" t="inlineStr">
        <is>
          <t>AQW219</t>
        </is>
      </c>
      <c r="K414" s="283">
        <f>IF(A414="SEC", H414 + 1, "")</f>
        <v/>
      </c>
      <c r="L414" s="284">
        <f>F414</f>
        <v/>
      </c>
      <c r="M414" s="283" t="inlineStr">
        <is>
          <t>y</t>
        </is>
      </c>
      <c r="N414" s="283" t="inlineStr">
        <is>
          <t>y</t>
        </is>
      </c>
      <c r="O414" s="283" t="inlineStr">
        <is>
          <t>y</t>
        </is>
      </c>
      <c r="P414" s="284">
        <f>P413</f>
        <v/>
      </c>
      <c r="Q414" s="282" t="inlineStr">
        <is>
          <t>H1</t>
        </is>
      </c>
      <c r="R414" s="282" t="inlineStr">
        <is>
          <t>3H-Pyrilamine</t>
        </is>
      </c>
      <c r="S414" s="282" t="inlineStr">
        <is>
          <t>0222-0921 (#2)</t>
        </is>
      </c>
      <c r="T414" s="283" t="n">
        <v>20.7</v>
      </c>
      <c r="U414" s="283" t="n">
        <v>1.3</v>
      </c>
      <c r="V414" s="285">
        <f>P414*(1/(2.22*10^12))*(1/(20.7))*(1/(0.125))*10^9</f>
        <v/>
      </c>
      <c r="W414" s="282" t="inlineStr">
        <is>
          <t>Chlorpheniramine</t>
        </is>
      </c>
      <c r="X414" s="283" t="n">
        <v>3</v>
      </c>
      <c r="Y414" s="283" t="n">
        <v>3</v>
      </c>
      <c r="Z414" s="283" t="n">
        <v>15</v>
      </c>
      <c r="AA414" s="283" t="n">
        <v>1.45</v>
      </c>
      <c r="AB414" s="282" t="inlineStr">
        <is>
          <t>Histamine</t>
        </is>
      </c>
      <c r="AC414" s="283" t="n">
        <v>1</v>
      </c>
      <c r="AD414" s="283" t="n">
        <v>1</v>
      </c>
    </row>
    <row r="415">
      <c r="A415" s="286" t="inlineStr">
        <is>
          <t>PRIM</t>
        </is>
      </c>
      <c r="B415" s="286" t="inlineStr">
        <is>
          <t>M1-0</t>
        </is>
      </c>
      <c r="C415" s="287" t="inlineStr">
        <is>
          <t>01/03/2024</t>
        </is>
      </c>
      <c r="D415" s="288" t="inlineStr">
        <is>
          <t>AQW240</t>
        </is>
      </c>
      <c r="E415" s="289" t="n">
        <v>4</v>
      </c>
      <c r="F415" s="289" t="inlineStr">
        <is>
          <t>Y</t>
        </is>
      </c>
      <c r="G415" s="288" t="n"/>
      <c r="H415" s="289">
        <f>IF(A415="SEC", E415 + 1, "")</f>
        <v/>
      </c>
      <c r="I415" s="289" t="n"/>
      <c r="J415" s="288" t="n"/>
      <c r="K415" s="289" t="n"/>
      <c r="L415" s="290" t="n"/>
      <c r="M415" s="289" t="inlineStr">
        <is>
          <t>y</t>
        </is>
      </c>
      <c r="N415" s="289" t="inlineStr">
        <is>
          <t>y</t>
        </is>
      </c>
      <c r="O415" s="289" t="inlineStr">
        <is>
          <t>y</t>
        </is>
      </c>
      <c r="P415" s="290" t="n">
        <v>4324.5</v>
      </c>
      <c r="Q415" s="288" t="inlineStr">
        <is>
          <t>M1</t>
        </is>
      </c>
      <c r="R415" s="288" t="inlineStr">
        <is>
          <t>3H-QNB</t>
        </is>
      </c>
      <c r="S415" s="288" t="inlineStr">
        <is>
          <t>0166-0822 (#2)</t>
        </is>
      </c>
      <c r="T415" s="289" t="n">
        <v>30</v>
      </c>
      <c r="U415" s="289" t="n">
        <v>1</v>
      </c>
      <c r="V415" s="291">
        <f>P415*(1/(2.22*10^12))*(1/(30))*(1/(0.125))*10^9</f>
        <v/>
      </c>
      <c r="W415" s="288" t="inlineStr">
        <is>
          <t>Atropine</t>
        </is>
      </c>
      <c r="X415" s="289" t="n">
        <v>1</v>
      </c>
      <c r="Y415" s="289" t="n">
        <v>1.5</v>
      </c>
      <c r="Z415" s="289" t="n">
        <v>5</v>
      </c>
      <c r="AA415" s="289" t="n">
        <v>0.54</v>
      </c>
      <c r="AB415" s="288" t="inlineStr">
        <is>
          <t>Muscarinic</t>
        </is>
      </c>
      <c r="AC415" s="289" t="n">
        <v>1.5</v>
      </c>
      <c r="AD415" s="289" t="n">
        <v>1.5</v>
      </c>
    </row>
    <row r="416">
      <c r="A416" s="286" t="inlineStr">
        <is>
          <t>PRIM</t>
        </is>
      </c>
      <c r="B416" s="286" t="inlineStr">
        <is>
          <t>M1-1</t>
        </is>
      </c>
      <c r="C416" s="287" t="inlineStr">
        <is>
          <t>01/03/2024</t>
        </is>
      </c>
      <c r="D416" s="288" t="inlineStr">
        <is>
          <t>AQW241</t>
        </is>
      </c>
      <c r="E416" s="289">
        <f>IF(A415="SEC", K415 + 1, E415 + 1)</f>
        <v/>
      </c>
      <c r="F416" s="289" t="inlineStr">
        <is>
          <t>Y</t>
        </is>
      </c>
      <c r="G416" s="288" t="n"/>
      <c r="H416" s="289">
        <f>IF(A416="SEC", E416 + 1, "")</f>
        <v/>
      </c>
      <c r="I416" s="289" t="n"/>
      <c r="J416" s="288" t="n"/>
      <c r="K416" s="289" t="n"/>
      <c r="L416" s="290" t="n"/>
      <c r="M416" s="289" t="inlineStr">
        <is>
          <t>y</t>
        </is>
      </c>
      <c r="N416" s="289" t="inlineStr">
        <is>
          <t>y</t>
        </is>
      </c>
      <c r="O416" s="289" t="inlineStr">
        <is>
          <t>y</t>
        </is>
      </c>
      <c r="P416" s="290">
        <f>P415</f>
        <v/>
      </c>
      <c r="Q416" s="288" t="inlineStr">
        <is>
          <t>M1</t>
        </is>
      </c>
      <c r="R416" s="288" t="inlineStr">
        <is>
          <t>3H-QNB</t>
        </is>
      </c>
      <c r="S416" s="288" t="inlineStr">
        <is>
          <t>0166-0822 (#2)</t>
        </is>
      </c>
      <c r="T416" s="289" t="n">
        <v>30</v>
      </c>
      <c r="U416" s="289" t="n">
        <v>1</v>
      </c>
      <c r="V416" s="291">
        <f>P416*(1/(2.22*10^12))*(1/(30))*(1/(0.125))*10^9</f>
        <v/>
      </c>
      <c r="W416" s="288" t="inlineStr">
        <is>
          <t>Atropine</t>
        </is>
      </c>
      <c r="X416" s="289" t="n">
        <v>1</v>
      </c>
      <c r="Y416" s="289" t="n">
        <v>1.5</v>
      </c>
      <c r="Z416" s="289" t="n">
        <v>5</v>
      </c>
      <c r="AA416" s="289" t="n">
        <v>0.54</v>
      </c>
      <c r="AB416" s="288" t="inlineStr">
        <is>
          <t>Muscarinic</t>
        </is>
      </c>
      <c r="AC416" s="289" t="n">
        <v>1.5</v>
      </c>
      <c r="AD416" s="289" t="n">
        <v>1.5</v>
      </c>
    </row>
    <row r="417">
      <c r="A417" s="286" t="inlineStr">
        <is>
          <t>PRIM</t>
        </is>
      </c>
      <c r="B417" s="286" t="inlineStr">
        <is>
          <t>M1-2</t>
        </is>
      </c>
      <c r="C417" s="287" t="inlineStr">
        <is>
          <t>01/03/2024</t>
        </is>
      </c>
      <c r="D417" s="288" t="inlineStr">
        <is>
          <t>AQW242</t>
        </is>
      </c>
      <c r="E417" s="289">
        <f>IF(A416="SEC", K416 + 1, E416 + 1)</f>
        <v/>
      </c>
      <c r="F417" s="289" t="inlineStr">
        <is>
          <t>Y</t>
        </is>
      </c>
      <c r="G417" s="288" t="n"/>
      <c r="H417" s="289">
        <f>IF(A417="SEC", E417 + 1, "")</f>
        <v/>
      </c>
      <c r="I417" s="289" t="n"/>
      <c r="J417" s="288" t="n"/>
      <c r="K417" s="289" t="n"/>
      <c r="L417" s="290" t="n"/>
      <c r="M417" s="289" t="inlineStr">
        <is>
          <t>y</t>
        </is>
      </c>
      <c r="N417" s="289" t="inlineStr">
        <is>
          <t>y</t>
        </is>
      </c>
      <c r="O417" s="289" t="inlineStr">
        <is>
          <t>y</t>
        </is>
      </c>
      <c r="P417" s="290">
        <f>P416</f>
        <v/>
      </c>
      <c r="Q417" s="288" t="inlineStr">
        <is>
          <t>M1</t>
        </is>
      </c>
      <c r="R417" s="288" t="inlineStr">
        <is>
          <t>3H-QNB</t>
        </is>
      </c>
      <c r="S417" s="288" t="inlineStr">
        <is>
          <t>0166-0822 (#2)</t>
        </is>
      </c>
      <c r="T417" s="289" t="n">
        <v>30</v>
      </c>
      <c r="U417" s="289" t="n">
        <v>1</v>
      </c>
      <c r="V417" s="291">
        <f>P417*(1/(2.22*10^12))*(1/(30))*(1/(0.125))*10^9</f>
        <v/>
      </c>
      <c r="W417" s="288" t="inlineStr">
        <is>
          <t>Atropine</t>
        </is>
      </c>
      <c r="X417" s="289" t="n">
        <v>1</v>
      </c>
      <c r="Y417" s="289" t="n">
        <v>1.5</v>
      </c>
      <c r="Z417" s="289" t="n">
        <v>5</v>
      </c>
      <c r="AA417" s="289" t="n">
        <v>0.54</v>
      </c>
      <c r="AB417" s="288" t="inlineStr">
        <is>
          <t>Muscarinic</t>
        </is>
      </c>
      <c r="AC417" s="289" t="n">
        <v>1.5</v>
      </c>
      <c r="AD417" s="289" t="n">
        <v>1.5</v>
      </c>
    </row>
    <row r="418">
      <c r="A418" s="286" t="inlineStr">
        <is>
          <t>PRIM</t>
        </is>
      </c>
      <c r="B418" s="286" t="inlineStr">
        <is>
          <t>M1-3</t>
        </is>
      </c>
      <c r="C418" s="287" t="inlineStr">
        <is>
          <t>01/03/2024</t>
        </is>
      </c>
      <c r="D418" s="288" t="inlineStr">
        <is>
          <t>AQW243</t>
        </is>
      </c>
      <c r="E418" s="289">
        <f>IF(A417="SEC", K417 + 1, E417 + 1)</f>
        <v/>
      </c>
      <c r="F418" s="289" t="inlineStr">
        <is>
          <t>Y</t>
        </is>
      </c>
      <c r="G418" s="288" t="n"/>
      <c r="H418" s="289">
        <f>IF(A418="SEC", E418 + 1, "")</f>
        <v/>
      </c>
      <c r="I418" s="289" t="n"/>
      <c r="J418" s="288" t="n"/>
      <c r="K418" s="289" t="n"/>
      <c r="L418" s="290" t="n"/>
      <c r="M418" s="289" t="inlineStr">
        <is>
          <t>y</t>
        </is>
      </c>
      <c r="N418" s="289" t="inlineStr">
        <is>
          <t>y</t>
        </is>
      </c>
      <c r="O418" s="289" t="inlineStr">
        <is>
          <t>y</t>
        </is>
      </c>
      <c r="P418" s="290">
        <f>P417</f>
        <v/>
      </c>
      <c r="Q418" s="288" t="inlineStr">
        <is>
          <t>M1</t>
        </is>
      </c>
      <c r="R418" s="288" t="inlineStr">
        <is>
          <t>3H-QNB</t>
        </is>
      </c>
      <c r="S418" s="288" t="inlineStr">
        <is>
          <t>0166-0822 (#2)</t>
        </is>
      </c>
      <c r="T418" s="289" t="n">
        <v>30</v>
      </c>
      <c r="U418" s="289" t="n">
        <v>1</v>
      </c>
      <c r="V418" s="291">
        <f>P418*(1/(2.22*10^12))*(1/(30))*(1/(0.125))*10^9</f>
        <v/>
      </c>
      <c r="W418" s="288" t="inlineStr">
        <is>
          <t>Atropine</t>
        </is>
      </c>
      <c r="X418" s="289" t="n">
        <v>1</v>
      </c>
      <c r="Y418" s="289" t="n">
        <v>1.5</v>
      </c>
      <c r="Z418" s="289" t="n">
        <v>5</v>
      </c>
      <c r="AA418" s="289" t="n">
        <v>0.54</v>
      </c>
      <c r="AB418" s="288" t="inlineStr">
        <is>
          <t>Muscarinic</t>
        </is>
      </c>
      <c r="AC418" s="289" t="n">
        <v>1.5</v>
      </c>
      <c r="AD418" s="289" t="n">
        <v>1.5</v>
      </c>
    </row>
    <row r="419">
      <c r="A419" s="286" t="inlineStr">
        <is>
          <t>PRIM</t>
        </is>
      </c>
      <c r="B419" s="286" t="inlineStr">
        <is>
          <t>M3-0</t>
        </is>
      </c>
      <c r="C419" s="287" t="inlineStr">
        <is>
          <t>01/03/2024</t>
        </is>
      </c>
      <c r="D419" s="288" t="inlineStr">
        <is>
          <t>AQW244</t>
        </is>
      </c>
      <c r="E419" s="289">
        <f>IF(A418="SEC", K418 + 1, E418 + 1)</f>
        <v/>
      </c>
      <c r="F419" s="289" t="inlineStr">
        <is>
          <t>Y</t>
        </is>
      </c>
      <c r="G419" s="288" t="n"/>
      <c r="H419" s="289">
        <f>IF(A419="SEC", E419 + 1, "")</f>
        <v/>
      </c>
      <c r="I419" s="289" t="n"/>
      <c r="J419" s="288" t="n"/>
      <c r="K419" s="289" t="n"/>
      <c r="L419" s="290" t="n"/>
      <c r="M419" s="289" t="inlineStr">
        <is>
          <t>y</t>
        </is>
      </c>
      <c r="N419" s="289" t="inlineStr">
        <is>
          <t>y</t>
        </is>
      </c>
      <c r="O419" s="289" t="inlineStr">
        <is>
          <t>y</t>
        </is>
      </c>
      <c r="P419" s="290">
        <f>P418</f>
        <v/>
      </c>
      <c r="Q419" s="288" t="inlineStr">
        <is>
          <t>M3</t>
        </is>
      </c>
      <c r="R419" s="288" t="inlineStr">
        <is>
          <t>3H-QNB</t>
        </is>
      </c>
      <c r="S419" s="288" t="inlineStr">
        <is>
          <t>0166-0822 (#2)</t>
        </is>
      </c>
      <c r="T419" s="289" t="n">
        <v>30</v>
      </c>
      <c r="U419" s="289" t="n">
        <v>1</v>
      </c>
      <c r="V419" s="291">
        <f>P419*(1/(2.22*10^12))*(1/(30))*(1/(0.125))*10^9</f>
        <v/>
      </c>
      <c r="W419" s="288" t="inlineStr">
        <is>
          <t>Atropine</t>
        </is>
      </c>
      <c r="X419" s="289" t="n">
        <v>1</v>
      </c>
      <c r="Y419" s="289" t="n">
        <v>1.5</v>
      </c>
      <c r="Z419" s="289" t="n">
        <v>5</v>
      </c>
      <c r="AA419" s="289" t="n">
        <v>0.54</v>
      </c>
      <c r="AB419" s="288" t="inlineStr">
        <is>
          <t>Muscarinic</t>
        </is>
      </c>
      <c r="AC419" s="289" t="n">
        <v>1.5</v>
      </c>
      <c r="AD419" s="289" t="n">
        <v>1.5</v>
      </c>
    </row>
    <row r="420">
      <c r="A420" s="286" t="inlineStr">
        <is>
          <t>PRIM</t>
        </is>
      </c>
      <c r="B420" s="286" t="inlineStr">
        <is>
          <t>M3-1</t>
        </is>
      </c>
      <c r="C420" s="287" t="inlineStr">
        <is>
          <t>01/03/2024</t>
        </is>
      </c>
      <c r="D420" s="288" t="inlineStr">
        <is>
          <t>AQW245</t>
        </is>
      </c>
      <c r="E420" s="289">
        <f>IF(A419="SEC", K419 + 1, E419 + 1)</f>
        <v/>
      </c>
      <c r="F420" s="289" t="inlineStr">
        <is>
          <t>Y</t>
        </is>
      </c>
      <c r="G420" s="288" t="n"/>
      <c r="H420" s="289">
        <f>IF(A420="SEC", E420 + 1, "")</f>
        <v/>
      </c>
      <c r="I420" s="289" t="n"/>
      <c r="J420" s="288" t="n"/>
      <c r="K420" s="289" t="n"/>
      <c r="L420" s="290" t="n"/>
      <c r="M420" s="289" t="inlineStr">
        <is>
          <t>y</t>
        </is>
      </c>
      <c r="N420" s="289" t="inlineStr">
        <is>
          <t>y</t>
        </is>
      </c>
      <c r="O420" s="289" t="inlineStr">
        <is>
          <t>y</t>
        </is>
      </c>
      <c r="P420" s="290">
        <f>P419</f>
        <v/>
      </c>
      <c r="Q420" s="288" t="inlineStr">
        <is>
          <t>M3</t>
        </is>
      </c>
      <c r="R420" s="288" t="inlineStr">
        <is>
          <t>3H-QNB</t>
        </is>
      </c>
      <c r="S420" s="288" t="inlineStr">
        <is>
          <t>0166-0822 (#2)</t>
        </is>
      </c>
      <c r="T420" s="289" t="n">
        <v>30</v>
      </c>
      <c r="U420" s="289" t="n">
        <v>1</v>
      </c>
      <c r="V420" s="291">
        <f>P420*(1/(2.22*10^12))*(1/(30))*(1/(0.125))*10^9</f>
        <v/>
      </c>
      <c r="W420" s="288" t="inlineStr">
        <is>
          <t>Atropine</t>
        </is>
      </c>
      <c r="X420" s="289" t="n">
        <v>1</v>
      </c>
      <c r="Y420" s="289" t="n">
        <v>1.5</v>
      </c>
      <c r="Z420" s="289" t="n">
        <v>5</v>
      </c>
      <c r="AA420" s="289" t="n">
        <v>0.54</v>
      </c>
      <c r="AB420" s="288" t="inlineStr">
        <is>
          <t>Muscarinic</t>
        </is>
      </c>
      <c r="AC420" s="289" t="n">
        <v>1.5</v>
      </c>
      <c r="AD420" s="289" t="n">
        <v>1.5</v>
      </c>
    </row>
    <row r="421">
      <c r="A421" s="286" t="inlineStr">
        <is>
          <t>PRIM</t>
        </is>
      </c>
      <c r="B421" s="286" t="inlineStr">
        <is>
          <t>M3-2</t>
        </is>
      </c>
      <c r="C421" s="287" t="inlineStr">
        <is>
          <t>01/03/2024</t>
        </is>
      </c>
      <c r="D421" s="288" t="inlineStr">
        <is>
          <t>AQW246</t>
        </is>
      </c>
      <c r="E421" s="289">
        <f>IF(A420="SEC", K420 + 1, E420 + 1)</f>
        <v/>
      </c>
      <c r="F421" s="289" t="inlineStr">
        <is>
          <t>Y</t>
        </is>
      </c>
      <c r="G421" s="288" t="n"/>
      <c r="H421" s="289">
        <f>IF(A421="SEC", E421 + 1, "")</f>
        <v/>
      </c>
      <c r="I421" s="289" t="n"/>
      <c r="J421" s="288" t="n"/>
      <c r="K421" s="289" t="n"/>
      <c r="L421" s="290" t="n"/>
      <c r="M421" s="289" t="inlineStr">
        <is>
          <t>y</t>
        </is>
      </c>
      <c r="N421" s="289" t="inlineStr">
        <is>
          <t>y</t>
        </is>
      </c>
      <c r="O421" s="289" t="inlineStr">
        <is>
          <t>y</t>
        </is>
      </c>
      <c r="P421" s="290">
        <f>P420</f>
        <v/>
      </c>
      <c r="Q421" s="288" t="inlineStr">
        <is>
          <t>M3</t>
        </is>
      </c>
      <c r="R421" s="288" t="inlineStr">
        <is>
          <t>3H-QNB</t>
        </is>
      </c>
      <c r="S421" s="288" t="inlineStr">
        <is>
          <t>0166-0822 (#2)</t>
        </is>
      </c>
      <c r="T421" s="289" t="n">
        <v>30</v>
      </c>
      <c r="U421" s="289" t="n">
        <v>1</v>
      </c>
      <c r="V421" s="291">
        <f>P421*(1/(2.22*10^12))*(1/(30))*(1/(0.125))*10^9</f>
        <v/>
      </c>
      <c r="W421" s="288" t="inlineStr">
        <is>
          <t>Atropine</t>
        </is>
      </c>
      <c r="X421" s="289" t="n">
        <v>1</v>
      </c>
      <c r="Y421" s="289" t="n">
        <v>1.5</v>
      </c>
      <c r="Z421" s="289" t="n">
        <v>5</v>
      </c>
      <c r="AA421" s="289" t="n">
        <v>0.54</v>
      </c>
      <c r="AB421" s="288" t="inlineStr">
        <is>
          <t>Muscarinic</t>
        </is>
      </c>
      <c r="AC421" s="289" t="n">
        <v>1.5</v>
      </c>
      <c r="AD421" s="289" t="n">
        <v>1.5</v>
      </c>
    </row>
    <row r="422">
      <c r="A422" s="286" t="inlineStr">
        <is>
          <t>PRIM</t>
        </is>
      </c>
      <c r="B422" s="286" t="inlineStr">
        <is>
          <t>M3-3</t>
        </is>
      </c>
      <c r="C422" s="287" t="inlineStr">
        <is>
          <t>01/03/2024</t>
        </is>
      </c>
      <c r="D422" s="288" t="inlineStr">
        <is>
          <t>AQW247</t>
        </is>
      </c>
      <c r="E422" s="289">
        <f>IF(A421="SEC", K421 + 1, E421 + 1)</f>
        <v/>
      </c>
      <c r="F422" s="289" t="inlineStr">
        <is>
          <t>Y</t>
        </is>
      </c>
      <c r="G422" s="288" t="n"/>
      <c r="H422" s="289">
        <f>IF(A422="SEC", E422 + 1, "")</f>
        <v/>
      </c>
      <c r="I422" s="289" t="n"/>
      <c r="J422" s="288" t="n"/>
      <c r="K422" s="289" t="n"/>
      <c r="L422" s="290" t="n"/>
      <c r="M422" s="289" t="inlineStr">
        <is>
          <t>y</t>
        </is>
      </c>
      <c r="N422" s="289" t="inlineStr">
        <is>
          <t>y</t>
        </is>
      </c>
      <c r="O422" s="289" t="inlineStr">
        <is>
          <t>y</t>
        </is>
      </c>
      <c r="P422" s="290">
        <f>P421</f>
        <v/>
      </c>
      <c r="Q422" s="288" t="inlineStr">
        <is>
          <t>M3</t>
        </is>
      </c>
      <c r="R422" s="288" t="inlineStr">
        <is>
          <t>3H-QNB</t>
        </is>
      </c>
      <c r="S422" s="288" t="inlineStr">
        <is>
          <t>0166-0822 (#2)</t>
        </is>
      </c>
      <c r="T422" s="289" t="n">
        <v>30</v>
      </c>
      <c r="U422" s="289" t="n">
        <v>1</v>
      </c>
      <c r="V422" s="291">
        <f>P422*(1/(2.22*10^12))*(1/(30))*(1/(0.125))*10^9</f>
        <v/>
      </c>
      <c r="W422" s="288" t="inlineStr">
        <is>
          <t>Atropine</t>
        </is>
      </c>
      <c r="X422" s="289" t="n">
        <v>1</v>
      </c>
      <c r="Y422" s="289" t="n">
        <v>1.5</v>
      </c>
      <c r="Z422" s="289" t="n">
        <v>5</v>
      </c>
      <c r="AA422" s="289" t="n">
        <v>0.54</v>
      </c>
      <c r="AB422" s="288" t="inlineStr">
        <is>
          <t>Muscarinic</t>
        </is>
      </c>
      <c r="AC422" s="289" t="n">
        <v>1.5</v>
      </c>
      <c r="AD422" s="289" t="n">
        <v>1.5</v>
      </c>
    </row>
    <row r="423">
      <c r="A423" s="286" t="inlineStr">
        <is>
          <t>SEC</t>
        </is>
      </c>
      <c r="B423" s="286" t="inlineStr">
        <is>
          <t>5-HT6-0</t>
        </is>
      </c>
      <c r="C423" s="287" t="inlineStr">
        <is>
          <t>01/03/2024</t>
        </is>
      </c>
      <c r="D423" s="288" t="inlineStr">
        <is>
          <t>AQW249</t>
        </is>
      </c>
      <c r="E423" s="289">
        <f>IF(A422="SEC", K422 + 1, E422 + 1)</f>
        <v/>
      </c>
      <c r="F423" s="289" t="inlineStr">
        <is>
          <t>Y</t>
        </is>
      </c>
      <c r="G423" s="288" t="inlineStr">
        <is>
          <t>AQW250</t>
        </is>
      </c>
      <c r="H423" s="289">
        <f>IF(A423="SEC", E423 + 1, "")</f>
        <v/>
      </c>
      <c r="I423" s="289">
        <f>F423</f>
        <v/>
      </c>
      <c r="J423" s="288" t="inlineStr">
        <is>
          <t>AQW251</t>
        </is>
      </c>
      <c r="K423" s="289">
        <f>IF(A423="SEC", H423 + 1, "")</f>
        <v/>
      </c>
      <c r="L423" s="290">
        <f>F423</f>
        <v/>
      </c>
      <c r="M423" s="289" t="inlineStr">
        <is>
          <t>y</t>
        </is>
      </c>
      <c r="N423" s="289" t="inlineStr">
        <is>
          <t>y</t>
        </is>
      </c>
      <c r="O423" s="289" t="inlineStr">
        <is>
          <t>y</t>
        </is>
      </c>
      <c r="P423" s="290" t="n">
        <v>134925.5</v>
      </c>
      <c r="Q423" s="288" t="inlineStr">
        <is>
          <t>5-HT6</t>
        </is>
      </c>
      <c r="R423" s="288" t="inlineStr">
        <is>
          <t>3H-LSD</t>
        </is>
      </c>
      <c r="S423" s="288" t="inlineStr">
        <is>
          <t>0150-0923 (#12)</t>
        </is>
      </c>
      <c r="T423" s="289" t="n">
        <v>83.2</v>
      </c>
      <c r="U423" s="289" t="n">
        <v>5</v>
      </c>
      <c r="V423" s="291">
        <f>P423*(1/(2.22*10^12))*(1/(83.2))*(1/(0.125))*10^9</f>
        <v/>
      </c>
      <c r="W423" s="288" t="inlineStr">
        <is>
          <t>Clozapine</t>
        </is>
      </c>
      <c r="X423" s="289" t="n">
        <v>3</v>
      </c>
      <c r="Y423" s="289" t="n">
        <v>1</v>
      </c>
      <c r="Z423" s="289" t="n">
        <v>15</v>
      </c>
      <c r="AA423" s="289" t="n">
        <v>22.46</v>
      </c>
      <c r="AB423" s="288" t="inlineStr">
        <is>
          <t>Standard</t>
        </is>
      </c>
      <c r="AC423" s="289" t="n">
        <v>0.5</v>
      </c>
      <c r="AD423" s="289" t="n">
        <v>0.33</v>
      </c>
    </row>
    <row r="424">
      <c r="A424" s="286" t="inlineStr">
        <is>
          <t>SEC</t>
        </is>
      </c>
      <c r="B424" s="286" t="inlineStr">
        <is>
          <t>5-HT6-1</t>
        </is>
      </c>
      <c r="C424" s="287" t="inlineStr">
        <is>
          <t>01/03/2024</t>
        </is>
      </c>
      <c r="D424" s="288" t="inlineStr">
        <is>
          <t>AQW253</t>
        </is>
      </c>
      <c r="E424" s="289">
        <f>IF(A423="SEC", K423 + 1, E423 + 1)</f>
        <v/>
      </c>
      <c r="F424" s="289" t="inlineStr">
        <is>
          <t>Y</t>
        </is>
      </c>
      <c r="G424" s="288" t="inlineStr">
        <is>
          <t>AQW254</t>
        </is>
      </c>
      <c r="H424" s="289">
        <f>IF(A424="SEC", E424 + 1, "")</f>
        <v/>
      </c>
      <c r="I424" s="289">
        <f>F424</f>
        <v/>
      </c>
      <c r="J424" s="288" t="inlineStr">
        <is>
          <t>AQW255</t>
        </is>
      </c>
      <c r="K424" s="289">
        <f>IF(A424="SEC", H424 + 1, "")</f>
        <v/>
      </c>
      <c r="L424" s="290">
        <f>F424</f>
        <v/>
      </c>
      <c r="M424" s="289" t="inlineStr">
        <is>
          <t>y</t>
        </is>
      </c>
      <c r="N424" s="289" t="inlineStr">
        <is>
          <t>y</t>
        </is>
      </c>
      <c r="O424" s="289" t="inlineStr">
        <is>
          <t>y</t>
        </is>
      </c>
      <c r="P424" s="290">
        <f>P423</f>
        <v/>
      </c>
      <c r="Q424" s="288" t="inlineStr">
        <is>
          <t>5-HT6</t>
        </is>
      </c>
      <c r="R424" s="288" t="inlineStr">
        <is>
          <t>3H-LSD</t>
        </is>
      </c>
      <c r="S424" s="288" t="inlineStr">
        <is>
          <t>0150-0923 (#12)</t>
        </is>
      </c>
      <c r="T424" s="289" t="n">
        <v>83.2</v>
      </c>
      <c r="U424" s="289" t="n">
        <v>5</v>
      </c>
      <c r="V424" s="291">
        <f>P424*(1/(2.22*10^12))*(1/(83.2))*(1/(0.125))*10^9</f>
        <v/>
      </c>
      <c r="W424" s="288" t="inlineStr">
        <is>
          <t>Clozapine</t>
        </is>
      </c>
      <c r="X424" s="289" t="n">
        <v>3</v>
      </c>
      <c r="Y424" s="289" t="n">
        <v>1</v>
      </c>
      <c r="Z424" s="289" t="n">
        <v>15</v>
      </c>
      <c r="AA424" s="289" t="n">
        <v>22.46</v>
      </c>
      <c r="AB424" s="288" t="inlineStr">
        <is>
          <t>Standard</t>
        </is>
      </c>
      <c r="AC424" s="289" t="n">
        <v>0.5</v>
      </c>
      <c r="AD424" s="289" t="n">
        <v>0.33</v>
      </c>
    </row>
    <row r="425">
      <c r="A425" s="286" t="inlineStr">
        <is>
          <t>SEC</t>
        </is>
      </c>
      <c r="B425" s="286" t="inlineStr">
        <is>
          <t>5-HT6-2</t>
        </is>
      </c>
      <c r="C425" s="287" t="inlineStr">
        <is>
          <t>01/03/2024</t>
        </is>
      </c>
      <c r="D425" s="288" t="inlineStr">
        <is>
          <t>AQW257</t>
        </is>
      </c>
      <c r="E425" s="289">
        <f>IF(A424="SEC", K424 + 1, E424 + 1)</f>
        <v/>
      </c>
      <c r="F425" s="289" t="inlineStr">
        <is>
          <t>Y</t>
        </is>
      </c>
      <c r="G425" s="288" t="inlineStr">
        <is>
          <t>AQW258</t>
        </is>
      </c>
      <c r="H425" s="289">
        <f>IF(A425="SEC", E425 + 1, "")</f>
        <v/>
      </c>
      <c r="I425" s="289">
        <f>F425</f>
        <v/>
      </c>
      <c r="J425" s="288" t="inlineStr">
        <is>
          <t>AQW259</t>
        </is>
      </c>
      <c r="K425" s="289">
        <f>IF(A425="SEC", H425 + 1, "")</f>
        <v/>
      </c>
      <c r="L425" s="290">
        <f>F425</f>
        <v/>
      </c>
      <c r="M425" s="289" t="inlineStr">
        <is>
          <t>y</t>
        </is>
      </c>
      <c r="N425" s="289" t="inlineStr">
        <is>
          <t>y</t>
        </is>
      </c>
      <c r="O425" s="289" t="inlineStr">
        <is>
          <t>y</t>
        </is>
      </c>
      <c r="P425" s="290">
        <f>P424</f>
        <v/>
      </c>
      <c r="Q425" s="288" t="inlineStr">
        <is>
          <t>5-HT6</t>
        </is>
      </c>
      <c r="R425" s="288" t="inlineStr">
        <is>
          <t>3H-LSD</t>
        </is>
      </c>
      <c r="S425" s="288" t="inlineStr">
        <is>
          <t>0150-0923 (#12)</t>
        </is>
      </c>
      <c r="T425" s="289" t="n">
        <v>83.2</v>
      </c>
      <c r="U425" s="289" t="n">
        <v>5</v>
      </c>
      <c r="V425" s="291">
        <f>P425*(1/(2.22*10^12))*(1/(83.2))*(1/(0.125))*10^9</f>
        <v/>
      </c>
      <c r="W425" s="288" t="inlineStr">
        <is>
          <t>Clozapine</t>
        </is>
      </c>
      <c r="X425" s="289" t="n">
        <v>3</v>
      </c>
      <c r="Y425" s="289" t="n">
        <v>1</v>
      </c>
      <c r="Z425" s="289" t="n">
        <v>15</v>
      </c>
      <c r="AA425" s="289" t="n">
        <v>22.46</v>
      </c>
      <c r="AB425" s="288" t="inlineStr">
        <is>
          <t>Standard</t>
        </is>
      </c>
      <c r="AC425" s="289" t="n">
        <v>0.5</v>
      </c>
      <c r="AD425" s="289" t="n">
        <v>0.33</v>
      </c>
    </row>
    <row r="426">
      <c r="A426" s="286" t="inlineStr">
        <is>
          <t>SEC</t>
        </is>
      </c>
      <c r="B426" s="286" t="inlineStr">
        <is>
          <t>5-HT7A-0</t>
        </is>
      </c>
      <c r="C426" s="287" t="inlineStr">
        <is>
          <t>01/03/2024</t>
        </is>
      </c>
      <c r="D426" s="288" t="inlineStr">
        <is>
          <t>AQW261</t>
        </is>
      </c>
      <c r="E426" s="289">
        <f>IF(A425="SEC", K425 + 1, E425 + 1)</f>
        <v/>
      </c>
      <c r="F426" s="289" t="inlineStr">
        <is>
          <t>Y</t>
        </is>
      </c>
      <c r="G426" s="288" t="inlineStr">
        <is>
          <t>AQW262</t>
        </is>
      </c>
      <c r="H426" s="289">
        <f>IF(A426="SEC", E426 + 1, "")</f>
        <v/>
      </c>
      <c r="I426" s="289">
        <f>F426</f>
        <v/>
      </c>
      <c r="J426" s="288" t="inlineStr">
        <is>
          <t>AQW263</t>
        </is>
      </c>
      <c r="K426" s="289">
        <f>IF(A426="SEC", H426 + 1, "")</f>
        <v/>
      </c>
      <c r="L426" s="290">
        <f>F426</f>
        <v/>
      </c>
      <c r="M426" s="289" t="inlineStr">
        <is>
          <t>y</t>
        </is>
      </c>
      <c r="N426" s="289" t="inlineStr">
        <is>
          <t>y</t>
        </is>
      </c>
      <c r="O426" s="289" t="inlineStr">
        <is>
          <t>y</t>
        </is>
      </c>
      <c r="P426" s="290" t="n">
        <v>100667.6</v>
      </c>
      <c r="Q426" s="288" t="inlineStr">
        <is>
          <t>5-HT7A</t>
        </is>
      </c>
      <c r="R426" s="288" t="inlineStr">
        <is>
          <t>3H-LSD</t>
        </is>
      </c>
      <c r="S426" s="288" t="inlineStr">
        <is>
          <t>0150-0923 (#12)</t>
        </is>
      </c>
      <c r="T426" s="289" t="n">
        <v>83.2</v>
      </c>
      <c r="U426" s="289" t="n">
        <v>4</v>
      </c>
      <c r="V426" s="291">
        <f>P426*(1/(2.22*10^12))*(1/(83.2))*(1/(0.125))*10^9</f>
        <v/>
      </c>
      <c r="W426" s="288" t="inlineStr">
        <is>
          <t>Clozapine</t>
        </is>
      </c>
      <c r="X426" s="289" t="n">
        <v>3</v>
      </c>
      <c r="Y426" s="289" t="n">
        <v>1.5</v>
      </c>
      <c r="Z426" s="289" t="n">
        <v>15</v>
      </c>
      <c r="AA426" s="289" t="n">
        <v>17.97</v>
      </c>
      <c r="AB426" s="288" t="inlineStr">
        <is>
          <t>Standard</t>
        </is>
      </c>
      <c r="AC426" s="289" t="n">
        <v>0.5</v>
      </c>
      <c r="AD426" s="289" t="n">
        <v>0.5</v>
      </c>
    </row>
    <row r="427">
      <c r="A427" s="286" t="inlineStr">
        <is>
          <t>SEC</t>
        </is>
      </c>
      <c r="B427" s="286" t="inlineStr">
        <is>
          <t>5-HT7A-1</t>
        </is>
      </c>
      <c r="C427" s="287" t="inlineStr">
        <is>
          <t>01/03/2024</t>
        </is>
      </c>
      <c r="D427" s="288" t="inlineStr">
        <is>
          <t>AQW265</t>
        </is>
      </c>
      <c r="E427" s="289">
        <f>IF(A426="SEC", K426 + 1, E426 + 1)</f>
        <v/>
      </c>
      <c r="F427" s="289" t="inlineStr">
        <is>
          <t>Y</t>
        </is>
      </c>
      <c r="G427" s="288" t="inlineStr">
        <is>
          <t>AQW266</t>
        </is>
      </c>
      <c r="H427" s="289">
        <f>IF(A427="SEC", E427 + 1, "")</f>
        <v/>
      </c>
      <c r="I427" s="289">
        <f>F427</f>
        <v/>
      </c>
      <c r="J427" s="288" t="inlineStr">
        <is>
          <t>AQW267</t>
        </is>
      </c>
      <c r="K427" s="289">
        <f>IF(A427="SEC", H427 + 1, "")</f>
        <v/>
      </c>
      <c r="L427" s="290">
        <f>F427</f>
        <v/>
      </c>
      <c r="M427" s="289" t="inlineStr">
        <is>
          <t>y</t>
        </is>
      </c>
      <c r="N427" s="289" t="inlineStr">
        <is>
          <t>y</t>
        </is>
      </c>
      <c r="O427" s="289" t="inlineStr">
        <is>
          <t>y</t>
        </is>
      </c>
      <c r="P427" s="290">
        <f>P426</f>
        <v/>
      </c>
      <c r="Q427" s="288" t="inlineStr">
        <is>
          <t>5-HT7A</t>
        </is>
      </c>
      <c r="R427" s="288" t="inlineStr">
        <is>
          <t>3H-LSD</t>
        </is>
      </c>
      <c r="S427" s="288" t="inlineStr">
        <is>
          <t>0150-0923 (#12)</t>
        </is>
      </c>
      <c r="T427" s="289" t="n">
        <v>83.2</v>
      </c>
      <c r="U427" s="289" t="n">
        <v>4</v>
      </c>
      <c r="V427" s="291">
        <f>P427*(1/(2.22*10^12))*(1/(83.2))*(1/(0.125))*10^9</f>
        <v/>
      </c>
      <c r="W427" s="288" t="inlineStr">
        <is>
          <t>Clozapine</t>
        </is>
      </c>
      <c r="X427" s="289" t="n">
        <v>3</v>
      </c>
      <c r="Y427" s="289" t="n">
        <v>1.5</v>
      </c>
      <c r="Z427" s="289" t="n">
        <v>15</v>
      </c>
      <c r="AA427" s="289" t="n">
        <v>17.97</v>
      </c>
      <c r="AB427" s="288" t="inlineStr">
        <is>
          <t>Standard</t>
        </is>
      </c>
      <c r="AC427" s="289" t="n">
        <v>0.5</v>
      </c>
      <c r="AD427" s="289" t="n">
        <v>0.5</v>
      </c>
    </row>
    <row r="428">
      <c r="A428" s="292" t="inlineStr">
        <is>
          <t>PRIM</t>
        </is>
      </c>
      <c r="B428" s="292" t="inlineStr">
        <is>
          <t>5-HT1A-0</t>
        </is>
      </c>
      <c r="C428" s="293" t="inlineStr">
        <is>
          <t>01/04/2024</t>
        </is>
      </c>
      <c r="D428" s="294" t="inlineStr">
        <is>
          <t>AQW295</t>
        </is>
      </c>
      <c r="E428" s="295" t="n">
        <v>4</v>
      </c>
      <c r="F428" s="295" t="inlineStr">
        <is>
          <t>y</t>
        </is>
      </c>
      <c r="G428" s="294" t="n"/>
      <c r="H428" s="295">
        <f>IF(A428="SEC", E428 + 1, "")</f>
        <v/>
      </c>
      <c r="I428" s="295" t="n"/>
      <c r="J428" s="294" t="n"/>
      <c r="K428" s="295" t="n"/>
      <c r="L428" s="296" t="n"/>
      <c r="M428" s="295" t="inlineStr">
        <is>
          <t>y</t>
        </is>
      </c>
      <c r="N428" s="295" t="inlineStr">
        <is>
          <t>y</t>
        </is>
      </c>
      <c r="O428" s="295" t="inlineStr">
        <is>
          <t>y</t>
        </is>
      </c>
      <c r="P428" s="296" t="n">
        <v>37776.42</v>
      </c>
      <c r="Q428" s="294" t="inlineStr">
        <is>
          <t>5-HT1A</t>
        </is>
      </c>
      <c r="R428" s="294" t="inlineStr">
        <is>
          <t>3H-Way100635</t>
        </is>
      </c>
      <c r="S428" s="294" t="inlineStr">
        <is>
          <t>0222-1122</t>
        </is>
      </c>
      <c r="T428" s="295" t="n">
        <v>83</v>
      </c>
      <c r="U428" s="295" t="n">
        <v>2</v>
      </c>
      <c r="V428" s="297">
        <f>P428*(1/(2.22*10^12))*(1/(83))*(1/(0.125))*10^9</f>
        <v/>
      </c>
      <c r="W428" s="294" t="inlineStr">
        <is>
          <t>NAD299</t>
        </is>
      </c>
      <c r="X428" s="295" t="n">
        <v>1</v>
      </c>
      <c r="Y428" s="295" t="n">
        <v>0.5</v>
      </c>
      <c r="Z428" s="295" t="n">
        <v>5</v>
      </c>
      <c r="AA428" s="295" t="n">
        <v>2.99</v>
      </c>
      <c r="AB428" s="294" t="inlineStr">
        <is>
          <t>Standard</t>
        </is>
      </c>
      <c r="AC428" s="295" t="n">
        <v>0.5</v>
      </c>
      <c r="AD428" s="295" t="n">
        <v>0.5</v>
      </c>
    </row>
    <row r="429">
      <c r="A429" s="292" t="inlineStr">
        <is>
          <t>PRIM</t>
        </is>
      </c>
      <c r="B429" s="292" t="inlineStr">
        <is>
          <t>5-HT1A-1</t>
        </is>
      </c>
      <c r="C429" s="293" t="inlineStr">
        <is>
          <t>01/04/2024</t>
        </is>
      </c>
      <c r="D429" s="294" t="inlineStr">
        <is>
          <t>AQW296</t>
        </is>
      </c>
      <c r="E429" s="295">
        <f>IF(A428="SEC", K428 + 1, E428 + 1)</f>
        <v/>
      </c>
      <c r="F429" s="295" t="inlineStr">
        <is>
          <t>y</t>
        </is>
      </c>
      <c r="G429" s="294" t="n"/>
      <c r="H429" s="295">
        <f>IF(A429="SEC", E429 + 1, "")</f>
        <v/>
      </c>
      <c r="I429" s="295" t="n"/>
      <c r="J429" s="294" t="n"/>
      <c r="K429" s="295" t="n"/>
      <c r="L429" s="296" t="n"/>
      <c r="M429" s="295" t="inlineStr">
        <is>
          <t>y</t>
        </is>
      </c>
      <c r="N429" s="295" t="inlineStr">
        <is>
          <t>y</t>
        </is>
      </c>
      <c r="O429" s="295" t="inlineStr">
        <is>
          <t>y</t>
        </is>
      </c>
      <c r="P429" s="296">
        <f>P428</f>
        <v/>
      </c>
      <c r="Q429" s="294" t="inlineStr">
        <is>
          <t>5-HT1A</t>
        </is>
      </c>
      <c r="R429" s="294" t="inlineStr">
        <is>
          <t>3H-Way100635</t>
        </is>
      </c>
      <c r="S429" s="294" t="inlineStr">
        <is>
          <t>0222-1122</t>
        </is>
      </c>
      <c r="T429" s="295" t="n">
        <v>83</v>
      </c>
      <c r="U429" s="295" t="n">
        <v>2</v>
      </c>
      <c r="V429" s="297">
        <f>P429*(1/(2.22*10^12))*(1/(83))*(1/(0.125))*10^9</f>
        <v/>
      </c>
      <c r="W429" s="294" t="inlineStr">
        <is>
          <t>NAD299</t>
        </is>
      </c>
      <c r="X429" s="295" t="n">
        <v>1</v>
      </c>
      <c r="Y429" s="295" t="n">
        <v>0.5</v>
      </c>
      <c r="Z429" s="295" t="n">
        <v>5</v>
      </c>
      <c r="AA429" s="295" t="n">
        <v>2.99</v>
      </c>
      <c r="AB429" s="294" t="inlineStr">
        <is>
          <t>Standard</t>
        </is>
      </c>
      <c r="AC429" s="295" t="n">
        <v>0.5</v>
      </c>
      <c r="AD429" s="295" t="n">
        <v>0.5</v>
      </c>
    </row>
    <row r="430">
      <c r="A430" s="292" t="inlineStr">
        <is>
          <t>PRIM</t>
        </is>
      </c>
      <c r="B430" s="292" t="inlineStr">
        <is>
          <t>5-HT1A-2</t>
        </is>
      </c>
      <c r="C430" s="293" t="inlineStr">
        <is>
          <t>01/04/2024</t>
        </is>
      </c>
      <c r="D430" s="294" t="inlineStr">
        <is>
          <t>AQW297</t>
        </is>
      </c>
      <c r="E430" s="295">
        <f>IF(A429="SEC", K429 + 1, E429 + 1)</f>
        <v/>
      </c>
      <c r="F430" s="295" t="inlineStr">
        <is>
          <t>y</t>
        </is>
      </c>
      <c r="G430" s="294" t="n"/>
      <c r="H430" s="295">
        <f>IF(A430="SEC", E430 + 1, "")</f>
        <v/>
      </c>
      <c r="I430" s="295" t="n"/>
      <c r="J430" s="294" t="n"/>
      <c r="K430" s="295" t="n"/>
      <c r="L430" s="296" t="n"/>
      <c r="M430" s="295" t="inlineStr">
        <is>
          <t>y</t>
        </is>
      </c>
      <c r="N430" s="295" t="inlineStr">
        <is>
          <t>y</t>
        </is>
      </c>
      <c r="O430" s="295" t="inlineStr">
        <is>
          <t>y</t>
        </is>
      </c>
      <c r="P430" s="296">
        <f>P429</f>
        <v/>
      </c>
      <c r="Q430" s="294" t="inlineStr">
        <is>
          <t>5-HT1A</t>
        </is>
      </c>
      <c r="R430" s="294" t="inlineStr">
        <is>
          <t>3H-Way100635</t>
        </is>
      </c>
      <c r="S430" s="294" t="inlineStr">
        <is>
          <t>0222-1122</t>
        </is>
      </c>
      <c r="T430" s="295" t="n">
        <v>83</v>
      </c>
      <c r="U430" s="295" t="n">
        <v>2</v>
      </c>
      <c r="V430" s="297">
        <f>P430*(1/(2.22*10^12))*(1/(83))*(1/(0.125))*10^9</f>
        <v/>
      </c>
      <c r="W430" s="294" t="inlineStr">
        <is>
          <t>NAD299</t>
        </is>
      </c>
      <c r="X430" s="295" t="n">
        <v>1</v>
      </c>
      <c r="Y430" s="295" t="n">
        <v>0.5</v>
      </c>
      <c r="Z430" s="295" t="n">
        <v>5</v>
      </c>
      <c r="AA430" s="295" t="n">
        <v>2.99</v>
      </c>
      <c r="AB430" s="294" t="inlineStr">
        <is>
          <t>Standard</t>
        </is>
      </c>
      <c r="AC430" s="295" t="n">
        <v>0.5</v>
      </c>
      <c r="AD430" s="295" t="n">
        <v>0.5</v>
      </c>
    </row>
    <row r="431">
      <c r="A431" s="292" t="inlineStr">
        <is>
          <t>PRIM</t>
        </is>
      </c>
      <c r="B431" s="292" t="inlineStr">
        <is>
          <t>5-HT1A-3</t>
        </is>
      </c>
      <c r="C431" s="293" t="inlineStr">
        <is>
          <t>01/04/2024</t>
        </is>
      </c>
      <c r="D431" s="294" t="inlineStr">
        <is>
          <t>AQW298</t>
        </is>
      </c>
      <c r="E431" s="295">
        <f>IF(A430="SEC", K430 + 1, E430 + 1)</f>
        <v/>
      </c>
      <c r="F431" s="295" t="inlineStr">
        <is>
          <t>y</t>
        </is>
      </c>
      <c r="G431" s="294" t="n"/>
      <c r="H431" s="295">
        <f>IF(A431="SEC", E431 + 1, "")</f>
        <v/>
      </c>
      <c r="I431" s="295" t="n"/>
      <c r="J431" s="294" t="n"/>
      <c r="K431" s="295" t="n"/>
      <c r="L431" s="296" t="n"/>
      <c r="M431" s="295" t="inlineStr">
        <is>
          <t>y</t>
        </is>
      </c>
      <c r="N431" s="295" t="inlineStr">
        <is>
          <t>y</t>
        </is>
      </c>
      <c r="O431" s="295" t="inlineStr">
        <is>
          <t>y</t>
        </is>
      </c>
      <c r="P431" s="296">
        <f>P430</f>
        <v/>
      </c>
      <c r="Q431" s="294" t="inlineStr">
        <is>
          <t>5-HT1A</t>
        </is>
      </c>
      <c r="R431" s="294" t="inlineStr">
        <is>
          <t>3H-Way100635</t>
        </is>
      </c>
      <c r="S431" s="294" t="inlineStr">
        <is>
          <t>0222-1122</t>
        </is>
      </c>
      <c r="T431" s="295" t="n">
        <v>83</v>
      </c>
      <c r="U431" s="295" t="n">
        <v>2</v>
      </c>
      <c r="V431" s="297">
        <f>P431*(1/(2.22*10^12))*(1/(83))*(1/(0.125))*10^9</f>
        <v/>
      </c>
      <c r="W431" s="294" t="inlineStr">
        <is>
          <t>NAD299</t>
        </is>
      </c>
      <c r="X431" s="295" t="n">
        <v>1</v>
      </c>
      <c r="Y431" s="295" t="n">
        <v>0.5</v>
      </c>
      <c r="Z431" s="295" t="n">
        <v>5</v>
      </c>
      <c r="AA431" s="295" t="n">
        <v>2.99</v>
      </c>
      <c r="AB431" s="294" t="inlineStr">
        <is>
          <t>Standard</t>
        </is>
      </c>
      <c r="AC431" s="295" t="n">
        <v>0.5</v>
      </c>
      <c r="AD431" s="295" t="n">
        <v>0.5</v>
      </c>
    </row>
    <row r="432">
      <c r="A432" s="292" t="inlineStr">
        <is>
          <t>SEC</t>
        </is>
      </c>
      <c r="B432" s="292" t="inlineStr">
        <is>
          <t>5-HT1A-0</t>
        </is>
      </c>
      <c r="C432" s="293" t="inlineStr">
        <is>
          <t>01/04/2024</t>
        </is>
      </c>
      <c r="D432" s="294" t="inlineStr">
        <is>
          <t>AQW276</t>
        </is>
      </c>
      <c r="E432" s="295">
        <f>IF(A431="SEC", K431 + 1, E431 + 1)</f>
        <v/>
      </c>
      <c r="F432" s="295" t="inlineStr">
        <is>
          <t>y</t>
        </is>
      </c>
      <c r="G432" s="294" t="inlineStr">
        <is>
          <t>AQW277</t>
        </is>
      </c>
      <c r="H432" s="295">
        <f>IF(A432="SEC", E432 + 1, "")</f>
        <v/>
      </c>
      <c r="I432" s="295">
        <f>F432</f>
        <v/>
      </c>
      <c r="J432" s="294" t="inlineStr">
        <is>
          <t>AQW278</t>
        </is>
      </c>
      <c r="K432" s="295">
        <f>IF(A432="SEC", H432 + 1, "")</f>
        <v/>
      </c>
      <c r="L432" s="296">
        <f>F432</f>
        <v/>
      </c>
      <c r="M432" s="295" t="inlineStr">
        <is>
          <t>y</t>
        </is>
      </c>
      <c r="N432" s="295" t="inlineStr">
        <is>
          <t>y</t>
        </is>
      </c>
      <c r="O432" s="295" t="inlineStr">
        <is>
          <t>y</t>
        </is>
      </c>
      <c r="P432" s="296">
        <f>P431</f>
        <v/>
      </c>
      <c r="Q432" s="294" t="inlineStr">
        <is>
          <t>5-HT1A</t>
        </is>
      </c>
      <c r="R432" s="294" t="inlineStr">
        <is>
          <t>3H-Way100635</t>
        </is>
      </c>
      <c r="S432" s="294" t="inlineStr">
        <is>
          <t>0222-1122</t>
        </is>
      </c>
      <c r="T432" s="295" t="n">
        <v>83</v>
      </c>
      <c r="U432" s="295" t="n">
        <v>2</v>
      </c>
      <c r="V432" s="297">
        <f>P432*(1/(2.22*10^12))*(1/(83))*(1/(0.125))*10^9</f>
        <v/>
      </c>
      <c r="W432" s="294" t="inlineStr">
        <is>
          <t>NAD299</t>
        </is>
      </c>
      <c r="X432" s="295" t="n">
        <v>3</v>
      </c>
      <c r="Y432" s="295" t="n">
        <v>1.5</v>
      </c>
      <c r="Z432" s="295" t="n">
        <v>15</v>
      </c>
      <c r="AA432" s="295" t="n">
        <v>8.960000000000001</v>
      </c>
      <c r="AB432" s="294" t="inlineStr">
        <is>
          <t>Standard</t>
        </is>
      </c>
      <c r="AC432" s="295" t="n">
        <v>0.5</v>
      </c>
      <c r="AD432" s="295" t="n">
        <v>0.5</v>
      </c>
    </row>
    <row r="433">
      <c r="A433" s="292" t="inlineStr">
        <is>
          <t>SEC</t>
        </is>
      </c>
      <c r="B433" s="292" t="inlineStr">
        <is>
          <t>5-HT1A-1</t>
        </is>
      </c>
      <c r="C433" s="293" t="inlineStr">
        <is>
          <t>01/04/2024</t>
        </is>
      </c>
      <c r="D433" s="294" t="inlineStr">
        <is>
          <t>AQW280</t>
        </is>
      </c>
      <c r="E433" s="295">
        <f>IF(A432="SEC", K432 + 1, E432 + 1)</f>
        <v/>
      </c>
      <c r="F433" s="295" t="inlineStr">
        <is>
          <t>y</t>
        </is>
      </c>
      <c r="G433" s="294" t="inlineStr">
        <is>
          <t>AQW281</t>
        </is>
      </c>
      <c r="H433" s="295">
        <f>IF(A433="SEC", E433 + 1, "")</f>
        <v/>
      </c>
      <c r="I433" s="295">
        <f>F433</f>
        <v/>
      </c>
      <c r="J433" s="294" t="inlineStr">
        <is>
          <t>AQW282</t>
        </is>
      </c>
      <c r="K433" s="295">
        <f>IF(A433="SEC", H433 + 1, "")</f>
        <v/>
      </c>
      <c r="L433" s="296">
        <f>F433</f>
        <v/>
      </c>
      <c r="M433" s="295" t="inlineStr">
        <is>
          <t>y</t>
        </is>
      </c>
      <c r="N433" s="295" t="inlineStr">
        <is>
          <t>y</t>
        </is>
      </c>
      <c r="O433" s="295" t="inlineStr">
        <is>
          <t>y</t>
        </is>
      </c>
      <c r="P433" s="296">
        <f>P432</f>
        <v/>
      </c>
      <c r="Q433" s="294" t="inlineStr">
        <is>
          <t>5-HT1A</t>
        </is>
      </c>
      <c r="R433" s="294" t="inlineStr">
        <is>
          <t>3H-Way100635</t>
        </is>
      </c>
      <c r="S433" s="294" t="inlineStr">
        <is>
          <t>0222-1122</t>
        </is>
      </c>
      <c r="T433" s="295" t="n">
        <v>83</v>
      </c>
      <c r="U433" s="295" t="n">
        <v>2</v>
      </c>
      <c r="V433" s="297">
        <f>P433*(1/(2.22*10^12))*(1/(83))*(1/(0.125))*10^9</f>
        <v/>
      </c>
      <c r="W433" s="294" t="inlineStr">
        <is>
          <t>NAD299</t>
        </is>
      </c>
      <c r="X433" s="295" t="n">
        <v>3</v>
      </c>
      <c r="Y433" s="295" t="n">
        <v>1.5</v>
      </c>
      <c r="Z433" s="295" t="n">
        <v>15</v>
      </c>
      <c r="AA433" s="295" t="n">
        <v>8.960000000000001</v>
      </c>
      <c r="AB433" s="294" t="inlineStr">
        <is>
          <t>Standard</t>
        </is>
      </c>
      <c r="AC433" s="295" t="n">
        <v>0.5</v>
      </c>
      <c r="AD433" s="295" t="n">
        <v>0.5</v>
      </c>
    </row>
    <row r="434">
      <c r="A434" s="292" t="inlineStr">
        <is>
          <t>SEC</t>
        </is>
      </c>
      <c r="B434" s="292" t="inlineStr">
        <is>
          <t>5-HT1A-2</t>
        </is>
      </c>
      <c r="C434" s="293" t="inlineStr">
        <is>
          <t>01/04/2024</t>
        </is>
      </c>
      <c r="D434" s="294" t="inlineStr">
        <is>
          <t>AQW284</t>
        </is>
      </c>
      <c r="E434" s="295">
        <f>IF(A433="SEC", K433 + 1, E433 + 1)</f>
        <v/>
      </c>
      <c r="F434" s="295" t="inlineStr">
        <is>
          <t>y</t>
        </is>
      </c>
      <c r="G434" s="294" t="inlineStr">
        <is>
          <t>AQW285</t>
        </is>
      </c>
      <c r="H434" s="295">
        <f>IF(A434="SEC", E434 + 1, "")</f>
        <v/>
      </c>
      <c r="I434" s="295">
        <f>F434</f>
        <v/>
      </c>
      <c r="J434" s="294" t="inlineStr">
        <is>
          <t>AQW286</t>
        </is>
      </c>
      <c r="K434" s="295">
        <f>IF(A434="SEC", H434 + 1, "")</f>
        <v/>
      </c>
      <c r="L434" s="296">
        <f>F434</f>
        <v/>
      </c>
      <c r="M434" s="295" t="inlineStr">
        <is>
          <t>y</t>
        </is>
      </c>
      <c r="N434" s="295" t="inlineStr">
        <is>
          <t>y</t>
        </is>
      </c>
      <c r="O434" s="295" t="inlineStr">
        <is>
          <t>y</t>
        </is>
      </c>
      <c r="P434" s="296">
        <f>P433</f>
        <v/>
      </c>
      <c r="Q434" s="294" t="inlineStr">
        <is>
          <t>5-HT1A</t>
        </is>
      </c>
      <c r="R434" s="294" t="inlineStr">
        <is>
          <t>3H-Way100635</t>
        </is>
      </c>
      <c r="S434" s="294" t="inlineStr">
        <is>
          <t>0222-1122</t>
        </is>
      </c>
      <c r="T434" s="295" t="n">
        <v>83</v>
      </c>
      <c r="U434" s="295" t="n">
        <v>2</v>
      </c>
      <c r="V434" s="297">
        <f>P434*(1/(2.22*10^12))*(1/(83))*(1/(0.125))*10^9</f>
        <v/>
      </c>
      <c r="W434" s="294" t="inlineStr">
        <is>
          <t>NAD299</t>
        </is>
      </c>
      <c r="X434" s="295" t="n">
        <v>3</v>
      </c>
      <c r="Y434" s="295" t="n">
        <v>1.5</v>
      </c>
      <c r="Z434" s="295" t="n">
        <v>15</v>
      </c>
      <c r="AA434" s="295" t="n">
        <v>8.960000000000001</v>
      </c>
      <c r="AB434" s="294" t="inlineStr">
        <is>
          <t>Standard</t>
        </is>
      </c>
      <c r="AC434" s="295" t="n">
        <v>0.5</v>
      </c>
      <c r="AD434" s="295" t="n">
        <v>0.5</v>
      </c>
    </row>
    <row r="435">
      <c r="A435" s="292" t="inlineStr">
        <is>
          <t>SEC</t>
        </is>
      </c>
      <c r="B435" s="292" t="inlineStr">
        <is>
          <t>5-HT2A-0</t>
        </is>
      </c>
      <c r="C435" s="293" t="inlineStr">
        <is>
          <t>01/04/2024</t>
        </is>
      </c>
      <c r="D435" s="294" t="inlineStr">
        <is>
          <t>AQW288</t>
        </is>
      </c>
      <c r="E435" s="295">
        <f>IF(A434="SEC", K434 + 1, E434 + 1)</f>
        <v/>
      </c>
      <c r="F435" s="295" t="inlineStr">
        <is>
          <t>y</t>
        </is>
      </c>
      <c r="G435" s="294" t="inlineStr">
        <is>
          <t>AQW289</t>
        </is>
      </c>
      <c r="H435" s="295">
        <f>IF(A435="SEC", E435 + 1, "")</f>
        <v/>
      </c>
      <c r="I435" s="295">
        <f>F435</f>
        <v/>
      </c>
      <c r="J435" s="294" t="inlineStr">
        <is>
          <t>AQW290</t>
        </is>
      </c>
      <c r="K435" s="295">
        <f>IF(A435="SEC", H435 + 1, "")</f>
        <v/>
      </c>
      <c r="L435" s="296">
        <f>F435</f>
        <v/>
      </c>
      <c r="M435" s="295" t="inlineStr">
        <is>
          <t>y</t>
        </is>
      </c>
      <c r="N435" s="295" t="inlineStr">
        <is>
          <t>y</t>
        </is>
      </c>
      <c r="O435" s="295" t="inlineStr">
        <is>
          <t>y</t>
        </is>
      </c>
      <c r="P435" s="296" t="n">
        <v>9687.23</v>
      </c>
      <c r="Q435" s="294" t="inlineStr">
        <is>
          <t>5-HT2A</t>
        </is>
      </c>
      <c r="R435" s="294" t="inlineStr">
        <is>
          <t>3H-Ketanserin</t>
        </is>
      </c>
      <c r="S435" s="294" t="inlineStr">
        <is>
          <t>0122-0722 (#1)</t>
        </is>
      </c>
      <c r="T435" s="295" t="n">
        <v>22.8</v>
      </c>
      <c r="U435" s="295" t="n">
        <v>1.5</v>
      </c>
      <c r="V435" s="297">
        <f>P435*(1/(2.22*10^12))*(1/(22.8))*(1/(0.125))*10^9</f>
        <v/>
      </c>
      <c r="W435" s="294" t="inlineStr">
        <is>
          <t>Ketanserin</t>
        </is>
      </c>
      <c r="X435" s="295" t="n">
        <v>3</v>
      </c>
      <c r="Y435" s="295" t="n">
        <v>3</v>
      </c>
      <c r="Z435" s="295" t="n">
        <v>15</v>
      </c>
      <c r="AA435" s="295" t="n">
        <v>1.85</v>
      </c>
      <c r="AB435" s="294" t="inlineStr">
        <is>
          <t>Standard</t>
        </is>
      </c>
      <c r="AC435" s="295" t="n">
        <v>1</v>
      </c>
      <c r="AD435" s="295" t="n">
        <v>1</v>
      </c>
    </row>
    <row r="436">
      <c r="A436" s="292" t="inlineStr">
        <is>
          <t>SEC</t>
        </is>
      </c>
      <c r="B436" s="292" t="inlineStr">
        <is>
          <t>5-HT2A-1</t>
        </is>
      </c>
      <c r="C436" s="293" t="inlineStr">
        <is>
          <t>01/04/2024</t>
        </is>
      </c>
      <c r="D436" s="294" t="inlineStr">
        <is>
          <t>AQW292</t>
        </is>
      </c>
      <c r="E436" s="295">
        <f>IF(A435="SEC", K435 + 1, E435 + 1)</f>
        <v/>
      </c>
      <c r="F436" s="295" t="inlineStr">
        <is>
          <t>y</t>
        </is>
      </c>
      <c r="G436" s="294" t="inlineStr">
        <is>
          <t>AQW293</t>
        </is>
      </c>
      <c r="H436" s="295">
        <f>IF(A436="SEC", E436 + 1, "")</f>
        <v/>
      </c>
      <c r="I436" s="295">
        <f>F436</f>
        <v/>
      </c>
      <c r="J436" s="294" t="inlineStr">
        <is>
          <t>AQW294</t>
        </is>
      </c>
      <c r="K436" s="295">
        <f>IF(A436="SEC", H436 + 1, "")</f>
        <v/>
      </c>
      <c r="L436" s="296">
        <f>F436</f>
        <v/>
      </c>
      <c r="M436" s="295" t="inlineStr">
        <is>
          <t>y</t>
        </is>
      </c>
      <c r="N436" s="295" t="inlineStr">
        <is>
          <t>y</t>
        </is>
      </c>
      <c r="O436" s="295" t="inlineStr">
        <is>
          <t>y</t>
        </is>
      </c>
      <c r="P436" s="296">
        <f>P435</f>
        <v/>
      </c>
      <c r="Q436" s="294" t="inlineStr">
        <is>
          <t>5-HT2A</t>
        </is>
      </c>
      <c r="R436" s="294" t="inlineStr">
        <is>
          <t>3H-Ketanserin</t>
        </is>
      </c>
      <c r="S436" s="294" t="inlineStr">
        <is>
          <t>0122-0722 (#1)</t>
        </is>
      </c>
      <c r="T436" s="295" t="n">
        <v>22.8</v>
      </c>
      <c r="U436" s="295" t="n">
        <v>1.5</v>
      </c>
      <c r="V436" s="297">
        <f>P436*(1/(2.22*10^12))*(1/(22.8))*(1/(0.125))*10^9</f>
        <v/>
      </c>
      <c r="W436" s="294" t="inlineStr">
        <is>
          <t>Ketanserin</t>
        </is>
      </c>
      <c r="X436" s="295" t="n">
        <v>3</v>
      </c>
      <c r="Y436" s="295" t="n">
        <v>3</v>
      </c>
      <c r="Z436" s="295" t="n">
        <v>15</v>
      </c>
      <c r="AA436" s="295" t="n">
        <v>1.85</v>
      </c>
      <c r="AB436" s="294" t="inlineStr">
        <is>
          <t>Standard</t>
        </is>
      </c>
      <c r="AC436" s="295" t="n">
        <v>1</v>
      </c>
      <c r="AD436" s="295" t="n">
        <v>1</v>
      </c>
    </row>
    <row r="437">
      <c r="A437" s="298" t="inlineStr">
        <is>
          <t>PRIM</t>
        </is>
      </c>
      <c r="B437" s="298" t="inlineStr">
        <is>
          <t>Alpha1A-0</t>
        </is>
      </c>
      <c r="C437" s="299" t="inlineStr">
        <is>
          <t>01/05/2024</t>
        </is>
      </c>
      <c r="D437" s="300" t="inlineStr">
        <is>
          <t>AQW327</t>
        </is>
      </c>
      <c r="E437" s="301" t="n">
        <v>4</v>
      </c>
      <c r="F437" s="301" t="inlineStr">
        <is>
          <t>Y</t>
        </is>
      </c>
      <c r="G437" s="300" t="n"/>
      <c r="H437" s="301">
        <f>IF(A437="SEC", E437 + 1, "")</f>
        <v/>
      </c>
      <c r="I437" s="301" t="n"/>
      <c r="J437" s="300" t="n"/>
      <c r="K437" s="301" t="n"/>
      <c r="L437" s="302" t="n"/>
      <c r="M437" s="301" t="inlineStr">
        <is>
          <t>y</t>
        </is>
      </c>
      <c r="N437" s="301" t="inlineStr">
        <is>
          <t>y</t>
        </is>
      </c>
      <c r="O437" s="301" t="inlineStr">
        <is>
          <t>y</t>
        </is>
      </c>
      <c r="P437" s="302" t="n">
        <v>23686.57</v>
      </c>
      <c r="Q437" s="300" t="inlineStr">
        <is>
          <t>Alpha1A</t>
        </is>
      </c>
      <c r="R437" s="300" t="inlineStr">
        <is>
          <t>3H-Prazosin</t>
        </is>
      </c>
      <c r="S437" s="300" t="inlineStr">
        <is>
          <t>0200-1123 (#1)</t>
        </is>
      </c>
      <c r="T437" s="301" t="n">
        <v>78.8</v>
      </c>
      <c r="U437" s="301" t="n">
        <v>1</v>
      </c>
      <c r="V437" s="303">
        <f>P437*(1/(2.22*10^12))*(1/(78.8))*(1/(0.125))*10^9</f>
        <v/>
      </c>
      <c r="W437" s="300" t="inlineStr">
        <is>
          <t>Prazosin HCL</t>
        </is>
      </c>
      <c r="X437" s="301" t="n">
        <v>1</v>
      </c>
      <c r="Y437" s="301" t="n">
        <v>0.25</v>
      </c>
      <c r="Z437" s="301" t="n">
        <v>5</v>
      </c>
      <c r="AA437" s="301" t="n">
        <v>1.42</v>
      </c>
      <c r="AB437" s="300" t="inlineStr">
        <is>
          <t>Alpha1</t>
        </is>
      </c>
      <c r="AC437" s="301" t="n">
        <v>0.25</v>
      </c>
      <c r="AD437" s="301" t="n">
        <v>0.25</v>
      </c>
    </row>
    <row r="438">
      <c r="A438" s="298" t="inlineStr">
        <is>
          <t>PRIM</t>
        </is>
      </c>
      <c r="B438" s="298" t="inlineStr">
        <is>
          <t>Alpha1A-1</t>
        </is>
      </c>
      <c r="C438" s="299" t="inlineStr">
        <is>
          <t>01/05/2024</t>
        </is>
      </c>
      <c r="D438" s="300" t="inlineStr">
        <is>
          <t>AQW328</t>
        </is>
      </c>
      <c r="E438" s="301">
        <f>IF(A437="SEC", K437 + 1, E437 + 1)</f>
        <v/>
      </c>
      <c r="F438" s="301" t="inlineStr">
        <is>
          <t>Y</t>
        </is>
      </c>
      <c r="G438" s="300" t="n"/>
      <c r="H438" s="301">
        <f>IF(A438="SEC", E438 + 1, "")</f>
        <v/>
      </c>
      <c r="I438" s="301" t="n"/>
      <c r="J438" s="300" t="n"/>
      <c r="K438" s="301" t="n"/>
      <c r="L438" s="302" t="n"/>
      <c r="M438" s="301" t="inlineStr">
        <is>
          <t>y</t>
        </is>
      </c>
      <c r="N438" s="301" t="inlineStr">
        <is>
          <t>y</t>
        </is>
      </c>
      <c r="O438" s="301" t="inlineStr">
        <is>
          <t>y</t>
        </is>
      </c>
      <c r="P438" s="302">
        <f>P437</f>
        <v/>
      </c>
      <c r="Q438" s="300" t="inlineStr">
        <is>
          <t>Alpha1A</t>
        </is>
      </c>
      <c r="R438" s="300" t="inlineStr">
        <is>
          <t>3H-Prazosin</t>
        </is>
      </c>
      <c r="S438" s="300" t="inlineStr">
        <is>
          <t>0200-1123 (#1)</t>
        </is>
      </c>
      <c r="T438" s="301" t="n">
        <v>78.8</v>
      </c>
      <c r="U438" s="301" t="n">
        <v>1</v>
      </c>
      <c r="V438" s="303">
        <f>P438*(1/(2.22*10^12))*(1/(78.8))*(1/(0.125))*10^9</f>
        <v/>
      </c>
      <c r="W438" s="300" t="inlineStr">
        <is>
          <t>Prazosin HCL</t>
        </is>
      </c>
      <c r="X438" s="301" t="n">
        <v>1</v>
      </c>
      <c r="Y438" s="301" t="n">
        <v>0.25</v>
      </c>
      <c r="Z438" s="301" t="n">
        <v>5</v>
      </c>
      <c r="AA438" s="301" t="n">
        <v>1.42</v>
      </c>
      <c r="AB438" s="300" t="inlineStr">
        <is>
          <t>Alpha1</t>
        </is>
      </c>
      <c r="AC438" s="301" t="n">
        <v>0.25</v>
      </c>
      <c r="AD438" s="301" t="n">
        <v>0.25</v>
      </c>
    </row>
    <row r="439">
      <c r="A439" s="298" t="inlineStr">
        <is>
          <t>PRIM</t>
        </is>
      </c>
      <c r="B439" s="298" t="inlineStr">
        <is>
          <t>Alpha1A-2</t>
        </is>
      </c>
      <c r="C439" s="299" t="inlineStr">
        <is>
          <t>01/05/2024</t>
        </is>
      </c>
      <c r="D439" s="300" t="inlineStr">
        <is>
          <t>AQW329</t>
        </is>
      </c>
      <c r="E439" s="301">
        <f>IF(A438="SEC", K438 + 1, E438 + 1)</f>
        <v/>
      </c>
      <c r="F439" s="301" t="inlineStr">
        <is>
          <t>Y</t>
        </is>
      </c>
      <c r="G439" s="300" t="n"/>
      <c r="H439" s="301">
        <f>IF(A439="SEC", E439 + 1, "")</f>
        <v/>
      </c>
      <c r="I439" s="301" t="n"/>
      <c r="J439" s="300" t="n"/>
      <c r="K439" s="301" t="n"/>
      <c r="L439" s="302" t="n"/>
      <c r="M439" s="301" t="inlineStr">
        <is>
          <t>y</t>
        </is>
      </c>
      <c r="N439" s="301" t="inlineStr">
        <is>
          <t>y</t>
        </is>
      </c>
      <c r="O439" s="301" t="inlineStr">
        <is>
          <t>y</t>
        </is>
      </c>
      <c r="P439" s="302">
        <f>P438</f>
        <v/>
      </c>
      <c r="Q439" s="300" t="inlineStr">
        <is>
          <t>Alpha1A</t>
        </is>
      </c>
      <c r="R439" s="300" t="inlineStr">
        <is>
          <t>3H-Prazosin</t>
        </is>
      </c>
      <c r="S439" s="300" t="inlineStr">
        <is>
          <t>0200-1123 (#1)</t>
        </is>
      </c>
      <c r="T439" s="301" t="n">
        <v>78.8</v>
      </c>
      <c r="U439" s="301" t="n">
        <v>1</v>
      </c>
      <c r="V439" s="303">
        <f>P439*(1/(2.22*10^12))*(1/(78.8))*(1/(0.125))*10^9</f>
        <v/>
      </c>
      <c r="W439" s="300" t="inlineStr">
        <is>
          <t>Prazosin HCL</t>
        </is>
      </c>
      <c r="X439" s="301" t="n">
        <v>1</v>
      </c>
      <c r="Y439" s="301" t="n">
        <v>0.25</v>
      </c>
      <c r="Z439" s="301" t="n">
        <v>5</v>
      </c>
      <c r="AA439" s="301" t="n">
        <v>1.42</v>
      </c>
      <c r="AB439" s="300" t="inlineStr">
        <is>
          <t>Alpha1</t>
        </is>
      </c>
      <c r="AC439" s="301" t="n">
        <v>0.25</v>
      </c>
      <c r="AD439" s="301" t="n">
        <v>0.25</v>
      </c>
    </row>
    <row r="440">
      <c r="A440" s="298" t="inlineStr">
        <is>
          <t>PRIM</t>
        </is>
      </c>
      <c r="B440" s="298" t="inlineStr">
        <is>
          <t>Alpha1B-0</t>
        </is>
      </c>
      <c r="C440" s="299" t="inlineStr">
        <is>
          <t>01/05/2024</t>
        </is>
      </c>
      <c r="D440" s="300" t="inlineStr">
        <is>
          <t>AQW330</t>
        </is>
      </c>
      <c r="E440" s="301">
        <f>IF(A439="SEC", K439 + 1, E439 + 1)</f>
        <v/>
      </c>
      <c r="F440" s="301" t="inlineStr">
        <is>
          <t>Y</t>
        </is>
      </c>
      <c r="G440" s="300" t="n"/>
      <c r="H440" s="301">
        <f>IF(A440="SEC", E440 + 1, "")</f>
        <v/>
      </c>
      <c r="I440" s="301" t="n"/>
      <c r="J440" s="300" t="n"/>
      <c r="K440" s="301" t="n"/>
      <c r="L440" s="302" t="n"/>
      <c r="M440" s="301" t="inlineStr">
        <is>
          <t>y</t>
        </is>
      </c>
      <c r="N440" s="301" t="inlineStr">
        <is>
          <t>y</t>
        </is>
      </c>
      <c r="O440" s="301" t="inlineStr">
        <is>
          <t>y</t>
        </is>
      </c>
      <c r="P440" s="302">
        <f>P439</f>
        <v/>
      </c>
      <c r="Q440" s="300" t="inlineStr">
        <is>
          <t>Alpha1B</t>
        </is>
      </c>
      <c r="R440" s="300" t="inlineStr">
        <is>
          <t>3H-Prazosin</t>
        </is>
      </c>
      <c r="S440" s="300" t="inlineStr">
        <is>
          <t>0200-1123 (#1)</t>
        </is>
      </c>
      <c r="T440" s="301" t="n">
        <v>78.8</v>
      </c>
      <c r="U440" s="301" t="n">
        <v>1</v>
      </c>
      <c r="V440" s="303">
        <f>P440*(1/(2.22*10^12))*(1/(78.8))*(1/(0.125))*10^9</f>
        <v/>
      </c>
      <c r="W440" s="300" t="inlineStr">
        <is>
          <t>Prazosin HCL</t>
        </is>
      </c>
      <c r="X440" s="301" t="n">
        <v>1</v>
      </c>
      <c r="Y440" s="301" t="n">
        <v>1</v>
      </c>
      <c r="Z440" s="301" t="n">
        <v>5</v>
      </c>
      <c r="AA440" s="301" t="n">
        <v>1.42</v>
      </c>
      <c r="AB440" s="300" t="inlineStr">
        <is>
          <t>Alpha1</t>
        </is>
      </c>
      <c r="AC440" s="301" t="n">
        <v>1</v>
      </c>
      <c r="AD440" s="301" t="n">
        <v>1</v>
      </c>
    </row>
    <row r="441">
      <c r="A441" s="298" t="inlineStr">
        <is>
          <t>PRIM</t>
        </is>
      </c>
      <c r="B441" s="298" t="inlineStr">
        <is>
          <t>Alpha1B-1</t>
        </is>
      </c>
      <c r="C441" s="299" t="inlineStr">
        <is>
          <t>01/05/2024</t>
        </is>
      </c>
      <c r="D441" s="300" t="inlineStr">
        <is>
          <t>AQW331</t>
        </is>
      </c>
      <c r="E441" s="301">
        <f>IF(A440="SEC", K440 + 1, E440 + 1)</f>
        <v/>
      </c>
      <c r="F441" s="301" t="inlineStr">
        <is>
          <t>Y</t>
        </is>
      </c>
      <c r="G441" s="300" t="n"/>
      <c r="H441" s="301">
        <f>IF(A441="SEC", E441 + 1, "")</f>
        <v/>
      </c>
      <c r="I441" s="301" t="n"/>
      <c r="J441" s="300" t="n"/>
      <c r="K441" s="301">
        <f>IF(A441="SEC", H441 + 1, "")</f>
        <v/>
      </c>
      <c r="L441" s="302" t="n"/>
      <c r="M441" s="301" t="inlineStr">
        <is>
          <t>y</t>
        </is>
      </c>
      <c r="N441" s="301" t="inlineStr">
        <is>
          <t>y</t>
        </is>
      </c>
      <c r="O441" s="301" t="inlineStr">
        <is>
          <t>y</t>
        </is>
      </c>
      <c r="P441" s="302">
        <f>P440</f>
        <v/>
      </c>
      <c r="Q441" s="300" t="inlineStr">
        <is>
          <t>Alpha1B</t>
        </is>
      </c>
      <c r="R441" s="300" t="inlineStr">
        <is>
          <t>3H-Prazosin</t>
        </is>
      </c>
      <c r="S441" s="300" t="inlineStr">
        <is>
          <t>0200-1123 (#1)</t>
        </is>
      </c>
      <c r="T441" s="301" t="n">
        <v>78.8</v>
      </c>
      <c r="U441" s="301" t="n">
        <v>1</v>
      </c>
      <c r="V441" s="303">
        <f>P441*(1/(2.22*10^12))*(1/(78.8))*(1/(0.125))*10^9</f>
        <v/>
      </c>
      <c r="W441" s="300" t="inlineStr">
        <is>
          <t>Prazosin HCL</t>
        </is>
      </c>
      <c r="X441" s="301" t="n">
        <v>1</v>
      </c>
      <c r="Y441" s="301" t="n">
        <v>1</v>
      </c>
      <c r="Z441" s="301" t="n">
        <v>5</v>
      </c>
      <c r="AA441" s="301" t="n">
        <v>1.42</v>
      </c>
      <c r="AB441" s="300" t="inlineStr">
        <is>
          <t>Alpha1</t>
        </is>
      </c>
      <c r="AC441" s="301" t="n">
        <v>1</v>
      </c>
      <c r="AD441" s="301" t="n">
        <v>1</v>
      </c>
    </row>
    <row r="442">
      <c r="A442" s="298" t="inlineStr">
        <is>
          <t>PRIM</t>
        </is>
      </c>
      <c r="B442" s="298" t="inlineStr">
        <is>
          <t>Alpha1B-2</t>
        </is>
      </c>
      <c r="C442" s="299" t="inlineStr">
        <is>
          <t>01/05/2024</t>
        </is>
      </c>
      <c r="D442" s="300" t="inlineStr">
        <is>
          <t>AQW332</t>
        </is>
      </c>
      <c r="E442" s="301">
        <f>IF(A441="SEC", K441 + 1, E441 + 1)</f>
        <v/>
      </c>
      <c r="F442" s="301" t="inlineStr">
        <is>
          <t>Y</t>
        </is>
      </c>
      <c r="G442" s="300" t="n"/>
      <c r="H442" s="301">
        <f>IF(A442="SEC", E442 + 1, "")</f>
        <v/>
      </c>
      <c r="I442" s="301" t="n"/>
      <c r="J442" s="300" t="n"/>
      <c r="K442" s="301">
        <f>IF(A442="SEC", H442 + 1, "")</f>
        <v/>
      </c>
      <c r="L442" s="302" t="n"/>
      <c r="M442" s="301" t="inlineStr">
        <is>
          <t>y</t>
        </is>
      </c>
      <c r="N442" s="301" t="inlineStr">
        <is>
          <t>y</t>
        </is>
      </c>
      <c r="O442" s="301" t="inlineStr">
        <is>
          <t>y</t>
        </is>
      </c>
      <c r="P442" s="302">
        <f>P441</f>
        <v/>
      </c>
      <c r="Q442" s="300" t="inlineStr">
        <is>
          <t>Alpha1B</t>
        </is>
      </c>
      <c r="R442" s="300" t="inlineStr">
        <is>
          <t>3H-Prazosin</t>
        </is>
      </c>
      <c r="S442" s="300" t="inlineStr">
        <is>
          <t>0200-1123 (#1)</t>
        </is>
      </c>
      <c r="T442" s="301" t="n">
        <v>78.8</v>
      </c>
      <c r="U442" s="301" t="n">
        <v>1</v>
      </c>
      <c r="V442" s="303">
        <f>P442*(1/(2.22*10^12))*(1/(78.8))*(1/(0.125))*10^9</f>
        <v/>
      </c>
      <c r="W442" s="300" t="inlineStr">
        <is>
          <t>Prazosin HCL</t>
        </is>
      </c>
      <c r="X442" s="301" t="n">
        <v>1</v>
      </c>
      <c r="Y442" s="301" t="n">
        <v>1</v>
      </c>
      <c r="Z442" s="301" t="n">
        <v>5</v>
      </c>
      <c r="AA442" s="301" t="n">
        <v>1.42</v>
      </c>
      <c r="AB442" s="300" t="inlineStr">
        <is>
          <t>Alpha1</t>
        </is>
      </c>
      <c r="AC442" s="301" t="n">
        <v>1</v>
      </c>
      <c r="AD442" s="301" t="n">
        <v>1</v>
      </c>
    </row>
    <row r="443">
      <c r="A443" s="298" t="inlineStr">
        <is>
          <t>SEC</t>
        </is>
      </c>
      <c r="B443" s="298" t="inlineStr">
        <is>
          <t>SERT-0</t>
        </is>
      </c>
      <c r="C443" s="299" t="inlineStr">
        <is>
          <t>01/05/2024</t>
        </is>
      </c>
      <c r="D443" s="300" t="inlineStr">
        <is>
          <t>AQW354</t>
        </is>
      </c>
      <c r="E443" s="301">
        <f>IF(A442="SEC", K442 + 1, E442 + 1)</f>
        <v/>
      </c>
      <c r="F443" s="301" t="inlineStr">
        <is>
          <t>Y</t>
        </is>
      </c>
      <c r="G443" s="300" t="inlineStr">
        <is>
          <t>AQW355</t>
        </is>
      </c>
      <c r="H443" s="301">
        <f>IF(A443="SEC", E443 + 1, "")</f>
        <v/>
      </c>
      <c r="I443" s="301">
        <f>F443</f>
        <v/>
      </c>
      <c r="J443" s="300" t="inlineStr">
        <is>
          <t>AQW356</t>
        </is>
      </c>
      <c r="K443" s="301">
        <f>IF(A443="SEC", H443 + 1, "")</f>
        <v/>
      </c>
      <c r="L443" s="302">
        <f>F443</f>
        <v/>
      </c>
      <c r="M443" s="301" t="inlineStr">
        <is>
          <t>y</t>
        </is>
      </c>
      <c r="N443" s="301" t="inlineStr">
        <is>
          <t>y</t>
        </is>
      </c>
      <c r="O443" s="301" t="inlineStr">
        <is>
          <t>y</t>
        </is>
      </c>
      <c r="P443" s="302" t="n">
        <v>43394.02</v>
      </c>
      <c r="Q443" s="300" t="inlineStr">
        <is>
          <t>SERT</t>
        </is>
      </c>
      <c r="R443" s="300" t="inlineStr">
        <is>
          <t>3H-Citalopram</t>
        </is>
      </c>
      <c r="S443" s="300" t="inlineStr">
        <is>
          <t>0109-0523 (#2)</t>
        </is>
      </c>
      <c r="T443" s="301" t="n">
        <v>80</v>
      </c>
      <c r="U443" s="301" t="n">
        <v>2</v>
      </c>
      <c r="V443" s="303">
        <f>P443*(1/(2.22*10^12))*(1/(80))*(1/(0.125))*10^9</f>
        <v/>
      </c>
      <c r="W443" s="300" t="inlineStr">
        <is>
          <t>Amitriptyline</t>
        </is>
      </c>
      <c r="X443" s="301" t="n">
        <v>3</v>
      </c>
      <c r="Y443" s="301" t="n">
        <v>2</v>
      </c>
      <c r="Z443" s="301" t="n">
        <v>15</v>
      </c>
      <c r="AA443" s="301" t="n">
        <v>8.640000000000001</v>
      </c>
      <c r="AB443" s="300" t="inlineStr">
        <is>
          <t>Transporter</t>
        </is>
      </c>
      <c r="AC443" s="301" t="n">
        <v>0.5</v>
      </c>
      <c r="AD443" s="301" t="n">
        <v>0.67</v>
      </c>
    </row>
    <row r="444">
      <c r="A444" s="298" t="inlineStr">
        <is>
          <t>SEC</t>
        </is>
      </c>
      <c r="B444" s="298" t="inlineStr">
        <is>
          <t>SERT-1</t>
        </is>
      </c>
      <c r="C444" s="299" t="inlineStr">
        <is>
          <t>01/05/2024</t>
        </is>
      </c>
      <c r="D444" s="300" t="inlineStr">
        <is>
          <t>AQW358</t>
        </is>
      </c>
      <c r="E444" s="301">
        <f>IF(A443="SEC", K443 + 1, E443 + 1)</f>
        <v/>
      </c>
      <c r="F444" s="301" t="inlineStr">
        <is>
          <t>Y</t>
        </is>
      </c>
      <c r="G444" s="300" t="inlineStr">
        <is>
          <t>AQW359</t>
        </is>
      </c>
      <c r="H444" s="301">
        <f>IF(A444="SEC", E444 + 1, "")</f>
        <v/>
      </c>
      <c r="I444" s="301">
        <f>F444</f>
        <v/>
      </c>
      <c r="J444" s="300" t="inlineStr">
        <is>
          <t>AQW360</t>
        </is>
      </c>
      <c r="K444" s="301">
        <f>IF(A444="SEC", H444 + 1, "")</f>
        <v/>
      </c>
      <c r="L444" s="302">
        <f>F444</f>
        <v/>
      </c>
      <c r="M444" s="301" t="inlineStr">
        <is>
          <t>y</t>
        </is>
      </c>
      <c r="N444" s="301" t="inlineStr">
        <is>
          <t>y</t>
        </is>
      </c>
      <c r="O444" s="301" t="inlineStr">
        <is>
          <t>y</t>
        </is>
      </c>
      <c r="P444" s="302">
        <f>P443</f>
        <v/>
      </c>
      <c r="Q444" s="300" t="inlineStr">
        <is>
          <t>SERT</t>
        </is>
      </c>
      <c r="R444" s="300" t="inlineStr">
        <is>
          <t>3H-Citalopram</t>
        </is>
      </c>
      <c r="S444" s="300" t="inlineStr">
        <is>
          <t>0109-0523 (#2)</t>
        </is>
      </c>
      <c r="T444" s="301" t="n">
        <v>80</v>
      </c>
      <c r="U444" s="301" t="n">
        <v>2</v>
      </c>
      <c r="V444" s="303">
        <f>P444*(1/(2.22*10^12))*(1/(80))*(1/(0.125))*10^9</f>
        <v/>
      </c>
      <c r="W444" s="300" t="inlineStr">
        <is>
          <t>Amitriptyline</t>
        </is>
      </c>
      <c r="X444" s="301" t="n">
        <v>3</v>
      </c>
      <c r="Y444" s="301" t="n">
        <v>2</v>
      </c>
      <c r="Z444" s="301" t="n">
        <v>15</v>
      </c>
      <c r="AA444" s="301" t="n">
        <v>8.640000000000001</v>
      </c>
      <c r="AB444" s="300" t="inlineStr">
        <is>
          <t>Transporter</t>
        </is>
      </c>
      <c r="AC444" s="301" t="n">
        <v>0.5</v>
      </c>
      <c r="AD444" s="301" t="n">
        <v>0.67</v>
      </c>
    </row>
    <row r="445">
      <c r="A445" s="298" t="inlineStr">
        <is>
          <t>SEC</t>
        </is>
      </c>
      <c r="B445" s="298" t="inlineStr">
        <is>
          <t>SERT-2</t>
        </is>
      </c>
      <c r="C445" s="299" t="inlineStr">
        <is>
          <t>01/05/2024</t>
        </is>
      </c>
      <c r="D445" s="300" t="inlineStr">
        <is>
          <t>AQW362</t>
        </is>
      </c>
      <c r="E445" s="301">
        <f>IF(A444="SEC", K444 + 1, E444 + 1)</f>
        <v/>
      </c>
      <c r="F445" s="301" t="inlineStr">
        <is>
          <t>Y</t>
        </is>
      </c>
      <c r="G445" s="300" t="inlineStr">
        <is>
          <t>AQW363</t>
        </is>
      </c>
      <c r="H445" s="301">
        <f>IF(A445="SEC", E445 + 1, "")</f>
        <v/>
      </c>
      <c r="I445" s="301">
        <f>F445</f>
        <v/>
      </c>
      <c r="J445" s="300" t="inlineStr">
        <is>
          <t>AQW364</t>
        </is>
      </c>
      <c r="K445" s="301">
        <f>IF(A445="SEC", H445 + 1, "")</f>
        <v/>
      </c>
      <c r="L445" s="302">
        <f>F445</f>
        <v/>
      </c>
      <c r="M445" s="301" t="inlineStr">
        <is>
          <t>y</t>
        </is>
      </c>
      <c r="N445" s="301" t="inlineStr">
        <is>
          <t>y</t>
        </is>
      </c>
      <c r="O445" s="301" t="inlineStr">
        <is>
          <t>y</t>
        </is>
      </c>
      <c r="P445" s="302">
        <f>P444</f>
        <v/>
      </c>
      <c r="Q445" s="300" t="inlineStr">
        <is>
          <t>SERT</t>
        </is>
      </c>
      <c r="R445" s="300" t="inlineStr">
        <is>
          <t>3H-Citalopram</t>
        </is>
      </c>
      <c r="S445" s="300" t="inlineStr">
        <is>
          <t>0109-0523 (#2)</t>
        </is>
      </c>
      <c r="T445" s="301" t="n">
        <v>80</v>
      </c>
      <c r="U445" s="301" t="n">
        <v>2</v>
      </c>
      <c r="V445" s="303">
        <f>P445*(1/(2.22*10^12))*(1/(80))*(1/(0.125))*10^9</f>
        <v/>
      </c>
      <c r="W445" s="300" t="inlineStr">
        <is>
          <t>Amitriptyline</t>
        </is>
      </c>
      <c r="X445" s="301" t="n">
        <v>3</v>
      </c>
      <c r="Y445" s="301" t="n">
        <v>2</v>
      </c>
      <c r="Z445" s="301" t="n">
        <v>15</v>
      </c>
      <c r="AA445" s="301" t="n">
        <v>8.640000000000001</v>
      </c>
      <c r="AB445" s="300" t="inlineStr">
        <is>
          <t>Transporter</t>
        </is>
      </c>
      <c r="AC445" s="301" t="n">
        <v>0.5</v>
      </c>
      <c r="AD445" s="301" t="n">
        <v>0.67</v>
      </c>
    </row>
    <row r="446">
      <c r="A446" s="298" t="inlineStr">
        <is>
          <t>SEC</t>
        </is>
      </c>
      <c r="B446" s="298" t="inlineStr">
        <is>
          <t>Alpha1A-0</t>
        </is>
      </c>
      <c r="C446" s="299" t="inlineStr">
        <is>
          <t>01/05/2024</t>
        </is>
      </c>
      <c r="D446" s="300" t="inlineStr">
        <is>
          <t>AQW366</t>
        </is>
      </c>
      <c r="E446" s="301">
        <f>IF(A445="SEC", K445 + 1, E445 + 1)</f>
        <v/>
      </c>
      <c r="F446" s="301" t="inlineStr">
        <is>
          <t>Y</t>
        </is>
      </c>
      <c r="G446" s="300" t="inlineStr">
        <is>
          <t>AQW367</t>
        </is>
      </c>
      <c r="H446" s="301">
        <f>IF(A446="SEC", E446 + 1, "")</f>
        <v/>
      </c>
      <c r="I446" s="301">
        <f>F446</f>
        <v/>
      </c>
      <c r="J446" s="300" t="inlineStr">
        <is>
          <t>AQW368</t>
        </is>
      </c>
      <c r="K446" s="301">
        <f>IF(A446="SEC", H446 + 1, "")</f>
        <v/>
      </c>
      <c r="L446" s="302">
        <f>F446</f>
        <v/>
      </c>
      <c r="M446" s="301" t="inlineStr">
        <is>
          <t>y</t>
        </is>
      </c>
      <c r="N446" s="301" t="inlineStr">
        <is>
          <t>y</t>
        </is>
      </c>
      <c r="O446" s="301" t="inlineStr">
        <is>
          <t>y</t>
        </is>
      </c>
      <c r="P446" s="302" t="n">
        <v>23686.57</v>
      </c>
      <c r="Q446" s="300" t="inlineStr">
        <is>
          <t>Alpha1A</t>
        </is>
      </c>
      <c r="R446" s="300" t="inlineStr">
        <is>
          <t>3H-Prazosin</t>
        </is>
      </c>
      <c r="S446" s="300" t="inlineStr">
        <is>
          <t>0200-1123 (#1)</t>
        </is>
      </c>
      <c r="T446" s="301" t="n">
        <v>78.8</v>
      </c>
      <c r="U446" s="301" t="n">
        <v>1</v>
      </c>
      <c r="V446" s="303">
        <f>P446*(1/(2.22*10^12))*(1/(78.8))*(1/(0.125))*10^9</f>
        <v/>
      </c>
      <c r="W446" s="300" t="inlineStr">
        <is>
          <t>Prazosin HCL</t>
        </is>
      </c>
      <c r="X446" s="301" t="n">
        <v>3</v>
      </c>
      <c r="Y446" s="301" t="n">
        <v>0.75</v>
      </c>
      <c r="Z446" s="301" t="n">
        <v>15</v>
      </c>
      <c r="AA446" s="301" t="n">
        <v>4.26</v>
      </c>
      <c r="AB446" s="300" t="inlineStr">
        <is>
          <t>Alpha1</t>
        </is>
      </c>
      <c r="AC446" s="301" t="n">
        <v>0.25</v>
      </c>
      <c r="AD446" s="301" t="n">
        <v>0.25</v>
      </c>
    </row>
    <row r="447">
      <c r="A447" s="298" t="inlineStr">
        <is>
          <t>SEC</t>
        </is>
      </c>
      <c r="B447" s="298" t="inlineStr">
        <is>
          <t>Alpha1A-1</t>
        </is>
      </c>
      <c r="C447" s="299" t="inlineStr">
        <is>
          <t>01/05/2024</t>
        </is>
      </c>
      <c r="D447" s="300" t="inlineStr">
        <is>
          <t>AQW370</t>
        </is>
      </c>
      <c r="E447" s="301">
        <f>IF(A446="SEC", K446 + 1, E446 + 1)</f>
        <v/>
      </c>
      <c r="F447" s="301" t="inlineStr">
        <is>
          <t>Y</t>
        </is>
      </c>
      <c r="G447" s="300" t="inlineStr">
        <is>
          <t>AQW371</t>
        </is>
      </c>
      <c r="H447" s="301">
        <f>IF(A447="SEC", E447 + 1, "")</f>
        <v/>
      </c>
      <c r="I447" s="301">
        <f>F447</f>
        <v/>
      </c>
      <c r="J447" s="300" t="inlineStr">
        <is>
          <t>AQW372</t>
        </is>
      </c>
      <c r="K447" s="301">
        <f>IF(A447="SEC", H447 + 1, "")</f>
        <v/>
      </c>
      <c r="L447" s="302">
        <f>F447</f>
        <v/>
      </c>
      <c r="M447" s="301" t="inlineStr">
        <is>
          <t>y</t>
        </is>
      </c>
      <c r="N447" s="301" t="inlineStr">
        <is>
          <t>y</t>
        </is>
      </c>
      <c r="O447" s="301" t="inlineStr">
        <is>
          <t>y</t>
        </is>
      </c>
      <c r="P447" s="302">
        <f>P446</f>
        <v/>
      </c>
      <c r="Q447" s="300" t="inlineStr">
        <is>
          <t>Alpha1A</t>
        </is>
      </c>
      <c r="R447" s="300" t="inlineStr">
        <is>
          <t>3H-Prazosin</t>
        </is>
      </c>
      <c r="S447" s="300" t="inlineStr">
        <is>
          <t>0200-1123 (#1)</t>
        </is>
      </c>
      <c r="T447" s="301" t="n">
        <v>78.8</v>
      </c>
      <c r="U447" s="301" t="n">
        <v>1</v>
      </c>
      <c r="V447" s="303">
        <f>P447*(1/(2.22*10^12))*(1/(78.8))*(1/(0.125))*10^9</f>
        <v/>
      </c>
      <c r="W447" s="300" t="inlineStr">
        <is>
          <t>Prazosin HCL</t>
        </is>
      </c>
      <c r="X447" s="301" t="n">
        <v>3</v>
      </c>
      <c r="Y447" s="301" t="n">
        <v>0.75</v>
      </c>
      <c r="Z447" s="301" t="n">
        <v>15</v>
      </c>
      <c r="AA447" s="301" t="n">
        <v>4.26</v>
      </c>
      <c r="AB447" s="300" t="inlineStr">
        <is>
          <t>Alpha1</t>
        </is>
      </c>
      <c r="AC447" s="301" t="n">
        <v>0.25</v>
      </c>
      <c r="AD447" s="301" t="n">
        <v>0.25</v>
      </c>
    </row>
    <row r="448">
      <c r="A448" s="304" t="inlineStr">
        <is>
          <t>SEC</t>
        </is>
      </c>
      <c r="B448" s="304" t="inlineStr">
        <is>
          <t>D3-0</t>
        </is>
      </c>
      <c r="C448" s="305" t="inlineStr">
        <is>
          <t>01/08/2024</t>
        </is>
      </c>
      <c r="D448" s="306" t="inlineStr">
        <is>
          <t>AQW413</t>
        </is>
      </c>
      <c r="E448" s="307" t="n">
        <v>4</v>
      </c>
      <c r="F448" s="307" t="inlineStr">
        <is>
          <t>y</t>
        </is>
      </c>
      <c r="G448" s="306" t="inlineStr">
        <is>
          <t>AQW414</t>
        </is>
      </c>
      <c r="H448" s="307">
        <f>IF(A448="SEC", E448 + 1, "")</f>
        <v/>
      </c>
      <c r="I448" s="307">
        <f>F448</f>
        <v/>
      </c>
      <c r="J448" s="306" t="inlineStr">
        <is>
          <t>AQW415</t>
        </is>
      </c>
      <c r="K448" s="307">
        <f>IF(A448="SEC", H448 + 1, "")</f>
        <v/>
      </c>
      <c r="L448" s="308">
        <f>F448</f>
        <v/>
      </c>
      <c r="M448" s="307" t="inlineStr">
        <is>
          <t>y</t>
        </is>
      </c>
      <c r="N448" s="307" t="inlineStr">
        <is>
          <t>y</t>
        </is>
      </c>
      <c r="O448" s="307" t="inlineStr">
        <is>
          <t>Y</t>
        </is>
      </c>
      <c r="P448" s="308" t="n">
        <v>28271.5</v>
      </c>
      <c r="Q448" s="306" t="inlineStr">
        <is>
          <t>D3</t>
        </is>
      </c>
      <c r="R448" s="306" t="inlineStr">
        <is>
          <t>3H-Methylspiperone</t>
        </is>
      </c>
      <c r="S448" s="306" t="inlineStr">
        <is>
          <t>0164-1023 (#2)</t>
        </is>
      </c>
      <c r="T448" s="307" t="n">
        <v>82</v>
      </c>
      <c r="U448" s="307" t="n">
        <v>1.5</v>
      </c>
      <c r="V448" s="309">
        <f>P448*(1/(2.22*10^12))*(1/(82))*(1/(0.125))*10^9</f>
        <v/>
      </c>
      <c r="W448" s="306" t="inlineStr">
        <is>
          <t>Nemonapride</t>
        </is>
      </c>
      <c r="X448" s="307" t="n">
        <v>3</v>
      </c>
      <c r="Y448" s="307" t="n">
        <v>3</v>
      </c>
      <c r="Z448" s="307" t="n">
        <v>15</v>
      </c>
      <c r="AA448" s="307" t="n">
        <v>6.64</v>
      </c>
      <c r="AB448" s="306" t="inlineStr">
        <is>
          <t>Dopamine</t>
        </is>
      </c>
      <c r="AC448" s="307" t="n">
        <v>1</v>
      </c>
      <c r="AD448" s="307" t="n">
        <v>1</v>
      </c>
    </row>
    <row r="449">
      <c r="A449" s="304" t="inlineStr">
        <is>
          <t>SEC</t>
        </is>
      </c>
      <c r="B449" s="304" t="inlineStr">
        <is>
          <t>D3-1</t>
        </is>
      </c>
      <c r="C449" s="305" t="inlineStr">
        <is>
          <t>01/08/2024</t>
        </is>
      </c>
      <c r="D449" s="306" t="inlineStr">
        <is>
          <t>AQW417</t>
        </is>
      </c>
      <c r="E449" s="307">
        <f>IF(A448="SEC", K448 + 1, E448 + 1)</f>
        <v/>
      </c>
      <c r="F449" s="307" t="inlineStr">
        <is>
          <t>y</t>
        </is>
      </c>
      <c r="G449" s="306" t="inlineStr">
        <is>
          <t>AQW418</t>
        </is>
      </c>
      <c r="H449" s="307">
        <f>IF(A449="SEC", E449 + 1, "")</f>
        <v/>
      </c>
      <c r="I449" s="307">
        <f>F449</f>
        <v/>
      </c>
      <c r="J449" s="306" t="inlineStr">
        <is>
          <t>AQW419</t>
        </is>
      </c>
      <c r="K449" s="307">
        <f>IF(A449="SEC", H449 + 1, "")</f>
        <v/>
      </c>
      <c r="L449" s="308">
        <f>F449</f>
        <v/>
      </c>
      <c r="M449" s="307" t="inlineStr">
        <is>
          <t>y</t>
        </is>
      </c>
      <c r="N449" s="307" t="inlineStr">
        <is>
          <t>y</t>
        </is>
      </c>
      <c r="O449" s="307" t="inlineStr">
        <is>
          <t>Y</t>
        </is>
      </c>
      <c r="P449" s="308">
        <f>P448</f>
        <v/>
      </c>
      <c r="Q449" s="306" t="inlineStr">
        <is>
          <t>D3</t>
        </is>
      </c>
      <c r="R449" s="306" t="inlineStr">
        <is>
          <t>3H-Methylspiperone</t>
        </is>
      </c>
      <c r="S449" s="306" t="inlineStr">
        <is>
          <t>0164-1023 (#2)</t>
        </is>
      </c>
      <c r="T449" s="307" t="n">
        <v>82</v>
      </c>
      <c r="U449" s="307" t="n">
        <v>1.5</v>
      </c>
      <c r="V449" s="309">
        <f>P449*(1/(2.22*10^12))*(1/(82))*(1/(0.125))*10^9</f>
        <v/>
      </c>
      <c r="W449" s="306" t="inlineStr">
        <is>
          <t>Nemonapride</t>
        </is>
      </c>
      <c r="X449" s="307" t="n">
        <v>3</v>
      </c>
      <c r="Y449" s="307" t="n">
        <v>3</v>
      </c>
      <c r="Z449" s="307" t="n">
        <v>15</v>
      </c>
      <c r="AA449" s="307" t="n">
        <v>6.64</v>
      </c>
      <c r="AB449" s="306" t="inlineStr">
        <is>
          <t>Dopamine</t>
        </is>
      </c>
      <c r="AC449" s="307" t="n">
        <v>1</v>
      </c>
      <c r="AD449" s="307" t="n">
        <v>1</v>
      </c>
    </row>
    <row r="450">
      <c r="A450" s="304" t="inlineStr">
        <is>
          <t>SEC</t>
        </is>
      </c>
      <c r="B450" s="304" t="inlineStr">
        <is>
          <t>KOR-0</t>
        </is>
      </c>
      <c r="C450" s="305" t="inlineStr">
        <is>
          <t>01/08/2024</t>
        </is>
      </c>
      <c r="D450" s="306" t="inlineStr">
        <is>
          <t>AQW429</t>
        </is>
      </c>
      <c r="E450" s="307">
        <f>IF(A449="SEC", K449 + 1, E449 + 1)</f>
        <v/>
      </c>
      <c r="F450" s="307" t="inlineStr">
        <is>
          <t>y</t>
        </is>
      </c>
      <c r="G450" s="306" t="inlineStr">
        <is>
          <t>AQW430</t>
        </is>
      </c>
      <c r="H450" s="307">
        <f>IF(A450="SEC", E450 + 1, "")</f>
        <v/>
      </c>
      <c r="I450" s="307">
        <f>F450</f>
        <v/>
      </c>
      <c r="J450" s="306" t="inlineStr">
        <is>
          <t>AQW432</t>
        </is>
      </c>
      <c r="K450" s="307">
        <f>IF(A450="SEC", H450 + 1, "")</f>
        <v/>
      </c>
      <c r="L450" s="308">
        <f>F450</f>
        <v/>
      </c>
      <c r="M450" s="307" t="inlineStr">
        <is>
          <t>y</t>
        </is>
      </c>
      <c r="N450" s="307" t="inlineStr">
        <is>
          <t>y</t>
        </is>
      </c>
      <c r="O450" s="307" t="inlineStr">
        <is>
          <t>Y</t>
        </is>
      </c>
      <c r="P450" s="308" t="n">
        <v>12337.6</v>
      </c>
      <c r="Q450" s="306" t="inlineStr">
        <is>
          <t>KOR</t>
        </is>
      </c>
      <c r="R450" s="306" t="inlineStr">
        <is>
          <t>3H-U69593</t>
        </is>
      </c>
      <c r="S450" s="306" t="inlineStr">
        <is>
          <t>0019-0123</t>
        </is>
      </c>
      <c r="T450" s="307" t="n">
        <v>45</v>
      </c>
      <c r="U450" s="307" t="n">
        <v>1</v>
      </c>
      <c r="V450" s="309">
        <f>P450*(1/(2.22*10^12))*(1/(45))*(1/(0.125))*10^9</f>
        <v/>
      </c>
      <c r="W450" s="306" t="inlineStr">
        <is>
          <t>Salvinorin A</t>
        </is>
      </c>
      <c r="X450" s="307" t="n">
        <v>3</v>
      </c>
      <c r="Y450" s="307" t="n">
        <v>3</v>
      </c>
      <c r="Z450" s="307" t="n">
        <v>15</v>
      </c>
      <c r="AA450" s="307" t="n">
        <v>2.43</v>
      </c>
      <c r="AB450" s="306" t="inlineStr">
        <is>
          <t>Standard</t>
        </is>
      </c>
      <c r="AC450" s="307" t="n">
        <v>1</v>
      </c>
      <c r="AD450" s="307" t="n">
        <v>1</v>
      </c>
    </row>
    <row r="451">
      <c r="A451" s="304" t="inlineStr">
        <is>
          <t>SEC</t>
        </is>
      </c>
      <c r="B451" s="304" t="inlineStr">
        <is>
          <t>Sigma 2-0</t>
        </is>
      </c>
      <c r="C451" s="305" t="inlineStr">
        <is>
          <t>01/08/2024</t>
        </is>
      </c>
      <c r="D451" s="306" t="inlineStr">
        <is>
          <t>AQW388</t>
        </is>
      </c>
      <c r="E451" s="307">
        <f>IF(A450="SEC", K450 + 1, E450 + 1)</f>
        <v/>
      </c>
      <c r="F451" s="307" t="inlineStr">
        <is>
          <t>y</t>
        </is>
      </c>
      <c r="G451" s="306" t="inlineStr">
        <is>
          <t>AQW389</t>
        </is>
      </c>
      <c r="H451" s="307">
        <f>IF(A451="SEC", E451 + 1, "")</f>
        <v/>
      </c>
      <c r="I451" s="307">
        <f>F451</f>
        <v/>
      </c>
      <c r="J451" s="306" t="inlineStr">
        <is>
          <t>AQW390</t>
        </is>
      </c>
      <c r="K451" s="307">
        <f>IF(A451="SEC", H451 + 1, "")</f>
        <v/>
      </c>
      <c r="L451" s="308">
        <f>F451</f>
        <v/>
      </c>
      <c r="M451" s="307" t="inlineStr">
        <is>
          <t>y</t>
        </is>
      </c>
      <c r="N451" s="307" t="inlineStr">
        <is>
          <t>y</t>
        </is>
      </c>
      <c r="O451" s="307" t="inlineStr">
        <is>
          <t>Y</t>
        </is>
      </c>
      <c r="P451" s="308" t="n">
        <v>49467.08</v>
      </c>
      <c r="Q451" s="306" t="inlineStr">
        <is>
          <t>Sigma 2</t>
        </is>
      </c>
      <c r="R451" s="306" t="inlineStr">
        <is>
          <t>3H-DTG</t>
        </is>
      </c>
      <c r="S451" s="306" t="inlineStr">
        <is>
          <t>0168-1023</t>
        </is>
      </c>
      <c r="T451" s="307" t="n">
        <v>41.7</v>
      </c>
      <c r="U451" s="307" t="n">
        <v>5</v>
      </c>
      <c r="V451" s="309">
        <f>P451*(1/(2.22*10^12))*(1/(41.7))*(1/(0.125))*10^9</f>
        <v/>
      </c>
      <c r="W451" s="306" t="inlineStr">
        <is>
          <t>Haloperidol</t>
        </is>
      </c>
      <c r="X451" s="307" t="n">
        <v>3</v>
      </c>
      <c r="Y451" s="307" t="n">
        <v>1.5</v>
      </c>
      <c r="Z451" s="307" t="n">
        <v>15</v>
      </c>
      <c r="AA451" s="307" t="n">
        <v>11.26</v>
      </c>
      <c r="AB451" s="306" t="inlineStr">
        <is>
          <t>Sigma</t>
        </is>
      </c>
      <c r="AC451" s="307" t="n">
        <v>0.5</v>
      </c>
      <c r="AD451" s="307" t="n">
        <v>0.5</v>
      </c>
    </row>
    <row r="452">
      <c r="A452" s="304" t="inlineStr">
        <is>
          <t>SEC</t>
        </is>
      </c>
      <c r="B452" s="304" t="inlineStr">
        <is>
          <t>Sigma 2-1</t>
        </is>
      </c>
      <c r="C452" s="305" t="inlineStr">
        <is>
          <t>01/08/2024</t>
        </is>
      </c>
      <c r="D452" s="306" t="inlineStr">
        <is>
          <t>AQW392</t>
        </is>
      </c>
      <c r="E452" s="307">
        <f>IF(A451="SEC", K451 + 1, E451 + 1)</f>
        <v/>
      </c>
      <c r="F452" s="307" t="inlineStr">
        <is>
          <t>y</t>
        </is>
      </c>
      <c r="G452" s="306" t="inlineStr">
        <is>
          <t>AQW393</t>
        </is>
      </c>
      <c r="H452" s="307">
        <f>IF(A452="SEC", E452 + 1, "")</f>
        <v/>
      </c>
      <c r="I452" s="307">
        <f>F452</f>
        <v/>
      </c>
      <c r="J452" s="306" t="inlineStr">
        <is>
          <t>AQW394</t>
        </is>
      </c>
      <c r="K452" s="307">
        <f>IF(A452="SEC", H452 + 1, "")</f>
        <v/>
      </c>
      <c r="L452" s="308">
        <f>F452</f>
        <v/>
      </c>
      <c r="M452" s="307" t="inlineStr">
        <is>
          <t>y</t>
        </is>
      </c>
      <c r="N452" s="307" t="inlineStr">
        <is>
          <t>y</t>
        </is>
      </c>
      <c r="O452" s="307" t="inlineStr">
        <is>
          <t>Y</t>
        </is>
      </c>
      <c r="P452" s="308">
        <f>P451</f>
        <v/>
      </c>
      <c r="Q452" s="306" t="inlineStr">
        <is>
          <t>Sigma 2</t>
        </is>
      </c>
      <c r="R452" s="306" t="inlineStr">
        <is>
          <t>3H-DTG</t>
        </is>
      </c>
      <c r="S452" s="306" t="inlineStr">
        <is>
          <t>0168-1023</t>
        </is>
      </c>
      <c r="T452" s="307" t="n">
        <v>41.7</v>
      </c>
      <c r="U452" s="307" t="n">
        <v>5</v>
      </c>
      <c r="V452" s="309">
        <f>P452*(1/(2.22*10^12))*(1/(41.7))*(1/(0.125))*10^9</f>
        <v/>
      </c>
      <c r="W452" s="306" t="inlineStr">
        <is>
          <t>Haloperidol</t>
        </is>
      </c>
      <c r="X452" s="307" t="n">
        <v>3</v>
      </c>
      <c r="Y452" s="307" t="n">
        <v>1.5</v>
      </c>
      <c r="Z452" s="307" t="n">
        <v>15</v>
      </c>
      <c r="AA452" s="307" t="n">
        <v>11.26</v>
      </c>
      <c r="AB452" s="306" t="inlineStr">
        <is>
          <t>Sigma</t>
        </is>
      </c>
      <c r="AC452" s="307" t="n">
        <v>0.5</v>
      </c>
      <c r="AD452" s="307" t="n">
        <v>0.5</v>
      </c>
    </row>
    <row r="453">
      <c r="A453" s="304" t="inlineStr">
        <is>
          <t>SEC</t>
        </is>
      </c>
      <c r="B453" s="304" t="inlineStr">
        <is>
          <t>Sigma 2-2</t>
        </is>
      </c>
      <c r="C453" s="305" t="inlineStr">
        <is>
          <t>01/08/2024</t>
        </is>
      </c>
      <c r="D453" s="306" t="inlineStr">
        <is>
          <t>AQW396</t>
        </is>
      </c>
      <c r="E453" s="307">
        <f>IF(A452="SEC", K452 + 1, E452 + 1)</f>
        <v/>
      </c>
      <c r="F453" s="307" t="inlineStr">
        <is>
          <t>y</t>
        </is>
      </c>
      <c r="G453" s="306" t="inlineStr">
        <is>
          <t>AQW397</t>
        </is>
      </c>
      <c r="H453" s="307">
        <f>IF(A453="SEC", E453 + 1, "")</f>
        <v/>
      </c>
      <c r="I453" s="307">
        <f>F453</f>
        <v/>
      </c>
      <c r="J453" s="306" t="inlineStr">
        <is>
          <t>AQW398</t>
        </is>
      </c>
      <c r="K453" s="307">
        <f>IF(A453="SEC", H453 + 1, "")</f>
        <v/>
      </c>
      <c r="L453" s="308">
        <f>F453</f>
        <v/>
      </c>
      <c r="M453" s="307" t="inlineStr">
        <is>
          <t>y</t>
        </is>
      </c>
      <c r="N453" s="307" t="inlineStr">
        <is>
          <t>y</t>
        </is>
      </c>
      <c r="O453" s="307" t="inlineStr">
        <is>
          <t>Y</t>
        </is>
      </c>
      <c r="P453" s="308">
        <f>P452</f>
        <v/>
      </c>
      <c r="Q453" s="306" t="inlineStr">
        <is>
          <t>Sigma 2</t>
        </is>
      </c>
      <c r="R453" s="306" t="inlineStr">
        <is>
          <t>3H-DTG</t>
        </is>
      </c>
      <c r="S453" s="306" t="inlineStr">
        <is>
          <t>0168-1023</t>
        </is>
      </c>
      <c r="T453" s="307" t="n">
        <v>41.7</v>
      </c>
      <c r="U453" s="307" t="n">
        <v>5</v>
      </c>
      <c r="V453" s="309">
        <f>P453*(1/(2.22*10^12))*(1/(41.7))*(1/(0.125))*10^9</f>
        <v/>
      </c>
      <c r="W453" s="306" t="inlineStr">
        <is>
          <t>Haloperidol</t>
        </is>
      </c>
      <c r="X453" s="307" t="n">
        <v>3</v>
      </c>
      <c r="Y453" s="307" t="n">
        <v>1.5</v>
      </c>
      <c r="Z453" s="307" t="n">
        <v>15</v>
      </c>
      <c r="AA453" s="307" t="n">
        <v>11.26</v>
      </c>
      <c r="AB453" s="306" t="inlineStr">
        <is>
          <t>Sigma</t>
        </is>
      </c>
      <c r="AC453" s="307" t="n">
        <v>0.5</v>
      </c>
      <c r="AD453" s="307" t="n">
        <v>0.5</v>
      </c>
    </row>
    <row r="454">
      <c r="A454" s="304" t="inlineStr">
        <is>
          <t>SEC</t>
        </is>
      </c>
      <c r="B454" s="304" t="inlineStr">
        <is>
          <t>Sigma 2-3</t>
        </is>
      </c>
      <c r="C454" s="305" t="inlineStr">
        <is>
          <t>01/08/2024</t>
        </is>
      </c>
      <c r="D454" s="306" t="inlineStr">
        <is>
          <t>AQW400</t>
        </is>
      </c>
      <c r="E454" s="307">
        <f>IF(A453="SEC", K453 + 1, E453 + 1)</f>
        <v/>
      </c>
      <c r="F454" s="307" t="inlineStr">
        <is>
          <t>y</t>
        </is>
      </c>
      <c r="G454" s="306" t="inlineStr">
        <is>
          <t>AQW401</t>
        </is>
      </c>
      <c r="H454" s="307">
        <f>IF(A454="SEC", E454 + 1, "")</f>
        <v/>
      </c>
      <c r="I454" s="307">
        <f>F454</f>
        <v/>
      </c>
      <c r="J454" s="306" t="inlineStr">
        <is>
          <t>AQW402</t>
        </is>
      </c>
      <c r="K454" s="307">
        <f>IF(A454="SEC", H454 + 1, "")</f>
        <v/>
      </c>
      <c r="L454" s="308">
        <f>F454</f>
        <v/>
      </c>
      <c r="M454" s="307" t="inlineStr">
        <is>
          <t>y</t>
        </is>
      </c>
      <c r="N454" s="307" t="inlineStr">
        <is>
          <t>y</t>
        </is>
      </c>
      <c r="O454" s="307" t="inlineStr">
        <is>
          <t>Y</t>
        </is>
      </c>
      <c r="P454" s="308">
        <f>P453</f>
        <v/>
      </c>
      <c r="Q454" s="306" t="inlineStr">
        <is>
          <t>Sigma 2</t>
        </is>
      </c>
      <c r="R454" s="306" t="inlineStr">
        <is>
          <t>3H-DTG</t>
        </is>
      </c>
      <c r="S454" s="306" t="inlineStr">
        <is>
          <t>0168-1023</t>
        </is>
      </c>
      <c r="T454" s="307" t="n">
        <v>41.7</v>
      </c>
      <c r="U454" s="307" t="n">
        <v>5</v>
      </c>
      <c r="V454" s="309">
        <f>P454*(1/(2.22*10^12))*(1/(41.7))*(1/(0.125))*10^9</f>
        <v/>
      </c>
      <c r="W454" s="306" t="inlineStr">
        <is>
          <t>Haloperidol</t>
        </is>
      </c>
      <c r="X454" s="307" t="n">
        <v>3</v>
      </c>
      <c r="Y454" s="307" t="n">
        <v>1.5</v>
      </c>
      <c r="Z454" s="307" t="n">
        <v>15</v>
      </c>
      <c r="AA454" s="307" t="n">
        <v>11.26</v>
      </c>
      <c r="AB454" s="306" t="inlineStr">
        <is>
          <t>Sigma</t>
        </is>
      </c>
      <c r="AC454" s="307" t="n">
        <v>0.5</v>
      </c>
      <c r="AD454" s="307" t="n">
        <v>0.5</v>
      </c>
    </row>
    <row r="455">
      <c r="A455" s="304" t="inlineStr">
        <is>
          <t>SEC</t>
        </is>
      </c>
      <c r="B455" s="304" t="inlineStr">
        <is>
          <t>Sigma 2-4</t>
        </is>
      </c>
      <c r="C455" s="305" t="inlineStr">
        <is>
          <t>01/08/2024</t>
        </is>
      </c>
      <c r="D455" s="306" t="inlineStr">
        <is>
          <t>AQW404</t>
        </is>
      </c>
      <c r="E455" s="307">
        <f>IF(A454="SEC", K454 + 1, E454 + 1)</f>
        <v/>
      </c>
      <c r="F455" s="307" t="inlineStr">
        <is>
          <t>y</t>
        </is>
      </c>
      <c r="G455" s="306" t="inlineStr">
        <is>
          <t>AQW405</t>
        </is>
      </c>
      <c r="H455" s="307">
        <f>IF(A455="SEC", E455 + 1, "")</f>
        <v/>
      </c>
      <c r="I455" s="307">
        <f>F455</f>
        <v/>
      </c>
      <c r="J455" s="306" t="inlineStr">
        <is>
          <t>AQW406</t>
        </is>
      </c>
      <c r="K455" s="307">
        <f>IF(A455="SEC", H455 + 1, "")</f>
        <v/>
      </c>
      <c r="L455" s="308">
        <f>F455</f>
        <v/>
      </c>
      <c r="M455" s="307" t="inlineStr">
        <is>
          <t>y</t>
        </is>
      </c>
      <c r="N455" s="307" t="inlineStr">
        <is>
          <t>y</t>
        </is>
      </c>
      <c r="O455" s="307" t="inlineStr">
        <is>
          <t>Y</t>
        </is>
      </c>
      <c r="P455" s="308">
        <f>P454</f>
        <v/>
      </c>
      <c r="Q455" s="306" t="inlineStr">
        <is>
          <t>Sigma 2</t>
        </is>
      </c>
      <c r="R455" s="306" t="inlineStr">
        <is>
          <t>3H-DTG</t>
        </is>
      </c>
      <c r="S455" s="306" t="inlineStr">
        <is>
          <t>0168-1023</t>
        </is>
      </c>
      <c r="T455" s="307" t="n">
        <v>41.7</v>
      </c>
      <c r="U455" s="307" t="n">
        <v>5</v>
      </c>
      <c r="V455" s="309">
        <f>P455*(1/(2.22*10^12))*(1/(41.7))*(1/(0.125))*10^9</f>
        <v/>
      </c>
      <c r="W455" s="306" t="inlineStr">
        <is>
          <t>Haloperidol</t>
        </is>
      </c>
      <c r="X455" s="307" t="n">
        <v>3</v>
      </c>
      <c r="Y455" s="307" t="n">
        <v>1.5</v>
      </c>
      <c r="Z455" s="307" t="n">
        <v>15</v>
      </c>
      <c r="AA455" s="307" t="n">
        <v>11.26</v>
      </c>
      <c r="AB455" s="306" t="inlineStr">
        <is>
          <t>Sigma</t>
        </is>
      </c>
      <c r="AC455" s="307" t="n">
        <v>0.5</v>
      </c>
      <c r="AD455" s="307" t="n">
        <v>0.5</v>
      </c>
    </row>
    <row r="456">
      <c r="A456" s="310" t="inlineStr">
        <is>
          <t>PRIM</t>
        </is>
      </c>
      <c r="B456" s="310" t="inlineStr">
        <is>
          <t>5-HT2B-0</t>
        </is>
      </c>
      <c r="C456" s="311" t="inlineStr">
        <is>
          <t>01/09/2024</t>
        </is>
      </c>
      <c r="D456" s="312" t="inlineStr">
        <is>
          <t>AQW433</t>
        </is>
      </c>
      <c r="E456" s="313" t="n">
        <v>4</v>
      </c>
      <c r="F456" s="313" t="inlineStr">
        <is>
          <t>Y</t>
        </is>
      </c>
      <c r="G456" s="312" t="n"/>
      <c r="H456" s="313">
        <f>IF(A456="SEC", E456 + 1, "")</f>
        <v/>
      </c>
      <c r="I456" s="313" t="n"/>
      <c r="J456" s="312" t="n"/>
      <c r="K456" s="313" t="n"/>
      <c r="L456" s="314" t="n"/>
      <c r="M456" s="313" t="inlineStr">
        <is>
          <t>y</t>
        </is>
      </c>
      <c r="N456" s="313" t="inlineStr">
        <is>
          <t>y</t>
        </is>
      </c>
      <c r="O456" s="313" t="inlineStr">
        <is>
          <t>y</t>
        </is>
      </c>
      <c r="P456" s="314" t="n">
        <v>40085.22</v>
      </c>
      <c r="Q456" s="312" t="inlineStr">
        <is>
          <t>5-HT2B</t>
        </is>
      </c>
      <c r="R456" s="312" t="inlineStr">
        <is>
          <t>3H-LSD</t>
        </is>
      </c>
      <c r="S456" s="312" t="inlineStr">
        <is>
          <t>0151-0923 (#13)</t>
        </is>
      </c>
      <c r="T456" s="313" t="n">
        <v>83.2</v>
      </c>
      <c r="U456" s="313" t="n">
        <v>1.5</v>
      </c>
      <c r="V456" s="315">
        <f>P456*(1/(2.22*10^12))*(1/(83.2))*(1/(0.125))*10^9</f>
        <v/>
      </c>
      <c r="W456" s="312" t="inlineStr">
        <is>
          <t>SB206553</t>
        </is>
      </c>
      <c r="X456" s="313" t="n">
        <v>1</v>
      </c>
      <c r="Y456" s="313" t="n">
        <v>1</v>
      </c>
      <c r="Z456" s="313" t="n">
        <v>5</v>
      </c>
      <c r="AA456" s="313" t="n">
        <v>2.25</v>
      </c>
      <c r="AB456" s="312" t="inlineStr">
        <is>
          <t>Standard</t>
        </is>
      </c>
      <c r="AC456" s="313" t="n">
        <v>1</v>
      </c>
      <c r="AD456" s="313" t="n">
        <v>1</v>
      </c>
    </row>
    <row r="457">
      <c r="A457" s="310" t="inlineStr">
        <is>
          <t>PRIM</t>
        </is>
      </c>
      <c r="B457" s="310" t="inlineStr">
        <is>
          <t>M5-0</t>
        </is>
      </c>
      <c r="C457" s="311" t="inlineStr">
        <is>
          <t>01/09/2024</t>
        </is>
      </c>
      <c r="D457" s="312" t="inlineStr">
        <is>
          <t>AQW439</t>
        </is>
      </c>
      <c r="E457" s="313">
        <f>IF(A456="SEC", K456 + 1, E456 + 1)</f>
        <v/>
      </c>
      <c r="F457" s="313" t="inlineStr">
        <is>
          <t>Y</t>
        </is>
      </c>
      <c r="G457" s="312" t="n"/>
      <c r="H457" s="313">
        <f>IF(A457="SEC", E457 + 1, "")</f>
        <v/>
      </c>
      <c r="I457" s="313" t="n"/>
      <c r="J457" s="312" t="n"/>
      <c r="K457" s="313" t="n"/>
      <c r="L457" s="314" t="n"/>
      <c r="M457" s="313" t="inlineStr">
        <is>
          <t>y</t>
        </is>
      </c>
      <c r="N457" s="313" t="inlineStr">
        <is>
          <t>y</t>
        </is>
      </c>
      <c r="O457" s="313" t="inlineStr">
        <is>
          <t>y</t>
        </is>
      </c>
      <c r="P457" s="314" t="n">
        <v>11291.05</v>
      </c>
      <c r="Q457" s="312" t="inlineStr">
        <is>
          <t>M5</t>
        </is>
      </c>
      <c r="R457" s="312" t="inlineStr">
        <is>
          <t>3H-QNB</t>
        </is>
      </c>
      <c r="S457" s="312" t="inlineStr">
        <is>
          <t>0166-0822 (#2)</t>
        </is>
      </c>
      <c r="T457" s="313" t="n">
        <v>30</v>
      </c>
      <c r="U457" s="313" t="n">
        <v>1</v>
      </c>
      <c r="V457" s="315">
        <f>P457*(1/(2.22*10^12))*(1/(30))*(1/(0.125))*10^9</f>
        <v/>
      </c>
      <c r="W457" s="312" t="inlineStr">
        <is>
          <t>Atropine</t>
        </is>
      </c>
      <c r="X457" s="313" t="n">
        <v>1</v>
      </c>
      <c r="Y457" s="313" t="n">
        <v>1</v>
      </c>
      <c r="Z457" s="313" t="n">
        <v>5</v>
      </c>
      <c r="AA457" s="313" t="n">
        <v>0.54</v>
      </c>
      <c r="AB457" s="312" t="inlineStr">
        <is>
          <t>Muscarinic</t>
        </is>
      </c>
      <c r="AC457" s="313" t="n">
        <v>1</v>
      </c>
      <c r="AD457" s="313" t="n">
        <v>1</v>
      </c>
    </row>
    <row r="458">
      <c r="A458" s="310" t="inlineStr">
        <is>
          <t>PRIM</t>
        </is>
      </c>
      <c r="B458" s="310" t="inlineStr">
        <is>
          <t>M5-1</t>
        </is>
      </c>
      <c r="C458" s="311" t="inlineStr">
        <is>
          <t>01/09/2024</t>
        </is>
      </c>
      <c r="D458" s="312" t="inlineStr">
        <is>
          <t>AQW440</t>
        </is>
      </c>
      <c r="E458" s="313">
        <f>IF(A457="SEC", K457 + 1, E457 + 1)</f>
        <v/>
      </c>
      <c r="F458" s="313" t="inlineStr">
        <is>
          <t>Y</t>
        </is>
      </c>
      <c r="G458" s="312" t="n"/>
      <c r="H458" s="313">
        <f>IF(A458="SEC", E458 + 1, "")</f>
        <v/>
      </c>
      <c r="I458" s="313" t="n"/>
      <c r="J458" s="312" t="n"/>
      <c r="K458" s="313" t="n"/>
      <c r="L458" s="314" t="n"/>
      <c r="M458" s="313" t="inlineStr">
        <is>
          <t>y</t>
        </is>
      </c>
      <c r="N458" s="313" t="inlineStr">
        <is>
          <t>y</t>
        </is>
      </c>
      <c r="O458" s="313" t="inlineStr">
        <is>
          <t>y</t>
        </is>
      </c>
      <c r="P458" s="314">
        <f>P457</f>
        <v/>
      </c>
      <c r="Q458" s="312" t="inlineStr">
        <is>
          <t>M5</t>
        </is>
      </c>
      <c r="R458" s="312" t="inlineStr">
        <is>
          <t>3H-QNB</t>
        </is>
      </c>
      <c r="S458" s="312" t="inlineStr">
        <is>
          <t>0166-0822 (#2)</t>
        </is>
      </c>
      <c r="T458" s="313" t="n">
        <v>30</v>
      </c>
      <c r="U458" s="313" t="n">
        <v>1</v>
      </c>
      <c r="V458" s="315">
        <f>P458*(1/(2.22*10^12))*(1/(30))*(1/(0.125))*10^9</f>
        <v/>
      </c>
      <c r="W458" s="312" t="inlineStr">
        <is>
          <t>Atropine</t>
        </is>
      </c>
      <c r="X458" s="313" t="n">
        <v>1</v>
      </c>
      <c r="Y458" s="313" t="n">
        <v>1</v>
      </c>
      <c r="Z458" s="313" t="n">
        <v>5</v>
      </c>
      <c r="AA458" s="313" t="n">
        <v>0.54</v>
      </c>
      <c r="AB458" s="312" t="inlineStr">
        <is>
          <t>Muscarinic</t>
        </is>
      </c>
      <c r="AC458" s="313" t="n">
        <v>1</v>
      </c>
      <c r="AD458" s="313" t="n">
        <v>1</v>
      </c>
    </row>
    <row r="459">
      <c r="A459" s="310" t="inlineStr">
        <is>
          <t>PRIM</t>
        </is>
      </c>
      <c r="B459" s="310" t="inlineStr">
        <is>
          <t>M5-2</t>
        </is>
      </c>
      <c r="C459" s="311" t="inlineStr">
        <is>
          <t>01/09/2024</t>
        </is>
      </c>
      <c r="D459" s="312" t="inlineStr">
        <is>
          <t>AQW441</t>
        </is>
      </c>
      <c r="E459" s="313">
        <f>IF(A458="SEC", K458 + 1, E458 + 1)</f>
        <v/>
      </c>
      <c r="F459" s="313" t="inlineStr">
        <is>
          <t>Y</t>
        </is>
      </c>
      <c r="G459" s="312" t="n"/>
      <c r="H459" s="313">
        <f>IF(A459="SEC", E459 + 1, "")</f>
        <v/>
      </c>
      <c r="I459" s="313" t="n"/>
      <c r="J459" s="312" t="n"/>
      <c r="K459" s="313" t="n"/>
      <c r="L459" s="314" t="n"/>
      <c r="M459" s="313" t="inlineStr">
        <is>
          <t>y</t>
        </is>
      </c>
      <c r="N459" s="313" t="inlineStr">
        <is>
          <t>y</t>
        </is>
      </c>
      <c r="O459" s="313" t="inlineStr">
        <is>
          <t>y</t>
        </is>
      </c>
      <c r="P459" s="314">
        <f>P458</f>
        <v/>
      </c>
      <c r="Q459" s="312" t="inlineStr">
        <is>
          <t>M5</t>
        </is>
      </c>
      <c r="R459" s="312" t="inlineStr">
        <is>
          <t>3H-QNB</t>
        </is>
      </c>
      <c r="S459" s="312" t="inlineStr">
        <is>
          <t>0166-0822 (#2)</t>
        </is>
      </c>
      <c r="T459" s="313" t="n">
        <v>30</v>
      </c>
      <c r="U459" s="313" t="n">
        <v>1</v>
      </c>
      <c r="V459" s="315">
        <f>P459*(1/(2.22*10^12))*(1/(30))*(1/(0.125))*10^9</f>
        <v/>
      </c>
      <c r="W459" s="312" t="inlineStr">
        <is>
          <t>Atropine</t>
        </is>
      </c>
      <c r="X459" s="313" t="n">
        <v>1</v>
      </c>
      <c r="Y459" s="313" t="n">
        <v>1</v>
      </c>
      <c r="Z459" s="313" t="n">
        <v>5</v>
      </c>
      <c r="AA459" s="313" t="n">
        <v>0.54</v>
      </c>
      <c r="AB459" s="312" t="inlineStr">
        <is>
          <t>Muscarinic</t>
        </is>
      </c>
      <c r="AC459" s="313" t="n">
        <v>1</v>
      </c>
      <c r="AD459" s="313" t="n">
        <v>1</v>
      </c>
    </row>
    <row r="460">
      <c r="A460" s="310" t="inlineStr">
        <is>
          <t>PRIM</t>
        </is>
      </c>
      <c r="B460" s="310" t="inlineStr">
        <is>
          <t>DOR-0</t>
        </is>
      </c>
      <c r="C460" s="311" t="inlineStr">
        <is>
          <t>01/09/2024</t>
        </is>
      </c>
      <c r="D460" s="312" t="inlineStr">
        <is>
          <t>AQW466</t>
        </is>
      </c>
      <c r="E460" s="313">
        <f>IF(A459="SEC", K459 + 1, E459 + 1)</f>
        <v/>
      </c>
      <c r="F460" s="313" t="inlineStr">
        <is>
          <t>Y</t>
        </is>
      </c>
      <c r="G460" s="312" t="n"/>
      <c r="H460" s="313">
        <f>IF(A460="SEC", E460 + 1, "")</f>
        <v/>
      </c>
      <c r="I460" s="313" t="n"/>
      <c r="J460" s="312" t="n"/>
      <c r="K460" s="313" t="n"/>
      <c r="L460" s="314" t="n"/>
      <c r="M460" s="313" t="inlineStr">
        <is>
          <t>y</t>
        </is>
      </c>
      <c r="N460" s="313" t="inlineStr">
        <is>
          <t>y</t>
        </is>
      </c>
      <c r="O460" s="313" t="inlineStr">
        <is>
          <t>y</t>
        </is>
      </c>
      <c r="P460" s="314" t="n">
        <v>26481.87</v>
      </c>
      <c r="Q460" s="312" t="inlineStr">
        <is>
          <t>DOR</t>
        </is>
      </c>
      <c r="R460" s="312" t="inlineStr">
        <is>
          <t>3H-DADLE</t>
        </is>
      </c>
      <c r="S460" s="312" t="inlineStr">
        <is>
          <t>0211-0921</t>
        </is>
      </c>
      <c r="T460" s="313" t="n">
        <v>52.47</v>
      </c>
      <c r="U460" s="313" t="n">
        <v>2</v>
      </c>
      <c r="V460" s="315">
        <f>P460*(1/(2.22*10^12))*(1/(52.47))*(1/(0.125))*10^9</f>
        <v/>
      </c>
      <c r="W460" s="312" t="inlineStr">
        <is>
          <t>Naltrindole</t>
        </is>
      </c>
      <c r="X460" s="313" t="n">
        <v>1</v>
      </c>
      <c r="Y460" s="313" t="n">
        <v>1</v>
      </c>
      <c r="Z460" s="313" t="n">
        <v>5</v>
      </c>
      <c r="AA460" s="313" t="n">
        <v>1.89</v>
      </c>
      <c r="AB460" s="312" t="inlineStr">
        <is>
          <t>Standard</t>
        </is>
      </c>
      <c r="AC460" s="313" t="n">
        <v>1</v>
      </c>
      <c r="AD460" s="313" t="n">
        <v>1</v>
      </c>
    </row>
    <row r="461">
      <c r="A461" s="310" t="inlineStr">
        <is>
          <t>PRIM</t>
        </is>
      </c>
      <c r="B461" s="310" t="inlineStr">
        <is>
          <t>DOR-1</t>
        </is>
      </c>
      <c r="C461" s="311" t="inlineStr">
        <is>
          <t>01/09/2024</t>
        </is>
      </c>
      <c r="D461" s="312" t="inlineStr">
        <is>
          <t>AQW467</t>
        </is>
      </c>
      <c r="E461" s="313">
        <f>IF(A460="SEC", K460 + 1, E460 + 1)</f>
        <v/>
      </c>
      <c r="F461" s="313" t="inlineStr">
        <is>
          <t>Y</t>
        </is>
      </c>
      <c r="G461" s="312" t="n"/>
      <c r="H461" s="313">
        <f>IF(A461="SEC", E461 + 1, "")</f>
        <v/>
      </c>
      <c r="I461" s="313" t="n"/>
      <c r="J461" s="312" t="n"/>
      <c r="K461" s="313" t="n"/>
      <c r="L461" s="314" t="n"/>
      <c r="M461" s="313" t="inlineStr">
        <is>
          <t>y</t>
        </is>
      </c>
      <c r="N461" s="313" t="inlineStr">
        <is>
          <t>y</t>
        </is>
      </c>
      <c r="O461" s="313" t="inlineStr">
        <is>
          <t>y</t>
        </is>
      </c>
      <c r="P461" s="314">
        <f>P460</f>
        <v/>
      </c>
      <c r="Q461" s="312" t="inlineStr">
        <is>
          <t>DOR</t>
        </is>
      </c>
      <c r="R461" s="312" t="inlineStr">
        <is>
          <t>3H-DADLE</t>
        </is>
      </c>
      <c r="S461" s="312" t="inlineStr">
        <is>
          <t>0211-0921</t>
        </is>
      </c>
      <c r="T461" s="313" t="n">
        <v>52.47</v>
      </c>
      <c r="U461" s="313" t="n">
        <v>2</v>
      </c>
      <c r="V461" s="315">
        <f>P461*(1/(2.22*10^12))*(1/(52.47))*(1/(0.125))*10^9</f>
        <v/>
      </c>
      <c r="W461" s="312" t="inlineStr">
        <is>
          <t>Naltrindole</t>
        </is>
      </c>
      <c r="X461" s="313" t="n">
        <v>1</v>
      </c>
      <c r="Y461" s="313" t="n">
        <v>1</v>
      </c>
      <c r="Z461" s="313" t="n">
        <v>5</v>
      </c>
      <c r="AA461" s="313" t="n">
        <v>1.89</v>
      </c>
      <c r="AB461" s="312" t="inlineStr">
        <is>
          <t>Standard</t>
        </is>
      </c>
      <c r="AC461" s="313" t="n">
        <v>1</v>
      </c>
      <c r="AD461" s="313" t="n">
        <v>1</v>
      </c>
    </row>
    <row r="462">
      <c r="A462" s="310" t="inlineStr">
        <is>
          <t>SEC</t>
        </is>
      </c>
      <c r="B462" s="310" t="inlineStr">
        <is>
          <t>5-HT2B-0</t>
        </is>
      </c>
      <c r="C462" s="311" t="inlineStr">
        <is>
          <t>01/09/2024</t>
        </is>
      </c>
      <c r="D462" s="312" t="inlineStr">
        <is>
          <t>AQW469</t>
        </is>
      </c>
      <c r="E462" s="313">
        <f>IF(A461="SEC", K461 + 1, E461 + 1)</f>
        <v/>
      </c>
      <c r="F462" s="313" t="inlineStr">
        <is>
          <t>y</t>
        </is>
      </c>
      <c r="G462" s="312" t="inlineStr">
        <is>
          <t>AQW470</t>
        </is>
      </c>
      <c r="H462" s="313">
        <f>IF(A462="SEC", E462 + 1, "")</f>
        <v/>
      </c>
      <c r="I462" s="313">
        <f>F462</f>
        <v/>
      </c>
      <c r="J462" s="312" t="inlineStr">
        <is>
          <t>AQW471</t>
        </is>
      </c>
      <c r="K462" s="313">
        <f>IF(A462="SEC", H462 + 1, "")</f>
        <v/>
      </c>
      <c r="L462" s="314">
        <f>F462</f>
        <v/>
      </c>
      <c r="M462" s="313" t="inlineStr">
        <is>
          <t>y</t>
        </is>
      </c>
      <c r="N462" s="313" t="inlineStr">
        <is>
          <t>y</t>
        </is>
      </c>
      <c r="O462" s="313" t="inlineStr">
        <is>
          <t>Y</t>
        </is>
      </c>
      <c r="P462" s="314" t="n">
        <v>40085.22</v>
      </c>
      <c r="Q462" s="312" t="inlineStr">
        <is>
          <t>5-HT2B</t>
        </is>
      </c>
      <c r="R462" s="312" t="inlineStr">
        <is>
          <t>3H-LSD</t>
        </is>
      </c>
      <c r="S462" s="312" t="inlineStr">
        <is>
          <t>0151-0923 (#13)</t>
        </is>
      </c>
      <c r="T462" s="313" t="n">
        <v>83.2</v>
      </c>
      <c r="U462" s="313" t="n">
        <v>1.5</v>
      </c>
      <c r="V462" s="315">
        <f>P462*(1/(2.22*10^12))*(1/(83.2))*(1/(0.125))*10^9</f>
        <v/>
      </c>
      <c r="W462" s="312" t="inlineStr">
        <is>
          <t>SB206553</t>
        </is>
      </c>
      <c r="X462" s="313" t="n">
        <v>3</v>
      </c>
      <c r="Y462" s="313" t="n">
        <v>3</v>
      </c>
      <c r="Z462" s="313" t="n">
        <v>15</v>
      </c>
      <c r="AA462" s="313" t="n">
        <v>6.74</v>
      </c>
      <c r="AB462" s="312" t="inlineStr">
        <is>
          <t>Standard</t>
        </is>
      </c>
      <c r="AC462" s="313" t="n">
        <v>1</v>
      </c>
      <c r="AD462" s="313" t="n">
        <v>1</v>
      </c>
    </row>
    <row r="463">
      <c r="A463" s="310" t="inlineStr">
        <is>
          <t>SEC</t>
        </is>
      </c>
      <c r="B463" s="310" t="inlineStr">
        <is>
          <t>5-HT2B-1</t>
        </is>
      </c>
      <c r="C463" s="311" t="inlineStr">
        <is>
          <t>01/09/2024</t>
        </is>
      </c>
      <c r="D463" s="312" t="inlineStr">
        <is>
          <t>AQW473</t>
        </is>
      </c>
      <c r="E463" s="313">
        <f>IF(A462="SEC", K462 + 1, E462 + 1)</f>
        <v/>
      </c>
      <c r="F463" s="313" t="inlineStr">
        <is>
          <t>y</t>
        </is>
      </c>
      <c r="G463" s="312" t="inlineStr">
        <is>
          <t>AQW474</t>
        </is>
      </c>
      <c r="H463" s="313">
        <f>IF(A463="SEC", E463 + 1, "")</f>
        <v/>
      </c>
      <c r="I463" s="313">
        <f>F463</f>
        <v/>
      </c>
      <c r="J463" s="312" t="inlineStr">
        <is>
          <t>AQW475</t>
        </is>
      </c>
      <c r="K463" s="313">
        <f>IF(A463="SEC", H463 + 1, "")</f>
        <v/>
      </c>
      <c r="L463" s="314">
        <f>F463</f>
        <v/>
      </c>
      <c r="M463" s="313" t="inlineStr">
        <is>
          <t>y</t>
        </is>
      </c>
      <c r="N463" s="313" t="inlineStr">
        <is>
          <t>y</t>
        </is>
      </c>
      <c r="O463" s="313" t="inlineStr">
        <is>
          <t>Y</t>
        </is>
      </c>
      <c r="P463" s="314">
        <f>P462</f>
        <v/>
      </c>
      <c r="Q463" s="312" t="inlineStr">
        <is>
          <t>5-HT2B</t>
        </is>
      </c>
      <c r="R463" s="312" t="inlineStr">
        <is>
          <t>3H-LSD</t>
        </is>
      </c>
      <c r="S463" s="312" t="inlineStr">
        <is>
          <t>0151-0923 (#13)</t>
        </is>
      </c>
      <c r="T463" s="313" t="n">
        <v>83.2</v>
      </c>
      <c r="U463" s="313" t="n">
        <v>1.5</v>
      </c>
      <c r="V463" s="315">
        <f>P463*(1/(2.22*10^12))*(1/(83.2))*(1/(0.125))*10^9</f>
        <v/>
      </c>
      <c r="W463" s="312" t="inlineStr">
        <is>
          <t>SB206553</t>
        </is>
      </c>
      <c r="X463" s="313" t="n">
        <v>3</v>
      </c>
      <c r="Y463" s="313" t="n">
        <v>3</v>
      </c>
      <c r="Z463" s="313" t="n">
        <v>15</v>
      </c>
      <c r="AA463" s="313" t="n">
        <v>6.74</v>
      </c>
      <c r="AB463" s="312" t="inlineStr">
        <is>
          <t>Standard</t>
        </is>
      </c>
      <c r="AC463" s="313" t="n">
        <v>1</v>
      </c>
      <c r="AD463" s="313" t="n">
        <v>1</v>
      </c>
    </row>
    <row r="464">
      <c r="A464" s="310" t="inlineStr">
        <is>
          <t>SEC</t>
        </is>
      </c>
      <c r="B464" s="310" t="inlineStr">
        <is>
          <t>5-HT2B-2</t>
        </is>
      </c>
      <c r="C464" s="311" t="inlineStr">
        <is>
          <t>01/09/2024</t>
        </is>
      </c>
      <c r="D464" s="312" t="inlineStr">
        <is>
          <t>AQW477</t>
        </is>
      </c>
      <c r="E464" s="313">
        <f>IF(A463="SEC", K463 + 1, E463 + 1)</f>
        <v/>
      </c>
      <c r="F464" s="313" t="inlineStr">
        <is>
          <t>y</t>
        </is>
      </c>
      <c r="G464" s="312" t="inlineStr">
        <is>
          <t>AQW478</t>
        </is>
      </c>
      <c r="H464" s="313">
        <f>IF(A464="SEC", E464 + 1, "")</f>
        <v/>
      </c>
      <c r="I464" s="313">
        <f>F464</f>
        <v/>
      </c>
      <c r="J464" s="312" t="inlineStr">
        <is>
          <t>AQW479</t>
        </is>
      </c>
      <c r="K464" s="313">
        <f>IF(A464="SEC", H464 + 1, "")</f>
        <v/>
      </c>
      <c r="L464" s="314">
        <f>F464</f>
        <v/>
      </c>
      <c r="M464" s="313" t="inlineStr">
        <is>
          <t>y</t>
        </is>
      </c>
      <c r="N464" s="313" t="inlineStr">
        <is>
          <t>y</t>
        </is>
      </c>
      <c r="O464" s="313" t="inlineStr">
        <is>
          <t>Y</t>
        </is>
      </c>
      <c r="P464" s="314">
        <f>P463</f>
        <v/>
      </c>
      <c r="Q464" s="312" t="inlineStr">
        <is>
          <t>5-HT2B</t>
        </is>
      </c>
      <c r="R464" s="312" t="inlineStr">
        <is>
          <t>3H-LSD</t>
        </is>
      </c>
      <c r="S464" s="312" t="inlineStr">
        <is>
          <t>0151-0923 (#13)</t>
        </is>
      </c>
      <c r="T464" s="313" t="n">
        <v>83.2</v>
      </c>
      <c r="U464" s="313" t="n">
        <v>1.5</v>
      </c>
      <c r="V464" s="315">
        <f>P464*(1/(2.22*10^12))*(1/(83.2))*(1/(0.125))*10^9</f>
        <v/>
      </c>
      <c r="W464" s="312" t="inlineStr">
        <is>
          <t>SB206553</t>
        </is>
      </c>
      <c r="X464" s="313" t="n">
        <v>3</v>
      </c>
      <c r="Y464" s="313" t="n">
        <v>3</v>
      </c>
      <c r="Z464" s="313" t="n">
        <v>15</v>
      </c>
      <c r="AA464" s="313" t="n">
        <v>6.74</v>
      </c>
      <c r="AB464" s="312" t="inlineStr">
        <is>
          <t>Standard</t>
        </is>
      </c>
      <c r="AC464" s="313" t="n">
        <v>1</v>
      </c>
      <c r="AD464" s="313" t="n">
        <v>1</v>
      </c>
    </row>
    <row r="465">
      <c r="A465" s="310" t="inlineStr">
        <is>
          <t>SEC</t>
        </is>
      </c>
      <c r="B465" s="310" t="inlineStr">
        <is>
          <t>5-HT2B-3</t>
        </is>
      </c>
      <c r="C465" s="311" t="inlineStr">
        <is>
          <t>01/09/2024</t>
        </is>
      </c>
      <c r="D465" s="312" t="inlineStr">
        <is>
          <t>AQW481</t>
        </is>
      </c>
      <c r="E465" s="313">
        <f>IF(A464="SEC", K464 + 1, E464 + 1)</f>
        <v/>
      </c>
      <c r="F465" s="313" t="inlineStr">
        <is>
          <t>y</t>
        </is>
      </c>
      <c r="G465" s="312" t="inlineStr">
        <is>
          <t>AQW482</t>
        </is>
      </c>
      <c r="H465" s="313">
        <f>IF(A465="SEC", E465 + 1, "")</f>
        <v/>
      </c>
      <c r="I465" s="313">
        <f>F465</f>
        <v/>
      </c>
      <c r="J465" s="312" t="inlineStr">
        <is>
          <t>AQW483</t>
        </is>
      </c>
      <c r="K465" s="313">
        <f>IF(A465="SEC", H465 + 1, "")</f>
        <v/>
      </c>
      <c r="L465" s="314">
        <f>F465</f>
        <v/>
      </c>
      <c r="M465" s="313" t="inlineStr">
        <is>
          <t>y</t>
        </is>
      </c>
      <c r="N465" s="313" t="inlineStr">
        <is>
          <t>y</t>
        </is>
      </c>
      <c r="O465" s="313" t="inlineStr">
        <is>
          <t>Y</t>
        </is>
      </c>
      <c r="P465" s="314">
        <f>P464</f>
        <v/>
      </c>
      <c r="Q465" s="312" t="inlineStr">
        <is>
          <t>5-HT2B</t>
        </is>
      </c>
      <c r="R465" s="312" t="inlineStr">
        <is>
          <t>3H-LSD</t>
        </is>
      </c>
      <c r="S465" s="312" t="inlineStr">
        <is>
          <t>0151-0923 (#13)</t>
        </is>
      </c>
      <c r="T465" s="313" t="n">
        <v>83.2</v>
      </c>
      <c r="U465" s="313" t="n">
        <v>1.5</v>
      </c>
      <c r="V465" s="315">
        <f>P465*(1/(2.22*10^12))*(1/(83.2))*(1/(0.125))*10^9</f>
        <v/>
      </c>
      <c r="W465" s="312" t="inlineStr">
        <is>
          <t>SB206553</t>
        </is>
      </c>
      <c r="X465" s="313" t="n">
        <v>3</v>
      </c>
      <c r="Y465" s="313" t="n">
        <v>3</v>
      </c>
      <c r="Z465" s="313" t="n">
        <v>15</v>
      </c>
      <c r="AA465" s="313" t="n">
        <v>6.74</v>
      </c>
      <c r="AB465" s="312" t="inlineStr">
        <is>
          <t>Standard</t>
        </is>
      </c>
      <c r="AC465" s="313" t="n">
        <v>1</v>
      </c>
      <c r="AD465" s="313" t="n">
        <v>1</v>
      </c>
    </row>
    <row r="466">
      <c r="A466" s="310" t="inlineStr">
        <is>
          <t>SEC</t>
        </is>
      </c>
      <c r="B466" s="310" t="inlineStr">
        <is>
          <t>5-HT2B-4</t>
        </is>
      </c>
      <c r="C466" s="311" t="inlineStr">
        <is>
          <t>01/09/2024</t>
        </is>
      </c>
      <c r="D466" s="312" t="inlineStr">
        <is>
          <t>AQW485</t>
        </is>
      </c>
      <c r="E466" s="313">
        <f>IF(A465="SEC", K465 + 1, E465 + 1)</f>
        <v/>
      </c>
      <c r="F466" s="313" t="inlineStr">
        <is>
          <t>y</t>
        </is>
      </c>
      <c r="G466" s="312" t="inlineStr">
        <is>
          <t>AQW486</t>
        </is>
      </c>
      <c r="H466" s="313">
        <f>IF(A466="SEC", E466 + 1, "")</f>
        <v/>
      </c>
      <c r="I466" s="313">
        <f>F466</f>
        <v/>
      </c>
      <c r="J466" s="312" t="inlineStr">
        <is>
          <t>AQW487</t>
        </is>
      </c>
      <c r="K466" s="313">
        <f>IF(A466="SEC", H466 + 1, "")</f>
        <v/>
      </c>
      <c r="L466" s="314">
        <f>F466</f>
        <v/>
      </c>
      <c r="M466" s="313" t="inlineStr">
        <is>
          <t>y</t>
        </is>
      </c>
      <c r="N466" s="313" t="inlineStr">
        <is>
          <t>y</t>
        </is>
      </c>
      <c r="O466" s="313" t="inlineStr">
        <is>
          <t>Y</t>
        </is>
      </c>
      <c r="P466" s="314">
        <f>P465</f>
        <v/>
      </c>
      <c r="Q466" s="312" t="inlineStr">
        <is>
          <t>5-HT2B</t>
        </is>
      </c>
      <c r="R466" s="312" t="inlineStr">
        <is>
          <t>3H-LSD</t>
        </is>
      </c>
      <c r="S466" s="312" t="inlineStr">
        <is>
          <t>0151-0923 (#13)</t>
        </is>
      </c>
      <c r="T466" s="313" t="n">
        <v>83.2</v>
      </c>
      <c r="U466" s="313" t="n">
        <v>1.5</v>
      </c>
      <c r="V466" s="315">
        <f>P466*(1/(2.22*10^12))*(1/(83.2))*(1/(0.125))*10^9</f>
        <v/>
      </c>
      <c r="W466" s="312" t="inlineStr">
        <is>
          <t>SB206553</t>
        </is>
      </c>
      <c r="X466" s="313" t="n">
        <v>3</v>
      </c>
      <c r="Y466" s="313" t="n">
        <v>3</v>
      </c>
      <c r="Z466" s="313" t="n">
        <v>15</v>
      </c>
      <c r="AA466" s="313" t="n">
        <v>6.74</v>
      </c>
      <c r="AB466" s="312" t="inlineStr">
        <is>
          <t>Standard</t>
        </is>
      </c>
      <c r="AC466" s="313" t="n">
        <v>1</v>
      </c>
      <c r="AD466" s="313" t="n">
        <v>1</v>
      </c>
    </row>
    <row r="467">
      <c r="A467" s="316" t="inlineStr">
        <is>
          <t>PRIM</t>
        </is>
      </c>
      <c r="B467" s="316" t="inlineStr">
        <is>
          <t>H1-0</t>
        </is>
      </c>
      <c r="C467" s="317" t="inlineStr">
        <is>
          <t>01/10/2024</t>
        </is>
      </c>
      <c r="D467" s="318" t="inlineStr">
        <is>
          <t>AQW541</t>
        </is>
      </c>
      <c r="E467" s="319" t="n">
        <v>4</v>
      </c>
      <c r="F467" s="319" t="inlineStr">
        <is>
          <t>Y</t>
        </is>
      </c>
      <c r="G467" s="318" t="n"/>
      <c r="H467" s="319">
        <f>IF(A467="SEC", E467 + 1, "")</f>
        <v/>
      </c>
      <c r="I467" s="319" t="n"/>
      <c r="J467" s="318" t="n"/>
      <c r="K467" s="319" t="n"/>
      <c r="L467" s="320" t="n"/>
      <c r="M467" s="319" t="inlineStr">
        <is>
          <t>y</t>
        </is>
      </c>
      <c r="N467" s="319" t="inlineStr">
        <is>
          <t>y</t>
        </is>
      </c>
      <c r="O467" s="319" t="inlineStr">
        <is>
          <t>Y</t>
        </is>
      </c>
      <c r="P467" s="320" t="n">
        <v>12994.91</v>
      </c>
      <c r="Q467" s="318" t="inlineStr">
        <is>
          <t>H1</t>
        </is>
      </c>
      <c r="R467" s="318" t="inlineStr">
        <is>
          <t>3H-Pyrilamine</t>
        </is>
      </c>
      <c r="S467" s="318" t="inlineStr">
        <is>
          <t>0222-0921 (#2)</t>
        </is>
      </c>
      <c r="T467" s="319" t="n">
        <v>20.7</v>
      </c>
      <c r="U467" s="319" t="n">
        <v>1.3</v>
      </c>
      <c r="V467" s="321">
        <f>P467*(1/(2.22*10^12))*(1/(20.7))*(1/(0.125))*10^9</f>
        <v/>
      </c>
      <c r="W467" s="318" t="inlineStr">
        <is>
          <t>Chlorpheniramine</t>
        </is>
      </c>
      <c r="X467" s="319" t="n">
        <v>1</v>
      </c>
      <c r="Y467" s="319" t="n">
        <v>1</v>
      </c>
      <c r="Z467" s="319" t="n">
        <v>5</v>
      </c>
      <c r="AA467" s="319" t="n">
        <v>0.48</v>
      </c>
      <c r="AB467" s="318" t="inlineStr">
        <is>
          <t>Histamine</t>
        </is>
      </c>
      <c r="AC467" s="319" t="n">
        <v>1</v>
      </c>
      <c r="AD467" s="319" t="n">
        <v>1</v>
      </c>
    </row>
    <row r="468">
      <c r="A468" s="316" t="inlineStr">
        <is>
          <t>PRIM</t>
        </is>
      </c>
      <c r="B468" s="316" t="inlineStr">
        <is>
          <t>H1-1</t>
        </is>
      </c>
      <c r="C468" s="317" t="inlineStr">
        <is>
          <t>01/10/2024</t>
        </is>
      </c>
      <c r="D468" s="318" t="inlineStr">
        <is>
          <t>AQW542</t>
        </is>
      </c>
      <c r="E468" s="319">
        <f>IF(A467="SEC", K467 + 1, E467 + 1)</f>
        <v/>
      </c>
      <c r="F468" s="319" t="inlineStr">
        <is>
          <t>Y</t>
        </is>
      </c>
      <c r="G468" s="318" t="n"/>
      <c r="H468" s="319">
        <f>IF(A468="SEC", E468 + 1, "")</f>
        <v/>
      </c>
      <c r="I468" s="319" t="n"/>
      <c r="J468" s="318" t="n"/>
      <c r="K468" s="319" t="n"/>
      <c r="L468" s="320" t="n"/>
      <c r="M468" s="319" t="inlineStr">
        <is>
          <t>y</t>
        </is>
      </c>
      <c r="N468" s="319" t="inlineStr">
        <is>
          <t>y</t>
        </is>
      </c>
      <c r="O468" s="319" t="inlineStr">
        <is>
          <t>Y</t>
        </is>
      </c>
      <c r="P468" s="320">
        <f>P467</f>
        <v/>
      </c>
      <c r="Q468" s="318" t="inlineStr">
        <is>
          <t>H1</t>
        </is>
      </c>
      <c r="R468" s="318" t="inlineStr">
        <is>
          <t>3H-Pyrilamine</t>
        </is>
      </c>
      <c r="S468" s="318" t="inlineStr">
        <is>
          <t>0222-0921 (#2)</t>
        </is>
      </c>
      <c r="T468" s="319" t="n">
        <v>20.7</v>
      </c>
      <c r="U468" s="319" t="n">
        <v>1.3</v>
      </c>
      <c r="V468" s="321">
        <f>P468*(1/(2.22*10^12))*(1/(20.7))*(1/(0.125))*10^9</f>
        <v/>
      </c>
      <c r="W468" s="318" t="inlineStr">
        <is>
          <t>Chlorpheniramine</t>
        </is>
      </c>
      <c r="X468" s="319" t="n">
        <v>1</v>
      </c>
      <c r="Y468" s="319" t="n">
        <v>1</v>
      </c>
      <c r="Z468" s="319" t="n">
        <v>5</v>
      </c>
      <c r="AA468" s="319" t="n">
        <v>0.48</v>
      </c>
      <c r="AB468" s="318" t="inlineStr">
        <is>
          <t>Histamine</t>
        </is>
      </c>
      <c r="AC468" s="319" t="n">
        <v>1</v>
      </c>
      <c r="AD468" s="319" t="n">
        <v>1</v>
      </c>
    </row>
    <row r="469">
      <c r="A469" s="316" t="inlineStr">
        <is>
          <t>PRIM</t>
        </is>
      </c>
      <c r="B469" s="316" t="inlineStr">
        <is>
          <t>H1-2</t>
        </is>
      </c>
      <c r="C469" s="317" t="inlineStr">
        <is>
          <t>01/10/2024</t>
        </is>
      </c>
      <c r="D469" s="318" t="inlineStr">
        <is>
          <t>AQW543</t>
        </is>
      </c>
      <c r="E469" s="319">
        <f>IF(A468="SEC", K468 + 1, E468 + 1)</f>
        <v/>
      </c>
      <c r="F469" s="319" t="inlineStr">
        <is>
          <t>Y</t>
        </is>
      </c>
      <c r="G469" s="318" t="n"/>
      <c r="H469" s="319">
        <f>IF(A469="SEC", E469 + 1, "")</f>
        <v/>
      </c>
      <c r="I469" s="319" t="n"/>
      <c r="J469" s="318" t="n"/>
      <c r="K469" s="319" t="n"/>
      <c r="L469" s="320" t="n"/>
      <c r="M469" s="319" t="inlineStr">
        <is>
          <t>y</t>
        </is>
      </c>
      <c r="N469" s="319" t="inlineStr">
        <is>
          <t>y</t>
        </is>
      </c>
      <c r="O469" s="319" t="inlineStr">
        <is>
          <t>Y</t>
        </is>
      </c>
      <c r="P469" s="320">
        <f>P468</f>
        <v/>
      </c>
      <c r="Q469" s="318" t="inlineStr">
        <is>
          <t>H1</t>
        </is>
      </c>
      <c r="R469" s="318" t="inlineStr">
        <is>
          <t>3H-Pyrilamine</t>
        </is>
      </c>
      <c r="S469" s="318" t="inlineStr">
        <is>
          <t>0222-0921 (#2)</t>
        </is>
      </c>
      <c r="T469" s="319" t="n">
        <v>20.7</v>
      </c>
      <c r="U469" s="319" t="n">
        <v>1.3</v>
      </c>
      <c r="V469" s="321">
        <f>P469*(1/(2.22*10^12))*(1/(20.7))*(1/(0.125))*10^9</f>
        <v/>
      </c>
      <c r="W469" s="318" t="inlineStr">
        <is>
          <t>Chlorpheniramine</t>
        </is>
      </c>
      <c r="X469" s="319" t="n">
        <v>1</v>
      </c>
      <c r="Y469" s="319" t="n">
        <v>1</v>
      </c>
      <c r="Z469" s="319" t="n">
        <v>5</v>
      </c>
      <c r="AA469" s="319" t="n">
        <v>0.48</v>
      </c>
      <c r="AB469" s="318" t="inlineStr">
        <is>
          <t>Histamine</t>
        </is>
      </c>
      <c r="AC469" s="319" t="n">
        <v>1</v>
      </c>
      <c r="AD469" s="319" t="n">
        <v>1</v>
      </c>
    </row>
    <row r="470">
      <c r="A470" s="316" t="inlineStr">
        <is>
          <t>PRIM</t>
        </is>
      </c>
      <c r="B470" s="316" t="inlineStr">
        <is>
          <t>Beta1-0</t>
        </is>
      </c>
      <c r="C470" s="317" t="inlineStr">
        <is>
          <t>01/10/2024</t>
        </is>
      </c>
      <c r="D470" s="318" t="inlineStr">
        <is>
          <t>AQW508</t>
        </is>
      </c>
      <c r="E470" s="319">
        <f>IF(A469="SEC", K469 + 1, E469 + 1)</f>
        <v/>
      </c>
      <c r="F470" s="319" t="inlineStr">
        <is>
          <t>Y</t>
        </is>
      </c>
      <c r="G470" s="318" t="n"/>
      <c r="H470" s="319">
        <f>IF(A470="SEC", E470 + 1, "")</f>
        <v/>
      </c>
      <c r="I470" s="319" t="n"/>
      <c r="J470" s="318" t="n"/>
      <c r="K470" s="319" t="n"/>
      <c r="L470" s="320" t="n"/>
      <c r="M470" s="319" t="inlineStr">
        <is>
          <t>y</t>
        </is>
      </c>
      <c r="N470" s="319" t="inlineStr">
        <is>
          <t>y</t>
        </is>
      </c>
      <c r="O470" s="319" t="inlineStr">
        <is>
          <t>Y</t>
        </is>
      </c>
      <c r="P470" s="320" t="n">
        <v>18043.5</v>
      </c>
      <c r="Q470" s="318" t="inlineStr">
        <is>
          <t>Beta1</t>
        </is>
      </c>
      <c r="R470" s="318" t="inlineStr">
        <is>
          <t>3H-CGP12177</t>
        </is>
      </c>
      <c r="S470" s="318" t="inlineStr">
        <is>
          <t>0133-0823</t>
        </is>
      </c>
      <c r="T470" s="319" t="n">
        <v>52.9</v>
      </c>
      <c r="U470" s="319" t="n">
        <v>1</v>
      </c>
      <c r="V470" s="321">
        <f>P470*(1/(2.22*10^12))*(1/(52.9))*(1/(0.125))*10^9</f>
        <v/>
      </c>
      <c r="W470" s="318" t="inlineStr">
        <is>
          <t>alprenolol HCl</t>
        </is>
      </c>
      <c r="X470" s="319" t="n">
        <v>1</v>
      </c>
      <c r="Y470" s="319" t="n">
        <v>1</v>
      </c>
      <c r="Z470" s="319" t="n">
        <v>5</v>
      </c>
      <c r="AA470" s="319" t="n">
        <v>0.95</v>
      </c>
      <c r="AB470" s="318" t="inlineStr">
        <is>
          <t>Beta</t>
        </is>
      </c>
      <c r="AC470" s="319" t="n">
        <v>1</v>
      </c>
      <c r="AD470" s="319" t="n">
        <v>1</v>
      </c>
    </row>
    <row r="471">
      <c r="A471" s="316" t="inlineStr">
        <is>
          <t>PRIM</t>
        </is>
      </c>
      <c r="B471" s="316" t="inlineStr">
        <is>
          <t>Beta1-1</t>
        </is>
      </c>
      <c r="C471" s="317" t="inlineStr">
        <is>
          <t>01/10/2024</t>
        </is>
      </c>
      <c r="D471" s="318" t="inlineStr">
        <is>
          <t>AQW509</t>
        </is>
      </c>
      <c r="E471" s="319">
        <f>IF(A470="SEC", K470 + 1, E470 + 1)</f>
        <v/>
      </c>
      <c r="F471" s="319" t="inlineStr">
        <is>
          <t>Y</t>
        </is>
      </c>
      <c r="G471" s="318" t="n"/>
      <c r="H471" s="319">
        <f>IF(A471="SEC", E471 + 1, "")</f>
        <v/>
      </c>
      <c r="I471" s="319" t="n"/>
      <c r="J471" s="318" t="n"/>
      <c r="K471" s="319" t="n"/>
      <c r="L471" s="320" t="n"/>
      <c r="M471" s="319" t="inlineStr">
        <is>
          <t>y</t>
        </is>
      </c>
      <c r="N471" s="319" t="inlineStr">
        <is>
          <t>y</t>
        </is>
      </c>
      <c r="O471" s="319" t="inlineStr">
        <is>
          <t>Y</t>
        </is>
      </c>
      <c r="P471" s="320">
        <f>P470</f>
        <v/>
      </c>
      <c r="Q471" s="318" t="inlineStr">
        <is>
          <t>Beta1</t>
        </is>
      </c>
      <c r="R471" s="318" t="inlineStr">
        <is>
          <t>3H-CGP12177</t>
        </is>
      </c>
      <c r="S471" s="318" t="inlineStr">
        <is>
          <t>0133-0823</t>
        </is>
      </c>
      <c r="T471" s="319" t="n">
        <v>52.9</v>
      </c>
      <c r="U471" s="319" t="n">
        <v>1</v>
      </c>
      <c r="V471" s="321">
        <f>P471*(1/(2.22*10^12))*(1/(52.9))*(1/(0.125))*10^9</f>
        <v/>
      </c>
      <c r="W471" s="318" t="inlineStr">
        <is>
          <t>alprenolol HCl</t>
        </is>
      </c>
      <c r="X471" s="319" t="n">
        <v>1</v>
      </c>
      <c r="Y471" s="319" t="n">
        <v>1</v>
      </c>
      <c r="Z471" s="319" t="n">
        <v>5</v>
      </c>
      <c r="AA471" s="319" t="n">
        <v>0.95</v>
      </c>
      <c r="AB471" s="318" t="inlineStr">
        <is>
          <t>Beta</t>
        </is>
      </c>
      <c r="AC471" s="319" t="n">
        <v>1</v>
      </c>
      <c r="AD471" s="319" t="n">
        <v>1</v>
      </c>
    </row>
    <row r="472">
      <c r="A472" s="316" t="inlineStr">
        <is>
          <t>PRIM</t>
        </is>
      </c>
      <c r="B472" s="316" t="inlineStr">
        <is>
          <t>Beta1-2</t>
        </is>
      </c>
      <c r="C472" s="317" t="inlineStr">
        <is>
          <t>01/10/2024</t>
        </is>
      </c>
      <c r="D472" s="318" t="inlineStr">
        <is>
          <t>AQW510</t>
        </is>
      </c>
      <c r="E472" s="319">
        <f>IF(A471="SEC", K471 + 1, E471 + 1)</f>
        <v/>
      </c>
      <c r="F472" s="319" t="inlineStr">
        <is>
          <t>Y</t>
        </is>
      </c>
      <c r="G472" s="318" t="n"/>
      <c r="H472" s="319">
        <f>IF(A472="SEC", E472 + 1, "")</f>
        <v/>
      </c>
      <c r="I472" s="319" t="n"/>
      <c r="J472" s="318" t="n"/>
      <c r="K472" s="319" t="n"/>
      <c r="L472" s="320" t="n"/>
      <c r="M472" s="319" t="inlineStr">
        <is>
          <t>y</t>
        </is>
      </c>
      <c r="N472" s="319" t="inlineStr">
        <is>
          <t>y</t>
        </is>
      </c>
      <c r="O472" s="319" t="inlineStr">
        <is>
          <t>Y</t>
        </is>
      </c>
      <c r="P472" s="320">
        <f>P471</f>
        <v/>
      </c>
      <c r="Q472" s="318" t="inlineStr">
        <is>
          <t>Beta1</t>
        </is>
      </c>
      <c r="R472" s="318" t="inlineStr">
        <is>
          <t>3H-CGP12177</t>
        </is>
      </c>
      <c r="S472" s="318" t="inlineStr">
        <is>
          <t>0133-0823</t>
        </is>
      </c>
      <c r="T472" s="319" t="n">
        <v>52.9</v>
      </c>
      <c r="U472" s="319" t="n">
        <v>1</v>
      </c>
      <c r="V472" s="321">
        <f>P472*(1/(2.22*10^12))*(1/(52.9))*(1/(0.125))*10^9</f>
        <v/>
      </c>
      <c r="W472" s="318" t="inlineStr">
        <is>
          <t>alprenolol HCl</t>
        </is>
      </c>
      <c r="X472" s="319" t="n">
        <v>1</v>
      </c>
      <c r="Y472" s="319" t="n">
        <v>1</v>
      </c>
      <c r="Z472" s="319" t="n">
        <v>5</v>
      </c>
      <c r="AA472" s="319" t="n">
        <v>0.95</v>
      </c>
      <c r="AB472" s="318" t="inlineStr">
        <is>
          <t>Beta</t>
        </is>
      </c>
      <c r="AC472" s="319" t="n">
        <v>1</v>
      </c>
      <c r="AD472" s="319" t="n">
        <v>1</v>
      </c>
    </row>
    <row r="473">
      <c r="A473" s="316" t="inlineStr">
        <is>
          <t>PRIM</t>
        </is>
      </c>
      <c r="B473" s="316" t="inlineStr">
        <is>
          <t>Beta1-3</t>
        </is>
      </c>
      <c r="C473" s="317" t="inlineStr">
        <is>
          <t>01/10/2024</t>
        </is>
      </c>
      <c r="D473" s="318" t="inlineStr">
        <is>
          <t>AQW511</t>
        </is>
      </c>
      <c r="E473" s="319">
        <f>IF(A472="SEC", K472 + 1, E472 + 1)</f>
        <v/>
      </c>
      <c r="F473" s="319" t="inlineStr">
        <is>
          <t>Y</t>
        </is>
      </c>
      <c r="G473" s="318" t="n"/>
      <c r="H473" s="319">
        <f>IF(A473="SEC", E473 + 1, "")</f>
        <v/>
      </c>
      <c r="I473" s="319" t="n"/>
      <c r="J473" s="318" t="n"/>
      <c r="K473" s="319" t="n"/>
      <c r="L473" s="320" t="n"/>
      <c r="M473" s="319" t="inlineStr">
        <is>
          <t>y</t>
        </is>
      </c>
      <c r="N473" s="319" t="inlineStr">
        <is>
          <t>y</t>
        </is>
      </c>
      <c r="O473" s="319" t="inlineStr">
        <is>
          <t>Y</t>
        </is>
      </c>
      <c r="P473" s="320">
        <f>P472</f>
        <v/>
      </c>
      <c r="Q473" s="318" t="inlineStr">
        <is>
          <t>Beta1</t>
        </is>
      </c>
      <c r="R473" s="318" t="inlineStr">
        <is>
          <t>3H-CGP12177</t>
        </is>
      </c>
      <c r="S473" s="318" t="inlineStr">
        <is>
          <t>0133-0823</t>
        </is>
      </c>
      <c r="T473" s="319" t="n">
        <v>52.9</v>
      </c>
      <c r="U473" s="319" t="n">
        <v>1</v>
      </c>
      <c r="V473" s="321">
        <f>P473*(1/(2.22*10^12))*(1/(52.9))*(1/(0.125))*10^9</f>
        <v/>
      </c>
      <c r="W473" s="318" t="inlineStr">
        <is>
          <t>alprenolol HCl</t>
        </is>
      </c>
      <c r="X473" s="319" t="n">
        <v>1</v>
      </c>
      <c r="Y473" s="319" t="n">
        <v>1</v>
      </c>
      <c r="Z473" s="319" t="n">
        <v>5</v>
      </c>
      <c r="AA473" s="319" t="n">
        <v>0.95</v>
      </c>
      <c r="AB473" s="318" t="inlineStr">
        <is>
          <t>Beta</t>
        </is>
      </c>
      <c r="AC473" s="319" t="n">
        <v>1</v>
      </c>
      <c r="AD473" s="319" t="n">
        <v>1</v>
      </c>
    </row>
    <row r="474">
      <c r="A474" s="316" t="inlineStr">
        <is>
          <t>SEC</t>
        </is>
      </c>
      <c r="B474" s="316" t="inlineStr">
        <is>
          <t>H4-0</t>
        </is>
      </c>
      <c r="C474" s="317" t="inlineStr">
        <is>
          <t>01/10/2024</t>
        </is>
      </c>
      <c r="D474" s="318" t="inlineStr">
        <is>
          <t>AQW489</t>
        </is>
      </c>
      <c r="E474" s="319">
        <f>IF(A473="SEC", K473 + 1, E473 + 1)</f>
        <v/>
      </c>
      <c r="F474" s="319" t="inlineStr">
        <is>
          <t>y</t>
        </is>
      </c>
      <c r="G474" s="318" t="inlineStr">
        <is>
          <t>AQW490</t>
        </is>
      </c>
      <c r="H474" s="319">
        <f>IF(A474="SEC", E474 + 1, "")</f>
        <v/>
      </c>
      <c r="I474" s="319">
        <f>F474</f>
        <v/>
      </c>
      <c r="J474" s="318" t="inlineStr">
        <is>
          <t>AQW491</t>
        </is>
      </c>
      <c r="K474" s="319">
        <f>IF(A474="SEC", H474 + 1, "")</f>
        <v/>
      </c>
      <c r="L474" s="320">
        <f>F474</f>
        <v/>
      </c>
      <c r="M474" s="319" t="inlineStr">
        <is>
          <t>y</t>
        </is>
      </c>
      <c r="N474" s="319" t="inlineStr">
        <is>
          <t>y</t>
        </is>
      </c>
      <c r="O474" s="319" t="inlineStr">
        <is>
          <t>Y</t>
        </is>
      </c>
      <c r="P474" s="320" t="n">
        <v>7035.1</v>
      </c>
      <c r="Q474" s="318" t="inlineStr">
        <is>
          <t>H4</t>
        </is>
      </c>
      <c r="R474" s="318" t="inlineStr">
        <is>
          <t>3H-Histamine</t>
        </is>
      </c>
      <c r="S474" s="318" t="inlineStr">
        <is>
          <t>0157-0821</t>
        </is>
      </c>
      <c r="T474" s="319" t="n">
        <v>16.4</v>
      </c>
      <c r="U474" s="319" t="n">
        <v>2</v>
      </c>
      <c r="V474" s="321">
        <f>P474*(1/(2.22*10^12))*(1/(16.4))*(1/(0.125))*10^9</f>
        <v/>
      </c>
      <c r="W474" s="318" t="inlineStr">
        <is>
          <t>Clozapine</t>
        </is>
      </c>
      <c r="X474" s="319" t="n">
        <v>3</v>
      </c>
      <c r="Y474" s="319" t="n">
        <v>3</v>
      </c>
      <c r="Z474" s="319" t="n">
        <v>15</v>
      </c>
      <c r="AA474" s="319" t="n">
        <v>1.77</v>
      </c>
      <c r="AB474" s="318" t="inlineStr">
        <is>
          <t>Histamine</t>
        </is>
      </c>
      <c r="AC474" s="319" t="n">
        <v>1</v>
      </c>
      <c r="AD474" s="319" t="n">
        <v>1</v>
      </c>
    </row>
    <row r="475">
      <c r="A475" s="316" t="inlineStr">
        <is>
          <t>SEC</t>
        </is>
      </c>
      <c r="B475" s="316" t="inlineStr">
        <is>
          <t>H4-1</t>
        </is>
      </c>
      <c r="C475" s="317" t="inlineStr">
        <is>
          <t>01/10/2024</t>
        </is>
      </c>
      <c r="D475" s="318" t="inlineStr">
        <is>
          <t>AQW493</t>
        </is>
      </c>
      <c r="E475" s="319">
        <f>IF(A474="SEC", K474 + 1, E474 + 1)</f>
        <v/>
      </c>
      <c r="F475" s="319" t="inlineStr">
        <is>
          <t>y</t>
        </is>
      </c>
      <c r="G475" s="318" t="inlineStr">
        <is>
          <t>AQW494</t>
        </is>
      </c>
      <c r="H475" s="319">
        <f>IF(A475="SEC", E475 + 1, "")</f>
        <v/>
      </c>
      <c r="I475" s="319">
        <f>F475</f>
        <v/>
      </c>
      <c r="J475" s="318" t="inlineStr">
        <is>
          <t>AQW495</t>
        </is>
      </c>
      <c r="K475" s="319">
        <f>IF(A475="SEC", H475 + 1, "")</f>
        <v/>
      </c>
      <c r="L475" s="320">
        <f>F475</f>
        <v/>
      </c>
      <c r="M475" s="319" t="inlineStr">
        <is>
          <t>y</t>
        </is>
      </c>
      <c r="N475" s="319" t="inlineStr">
        <is>
          <t>y</t>
        </is>
      </c>
      <c r="O475" s="319" t="inlineStr">
        <is>
          <t>Y</t>
        </is>
      </c>
      <c r="P475" s="320">
        <f>P474</f>
        <v/>
      </c>
      <c r="Q475" s="318" t="inlineStr">
        <is>
          <t>H4</t>
        </is>
      </c>
      <c r="R475" s="318" t="inlineStr">
        <is>
          <t>3H-Histamine</t>
        </is>
      </c>
      <c r="S475" s="318" t="inlineStr">
        <is>
          <t>0157-0821</t>
        </is>
      </c>
      <c r="T475" s="319" t="n">
        <v>16.4</v>
      </c>
      <c r="U475" s="319" t="n">
        <v>2</v>
      </c>
      <c r="V475" s="321">
        <f>P475*(1/(2.22*10^12))*(1/(16.4))*(1/(0.125))*10^9</f>
        <v/>
      </c>
      <c r="W475" s="318" t="inlineStr">
        <is>
          <t>Clozapine</t>
        </is>
      </c>
      <c r="X475" s="319" t="n">
        <v>3</v>
      </c>
      <c r="Y475" s="319" t="n">
        <v>3</v>
      </c>
      <c r="Z475" s="319" t="n">
        <v>15</v>
      </c>
      <c r="AA475" s="319" t="n">
        <v>1.77</v>
      </c>
      <c r="AB475" s="318" t="inlineStr">
        <is>
          <t>Histamine</t>
        </is>
      </c>
      <c r="AC475" s="319" t="n">
        <v>1</v>
      </c>
      <c r="AD475" s="319" t="n">
        <v>1</v>
      </c>
    </row>
    <row r="476">
      <c r="A476" s="316" t="inlineStr">
        <is>
          <t>SEC</t>
        </is>
      </c>
      <c r="B476" s="316" t="inlineStr">
        <is>
          <t>H4-2</t>
        </is>
      </c>
      <c r="C476" s="317" t="inlineStr">
        <is>
          <t>01/10/2024</t>
        </is>
      </c>
      <c r="D476" s="318" t="inlineStr">
        <is>
          <t>AQW497</t>
        </is>
      </c>
      <c r="E476" s="319">
        <f>IF(A475="SEC", K475 + 1, E475 + 1)</f>
        <v/>
      </c>
      <c r="F476" s="319" t="inlineStr">
        <is>
          <t>y</t>
        </is>
      </c>
      <c r="G476" s="318" t="inlineStr">
        <is>
          <t>AQW498</t>
        </is>
      </c>
      <c r="H476" s="319">
        <f>IF(A476="SEC", E476 + 1, "")</f>
        <v/>
      </c>
      <c r="I476" s="319">
        <f>F476</f>
        <v/>
      </c>
      <c r="J476" s="318" t="inlineStr">
        <is>
          <t>AQW499</t>
        </is>
      </c>
      <c r="K476" s="319">
        <f>IF(A476="SEC", H476 + 1, "")</f>
        <v/>
      </c>
      <c r="L476" s="320">
        <f>F476</f>
        <v/>
      </c>
      <c r="M476" s="319" t="inlineStr">
        <is>
          <t>y</t>
        </is>
      </c>
      <c r="N476" s="319" t="inlineStr">
        <is>
          <t>y</t>
        </is>
      </c>
      <c r="O476" s="319" t="inlineStr">
        <is>
          <t>Y</t>
        </is>
      </c>
      <c r="P476" s="320">
        <f>P475</f>
        <v/>
      </c>
      <c r="Q476" s="318" t="inlineStr">
        <is>
          <t>H4</t>
        </is>
      </c>
      <c r="R476" s="318" t="inlineStr">
        <is>
          <t>3H-Histamine</t>
        </is>
      </c>
      <c r="S476" s="318" t="inlineStr">
        <is>
          <t>0157-0821</t>
        </is>
      </c>
      <c r="T476" s="319" t="n">
        <v>16.4</v>
      </c>
      <c r="U476" s="319" t="n">
        <v>2</v>
      </c>
      <c r="V476" s="321">
        <f>P476*(1/(2.22*10^12))*(1/(16.4))*(1/(0.125))*10^9</f>
        <v/>
      </c>
      <c r="W476" s="318" t="inlineStr">
        <is>
          <t>Clozapine</t>
        </is>
      </c>
      <c r="X476" s="319" t="n">
        <v>3</v>
      </c>
      <c r="Y476" s="319" t="n">
        <v>3</v>
      </c>
      <c r="Z476" s="319" t="n">
        <v>15</v>
      </c>
      <c r="AA476" s="319" t="n">
        <v>1.77</v>
      </c>
      <c r="AB476" s="318" t="inlineStr">
        <is>
          <t>Histamine</t>
        </is>
      </c>
      <c r="AC476" s="319" t="n">
        <v>1</v>
      </c>
      <c r="AD476" s="319" t="n">
        <v>1</v>
      </c>
    </row>
    <row r="477">
      <c r="A477" s="316" t="inlineStr">
        <is>
          <t>SEC</t>
        </is>
      </c>
      <c r="B477" s="316" t="inlineStr">
        <is>
          <t>Alpha2B-0</t>
        </is>
      </c>
      <c r="C477" s="317" t="inlineStr">
        <is>
          <t>01/10/2024</t>
        </is>
      </c>
      <c r="D477" s="318" t="inlineStr">
        <is>
          <t>AQW501</t>
        </is>
      </c>
      <c r="E477" s="319">
        <f>IF(A476="SEC", K476 + 1, E476 + 1)</f>
        <v/>
      </c>
      <c r="F477" s="319" t="inlineStr">
        <is>
          <t>y</t>
        </is>
      </c>
      <c r="G477" s="318" t="inlineStr">
        <is>
          <t>AQW502</t>
        </is>
      </c>
      <c r="H477" s="319">
        <f>IF(A477="SEC", E477 + 1, "")</f>
        <v/>
      </c>
      <c r="I477" s="319">
        <f>F477</f>
        <v/>
      </c>
      <c r="J477" s="318" t="inlineStr">
        <is>
          <t>AQW503</t>
        </is>
      </c>
      <c r="K477" s="319">
        <f>IF(A477="SEC", H477 + 1, "")</f>
        <v/>
      </c>
      <c r="L477" s="320">
        <f>F477</f>
        <v/>
      </c>
      <c r="M477" s="319" t="inlineStr">
        <is>
          <t>y</t>
        </is>
      </c>
      <c r="N477" s="319" t="inlineStr">
        <is>
          <t>y</t>
        </is>
      </c>
      <c r="O477" s="319" t="inlineStr">
        <is>
          <t>Y</t>
        </is>
      </c>
      <c r="P477" s="320" t="n">
        <v>31522.23</v>
      </c>
      <c r="Q477" s="318" t="inlineStr">
        <is>
          <t>Alpha2B</t>
        </is>
      </c>
      <c r="R477" s="318" t="inlineStr">
        <is>
          <t>3H-Rauwolscine</t>
        </is>
      </c>
      <c r="S477" s="318" t="inlineStr">
        <is>
          <t>0161-1023</t>
        </is>
      </c>
      <c r="T477" s="319" t="n">
        <v>83.09999999999999</v>
      </c>
      <c r="U477" s="319" t="n">
        <v>1.5</v>
      </c>
      <c r="V477" s="321">
        <f>P477*(1/(2.22*10^12))*(1/(83.1))*(1/(0.125))*10^9</f>
        <v/>
      </c>
      <c r="W477" s="318" t="inlineStr">
        <is>
          <t>Yohimbine</t>
        </is>
      </c>
      <c r="X477" s="319" t="n">
        <v>3</v>
      </c>
      <c r="Y477" s="319" t="n">
        <v>1.5</v>
      </c>
      <c r="Z477" s="319" t="n">
        <v>15</v>
      </c>
      <c r="AA477" s="319" t="n">
        <v>6.73</v>
      </c>
      <c r="AB477" s="318" t="inlineStr">
        <is>
          <t>Alpha2</t>
        </is>
      </c>
      <c r="AC477" s="319" t="n">
        <v>0.5</v>
      </c>
      <c r="AD477" s="319" t="n">
        <v>0.5</v>
      </c>
    </row>
    <row r="478">
      <c r="A478" s="316" t="inlineStr">
        <is>
          <t>SEC</t>
        </is>
      </c>
      <c r="B478" s="316" t="inlineStr">
        <is>
          <t>Alpha2B-1</t>
        </is>
      </c>
      <c r="C478" s="317" t="inlineStr">
        <is>
          <t>01/10/2024</t>
        </is>
      </c>
      <c r="D478" s="318" t="inlineStr">
        <is>
          <t>AQW505</t>
        </is>
      </c>
      <c r="E478" s="319">
        <f>IF(A477="SEC", K477 + 1, E477 + 1)</f>
        <v/>
      </c>
      <c r="F478" s="319" t="inlineStr">
        <is>
          <t>y</t>
        </is>
      </c>
      <c r="G478" s="318" t="inlineStr">
        <is>
          <t>AQW506</t>
        </is>
      </c>
      <c r="H478" s="319">
        <f>IF(A478="SEC", E478 + 1, "")</f>
        <v/>
      </c>
      <c r="I478" s="319">
        <f>F478</f>
        <v/>
      </c>
      <c r="J478" s="318" t="inlineStr">
        <is>
          <t>AQW507</t>
        </is>
      </c>
      <c r="K478" s="319">
        <f>IF(A478="SEC", H478 + 1, "")</f>
        <v/>
      </c>
      <c r="L478" s="320">
        <f>F478</f>
        <v/>
      </c>
      <c r="M478" s="319" t="inlineStr">
        <is>
          <t>y</t>
        </is>
      </c>
      <c r="N478" s="319" t="inlineStr">
        <is>
          <t>y</t>
        </is>
      </c>
      <c r="O478" s="319" t="inlineStr">
        <is>
          <t>Y</t>
        </is>
      </c>
      <c r="P478" s="320">
        <f>P477</f>
        <v/>
      </c>
      <c r="Q478" s="318" t="inlineStr">
        <is>
          <t>Alpha2B</t>
        </is>
      </c>
      <c r="R478" s="318" t="inlineStr">
        <is>
          <t>3H-Rauwolscine</t>
        </is>
      </c>
      <c r="S478" s="318" t="inlineStr">
        <is>
          <t>0161-1023</t>
        </is>
      </c>
      <c r="T478" s="319" t="n">
        <v>83.09999999999999</v>
      </c>
      <c r="U478" s="319" t="n">
        <v>1.5</v>
      </c>
      <c r="V478" s="321">
        <f>P478*(1/(2.22*10^12))*(1/(83.1))*(1/(0.125))*10^9</f>
        <v/>
      </c>
      <c r="W478" s="318" t="inlineStr">
        <is>
          <t>Yohimbine</t>
        </is>
      </c>
      <c r="X478" s="319" t="n">
        <v>3</v>
      </c>
      <c r="Y478" s="319" t="n">
        <v>1.5</v>
      </c>
      <c r="Z478" s="319" t="n">
        <v>15</v>
      </c>
      <c r="AA478" s="319" t="n">
        <v>6.73</v>
      </c>
      <c r="AB478" s="318" t="inlineStr">
        <is>
          <t>Alpha2</t>
        </is>
      </c>
      <c r="AC478" s="319" t="n">
        <v>0.5</v>
      </c>
      <c r="AD478" s="319" t="n">
        <v>0.5</v>
      </c>
    </row>
    <row r="479">
      <c r="A479" s="325" t="inlineStr">
        <is>
          <t>PRIM</t>
        </is>
      </c>
      <c r="B479" s="325" t="inlineStr">
        <is>
          <t>Alpha2A-0</t>
        </is>
      </c>
      <c r="C479" s="326" t="inlineStr">
        <is>
          <t>01/17/2024</t>
        </is>
      </c>
      <c r="D479" s="327" t="inlineStr">
        <is>
          <t>AQW623</t>
        </is>
      </c>
      <c r="E479" s="328" t="n">
        <v>4</v>
      </c>
      <c r="F479" s="328" t="n"/>
      <c r="G479" s="327" t="inlineStr"/>
      <c r="H479" s="328">
        <f>IF(A479="SEC", E479 + 1, "")</f>
        <v/>
      </c>
      <c r="I479" s="328" t="n"/>
      <c r="J479" s="327" t="inlineStr"/>
      <c r="K479" s="328">
        <f>IF(A479="SEC", H479 + 1, "")</f>
        <v/>
      </c>
      <c r="L479" s="329" t="n"/>
      <c r="M479" s="328" t="n"/>
      <c r="N479" s="328" t="n"/>
      <c r="O479" s="328" t="n"/>
      <c r="P479" s="329" t="n"/>
      <c r="Q479" s="327" t="inlineStr">
        <is>
          <t>Alpha2A</t>
        </is>
      </c>
      <c r="R479" s="327" t="inlineStr">
        <is>
          <t>3H-Rauwolscine</t>
        </is>
      </c>
      <c r="S479" s="327" t="inlineStr">
        <is>
          <t>0161-1023</t>
        </is>
      </c>
      <c r="T479" s="328" t="n">
        <v>83.09999999999999</v>
      </c>
      <c r="U479" s="328" t="n">
        <v>1.5</v>
      </c>
      <c r="V479" s="330">
        <f>P479*(1/(2.22*10^12))*(1/(83.1))*(1/(0.125))*10^9</f>
        <v/>
      </c>
      <c r="W479" s="327" t="inlineStr">
        <is>
          <t>Oxymetazoline hydrochloride</t>
        </is>
      </c>
      <c r="X479" s="328" t="n">
        <v>1</v>
      </c>
      <c r="Y479" s="328" t="n">
        <v>0.25</v>
      </c>
      <c r="Z479" s="328" t="n">
        <v>5</v>
      </c>
      <c r="AA479" s="328" t="n">
        <v>2.24</v>
      </c>
      <c r="AB479" s="327" t="inlineStr">
        <is>
          <t>Alpha2</t>
        </is>
      </c>
      <c r="AC479" s="328" t="n">
        <v>0.25</v>
      </c>
      <c r="AD479" s="328" t="n">
        <v>0.2</v>
      </c>
    </row>
    <row r="480">
      <c r="A480" s="325" t="inlineStr">
        <is>
          <t>PRIM</t>
        </is>
      </c>
      <c r="B480" s="325" t="inlineStr">
        <is>
          <t>Alpha2A-1</t>
        </is>
      </c>
      <c r="C480" s="326" t="inlineStr">
        <is>
          <t>01/17/2024</t>
        </is>
      </c>
      <c r="D480" s="327" t="inlineStr">
        <is>
          <t>AQW624</t>
        </is>
      </c>
      <c r="E480" s="328">
        <f>IF(A479="SEC", K479 + 1, E479 + 1)</f>
        <v/>
      </c>
      <c r="F480" s="328" t="n"/>
      <c r="G480" s="327" t="inlineStr"/>
      <c r="H480" s="328">
        <f>IF(A480="SEC", E480 + 1, "")</f>
        <v/>
      </c>
      <c r="I480" s="328" t="n"/>
      <c r="J480" s="327" t="inlineStr"/>
      <c r="K480" s="328">
        <f>IF(A480="SEC", H480 + 1, "")</f>
        <v/>
      </c>
      <c r="L480" s="329" t="n"/>
      <c r="M480" s="328" t="n"/>
      <c r="N480" s="328" t="n"/>
      <c r="O480" s="328" t="n"/>
      <c r="P480" s="329">
        <f>P479</f>
        <v/>
      </c>
      <c r="Q480" s="327" t="inlineStr">
        <is>
          <t>Alpha2A</t>
        </is>
      </c>
      <c r="R480" s="327" t="inlineStr">
        <is>
          <t>3H-Rauwolscine</t>
        </is>
      </c>
      <c r="S480" s="327" t="inlineStr">
        <is>
          <t>0161-1023</t>
        </is>
      </c>
      <c r="T480" s="328" t="n">
        <v>83.09999999999999</v>
      </c>
      <c r="U480" s="328" t="n">
        <v>1.5</v>
      </c>
      <c r="V480" s="330">
        <f>P480*(1/(2.22*10^12))*(1/(83.1))*(1/(0.125))*10^9</f>
        <v/>
      </c>
      <c r="W480" s="327" t="inlineStr">
        <is>
          <t>Oxymetazoline hydrochloride</t>
        </is>
      </c>
      <c r="X480" s="328" t="n">
        <v>1</v>
      </c>
      <c r="Y480" s="328" t="n">
        <v>0.25</v>
      </c>
      <c r="Z480" s="328" t="n">
        <v>5</v>
      </c>
      <c r="AA480" s="328" t="n">
        <v>2.24</v>
      </c>
      <c r="AB480" s="327" t="inlineStr">
        <is>
          <t>Alpha2</t>
        </is>
      </c>
      <c r="AC480" s="328" t="n">
        <v>0.25</v>
      </c>
      <c r="AD480" s="328" t="n">
        <v>0.2</v>
      </c>
    </row>
    <row r="481">
      <c r="A481" s="325" t="inlineStr">
        <is>
          <t>PRIM</t>
        </is>
      </c>
      <c r="B481" s="325" t="inlineStr">
        <is>
          <t>Alpha2A-2</t>
        </is>
      </c>
      <c r="C481" s="326" t="inlineStr">
        <is>
          <t>01/17/2024</t>
        </is>
      </c>
      <c r="D481" s="327" t="inlineStr">
        <is>
          <t>AQW625</t>
        </is>
      </c>
      <c r="E481" s="328">
        <f>IF(A480="SEC", K480 + 1, E480 + 1)</f>
        <v/>
      </c>
      <c r="F481" s="328" t="n"/>
      <c r="G481" s="327" t="inlineStr"/>
      <c r="H481" s="328">
        <f>IF(A481="SEC", E481 + 1, "")</f>
        <v/>
      </c>
      <c r="I481" s="328" t="n"/>
      <c r="J481" s="327" t="inlineStr"/>
      <c r="K481" s="328">
        <f>IF(A481="SEC", H481 + 1, "")</f>
        <v/>
      </c>
      <c r="L481" s="329" t="n"/>
      <c r="M481" s="328" t="n"/>
      <c r="N481" s="328" t="n"/>
      <c r="O481" s="328" t="n"/>
      <c r="P481" s="329">
        <f>P480</f>
        <v/>
      </c>
      <c r="Q481" s="327" t="inlineStr">
        <is>
          <t>Alpha2A</t>
        </is>
      </c>
      <c r="R481" s="327" t="inlineStr">
        <is>
          <t>3H-Rauwolscine</t>
        </is>
      </c>
      <c r="S481" s="327" t="inlineStr">
        <is>
          <t>0161-1023</t>
        </is>
      </c>
      <c r="T481" s="328" t="n">
        <v>83.09999999999999</v>
      </c>
      <c r="U481" s="328" t="n">
        <v>1.5</v>
      </c>
      <c r="V481" s="330">
        <f>P481*(1/(2.22*10^12))*(1/(83.1))*(1/(0.125))*10^9</f>
        <v/>
      </c>
      <c r="W481" s="327" t="inlineStr">
        <is>
          <t>Oxymetazoline hydrochloride</t>
        </is>
      </c>
      <c r="X481" s="328" t="n">
        <v>1</v>
      </c>
      <c r="Y481" s="328" t="n">
        <v>0.25</v>
      </c>
      <c r="Z481" s="328" t="n">
        <v>5</v>
      </c>
      <c r="AA481" s="328" t="n">
        <v>2.24</v>
      </c>
      <c r="AB481" s="327" t="inlineStr">
        <is>
          <t>Alpha2</t>
        </is>
      </c>
      <c r="AC481" s="328" t="n">
        <v>0.25</v>
      </c>
      <c r="AD481" s="328" t="n">
        <v>0.2</v>
      </c>
    </row>
    <row r="482">
      <c r="A482" s="325" t="inlineStr">
        <is>
          <t>SEC</t>
        </is>
      </c>
      <c r="B482" s="325" t="inlineStr">
        <is>
          <t>5-HT3-0</t>
        </is>
      </c>
      <c r="C482" s="326" t="inlineStr">
        <is>
          <t>01/17/2024</t>
        </is>
      </c>
      <c r="D482" s="327" t="inlineStr">
        <is>
          <t>AQW604</t>
        </is>
      </c>
      <c r="E482" s="328">
        <f>IF(A481="SEC", K481 + 1, E481 + 1)</f>
        <v/>
      </c>
      <c r="F482" s="328" t="n"/>
      <c r="G482" s="327" t="inlineStr">
        <is>
          <t>AQW605</t>
        </is>
      </c>
      <c r="H482" s="328">
        <f>IF(A482="SEC", E482 + 1, "")</f>
        <v/>
      </c>
      <c r="I482" s="328">
        <f>F482</f>
        <v/>
      </c>
      <c r="J482" s="327" t="inlineStr">
        <is>
          <t>AQW606</t>
        </is>
      </c>
      <c r="K482" s="328">
        <f>IF(A482="SEC", H482 + 1, "")</f>
        <v/>
      </c>
      <c r="L482" s="329">
        <f>F482</f>
        <v/>
      </c>
      <c r="M482" s="328" t="n"/>
      <c r="N482" s="328" t="n"/>
      <c r="O482" s="328" t="n"/>
      <c r="P482" s="329" t="n"/>
      <c r="Q482" s="327" t="inlineStr">
        <is>
          <t>5-HT3</t>
        </is>
      </c>
      <c r="R482" s="327" t="inlineStr">
        <is>
          <t>3H-Tropistron</t>
        </is>
      </c>
      <c r="S482" s="327" t="inlineStr">
        <is>
          <t>0213-1022</t>
        </is>
      </c>
      <c r="T482" s="328" t="n">
        <v>77</v>
      </c>
      <c r="U482" s="328" t="n">
        <v>1.5</v>
      </c>
      <c r="V482" s="330">
        <f>P482*(1/(2.22*10^12))*(1/(77.0))*(1/(0.125))*10^9</f>
        <v/>
      </c>
      <c r="W482" s="327" t="inlineStr">
        <is>
          <t>Zacopride HCl</t>
        </is>
      </c>
      <c r="X482" s="328" t="n">
        <v>3</v>
      </c>
      <c r="Y482" s="328" t="n">
        <v>3</v>
      </c>
      <c r="Z482" s="328" t="n">
        <v>15</v>
      </c>
      <c r="AA482" s="328" t="n">
        <v>6.24</v>
      </c>
      <c r="AB482" s="327" t="inlineStr">
        <is>
          <t>Standard</t>
        </is>
      </c>
      <c r="AC482" s="328" t="n">
        <v>1</v>
      </c>
      <c r="AD482" s="328" t="n">
        <v>1</v>
      </c>
    </row>
    <row r="483">
      <c r="A483" s="325" t="inlineStr">
        <is>
          <t>SEC</t>
        </is>
      </c>
      <c r="B483" s="325" t="inlineStr">
        <is>
          <t>5-HT3-1</t>
        </is>
      </c>
      <c r="C483" s="326" t="inlineStr">
        <is>
          <t>01/17/2024</t>
        </is>
      </c>
      <c r="D483" s="327" t="inlineStr">
        <is>
          <t>AQW608</t>
        </is>
      </c>
      <c r="E483" s="328">
        <f>IF(A482="SEC", K482 + 1, E482 + 1)</f>
        <v/>
      </c>
      <c r="F483" s="328" t="n"/>
      <c r="G483" s="327" t="inlineStr">
        <is>
          <t>AQW609</t>
        </is>
      </c>
      <c r="H483" s="328">
        <f>IF(A483="SEC", E483 + 1, "")</f>
        <v/>
      </c>
      <c r="I483" s="328">
        <f>F483</f>
        <v/>
      </c>
      <c r="J483" s="327" t="inlineStr">
        <is>
          <t>AQW610</t>
        </is>
      </c>
      <c r="K483" s="328">
        <f>IF(A483="SEC", H483 + 1, "")</f>
        <v/>
      </c>
      <c r="L483" s="329">
        <f>F483</f>
        <v/>
      </c>
      <c r="M483" s="328" t="n"/>
      <c r="N483" s="328" t="n"/>
      <c r="O483" s="328" t="n"/>
      <c r="P483" s="329">
        <f>P482</f>
        <v/>
      </c>
      <c r="Q483" s="327" t="inlineStr">
        <is>
          <t>5-HT3</t>
        </is>
      </c>
      <c r="R483" s="327" t="inlineStr">
        <is>
          <t>3H-Tropistron</t>
        </is>
      </c>
      <c r="S483" s="327" t="inlineStr">
        <is>
          <t>0213-1022</t>
        </is>
      </c>
      <c r="T483" s="328" t="n">
        <v>77</v>
      </c>
      <c r="U483" s="328" t="n">
        <v>1.5</v>
      </c>
      <c r="V483" s="330">
        <f>P483*(1/(2.22*10^12))*(1/(77.0))*(1/(0.125))*10^9</f>
        <v/>
      </c>
      <c r="W483" s="327" t="inlineStr">
        <is>
          <t>Zacopride HCl</t>
        </is>
      </c>
      <c r="X483" s="328" t="n">
        <v>3</v>
      </c>
      <c r="Y483" s="328" t="n">
        <v>3</v>
      </c>
      <c r="Z483" s="328" t="n">
        <v>15</v>
      </c>
      <c r="AA483" s="328" t="n">
        <v>6.24</v>
      </c>
      <c r="AB483" s="327" t="inlineStr">
        <is>
          <t>Standard</t>
        </is>
      </c>
      <c r="AC483" s="328" t="n">
        <v>1</v>
      </c>
      <c r="AD483" s="328" t="n">
        <v>1</v>
      </c>
    </row>
    <row r="484">
      <c r="A484" s="325" t="inlineStr">
        <is>
          <t>SEC</t>
        </is>
      </c>
      <c r="B484" s="325" t="inlineStr">
        <is>
          <t>Sigma 1-0</t>
        </is>
      </c>
      <c r="C484" s="326" t="inlineStr">
        <is>
          <t>01/17/2024</t>
        </is>
      </c>
      <c r="D484" s="327" t="inlineStr">
        <is>
          <t>AQW612</t>
        </is>
      </c>
      <c r="E484" s="328">
        <f>IF(A483="SEC", K483 + 1, E483 + 1)</f>
        <v/>
      </c>
      <c r="F484" s="328" t="n"/>
      <c r="G484" s="327" t="inlineStr">
        <is>
          <t>AQW613</t>
        </is>
      </c>
      <c r="H484" s="328">
        <f>IF(A484="SEC", E484 + 1, "")</f>
        <v/>
      </c>
      <c r="I484" s="328">
        <f>F484</f>
        <v/>
      </c>
      <c r="J484" s="327" t="inlineStr">
        <is>
          <t>AQW614</t>
        </is>
      </c>
      <c r="K484" s="328">
        <f>IF(A484="SEC", H484 + 1, "")</f>
        <v/>
      </c>
      <c r="L484" s="329">
        <f>F484</f>
        <v/>
      </c>
      <c r="M484" s="328" t="n"/>
      <c r="N484" s="328" t="n"/>
      <c r="O484" s="328" t="n"/>
      <c r="P484" s="329" t="n"/>
      <c r="Q484" s="327" t="inlineStr">
        <is>
          <t>Sigma 1</t>
        </is>
      </c>
      <c r="R484" s="327" t="inlineStr">
        <is>
          <t>3H-Pentazocine</t>
        </is>
      </c>
      <c r="S484" s="327" t="inlineStr">
        <is>
          <t>0063-0323 (#2)</t>
        </is>
      </c>
      <c r="T484" s="328" t="n">
        <v>28.4</v>
      </c>
      <c r="U484" s="328" t="n">
        <v>5.5</v>
      </c>
      <c r="V484" s="330">
        <f>P484*(1/(2.22*10^12))*(1/(28.4))*(1/(0.125))*10^9</f>
        <v/>
      </c>
      <c r="W484" s="327" t="inlineStr">
        <is>
          <t>Haloperidol</t>
        </is>
      </c>
      <c r="X484" s="328" t="n">
        <v>3</v>
      </c>
      <c r="Y484" s="328" t="n">
        <v>3</v>
      </c>
      <c r="Z484" s="328" t="n">
        <v>15</v>
      </c>
      <c r="AA484" s="328" t="n">
        <v>8.43</v>
      </c>
      <c r="AB484" s="327" t="inlineStr">
        <is>
          <t>Sigma</t>
        </is>
      </c>
      <c r="AC484" s="328" t="n">
        <v>1</v>
      </c>
      <c r="AD484" s="328" t="n">
        <v>1</v>
      </c>
    </row>
    <row r="485">
      <c r="A485" s="325" t="inlineStr">
        <is>
          <t>SEC</t>
        </is>
      </c>
      <c r="B485" s="325" t="inlineStr">
        <is>
          <t>Sigma 1-1</t>
        </is>
      </c>
      <c r="C485" s="326" t="inlineStr">
        <is>
          <t>01/17/2024</t>
        </is>
      </c>
      <c r="D485" s="327" t="inlineStr">
        <is>
          <t>AQW616</t>
        </is>
      </c>
      <c r="E485" s="328">
        <f>IF(A484="SEC", K484 + 1, E484 + 1)</f>
        <v/>
      </c>
      <c r="F485" s="328" t="n"/>
      <c r="G485" s="327" t="inlineStr">
        <is>
          <t>AQW617</t>
        </is>
      </c>
      <c r="H485" s="328">
        <f>IF(A485="SEC", E485 + 1, "")</f>
        <v/>
      </c>
      <c r="I485" s="328">
        <f>F485</f>
        <v/>
      </c>
      <c r="J485" s="327" t="inlineStr">
        <is>
          <t>AQW618</t>
        </is>
      </c>
      <c r="K485" s="328">
        <f>IF(A485="SEC", H485 + 1, "")</f>
        <v/>
      </c>
      <c r="L485" s="329">
        <f>F485</f>
        <v/>
      </c>
      <c r="M485" s="328" t="n"/>
      <c r="N485" s="328" t="n"/>
      <c r="O485" s="328" t="n"/>
      <c r="P485" s="329">
        <f>P484</f>
        <v/>
      </c>
      <c r="Q485" s="327" t="inlineStr">
        <is>
          <t>Sigma 1</t>
        </is>
      </c>
      <c r="R485" s="327" t="inlineStr">
        <is>
          <t>3H-Pentazocine</t>
        </is>
      </c>
      <c r="S485" s="327" t="inlineStr">
        <is>
          <t>0063-0323 (#2)</t>
        </is>
      </c>
      <c r="T485" s="328" t="n">
        <v>28.4</v>
      </c>
      <c r="U485" s="328" t="n">
        <v>5.5</v>
      </c>
      <c r="V485" s="330">
        <f>P485*(1/(2.22*10^12))*(1/(28.4))*(1/(0.125))*10^9</f>
        <v/>
      </c>
      <c r="W485" s="327" t="inlineStr">
        <is>
          <t>Haloperidol</t>
        </is>
      </c>
      <c r="X485" s="328" t="n">
        <v>3</v>
      </c>
      <c r="Y485" s="328" t="n">
        <v>3</v>
      </c>
      <c r="Z485" s="328" t="n">
        <v>15</v>
      </c>
      <c r="AA485" s="328" t="n">
        <v>8.43</v>
      </c>
      <c r="AB485" s="327" t="inlineStr">
        <is>
          <t>Sigma</t>
        </is>
      </c>
      <c r="AC485" s="328" t="n">
        <v>1</v>
      </c>
      <c r="AD485" s="328" t="n">
        <v>1</v>
      </c>
    </row>
    <row r="486">
      <c r="A486" s="325" t="inlineStr">
        <is>
          <t>SEC</t>
        </is>
      </c>
      <c r="B486" s="325" t="inlineStr">
        <is>
          <t>Sigma 1-2</t>
        </is>
      </c>
      <c r="C486" s="326" t="inlineStr">
        <is>
          <t>01/17/2024</t>
        </is>
      </c>
      <c r="D486" s="327" t="inlineStr">
        <is>
          <t>AQW620</t>
        </is>
      </c>
      <c r="E486" s="328">
        <f>IF(A485="SEC", K485 + 1, E485 + 1)</f>
        <v/>
      </c>
      <c r="F486" s="328" t="n"/>
      <c r="G486" s="327" t="inlineStr">
        <is>
          <t>AQW621</t>
        </is>
      </c>
      <c r="H486" s="328">
        <f>IF(A486="SEC", E486 + 1, "")</f>
        <v/>
      </c>
      <c r="I486" s="328">
        <f>F486</f>
        <v/>
      </c>
      <c r="J486" s="327" t="inlineStr">
        <is>
          <t>AQW622</t>
        </is>
      </c>
      <c r="K486" s="328">
        <f>IF(A486="SEC", H486 + 1, "")</f>
        <v/>
      </c>
      <c r="L486" s="329">
        <f>F486</f>
        <v/>
      </c>
      <c r="M486" s="328" t="n"/>
      <c r="N486" s="328" t="n"/>
      <c r="O486" s="328" t="n"/>
      <c r="P486" s="329">
        <f>P485</f>
        <v/>
      </c>
      <c r="Q486" s="327" t="inlineStr">
        <is>
          <t>Sigma 1</t>
        </is>
      </c>
      <c r="R486" s="327" t="inlineStr">
        <is>
          <t>3H-Pentazocine</t>
        </is>
      </c>
      <c r="S486" s="327" t="inlineStr">
        <is>
          <t>0063-0323 (#2)</t>
        </is>
      </c>
      <c r="T486" s="328" t="n">
        <v>28.4</v>
      </c>
      <c r="U486" s="328" t="n">
        <v>5.5</v>
      </c>
      <c r="V486" s="330">
        <f>P486*(1/(2.22*10^12))*(1/(28.4))*(1/(0.125))*10^9</f>
        <v/>
      </c>
      <c r="W486" s="327" t="inlineStr">
        <is>
          <t>Haloperidol</t>
        </is>
      </c>
      <c r="X486" s="328" t="n">
        <v>3</v>
      </c>
      <c r="Y486" s="328" t="n">
        <v>3</v>
      </c>
      <c r="Z486" s="328" t="n">
        <v>15</v>
      </c>
      <c r="AA486" s="328" t="n">
        <v>8.43</v>
      </c>
      <c r="AB486" s="327" t="inlineStr">
        <is>
          <t>Sigma</t>
        </is>
      </c>
      <c r="AC486" s="328" t="n">
        <v>1</v>
      </c>
      <c r="AD486" s="328" t="n">
        <v>1</v>
      </c>
    </row>
  </sheetData>
  <mergeCells count="3">
    <mergeCell ref="J1:L1"/>
    <mergeCell ref="G1:I1"/>
    <mergeCell ref="D1:F1"/>
  </mergeCells>
  <conditionalFormatting sqref="F2:F478">
    <cfRule type="expression" priority="1" dxfId="0">
      <formula>F2="y"</formula>
    </cfRule>
    <cfRule type="expression" priority="2" dxfId="0">
      <formula>F2="Y"</formula>
    </cfRule>
  </conditionalFormatting>
  <conditionalFormatting sqref="I2:I478">
    <cfRule type="expression" priority="3" dxfId="0">
      <formula>I2="y"</formula>
    </cfRule>
    <cfRule type="expression" priority="4" dxfId="0">
      <formula>I2="Y"</formula>
    </cfRule>
  </conditionalFormatting>
  <conditionalFormatting sqref="L2:O478">
    <cfRule type="expression" priority="5" dxfId="0">
      <formula>L2="y"</formula>
    </cfRule>
    <cfRule type="expression" priority="6" dxfId="0">
      <formula>L2="Y"</formula>
    </cfRule>
  </conditionalFormatting>
  <conditionalFormatting sqref="F479">
    <cfRule type="expression" priority="7" dxfId="6" stopIfTrue="0">
      <formula>F479="y"</formula>
    </cfRule>
    <cfRule type="expression" priority="8" dxfId="6" stopIfTrue="0">
      <formula>F479="Y"</formula>
    </cfRule>
  </conditionalFormatting>
  <conditionalFormatting sqref="I479">
    <cfRule type="expression" priority="9" dxfId="6" stopIfTrue="0">
      <formula>I479="y"</formula>
    </cfRule>
    <cfRule type="expression" priority="10" dxfId="6" stopIfTrue="0">
      <formula>I479="Y"</formula>
    </cfRule>
  </conditionalFormatting>
  <conditionalFormatting sqref="L479">
    <cfRule type="expression" priority="11" dxfId="6" stopIfTrue="0">
      <formula>L479="y"</formula>
    </cfRule>
    <cfRule type="expression" priority="12" dxfId="6" stopIfTrue="0">
      <formula>L479="Y"</formula>
    </cfRule>
  </conditionalFormatting>
  <conditionalFormatting sqref="M479">
    <cfRule type="expression" priority="13" dxfId="6" stopIfTrue="0">
      <formula>M479="y"</formula>
    </cfRule>
    <cfRule type="expression" priority="14" dxfId="6" stopIfTrue="0">
      <formula>M479="Y"</formula>
    </cfRule>
  </conditionalFormatting>
  <conditionalFormatting sqref="N479">
    <cfRule type="expression" priority="15" dxfId="6" stopIfTrue="0">
      <formula>N479="y"</formula>
    </cfRule>
    <cfRule type="expression" priority="16" dxfId="6" stopIfTrue="0">
      <formula>N479="Y"</formula>
    </cfRule>
  </conditionalFormatting>
  <conditionalFormatting sqref="O479">
    <cfRule type="expression" priority="17" dxfId="6" stopIfTrue="0">
      <formula>O479="y"</formula>
    </cfRule>
    <cfRule type="expression" priority="18" dxfId="6" stopIfTrue="0">
      <formula>O479="Y"</formula>
    </cfRule>
  </conditionalFormatting>
  <conditionalFormatting sqref="F480">
    <cfRule type="expression" priority="19" dxfId="6" stopIfTrue="0">
      <formula>F480="y"</formula>
    </cfRule>
    <cfRule type="expression" priority="20" dxfId="6" stopIfTrue="0">
      <formula>F480="Y"</formula>
    </cfRule>
  </conditionalFormatting>
  <conditionalFormatting sqref="I480">
    <cfRule type="expression" priority="21" dxfId="6" stopIfTrue="0">
      <formula>I480="y"</formula>
    </cfRule>
    <cfRule type="expression" priority="22" dxfId="6" stopIfTrue="0">
      <formula>I480="Y"</formula>
    </cfRule>
  </conditionalFormatting>
  <conditionalFormatting sqref="L480">
    <cfRule type="expression" priority="23" dxfId="6" stopIfTrue="0">
      <formula>L480="y"</formula>
    </cfRule>
    <cfRule type="expression" priority="24" dxfId="6" stopIfTrue="0">
      <formula>L480="Y"</formula>
    </cfRule>
  </conditionalFormatting>
  <conditionalFormatting sqref="M480">
    <cfRule type="expression" priority="25" dxfId="6" stopIfTrue="0">
      <formula>M480="y"</formula>
    </cfRule>
    <cfRule type="expression" priority="26" dxfId="6" stopIfTrue="0">
      <formula>M480="Y"</formula>
    </cfRule>
  </conditionalFormatting>
  <conditionalFormatting sqref="N480">
    <cfRule type="expression" priority="27" dxfId="6" stopIfTrue="0">
      <formula>N480="y"</formula>
    </cfRule>
    <cfRule type="expression" priority="28" dxfId="6" stopIfTrue="0">
      <formula>N480="Y"</formula>
    </cfRule>
  </conditionalFormatting>
  <conditionalFormatting sqref="O480">
    <cfRule type="expression" priority="29" dxfId="6" stopIfTrue="0">
      <formula>O480="y"</formula>
    </cfRule>
    <cfRule type="expression" priority="30" dxfId="6" stopIfTrue="0">
      <formula>O480="Y"</formula>
    </cfRule>
  </conditionalFormatting>
  <conditionalFormatting sqref="F481">
    <cfRule type="expression" priority="31" dxfId="6" stopIfTrue="0">
      <formula>F481="y"</formula>
    </cfRule>
    <cfRule type="expression" priority="32" dxfId="6" stopIfTrue="0">
      <formula>F481="Y"</formula>
    </cfRule>
  </conditionalFormatting>
  <conditionalFormatting sqref="I481">
    <cfRule type="expression" priority="33" dxfId="6" stopIfTrue="0">
      <formula>I481="y"</formula>
    </cfRule>
    <cfRule type="expression" priority="34" dxfId="6" stopIfTrue="0">
      <formula>I481="Y"</formula>
    </cfRule>
  </conditionalFormatting>
  <conditionalFormatting sqref="L481">
    <cfRule type="expression" priority="35" dxfId="6" stopIfTrue="0">
      <formula>L481="y"</formula>
    </cfRule>
    <cfRule type="expression" priority="36" dxfId="6" stopIfTrue="0">
      <formula>L481="Y"</formula>
    </cfRule>
  </conditionalFormatting>
  <conditionalFormatting sqref="M481">
    <cfRule type="expression" priority="37" dxfId="6" stopIfTrue="0">
      <formula>M481="y"</formula>
    </cfRule>
    <cfRule type="expression" priority="38" dxfId="6" stopIfTrue="0">
      <formula>M481="Y"</formula>
    </cfRule>
  </conditionalFormatting>
  <conditionalFormatting sqref="N481">
    <cfRule type="expression" priority="39" dxfId="6" stopIfTrue="0">
      <formula>N481="y"</formula>
    </cfRule>
    <cfRule type="expression" priority="40" dxfId="6" stopIfTrue="0">
      <formula>N481="Y"</formula>
    </cfRule>
  </conditionalFormatting>
  <conditionalFormatting sqref="O481">
    <cfRule type="expression" priority="41" dxfId="6" stopIfTrue="0">
      <formula>O481="y"</formula>
    </cfRule>
    <cfRule type="expression" priority="42" dxfId="6" stopIfTrue="0">
      <formula>O481="Y"</formula>
    </cfRule>
  </conditionalFormatting>
  <conditionalFormatting sqref="F482">
    <cfRule type="expression" priority="43" dxfId="6" stopIfTrue="0">
      <formula>F482="y"</formula>
    </cfRule>
    <cfRule type="expression" priority="44" dxfId="6" stopIfTrue="0">
      <formula>F482="Y"</formula>
    </cfRule>
  </conditionalFormatting>
  <conditionalFormatting sqref="I482">
    <cfRule type="expression" priority="45" dxfId="6" stopIfTrue="0">
      <formula>I482="y"</formula>
    </cfRule>
    <cfRule type="expression" priority="46" dxfId="6" stopIfTrue="0">
      <formula>I482="Y"</formula>
    </cfRule>
  </conditionalFormatting>
  <conditionalFormatting sqref="L482">
    <cfRule type="expression" priority="47" dxfId="6" stopIfTrue="0">
      <formula>L482="y"</formula>
    </cfRule>
    <cfRule type="expression" priority="48" dxfId="6" stopIfTrue="0">
      <formula>L482="Y"</formula>
    </cfRule>
  </conditionalFormatting>
  <conditionalFormatting sqref="M482">
    <cfRule type="expression" priority="49" dxfId="6" stopIfTrue="0">
      <formula>M482="y"</formula>
    </cfRule>
    <cfRule type="expression" priority="50" dxfId="6" stopIfTrue="0">
      <formula>M482="Y"</formula>
    </cfRule>
  </conditionalFormatting>
  <conditionalFormatting sqref="N482">
    <cfRule type="expression" priority="51" dxfId="6" stopIfTrue="0">
      <formula>N482="y"</formula>
    </cfRule>
    <cfRule type="expression" priority="52" dxfId="6" stopIfTrue="0">
      <formula>N482="Y"</formula>
    </cfRule>
  </conditionalFormatting>
  <conditionalFormatting sqref="O482">
    <cfRule type="expression" priority="53" dxfId="6" stopIfTrue="0">
      <formula>O482="y"</formula>
    </cfRule>
    <cfRule type="expression" priority="54" dxfId="6" stopIfTrue="0">
      <formula>O482="Y"</formula>
    </cfRule>
  </conditionalFormatting>
  <conditionalFormatting sqref="F483">
    <cfRule type="expression" priority="55" dxfId="6" stopIfTrue="0">
      <formula>F483="y"</formula>
    </cfRule>
    <cfRule type="expression" priority="56" dxfId="6" stopIfTrue="0">
      <formula>F483="Y"</formula>
    </cfRule>
  </conditionalFormatting>
  <conditionalFormatting sqref="I483">
    <cfRule type="expression" priority="57" dxfId="6" stopIfTrue="0">
      <formula>I483="y"</formula>
    </cfRule>
    <cfRule type="expression" priority="58" dxfId="6" stopIfTrue="0">
      <formula>I483="Y"</formula>
    </cfRule>
  </conditionalFormatting>
  <conditionalFormatting sqref="L483">
    <cfRule type="expression" priority="59" dxfId="6" stopIfTrue="0">
      <formula>L483="y"</formula>
    </cfRule>
    <cfRule type="expression" priority="60" dxfId="6" stopIfTrue="0">
      <formula>L483="Y"</formula>
    </cfRule>
  </conditionalFormatting>
  <conditionalFormatting sqref="M483">
    <cfRule type="expression" priority="61" dxfId="6" stopIfTrue="0">
      <formula>M483="y"</formula>
    </cfRule>
    <cfRule type="expression" priority="62" dxfId="6" stopIfTrue="0">
      <formula>M483="Y"</formula>
    </cfRule>
  </conditionalFormatting>
  <conditionalFormatting sqref="N483">
    <cfRule type="expression" priority="63" dxfId="6" stopIfTrue="0">
      <formula>N483="y"</formula>
    </cfRule>
    <cfRule type="expression" priority="64" dxfId="6" stopIfTrue="0">
      <formula>N483="Y"</formula>
    </cfRule>
  </conditionalFormatting>
  <conditionalFormatting sqref="O483">
    <cfRule type="expression" priority="65" dxfId="6" stopIfTrue="0">
      <formula>O483="y"</formula>
    </cfRule>
    <cfRule type="expression" priority="66" dxfId="6" stopIfTrue="0">
      <formula>O483="Y"</formula>
    </cfRule>
  </conditionalFormatting>
  <conditionalFormatting sqref="F484">
    <cfRule type="expression" priority="67" dxfId="6" stopIfTrue="0">
      <formula>F484="y"</formula>
    </cfRule>
    <cfRule type="expression" priority="68" dxfId="6" stopIfTrue="0">
      <formula>F484="Y"</formula>
    </cfRule>
  </conditionalFormatting>
  <conditionalFormatting sqref="I484">
    <cfRule type="expression" priority="69" dxfId="6" stopIfTrue="0">
      <formula>I484="y"</formula>
    </cfRule>
    <cfRule type="expression" priority="70" dxfId="6" stopIfTrue="0">
      <formula>I484="Y"</formula>
    </cfRule>
  </conditionalFormatting>
  <conditionalFormatting sqref="L484">
    <cfRule type="expression" priority="71" dxfId="6" stopIfTrue="0">
      <formula>L484="y"</formula>
    </cfRule>
    <cfRule type="expression" priority="72" dxfId="6" stopIfTrue="0">
      <formula>L484="Y"</formula>
    </cfRule>
  </conditionalFormatting>
  <conditionalFormatting sqref="M484">
    <cfRule type="expression" priority="73" dxfId="6" stopIfTrue="0">
      <formula>M484="y"</formula>
    </cfRule>
    <cfRule type="expression" priority="74" dxfId="6" stopIfTrue="0">
      <formula>M484="Y"</formula>
    </cfRule>
  </conditionalFormatting>
  <conditionalFormatting sqref="N484">
    <cfRule type="expression" priority="75" dxfId="6" stopIfTrue="0">
      <formula>N484="y"</formula>
    </cfRule>
    <cfRule type="expression" priority="76" dxfId="6" stopIfTrue="0">
      <formula>N484="Y"</formula>
    </cfRule>
  </conditionalFormatting>
  <conditionalFormatting sqref="O484">
    <cfRule type="expression" priority="77" dxfId="6" stopIfTrue="0">
      <formula>O484="y"</formula>
    </cfRule>
    <cfRule type="expression" priority="78" dxfId="6" stopIfTrue="0">
      <formula>O484="Y"</formula>
    </cfRule>
  </conditionalFormatting>
  <conditionalFormatting sqref="F485">
    <cfRule type="expression" priority="79" dxfId="6" stopIfTrue="0">
      <formula>F485="y"</formula>
    </cfRule>
    <cfRule type="expression" priority="80" dxfId="6" stopIfTrue="0">
      <formula>F485="Y"</formula>
    </cfRule>
  </conditionalFormatting>
  <conditionalFormatting sqref="I485">
    <cfRule type="expression" priority="81" dxfId="6" stopIfTrue="0">
      <formula>I485="y"</formula>
    </cfRule>
    <cfRule type="expression" priority="82" dxfId="6" stopIfTrue="0">
      <formula>I485="Y"</formula>
    </cfRule>
  </conditionalFormatting>
  <conditionalFormatting sqref="L485">
    <cfRule type="expression" priority="83" dxfId="6" stopIfTrue="0">
      <formula>L485="y"</formula>
    </cfRule>
    <cfRule type="expression" priority="84" dxfId="6" stopIfTrue="0">
      <formula>L485="Y"</formula>
    </cfRule>
  </conditionalFormatting>
  <conditionalFormatting sqref="M485">
    <cfRule type="expression" priority="85" dxfId="6" stopIfTrue="0">
      <formula>M485="y"</formula>
    </cfRule>
    <cfRule type="expression" priority="86" dxfId="6" stopIfTrue="0">
      <formula>M485="Y"</formula>
    </cfRule>
  </conditionalFormatting>
  <conditionalFormatting sqref="N485">
    <cfRule type="expression" priority="87" dxfId="6" stopIfTrue="0">
      <formula>N485="y"</formula>
    </cfRule>
    <cfRule type="expression" priority="88" dxfId="6" stopIfTrue="0">
      <formula>N485="Y"</formula>
    </cfRule>
  </conditionalFormatting>
  <conditionalFormatting sqref="O485">
    <cfRule type="expression" priority="89" dxfId="6" stopIfTrue="0">
      <formula>O485="y"</formula>
    </cfRule>
    <cfRule type="expression" priority="90" dxfId="6" stopIfTrue="0">
      <formula>O485="Y"</formula>
    </cfRule>
  </conditionalFormatting>
  <conditionalFormatting sqref="F486">
    <cfRule type="expression" priority="91" dxfId="6" stopIfTrue="0">
      <formula>F486="y"</formula>
    </cfRule>
    <cfRule type="expression" priority="92" dxfId="6" stopIfTrue="0">
      <formula>F486="Y"</formula>
    </cfRule>
  </conditionalFormatting>
  <conditionalFormatting sqref="I486">
    <cfRule type="expression" priority="93" dxfId="6" stopIfTrue="0">
      <formula>I486="y"</formula>
    </cfRule>
    <cfRule type="expression" priority="94" dxfId="6" stopIfTrue="0">
      <formula>I486="Y"</formula>
    </cfRule>
  </conditionalFormatting>
  <conditionalFormatting sqref="L486">
    <cfRule type="expression" priority="95" dxfId="6" stopIfTrue="0">
      <formula>L486="y"</formula>
    </cfRule>
    <cfRule type="expression" priority="96" dxfId="6" stopIfTrue="0">
      <formula>L486="Y"</formula>
    </cfRule>
  </conditionalFormatting>
  <conditionalFormatting sqref="M486">
    <cfRule type="expression" priority="97" dxfId="6" stopIfTrue="0">
      <formula>M486="y"</formula>
    </cfRule>
    <cfRule type="expression" priority="98" dxfId="6" stopIfTrue="0">
      <formula>M486="Y"</formula>
    </cfRule>
  </conditionalFormatting>
  <conditionalFormatting sqref="N486">
    <cfRule type="expression" priority="99" dxfId="6" stopIfTrue="0">
      <formula>N486="y"</formula>
    </cfRule>
    <cfRule type="expression" priority="100" dxfId="6" stopIfTrue="0">
      <formula>N486="Y"</formula>
    </cfRule>
  </conditionalFormatting>
  <conditionalFormatting sqref="O486">
    <cfRule type="expression" priority="101" dxfId="6" stopIfTrue="0">
      <formula>O486="y"</formula>
    </cfRule>
    <cfRule type="expression" priority="102" dxfId="6" stopIfTrue="0">
      <formula>O486="Y"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TaliaAlbert</dc:creator>
  <dcterms:created xsi:type="dcterms:W3CDTF">2023-09-14T20:28:04Z</dcterms:created>
  <dcterms:modified xsi:type="dcterms:W3CDTF">2024-01-17T14:16:54Z</dcterms:modified>
  <cp:lastModifiedBy>Boudreaux, Charles Mitchell</cp:lastModifiedBy>
</cp:coreProperties>
</file>