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oaner\Desktop\"/>
    </mc:Choice>
  </mc:AlternateContent>
  <xr:revisionPtr revIDLastSave="0" documentId="13_ncr:1_{8353CC46-4F8C-49F6-9E9B-339A3AC3D899}" xr6:coauthVersionLast="47" xr6:coauthVersionMax="47" xr10:uidLastSave="{00000000-0000-0000-0000-000000000000}"/>
  <bookViews>
    <workbookView xWindow="-120" yWindow="-120" windowWidth="20730" windowHeight="11160" tabRatio="828" activeTab="1" xr2:uid="{7E367645-D176-409F-A905-07F73D34046F}"/>
  </bookViews>
  <sheets>
    <sheet name="Read this First" sheetId="52" r:id="rId1"/>
    <sheet name="QUESTION 1" sheetId="41" r:id="rId2"/>
    <sheet name="QUESTION 2" sheetId="51" r:id="rId3"/>
    <sheet name="QUESTION 3" sheetId="49"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001" hidden="1">"Austin"</definedName>
    <definedName name="_AtRisk_SimSetting_SimName002" hidden="1">"Cambridge"</definedName>
    <definedName name="_AtRisk_SimSetting_SimName003" hidden="1">"Tucson"</definedName>
    <definedName name="_AtRisk_SimSetting_SimName004" hidden="1">"Sussex"</definedName>
    <definedName name="_AtRisk_SimSetting_SimName005" hidden="1">"Durham"</definedName>
    <definedName name="_AtRisk_SimSetting_SimName006" hidden="1">"Durham no extra risk"</definedName>
    <definedName name="_AtRisk_SimSetting_SimNameCount" hidden="1">6</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nnual_growth_in_house_value" localSheetId="3">#REF!</definedName>
    <definedName name="Annual_growth_in_house_value" localSheetId="0">#REF!</definedName>
    <definedName name="Annual_growth_in_house_value">#REF!</definedName>
    <definedName name="House_price" localSheetId="3">#REF!</definedName>
    <definedName name="House_price" localSheetId="0">#REF!</definedName>
    <definedName name="House_price">#REF!</definedName>
    <definedName name="House_value_in_10years" localSheetId="3">#REF!</definedName>
    <definedName name="House_value_in_10years" localSheetId="0">#REF!</definedName>
    <definedName name="House_value_in_10years">#REF!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44020.5768634259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arginal_tax_rate" localSheetId="3">#REF!</definedName>
    <definedName name="Marginal_tax_rate" localSheetId="0">#REF!</definedName>
    <definedName name="Marginal_tax_rate">#REF!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6</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lling_cost" localSheetId="3">#REF!</definedName>
    <definedName name="selling_cost" localSheetId="0">#REF!</definedName>
    <definedName name="selling_cost">#REF!</definedName>
    <definedName name="Selling_costs" localSheetId="3">#REF!</definedName>
    <definedName name="Selling_costs" localSheetId="0">#REF!</definedName>
    <definedName name="Selling_costs">#REF!</definedName>
    <definedName name="Selling_costs_amount_in_10years" localSheetId="3">#REF!</definedName>
    <definedName name="Selling_costs_amount_in_10years" localSheetId="0">#REF!</definedName>
    <definedName name="Selling_costs_amount_in_10years">#REF!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41" l="1"/>
  <c r="B31" i="41"/>
  <c r="E51" i="49"/>
  <c r="E50" i="49"/>
  <c r="E68" i="49"/>
  <c r="B47" i="49"/>
  <c r="E46" i="49"/>
  <c r="E45" i="49"/>
  <c r="B45" i="49"/>
  <c r="B44" i="49"/>
  <c r="B60" i="49"/>
  <c r="B59" i="49"/>
  <c r="B58" i="49"/>
  <c r="B57" i="49"/>
  <c r="B55" i="49"/>
  <c r="D43" i="49"/>
  <c r="E43" i="49"/>
  <c r="C43" i="49"/>
  <c r="E70" i="49"/>
  <c r="E69" i="49"/>
  <c r="D38" i="49"/>
  <c r="E38" i="49"/>
  <c r="C38" i="49"/>
  <c r="E35" i="49"/>
  <c r="D34" i="49"/>
  <c r="D35" i="49" s="1"/>
  <c r="E34" i="49"/>
  <c r="C34" i="49"/>
  <c r="C35" i="49" s="1"/>
  <c r="E33" i="49"/>
  <c r="D33" i="49"/>
  <c r="D65" i="49"/>
  <c r="E65" i="49" s="1"/>
  <c r="C65" i="49"/>
  <c r="D64" i="49"/>
  <c r="E64" i="49"/>
  <c r="C64" i="49"/>
  <c r="D63" i="49"/>
  <c r="E63" i="49"/>
  <c r="C63" i="49"/>
  <c r="B65" i="49"/>
  <c r="C33" i="49"/>
  <c r="D20" i="49"/>
  <c r="E20" i="49"/>
  <c r="C20" i="49"/>
  <c r="G35" i="51"/>
  <c r="G41" i="51"/>
  <c r="G40" i="51"/>
  <c r="G39" i="51"/>
  <c r="G38" i="51"/>
  <c r="G36" i="51"/>
  <c r="G34" i="51"/>
  <c r="G33" i="51"/>
  <c r="G32" i="51"/>
  <c r="G29" i="51"/>
  <c r="G25" i="51"/>
  <c r="G24" i="51"/>
  <c r="G22" i="51"/>
  <c r="G23" i="51"/>
  <c r="G21" i="51"/>
  <c r="D22" i="51"/>
  <c r="D23" i="51"/>
  <c r="D24" i="51"/>
  <c r="D21" i="51"/>
  <c r="B27" i="41"/>
  <c r="B26" i="41"/>
  <c r="B25" i="41"/>
  <c r="B24" i="41"/>
  <c r="C55" i="49" l="1"/>
  <c r="C56" i="49"/>
  <c r="C36" i="49"/>
  <c r="D55" i="49"/>
  <c r="D36" i="49"/>
  <c r="D39" i="49"/>
  <c r="D56" i="49"/>
  <c r="E36" i="49"/>
  <c r="E39" i="49" s="1"/>
  <c r="E41" i="49" l="1"/>
  <c r="E42" i="49"/>
  <c r="C58" i="49"/>
  <c r="C57" i="49"/>
  <c r="C59" i="49" s="1"/>
  <c r="C60" i="49" s="1"/>
  <c r="C39" i="49"/>
  <c r="D41" i="49"/>
  <c r="D42" i="49"/>
  <c r="D58" i="49"/>
  <c r="D57" i="49"/>
  <c r="D59" i="49" s="1"/>
  <c r="C44" i="49" l="1"/>
  <c r="D60" i="49"/>
  <c r="D44" i="49" s="1"/>
  <c r="D47" i="49" s="1"/>
  <c r="C41" i="49"/>
  <c r="C42" i="49" s="1"/>
  <c r="C47" i="49" s="1"/>
  <c r="E60" i="49" l="1"/>
  <c r="E44" i="49" s="1"/>
  <c r="E47" i="4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Gonzalo Chavez</author>
  </authors>
  <commentList>
    <comment ref="B23" authorId="0" shapeId="0" xr:uid="{733FED6D-7865-4C89-8B18-A771720BA7E9}">
      <text>
        <r>
          <rPr>
            <b/>
            <sz val="9"/>
            <color indexed="81"/>
            <rFont val="Tahoma"/>
            <family val="2"/>
          </rPr>
          <t>Gonzalo Chavez:</t>
        </r>
        <r>
          <rPr>
            <sz val="9"/>
            <color indexed="81"/>
            <rFont val="Tahoma"/>
            <family val="2"/>
          </rPr>
          <t xml:space="preserve">
Insert WACC in this cell</t>
        </r>
      </text>
    </comment>
    <comment ref="E32" authorId="0" shapeId="0" xr:uid="{42A4C5F4-AB5F-4146-BBFD-61453D29FCF9}">
      <text>
        <r>
          <rPr>
            <b/>
            <sz val="9"/>
            <color indexed="81"/>
            <rFont val="Tahoma"/>
            <family val="2"/>
          </rPr>
          <t>Gonzalo Chavez:</t>
        </r>
        <r>
          <rPr>
            <sz val="9"/>
            <color indexed="81"/>
            <rFont val="Tahoma"/>
            <family val="2"/>
          </rPr>
          <t xml:space="preserve">
THE GREEN COLUMN IS  THE COLUMN THAT WILL BE GRADED</t>
        </r>
      </text>
    </comment>
    <comment ref="D54" authorId="0" shapeId="0" xr:uid="{2BA31B62-29EC-4552-9502-CF42D4B2A9CF}">
      <text>
        <r>
          <rPr>
            <b/>
            <sz val="9"/>
            <color indexed="81"/>
            <rFont val="Tahoma"/>
            <family val="2"/>
          </rPr>
          <t>Gonzalo Chavez:</t>
        </r>
        <r>
          <rPr>
            <sz val="9"/>
            <color indexed="81"/>
            <rFont val="Tahoma"/>
            <family val="2"/>
          </rPr>
          <t xml:space="preserve">
THE GREEN COLUMN IS THE COLUMN THAT WILL BE GRADED</t>
        </r>
      </text>
    </comment>
    <comment ref="D62" authorId="0" shapeId="0" xr:uid="{A2699CB3-B8AA-4DA1-A4A4-63480E3C2BCF}">
      <text>
        <r>
          <rPr>
            <b/>
            <sz val="9"/>
            <color indexed="81"/>
            <rFont val="Tahoma"/>
            <family val="2"/>
          </rPr>
          <t>Gonzalo Chavez:</t>
        </r>
        <r>
          <rPr>
            <sz val="9"/>
            <color indexed="81"/>
            <rFont val="Tahoma"/>
            <family val="2"/>
          </rPr>
          <t xml:space="preserve">
THE GREEN COLUMN IS IS THE COLUMN THAT WILL BE GRADED</t>
        </r>
      </text>
    </comment>
    <comment ref="E67" authorId="0" shapeId="0" xr:uid="{311C7BF3-9D04-4A56-B6C9-1D237ABBAE35}">
      <text>
        <r>
          <rPr>
            <b/>
            <sz val="9"/>
            <color indexed="81"/>
            <rFont val="Tahoma"/>
            <family val="2"/>
          </rPr>
          <t>Gonzalo Chavez:</t>
        </r>
        <r>
          <rPr>
            <sz val="9"/>
            <color indexed="81"/>
            <rFont val="Tahoma"/>
            <family val="2"/>
          </rPr>
          <t xml:space="preserve">
THE GREEN COLUMN IS IS THE COLUMN THAT WILL BE GRADED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E436C2-4BE8-4F1C-B262-7ADE1597CF34}"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2" xr16:uid="{640FF2FF-DEFE-404C-B100-0C7CFE3E792B}" keepAlive="1" name="Query - Table 0 (2)" description="Connection to the 'Table 0 (2)' query in the workbook." type="5" refreshedVersion="8" background="1" saveData="1">
    <dbPr connection="Provider=Microsoft.Mashup.OleDb.1;Data Source=$Workbook$;Location=&quot;Table 0 (2)&quot;;Extended Properties=&quot;&quot;" command="SELECT * FROM [Table 0 (2)]"/>
  </connection>
  <connection id="3" xr16:uid="{4CF24F7F-AB27-4AD9-ADA1-3D4CC35F3CE7}" keepAlive="1" name="Query - Table 0 (3)" description="Connection to the 'Table 0 (3)' query in the workbook." type="5" refreshedVersion="8" background="1" saveData="1">
    <dbPr connection="Provider=Microsoft.Mashup.OleDb.1;Data Source=$Workbook$;Location=&quot;Table 0 (3)&quot;;Extended Properties=&quot;&quot;" command="SELECT * FROM [Table 0 (3)]"/>
  </connection>
  <connection id="4" xr16:uid="{22A24E78-EFDB-4196-97A5-A7C05962FE3D}" keepAlive="1" name="Query - Table 0 (4)" description="Connection to the 'Table 0 (4)' query in the workbook." type="5" refreshedVersion="8" background="1" saveData="1">
    <dbPr connection="Provider=Microsoft.Mashup.OleDb.1;Data Source=$Workbook$;Location=&quot;Table 0 (4)&quot;;Extended Properties=&quot;&quot;" command="SELECT * FROM [Table 0 (4)]"/>
  </connection>
  <connection id="5" xr16:uid="{37E3E712-2053-4A53-884B-B655AD3C640B}" keepAlive="1" name="Query - Table 0 (5)" description="Connection to the 'Table 0 (5)' query in the workbook." type="5" refreshedVersion="8" background="1" saveData="1">
    <dbPr connection="Provider=Microsoft.Mashup.OleDb.1;Data Source=$Workbook$;Location=&quot;Table 0 (5)&quot;;Extended Properties=&quot;&quot;" command="SELECT * FROM [Table 0 (5)]"/>
  </connection>
  <connection id="6" xr16:uid="{B3F97696-428F-4158-9AEA-EC8DD08B0AD7}" keepAlive="1" name="Query - Table 0 (6)" description="Connection to the 'Table 0 (6)' query in the workbook." type="5" refreshedVersion="8" background="1" saveData="1">
    <dbPr connection="Provider=Microsoft.Mashup.OleDb.1;Data Source=$Workbook$;Location=&quot;Table 0 (6)&quot;;Extended Properties=&quot;&quot;" command="SELECT * FROM [Table 0 (6)]"/>
  </connection>
</connections>
</file>

<file path=xl/sharedStrings.xml><?xml version="1.0" encoding="utf-8"?>
<sst xmlns="http://schemas.openxmlformats.org/spreadsheetml/2006/main" count="187" uniqueCount="152">
  <si>
    <t xml:space="preserve"> </t>
  </si>
  <si>
    <t>WACC</t>
  </si>
  <si>
    <t>EBIT</t>
  </si>
  <si>
    <t>Cash</t>
  </si>
  <si>
    <t>Market Risk Premium</t>
  </si>
  <si>
    <t>Period</t>
  </si>
  <si>
    <t>Rate</t>
  </si>
  <si>
    <t>YTM for 30-year government debt</t>
  </si>
  <si>
    <t xml:space="preserve">Stock Market Return  </t>
  </si>
  <si>
    <t>YTM for 20-year government debt</t>
  </si>
  <si>
    <t>Note 1: DO NOT DELETE OR INSERT ANY ROWS OR COLUMNS IN THIS AREA</t>
  </si>
  <si>
    <t>Revenue</t>
  </si>
  <si>
    <t>Revenue growth (%)</t>
  </si>
  <si>
    <t>COGS (% of Rev)</t>
  </si>
  <si>
    <t>Initial Marketing Research cost</t>
  </si>
  <si>
    <t>Cash ($ in year 0, % of revenues in years 1-3)</t>
  </si>
  <si>
    <t>AR (Days in years 1-3)</t>
  </si>
  <si>
    <t>Inventory ($ in year 0, Days in yeas 1-3)</t>
  </si>
  <si>
    <t>AP ($ in year 0, Days in years 1-3)</t>
  </si>
  <si>
    <t>Tax rate (%)</t>
  </si>
  <si>
    <t>Interest cost of debt</t>
  </si>
  <si>
    <t>Additional Information</t>
  </si>
  <si>
    <t>Lost revenue in other products</t>
  </si>
  <si>
    <t>RESPONSE AREA</t>
  </si>
  <si>
    <t xml:space="preserve">DO NOT WRITE IN GREY AREA BELOW </t>
  </si>
  <si>
    <t>Cannibalization (sales erosion)</t>
  </si>
  <si>
    <t>COGS (using Net Revenues)</t>
  </si>
  <si>
    <t>Overhead Expense</t>
  </si>
  <si>
    <t>Depreciation</t>
  </si>
  <si>
    <t>Interest Expense</t>
  </si>
  <si>
    <t>Taxes</t>
  </si>
  <si>
    <t>EBIT(1-T)</t>
  </si>
  <si>
    <t>+Depreciation</t>
  </si>
  <si>
    <t>Investment in NOWC</t>
  </si>
  <si>
    <t>Tax impact of machinery sale</t>
  </si>
  <si>
    <t>FCF</t>
  </si>
  <si>
    <t>NPV</t>
  </si>
  <si>
    <t>IRR</t>
  </si>
  <si>
    <t>WORKING CAPITAL ESTIMATION</t>
  </si>
  <si>
    <t>AR</t>
  </si>
  <si>
    <t>Inv</t>
  </si>
  <si>
    <t>AP</t>
  </si>
  <si>
    <t>NOWC</t>
  </si>
  <si>
    <t>Inv in NOWC</t>
  </si>
  <si>
    <t>Book value</t>
  </si>
  <si>
    <t>TAX IMPACT</t>
  </si>
  <si>
    <t>Sale of assets</t>
  </si>
  <si>
    <t>Cannibalization</t>
  </si>
  <si>
    <t>Now</t>
  </si>
  <si>
    <t>Depreciation coefficient</t>
  </si>
  <si>
    <t>Depreciation coeff (straight line, 4 years)</t>
  </si>
  <si>
    <t>TABLE 1: YOUR RESPONSES</t>
  </si>
  <si>
    <t>Note 1: Do not delete or insert any rows or columns in Table 1 below.</t>
  </si>
  <si>
    <t>Dividend at year  0</t>
  </si>
  <si>
    <t>Dividend at year  1</t>
  </si>
  <si>
    <t>Dividend at year  2</t>
  </si>
  <si>
    <t>Dividend at year  3</t>
  </si>
  <si>
    <t>Dividend at year  4</t>
  </si>
  <si>
    <t>Dividend at year  5</t>
  </si>
  <si>
    <t>Dividend at year  6</t>
  </si>
  <si>
    <t>VERY IMPORTANT: YOUR RESPONSES SHOULD BE PROVIDED IN TABLE 1. CELLS WITH RESPONSES MUST SHOW CALCULATIONS OR DYNAMIC LINKS TO EARN FULL CREDIT</t>
  </si>
  <si>
    <t>Note 2: You may also work outside of these spaces but your answers should be in Table 1.</t>
  </si>
  <si>
    <t>Price at end of year 4</t>
  </si>
  <si>
    <t>Price at end of year 5</t>
  </si>
  <si>
    <t>YOU MAY USE ANY SPACE BELOW FOR YOUR CALCULATIONS AS NEEDED BUT PLEASE REMEMBER TO INSERT YOUR ANSWERS IN TABLE 1</t>
  </si>
  <si>
    <t>Dividend at year  7</t>
  </si>
  <si>
    <t>Dividend Growth rate during year 1 (%)</t>
  </si>
  <si>
    <t>Dividend Growth rate for years 2 and 3 (%)</t>
  </si>
  <si>
    <t>Dividend Growth rate after year 4 (%)</t>
  </si>
  <si>
    <t>FINAL ANSWER: PRICE IN YEAR 0 ($)</t>
  </si>
  <si>
    <t xml:space="preserve">Note 1: Do not delete or insert any rows or columns in Table 1 below. Note that some cells in Table 1 may be unnecessary for your calculations. If so, do not use them. </t>
  </si>
  <si>
    <t xml:space="preserve">DO NOT WRITE IN THIS GREY AREA OR MOVE IT </t>
  </si>
  <si>
    <t>Discount Rate (%)</t>
  </si>
  <si>
    <t>Dividend Growth rate after year 3 (%)</t>
  </si>
  <si>
    <t>Price at end of year 3</t>
  </si>
  <si>
    <r>
      <rPr>
        <b/>
        <sz val="16"/>
        <color theme="1"/>
        <rFont val="Calibri"/>
        <family val="2"/>
        <scheme val="minor"/>
      </rPr>
      <t xml:space="preserve">ASSUMPTIONS BOX AREA </t>
    </r>
    <r>
      <rPr>
        <sz val="16"/>
        <color theme="1"/>
        <rFont val="Calibri"/>
        <family val="2"/>
        <scheme val="minor"/>
      </rPr>
      <t>PLEASE POPULATE ALL CELLS IN THIS BOX</t>
    </r>
  </si>
  <si>
    <t xml:space="preserve">Note 2: You may eventually not need to use all cells in this box when populating the response area </t>
  </si>
  <si>
    <t>Note 2: If a cell in response area is not used, it should be left empty</t>
  </si>
  <si>
    <r>
      <t xml:space="preserve">Net Revenue </t>
    </r>
    <r>
      <rPr>
        <b/>
        <u/>
        <sz val="11"/>
        <color theme="1"/>
        <rFont val="Calibri"/>
        <family val="2"/>
        <scheme val="minor"/>
      </rPr>
      <t>(Note: This cell must have a numerical value different than 0)</t>
    </r>
  </si>
  <si>
    <t>DEPRECIATION ESTIMATION</t>
  </si>
  <si>
    <t>YOU MAY USE ANY SPACE BELOW FOR YOUR CALCULATIONS AS NEEDED BUT PLEASE REMEMBER TO INSERT YOUR ANSWERS IN THE REQUIRED SPACES</t>
  </si>
  <si>
    <t>Fixed asset initial investment in machinery</t>
  </si>
  <si>
    <t>Fixed Asset (machinery) sale price at year 3</t>
  </si>
  <si>
    <t>Investment/Sale of Gross Fixed Assets (machinery)</t>
  </si>
  <si>
    <t>ACCEPT PROJECT?</t>
  </si>
  <si>
    <t>Equity Beta</t>
  </si>
  <si>
    <t>D/V</t>
  </si>
  <si>
    <t>E/V</t>
  </si>
  <si>
    <t>asset beta</t>
  </si>
  <si>
    <t>SIMILAR 1</t>
  </si>
  <si>
    <t>SIMILAR 2</t>
  </si>
  <si>
    <t>SIMILAR 3</t>
  </si>
  <si>
    <t>SIMILAR 4</t>
  </si>
  <si>
    <t>Tax rate</t>
  </si>
  <si>
    <t>COST OF EQUITY CALCULATION</t>
  </si>
  <si>
    <t>Target Wd</t>
  </si>
  <si>
    <t>Target Ws</t>
  </si>
  <si>
    <t>Equity beta</t>
  </si>
  <si>
    <t>Risk-free rate</t>
  </si>
  <si>
    <r>
      <rPr>
        <sz val="16"/>
        <color theme="1"/>
        <rFont val="Calibri"/>
        <family val="2"/>
        <scheme val="minor"/>
      </rPr>
      <t>r</t>
    </r>
    <r>
      <rPr>
        <sz val="11"/>
        <color theme="1"/>
        <rFont val="Calibri"/>
        <family val="2"/>
        <scheme val="minor"/>
      </rPr>
      <t>s</t>
    </r>
  </si>
  <si>
    <t>COST OF DEBT CALCULATION</t>
  </si>
  <si>
    <t>Default Spread</t>
  </si>
  <si>
    <r>
      <rPr>
        <sz val="16"/>
        <color theme="1"/>
        <rFont val="Calibri"/>
        <family val="2"/>
        <scheme val="minor"/>
      </rPr>
      <t>r</t>
    </r>
    <r>
      <rPr>
        <sz val="11"/>
        <color theme="1"/>
        <rFont val="Calibri"/>
        <family val="2"/>
        <scheme val="minor"/>
      </rPr>
      <t>d</t>
    </r>
  </si>
  <si>
    <t>Company</t>
  </si>
  <si>
    <t>Optimal Capital Structure (D/V)</t>
  </si>
  <si>
    <t>Rating Under Optimal Capital Structure</t>
  </si>
  <si>
    <t xml:space="preserve">Default Spread </t>
  </si>
  <si>
    <t>YTM for 5-year government debt</t>
  </si>
  <si>
    <t>BBB</t>
  </si>
  <si>
    <t>Historical Average of last 40 years</t>
  </si>
  <si>
    <t>Historical Average of last 5 years</t>
  </si>
  <si>
    <t>Semiconductor Corp</t>
  </si>
  <si>
    <t>VERY IMPORTANT: PLACE YOUR RESPONSES IN TABLE 1. ALL EMPTY CELLS MUST BE POPULATED WITH CALCULATIONS OR DYNAMIC LINKS TO EARN FULL CREDIT</t>
  </si>
  <si>
    <t>Table 1: Response column</t>
  </si>
  <si>
    <t xml:space="preserve">Table 3: Market Information </t>
  </si>
  <si>
    <t xml:space="preserve">Note 2: Please ensure that your responses in Table 1 are linked (except when noted) to other tables or other cells in Table 1 itself. </t>
  </si>
  <si>
    <t>Tax rate for Similar Company</t>
  </si>
  <si>
    <t xml:space="preserve"> Table 2: Information for similars</t>
  </si>
  <si>
    <r>
      <t xml:space="preserve">Table 4: </t>
    </r>
    <r>
      <rPr>
        <b/>
        <i/>
        <sz val="14"/>
        <color theme="1"/>
        <rFont val="Calibri"/>
        <family val="2"/>
        <scheme val="minor"/>
      </rPr>
      <t>Semiconductor Corporation</t>
    </r>
    <r>
      <rPr>
        <b/>
        <sz val="14"/>
        <color theme="1"/>
        <rFont val="Calibri"/>
        <family val="2"/>
        <scheme val="minor"/>
      </rPr>
      <t xml:space="preserve"> Information </t>
    </r>
  </si>
  <si>
    <t xml:space="preserve">Formulas </t>
  </si>
  <si>
    <t>Current Ratio= Current Assets/ Current Liabilities</t>
  </si>
  <si>
    <t>Quick Ratio= (Current Assets- Inventories)/ Current Liabilities</t>
  </si>
  <si>
    <t>Debt To Asset Ratio= Total Debt/ Total Assets</t>
  </si>
  <si>
    <t>Debt To Equity Ratio= Total Debt/Total Common Equity</t>
  </si>
  <si>
    <t>Market Debt Ratio= Total Debt/(Total Debt + Market Value of Equity)</t>
  </si>
  <si>
    <t>Interest Coverage Ratio= EBIT/ Interest Expense</t>
  </si>
  <si>
    <t>Days Inventory ( or Inventory Conversion Period)= Average Inventory/(COGS/365)</t>
  </si>
  <si>
    <t>Days Payable Outstanding = Average Accounts Payable/(COGS/365)</t>
  </si>
  <si>
    <t>Days Sales Outstanding= Average Accounts Receivable/(Annual Revenues/365)</t>
  </si>
  <si>
    <t xml:space="preserve">Cash Conversion Cycle = Days Inventory + Days Sales Outstanding  - Days Payable Outstanding </t>
  </si>
  <si>
    <t>Gross Profit Margin= Gross Profit/Revenues</t>
  </si>
  <si>
    <t>Operating Profit Margin= EBIT/ Revenues</t>
  </si>
  <si>
    <t>Net Profit Margin= Net Income/ Revenues</t>
  </si>
  <si>
    <t>Return on Assets (ROA)=Net Income/ Average Total Assets</t>
  </si>
  <si>
    <t>Return on Equity (ROE)=Net Income/Average Total Equity</t>
  </si>
  <si>
    <t>Return on Invested Capital (ROIC)= EBIT (1-t) / Average Invested Capital</t>
  </si>
  <si>
    <t>PE Ratio = Price per share/Earnings per share</t>
  </si>
  <si>
    <t>Earnings Per Share (EPS) = Net Income/Total Outstanding Shares</t>
  </si>
  <si>
    <t>ROE (DuPont) =  (Net income/Sales)* (Sales/Total Assets)* (Total Assets/Total Equity)</t>
  </si>
  <si>
    <t>Asset Turnover Ratio= Revenues/ Average Total Assets</t>
  </si>
  <si>
    <t>Equity Multiplier = Total Assets/Total Equity</t>
  </si>
  <si>
    <r>
      <t>g* = ROE</t>
    </r>
    <r>
      <rPr>
        <sz val="8"/>
        <color theme="1"/>
        <rFont val="Calibri"/>
        <family val="2"/>
        <scheme val="minor"/>
      </rPr>
      <t xml:space="preserve"> bop</t>
    </r>
    <r>
      <rPr>
        <sz val="11"/>
        <color theme="1"/>
        <rFont val="Calibri"/>
        <family val="2"/>
        <scheme val="minor"/>
      </rPr>
      <t xml:space="preserve"> x Retention ratio</t>
    </r>
  </si>
  <si>
    <t>Retention Rate = 1- Dividend Payout Ratio</t>
  </si>
  <si>
    <t>Dividend Payout Ratio = Dividends Paid to Shareholders/Net Income</t>
  </si>
  <si>
    <t>Average Asset Beta from similars</t>
  </si>
  <si>
    <t>Please Note: For this problem, not all cells are required to answer the question. The ones you do not use should be left blank. Please use dynamic links and avoid manually typing in values unless they are initial information. Not doing this may cause scoring errors.</t>
  </si>
  <si>
    <r>
      <t xml:space="preserve">Ave. Asset Life (yrs.) </t>
    </r>
    <r>
      <rPr>
        <b/>
        <sz val="11"/>
        <color theme="1"/>
        <rFont val="Calibri"/>
        <family val="2"/>
        <scheme val="minor"/>
      </rPr>
      <t>Given, you may manually type in</t>
    </r>
  </si>
  <si>
    <t>INPUTS for Semiconductor Corp.</t>
  </si>
  <si>
    <t>Note 1: Do not delete or insert any row or column in the area below. Please remmebr to use dynamic links.</t>
  </si>
  <si>
    <r>
      <t xml:space="preserve">Note 3: </t>
    </r>
    <r>
      <rPr>
        <b/>
        <sz val="16"/>
        <color rgb="FFFF0000"/>
        <rFont val="Calibri"/>
        <family val="2"/>
        <scheme val="minor"/>
      </rPr>
      <t>Make sure all numbers representing expenses are negative in the FCF estimation area (B33 to E46).</t>
    </r>
  </si>
  <si>
    <r>
      <rPr>
        <b/>
        <sz val="16"/>
        <color rgb="FFFF3300"/>
        <rFont val="Calibri"/>
        <family val="2"/>
        <scheme val="minor"/>
      </rPr>
      <t>VERY IMPORTANT:</t>
    </r>
    <r>
      <rPr>
        <sz val="16"/>
        <color rgb="FFFF3300"/>
        <rFont val="Calibri"/>
        <family val="2"/>
        <scheme val="minor"/>
      </rPr>
      <t xml:space="preserve"> </t>
    </r>
    <r>
      <rPr>
        <b/>
        <u/>
        <sz val="16"/>
        <color rgb="FFFF3300"/>
        <rFont val="Calibri"/>
        <family val="2"/>
        <scheme val="minor"/>
      </rPr>
      <t xml:space="preserve">I WILL GRADE THE CELLS COLOR-CODED GREEN </t>
    </r>
    <r>
      <rPr>
        <u/>
        <sz val="16"/>
        <rFont val="Calibri"/>
        <family val="2"/>
        <scheme val="minor"/>
      </rPr>
      <t>in area below,</t>
    </r>
    <r>
      <rPr>
        <sz val="16"/>
        <rFont val="Calibri"/>
        <family val="2"/>
        <scheme val="minor"/>
      </rPr>
      <t xml:space="preserve"> </t>
    </r>
    <r>
      <rPr>
        <sz val="16"/>
        <color theme="1"/>
        <rFont val="Calibri"/>
        <family val="2"/>
        <scheme val="minor"/>
      </rPr>
      <t xml:space="preserve">but you will need to use all of the area IN ROWS 33 TO 70 for your FCF calculations. </t>
    </r>
  </si>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</sst>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quot;$&quot;#,##0.00"/>
    <numFmt numFmtId="166" formatCode="_(* #,##0_);_(* \(#,##0\);_(* &quot;-&quot;??_);_(@_)"/>
    <numFmt numFmtId="167" formatCode="&quot;$&quot;#,##0.0000"/>
    <numFmt numFmtId="168" formatCode="&quot;$&quot;#,##0"/>
    <numFmt numFmtId="169"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6"/>
      <color theme="1"/>
      <name val="Calibri"/>
      <family val="2"/>
      <scheme val="minor"/>
    </font>
    <font>
      <sz val="10"/>
      <name val="Arial"/>
      <family val="2"/>
    </font>
    <font>
      <sz val="14"/>
      <color theme="1"/>
      <name val="Calibri"/>
      <family val="2"/>
      <scheme val="minor"/>
    </font>
    <font>
      <sz val="16"/>
      <color theme="1"/>
      <name val="Calibri"/>
      <family val="2"/>
      <scheme val="minor"/>
    </font>
    <font>
      <b/>
      <sz val="14"/>
      <color theme="1"/>
      <name val="Calibri"/>
      <family val="2"/>
      <scheme val="minor"/>
    </font>
    <font>
      <sz val="18"/>
      <color theme="1"/>
      <name val="Calibri"/>
      <family val="2"/>
      <scheme val="minor"/>
    </font>
    <font>
      <b/>
      <sz val="18"/>
      <color theme="1"/>
      <name val="Calibri"/>
      <family val="2"/>
      <scheme val="minor"/>
    </font>
    <font>
      <b/>
      <i/>
      <sz val="16"/>
      <color theme="1"/>
      <name val="Calibri"/>
      <family val="2"/>
      <scheme val="minor"/>
    </font>
    <font>
      <b/>
      <i/>
      <sz val="10"/>
      <color theme="1"/>
      <name val="Calibri"/>
      <family val="2"/>
      <scheme val="minor"/>
    </font>
    <font>
      <b/>
      <u/>
      <sz val="11"/>
      <color theme="1"/>
      <name val="Calibri"/>
      <family val="2"/>
      <scheme val="minor"/>
    </font>
    <font>
      <b/>
      <sz val="20"/>
      <color theme="1"/>
      <name val="Calibri"/>
      <family val="2"/>
      <scheme val="minor"/>
    </font>
    <font>
      <sz val="20"/>
      <color theme="1"/>
      <name val="Calibri"/>
      <family val="2"/>
      <scheme val="minor"/>
    </font>
    <font>
      <i/>
      <sz val="16"/>
      <color theme="1"/>
      <name val="Calibri"/>
      <family val="2"/>
      <scheme val="minor"/>
    </font>
    <font>
      <b/>
      <sz val="9"/>
      <color indexed="81"/>
      <name val="Tahoma"/>
      <family val="2"/>
    </font>
    <font>
      <sz val="9"/>
      <color indexed="81"/>
      <name val="Tahoma"/>
      <family val="2"/>
    </font>
    <font>
      <b/>
      <sz val="16"/>
      <color rgb="FFFF3300"/>
      <name val="Calibri"/>
      <family val="2"/>
      <scheme val="minor"/>
    </font>
    <font>
      <sz val="16"/>
      <color rgb="FFFF3300"/>
      <name val="Calibri"/>
      <family val="2"/>
      <scheme val="minor"/>
    </font>
    <font>
      <b/>
      <u/>
      <sz val="16"/>
      <color rgb="FFFF3300"/>
      <name val="Calibri"/>
      <family val="2"/>
      <scheme val="minor"/>
    </font>
    <font>
      <sz val="8"/>
      <name val="Calibri"/>
      <family val="2"/>
      <scheme val="minor"/>
    </font>
    <font>
      <b/>
      <sz val="12"/>
      <color theme="1"/>
      <name val="Calibri"/>
      <family val="2"/>
      <scheme val="minor"/>
    </font>
    <font>
      <b/>
      <i/>
      <sz val="14"/>
      <color theme="1"/>
      <name val="Calibri"/>
      <family val="2"/>
      <scheme val="minor"/>
    </font>
    <font>
      <b/>
      <i/>
      <sz val="12"/>
      <color theme="1"/>
      <name val="Calibri"/>
      <family val="2"/>
      <scheme val="minor"/>
    </font>
    <font>
      <b/>
      <i/>
      <sz val="18"/>
      <color theme="1"/>
      <name val="Calibri"/>
      <family val="2"/>
      <scheme val="minor"/>
    </font>
    <font>
      <sz val="8"/>
      <color theme="1"/>
      <name val="Calibri"/>
      <family val="2"/>
      <scheme val="minor"/>
    </font>
    <font>
      <b/>
      <sz val="16"/>
      <color rgb="FFFF0000"/>
      <name val="Calibri"/>
      <family val="2"/>
      <scheme val="minor"/>
    </font>
    <font>
      <sz val="16"/>
      <name val="Calibri"/>
      <family val="2"/>
      <scheme val="minor"/>
    </font>
    <font>
      <u/>
      <sz val="16"/>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6" fillId="0" borderId="0"/>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44" fontId="1" fillId="0" borderId="0" applyFont="0" applyFill="0" applyBorder="0" applyAlignment="0" applyProtection="0"/>
  </cellStyleXfs>
  <cellXfs count="255">
    <xf numFmtId="0" fontId="0" fillId="0" borderId="0" xfId="0"/>
    <xf numFmtId="0" fontId="0" fillId="0" borderId="0" xfId="0" applyAlignment="1">
      <alignment horizontal="right"/>
    </xf>
    <xf numFmtId="0" fontId="0" fillId="5" borderId="0" xfId="0" applyFill="1"/>
    <xf numFmtId="0" fontId="8" fillId="8" borderId="2" xfId="0" applyFont="1" applyFill="1" applyBorder="1"/>
    <xf numFmtId="44" fontId="0" fillId="0" borderId="0" xfId="0" applyNumberFormat="1"/>
    <xf numFmtId="0" fontId="2" fillId="0" borderId="0" xfId="0" applyFont="1"/>
    <xf numFmtId="38" fontId="0" fillId="0" borderId="0" xfId="0" applyNumberFormat="1"/>
    <xf numFmtId="0" fontId="0" fillId="9" borderId="0" xfId="0" applyFill="1"/>
    <xf numFmtId="38" fontId="5" fillId="10" borderId="2" xfId="0" applyNumberFormat="1" applyFont="1" applyFill="1" applyBorder="1"/>
    <xf numFmtId="0" fontId="0" fillId="10" borderId="3" xfId="0" applyFill="1" applyBorder="1"/>
    <xf numFmtId="0" fontId="0" fillId="10" borderId="4" xfId="0" applyFill="1" applyBorder="1" applyAlignment="1">
      <alignment horizontal="right"/>
    </xf>
    <xf numFmtId="0" fontId="0" fillId="10" borderId="0" xfId="0" applyFill="1"/>
    <xf numFmtId="0" fontId="0" fillId="10" borderId="6" xfId="0" applyFill="1" applyBorder="1" applyAlignment="1">
      <alignment horizontal="right"/>
    </xf>
    <xf numFmtId="0" fontId="0" fillId="0" borderId="0" xfId="0" quotePrefix="1"/>
    <xf numFmtId="0" fontId="0" fillId="10" borderId="6" xfId="0" applyFill="1" applyBorder="1"/>
    <xf numFmtId="9" fontId="0" fillId="0" borderId="0" xfId="2" applyFont="1"/>
    <xf numFmtId="38" fontId="10" fillId="0" borderId="0" xfId="0" applyNumberFormat="1" applyFont="1"/>
    <xf numFmtId="38" fontId="15" fillId="0" borderId="0" xfId="0" applyNumberFormat="1" applyFont="1"/>
    <xf numFmtId="38" fontId="2" fillId="0" borderId="0" xfId="0" applyNumberFormat="1" applyFont="1"/>
    <xf numFmtId="164" fontId="10" fillId="0" borderId="0" xfId="11" applyNumberFormat="1" applyFont="1"/>
    <xf numFmtId="0" fontId="16" fillId="0" borderId="0" xfId="0" applyFont="1"/>
    <xf numFmtId="0" fontId="8" fillId="6" borderId="2" xfId="0" applyFont="1" applyFill="1" applyBorder="1"/>
    <xf numFmtId="0" fontId="17" fillId="6" borderId="3" xfId="0" applyFont="1" applyFill="1" applyBorder="1" applyAlignment="1">
      <alignment vertical="center"/>
    </xf>
    <xf numFmtId="0" fontId="17" fillId="6" borderId="4" xfId="0" applyFont="1" applyFill="1" applyBorder="1" applyAlignment="1">
      <alignment vertical="center"/>
    </xf>
    <xf numFmtId="0" fontId="0" fillId="6" borderId="5" xfId="0" applyFill="1" applyBorder="1"/>
    <xf numFmtId="0" fontId="0" fillId="6" borderId="7" xfId="0" applyFill="1" applyBorder="1"/>
    <xf numFmtId="0" fontId="5" fillId="11" borderId="2" xfId="0" applyFont="1" applyFill="1" applyBorder="1"/>
    <xf numFmtId="0" fontId="17" fillId="11" borderId="3" xfId="0" applyFont="1" applyFill="1" applyBorder="1" applyAlignment="1">
      <alignment horizontal="center" vertical="center"/>
    </xf>
    <xf numFmtId="0" fontId="17" fillId="11" borderId="4" xfId="0" applyFont="1" applyFill="1" applyBorder="1" applyAlignment="1">
      <alignment horizontal="center" vertical="center"/>
    </xf>
    <xf numFmtId="0" fontId="0" fillId="11" borderId="5" xfId="0" applyFill="1" applyBorder="1"/>
    <xf numFmtId="0" fontId="0" fillId="11" borderId="0" xfId="0" applyFill="1"/>
    <xf numFmtId="9" fontId="0" fillId="11" borderId="10" xfId="2" applyFont="1" applyFill="1" applyBorder="1"/>
    <xf numFmtId="38" fontId="0" fillId="11" borderId="0" xfId="11" applyNumberFormat="1" applyFont="1" applyFill="1"/>
    <xf numFmtId="38" fontId="0" fillId="11" borderId="10" xfId="11" applyNumberFormat="1" applyFont="1" applyFill="1" applyBorder="1"/>
    <xf numFmtId="0" fontId="0" fillId="11" borderId="7" xfId="0" applyFill="1" applyBorder="1"/>
    <xf numFmtId="0" fontId="5" fillId="2" borderId="2" xfId="0" applyFont="1" applyFill="1" applyBorder="1"/>
    <xf numFmtId="38" fontId="0" fillId="2" borderId="3" xfId="11" applyNumberFormat="1" applyFont="1" applyFill="1" applyBorder="1"/>
    <xf numFmtId="0" fontId="12" fillId="2" borderId="4" xfId="0" applyFont="1" applyFill="1" applyBorder="1"/>
    <xf numFmtId="0" fontId="0" fillId="2" borderId="5" xfId="0" applyFill="1" applyBorder="1"/>
    <xf numFmtId="0" fontId="0" fillId="2" borderId="7" xfId="0" applyFill="1" applyBorder="1"/>
    <xf numFmtId="38" fontId="0" fillId="2" borderId="8" xfId="0" applyNumberFormat="1" applyFill="1" applyBorder="1"/>
    <xf numFmtId="38" fontId="0" fillId="5" borderId="10" xfId="0" applyNumberFormat="1" applyFill="1" applyBorder="1"/>
    <xf numFmtId="0" fontId="3" fillId="8" borderId="10" xfId="0" applyFont="1" applyFill="1" applyBorder="1"/>
    <xf numFmtId="0" fontId="3" fillId="8" borderId="17" xfId="0" applyFont="1" applyFill="1" applyBorder="1"/>
    <xf numFmtId="0" fontId="3" fillId="8" borderId="12" xfId="0" applyFont="1" applyFill="1" applyBorder="1"/>
    <xf numFmtId="0" fontId="13" fillId="8" borderId="12" xfId="0" applyFont="1" applyFill="1" applyBorder="1"/>
    <xf numFmtId="0" fontId="5" fillId="5" borderId="0" xfId="0" applyFont="1" applyFill="1"/>
    <xf numFmtId="38" fontId="0" fillId="5" borderId="0" xfId="0" applyNumberFormat="1" applyFill="1"/>
    <xf numFmtId="0" fontId="8" fillId="5" borderId="5" xfId="0" applyFont="1" applyFill="1" applyBorder="1"/>
    <xf numFmtId="10" fontId="0" fillId="5" borderId="10" xfId="2" applyNumberFormat="1" applyFont="1" applyFill="1" applyBorder="1"/>
    <xf numFmtId="0" fontId="0" fillId="5" borderId="10" xfId="0" applyFill="1" applyBorder="1"/>
    <xf numFmtId="164" fontId="4" fillId="8" borderId="10" xfId="11" applyNumberFormat="1" applyFont="1" applyFill="1" applyBorder="1"/>
    <xf numFmtId="9" fontId="4" fillId="8" borderId="10" xfId="2" applyFont="1" applyFill="1" applyBorder="1"/>
    <xf numFmtId="38" fontId="4" fillId="8" borderId="10" xfId="0" applyNumberFormat="1" applyFont="1" applyFill="1" applyBorder="1" applyAlignment="1">
      <alignment horizontal="right" vertical="center"/>
    </xf>
    <xf numFmtId="1" fontId="4" fillId="8" borderId="10" xfId="2" applyNumberFormat="1" applyFont="1" applyFill="1" applyBorder="1" applyAlignment="1">
      <alignment horizontal="right" vertical="center"/>
    </xf>
    <xf numFmtId="38" fontId="4" fillId="8" borderId="10" xfId="0" applyNumberFormat="1" applyFont="1" applyFill="1" applyBorder="1"/>
    <xf numFmtId="38" fontId="0" fillId="11" borderId="10" xfId="0" applyNumberFormat="1" applyFill="1" applyBorder="1"/>
    <xf numFmtId="0" fontId="0" fillId="6" borderId="6" xfId="0" applyFill="1" applyBorder="1"/>
    <xf numFmtId="166" fontId="1" fillId="6" borderId="6" xfId="1" applyNumberFormat="1" applyFill="1" applyBorder="1"/>
    <xf numFmtId="44" fontId="4" fillId="8" borderId="10" xfId="11" applyFont="1" applyFill="1" applyBorder="1"/>
    <xf numFmtId="38" fontId="4" fillId="8" borderId="19" xfId="0" applyNumberFormat="1" applyFont="1" applyFill="1" applyBorder="1"/>
    <xf numFmtId="164" fontId="4" fillId="8" borderId="19" xfId="11" applyNumberFormat="1" applyFont="1" applyFill="1" applyBorder="1"/>
    <xf numFmtId="0" fontId="4" fillId="8" borderId="18" xfId="0" applyFont="1" applyFill="1" applyBorder="1"/>
    <xf numFmtId="9" fontId="4" fillId="8" borderId="13" xfId="2" applyFont="1" applyFill="1" applyBorder="1"/>
    <xf numFmtId="164" fontId="4" fillId="8" borderId="13" xfId="11" applyNumberFormat="1" applyFont="1" applyFill="1" applyBorder="1" applyAlignment="1">
      <alignment horizontal="left" indent="1"/>
    </xf>
    <xf numFmtId="1" fontId="4" fillId="8" borderId="13" xfId="0" applyNumberFormat="1" applyFont="1" applyFill="1" applyBorder="1" applyAlignment="1">
      <alignment horizontal="right" vertical="center"/>
    </xf>
    <xf numFmtId="1" fontId="4" fillId="8" borderId="13" xfId="2" applyNumberFormat="1" applyFont="1" applyFill="1" applyBorder="1" applyAlignment="1">
      <alignment horizontal="right" vertical="center"/>
    </xf>
    <xf numFmtId="9" fontId="4" fillId="8" borderId="13" xfId="2" applyFont="1" applyFill="1" applyBorder="1" applyAlignment="1">
      <alignment horizontal="right" vertical="center"/>
    </xf>
    <xf numFmtId="38" fontId="4" fillId="8" borderId="13" xfId="0" applyNumberFormat="1" applyFont="1" applyFill="1" applyBorder="1"/>
    <xf numFmtId="38" fontId="4" fillId="8" borderId="16" xfId="0" applyNumberFormat="1" applyFont="1" applyFill="1" applyBorder="1"/>
    <xf numFmtId="38" fontId="4" fillId="8" borderId="15" xfId="0" applyNumberFormat="1" applyFont="1" applyFill="1" applyBorder="1"/>
    <xf numFmtId="0" fontId="4" fillId="8" borderId="13" xfId="0" applyFont="1" applyFill="1" applyBorder="1"/>
    <xf numFmtId="0" fontId="0" fillId="2" borderId="0" xfId="0" applyFill="1"/>
    <xf numFmtId="0" fontId="0" fillId="2" borderId="6" xfId="0" applyFill="1" applyBorder="1"/>
    <xf numFmtId="0" fontId="0" fillId="2" borderId="3" xfId="0" applyFill="1" applyBorder="1"/>
    <xf numFmtId="0" fontId="0" fillId="2" borderId="3" xfId="0" applyFill="1" applyBorder="1" applyAlignment="1">
      <alignment horizontal="right"/>
    </xf>
    <xf numFmtId="0" fontId="0" fillId="2" borderId="4" xfId="0" applyFill="1" applyBorder="1"/>
    <xf numFmtId="0" fontId="0" fillId="2" borderId="0" xfId="0" applyFill="1" applyAlignment="1">
      <alignment horizontal="right"/>
    </xf>
    <xf numFmtId="0" fontId="8" fillId="2" borderId="5" xfId="0" applyFont="1" applyFill="1" applyBorder="1"/>
    <xf numFmtId="38" fontId="0" fillId="2" borderId="0" xfId="0" applyNumberFormat="1" applyFill="1"/>
    <xf numFmtId="0" fontId="8" fillId="2" borderId="7" xfId="0" applyFont="1" applyFill="1" applyBorder="1"/>
    <xf numFmtId="0" fontId="0" fillId="2" borderId="8" xfId="0" applyFill="1" applyBorder="1"/>
    <xf numFmtId="0" fontId="0" fillId="2" borderId="8" xfId="0" applyFill="1" applyBorder="1" applyAlignment="1">
      <alignment horizontal="right"/>
    </xf>
    <xf numFmtId="0" fontId="0" fillId="2" borderId="9" xfId="0" applyFill="1" applyBorder="1"/>
    <xf numFmtId="0" fontId="20" fillId="2" borderId="2" xfId="0" applyFont="1" applyFill="1" applyBorder="1"/>
    <xf numFmtId="38" fontId="0" fillId="2" borderId="3" xfId="0" applyNumberFormat="1" applyFill="1" applyBorder="1"/>
    <xf numFmtId="167" fontId="0" fillId="2" borderId="0" xfId="0" applyNumberFormat="1" applyFill="1" applyAlignment="1">
      <alignment horizontal="center"/>
    </xf>
    <xf numFmtId="0" fontId="11" fillId="2" borderId="3" xfId="0" applyFont="1" applyFill="1" applyBorder="1"/>
    <xf numFmtId="38" fontId="4" fillId="8" borderId="11" xfId="0" applyNumberFormat="1" applyFont="1" applyFill="1" applyBorder="1"/>
    <xf numFmtId="0" fontId="3" fillId="8" borderId="20" xfId="0" applyFont="1" applyFill="1" applyBorder="1"/>
    <xf numFmtId="9" fontId="4" fillId="8" borderId="1" xfId="2" applyFont="1" applyFill="1" applyBorder="1"/>
    <xf numFmtId="38" fontId="4" fillId="8" borderId="21" xfId="0" applyNumberFormat="1" applyFont="1" applyFill="1" applyBorder="1"/>
    <xf numFmtId="0" fontId="5" fillId="5" borderId="2" xfId="0" applyFont="1" applyFill="1" applyBorder="1"/>
    <xf numFmtId="38" fontId="0" fillId="5" borderId="3" xfId="0" applyNumberFormat="1" applyFill="1" applyBorder="1"/>
    <xf numFmtId="0" fontId="0" fillId="5" borderId="3" xfId="0" applyFill="1" applyBorder="1"/>
    <xf numFmtId="0" fontId="0" fillId="5" borderId="4" xfId="0" applyFill="1" applyBorder="1" applyAlignment="1">
      <alignment horizontal="right"/>
    </xf>
    <xf numFmtId="0" fontId="0" fillId="5" borderId="6" xfId="0" applyFill="1" applyBorder="1" applyAlignment="1">
      <alignment horizontal="right"/>
    </xf>
    <xf numFmtId="0" fontId="8" fillId="5" borderId="7" xfId="0" applyFont="1" applyFill="1" applyBorder="1"/>
    <xf numFmtId="38" fontId="0" fillId="5" borderId="8" xfId="0" applyNumberFormat="1" applyFill="1" applyBorder="1"/>
    <xf numFmtId="0" fontId="0" fillId="5" borderId="8" xfId="0" applyFill="1" applyBorder="1"/>
    <xf numFmtId="0" fontId="0" fillId="5" borderId="9" xfId="0" applyFill="1" applyBorder="1" applyAlignment="1">
      <alignment horizontal="right"/>
    </xf>
    <xf numFmtId="168" fontId="0" fillId="6" borderId="0" xfId="0" applyNumberFormat="1" applyFill="1"/>
    <xf numFmtId="168" fontId="1" fillId="6" borderId="0" xfId="1" applyNumberFormat="1" applyFill="1" applyBorder="1"/>
    <xf numFmtId="168" fontId="0" fillId="5" borderId="10" xfId="0" applyNumberFormat="1" applyFill="1" applyBorder="1"/>
    <xf numFmtId="168" fontId="1" fillId="6" borderId="8" xfId="1" applyNumberFormat="1" applyFill="1" applyBorder="1"/>
    <xf numFmtId="168" fontId="0" fillId="5" borderId="16" xfId="0" applyNumberFormat="1" applyFill="1" applyBorder="1"/>
    <xf numFmtId="0" fontId="24" fillId="10" borderId="0" xfId="0" applyFont="1" applyFill="1"/>
    <xf numFmtId="0" fontId="24" fillId="10" borderId="6" xfId="0" applyFont="1" applyFill="1" applyBorder="1"/>
    <xf numFmtId="0" fontId="0" fillId="9" borderId="5" xfId="0" applyFill="1" applyBorder="1"/>
    <xf numFmtId="0" fontId="0" fillId="9" borderId="6" xfId="0" applyFill="1" applyBorder="1"/>
    <xf numFmtId="38" fontId="0" fillId="2" borderId="0" xfId="11" applyNumberFormat="1" applyFont="1" applyFill="1" applyBorder="1"/>
    <xf numFmtId="38" fontId="4" fillId="8" borderId="13" xfId="0" applyNumberFormat="1" applyFont="1" applyFill="1" applyBorder="1" applyAlignment="1">
      <alignment horizontal="right" vertical="center"/>
    </xf>
    <xf numFmtId="38" fontId="0" fillId="5" borderId="13" xfId="11" applyNumberFormat="1" applyFont="1" applyFill="1" applyBorder="1"/>
    <xf numFmtId="38" fontId="0" fillId="5" borderId="15" xfId="0" applyNumberFormat="1" applyFill="1" applyBorder="1"/>
    <xf numFmtId="0" fontId="24" fillId="9" borderId="5" xfId="0" applyFont="1" applyFill="1" applyBorder="1"/>
    <xf numFmtId="0" fontId="25" fillId="7" borderId="10" xfId="0" applyFont="1" applyFill="1" applyBorder="1" applyAlignment="1">
      <alignment horizontal="center" vertical="center"/>
    </xf>
    <xf numFmtId="0" fontId="7" fillId="7" borderId="14" xfId="0" applyFont="1" applyFill="1" applyBorder="1" applyAlignment="1">
      <alignment horizontal="center" vertical="center"/>
    </xf>
    <xf numFmtId="0" fontId="7" fillId="2" borderId="0" xfId="0" applyFont="1" applyFill="1" applyAlignment="1">
      <alignment horizontal="center" vertical="center"/>
    </xf>
    <xf numFmtId="0" fontId="25" fillId="2" borderId="0" xfId="0" applyFont="1" applyFill="1" applyAlignment="1">
      <alignment horizontal="center" vertical="center"/>
    </xf>
    <xf numFmtId="0" fontId="7" fillId="2" borderId="0" xfId="0" applyFont="1" applyFill="1"/>
    <xf numFmtId="10" fontId="7" fillId="2" borderId="0" xfId="0" applyNumberFormat="1" applyFont="1" applyFill="1" applyAlignment="1">
      <alignment horizontal="center" vertical="center"/>
    </xf>
    <xf numFmtId="9" fontId="7" fillId="2" borderId="0" xfId="2" applyFont="1" applyFill="1" applyBorder="1" applyAlignment="1">
      <alignment horizontal="center" vertical="center"/>
    </xf>
    <xf numFmtId="9" fontId="7" fillId="2" borderId="0" xfId="0" applyNumberFormat="1" applyFont="1" applyFill="1" applyAlignment="1">
      <alignment horizontal="center" vertical="center"/>
    </xf>
    <xf numFmtId="169" fontId="7" fillId="2" borderId="0" xfId="0" applyNumberFormat="1" applyFont="1" applyFill="1" applyAlignment="1">
      <alignment horizontal="center" vertical="center"/>
    </xf>
    <xf numFmtId="0" fontId="7" fillId="2" borderId="0" xfId="0" applyFont="1" applyFill="1" applyAlignment="1">
      <alignment wrapText="1"/>
    </xf>
    <xf numFmtId="0" fontId="7" fillId="2" borderId="0" xfId="0" applyFont="1" applyFill="1" applyAlignment="1">
      <alignment horizontal="center"/>
    </xf>
    <xf numFmtId="0" fontId="20" fillId="12" borderId="2" xfId="0" applyFont="1" applyFill="1" applyBorder="1"/>
    <xf numFmtId="38" fontId="0" fillId="12" borderId="3" xfId="0" applyNumberFormat="1" applyFill="1" applyBorder="1"/>
    <xf numFmtId="0" fontId="0" fillId="12" borderId="3" xfId="0" applyFill="1" applyBorder="1"/>
    <xf numFmtId="0" fontId="8" fillId="12" borderId="5" xfId="0" applyFont="1" applyFill="1" applyBorder="1"/>
    <xf numFmtId="38" fontId="0" fillId="12" borderId="0" xfId="0" applyNumberFormat="1" applyFill="1"/>
    <xf numFmtId="0" fontId="0" fillId="12" borderId="0" xfId="0" applyFill="1"/>
    <xf numFmtId="0" fontId="8" fillId="12" borderId="7" xfId="0" applyFont="1" applyFill="1" applyBorder="1"/>
    <xf numFmtId="38" fontId="0" fillId="12" borderId="8" xfId="0" applyNumberFormat="1" applyFill="1" applyBorder="1"/>
    <xf numFmtId="0" fontId="0" fillId="12" borderId="8" xfId="0" applyFill="1" applyBorder="1"/>
    <xf numFmtId="0" fontId="11" fillId="2" borderId="0" xfId="0" applyFont="1" applyFill="1"/>
    <xf numFmtId="0" fontId="0" fillId="12" borderId="4" xfId="0" applyFill="1" applyBorder="1"/>
    <xf numFmtId="0" fontId="0" fillId="12" borderId="6" xfId="0" applyFill="1" applyBorder="1"/>
    <xf numFmtId="0" fontId="0" fillId="12" borderId="9" xfId="0" applyFill="1" applyBorder="1"/>
    <xf numFmtId="0" fontId="4" fillId="7" borderId="12" xfId="0" applyFont="1" applyFill="1" applyBorder="1" applyAlignment="1">
      <alignment horizontal="left" vertical="center"/>
    </xf>
    <xf numFmtId="0" fontId="26" fillId="7" borderId="10" xfId="0" applyFont="1" applyFill="1" applyBorder="1" applyAlignment="1">
      <alignment horizontal="center" vertical="center"/>
    </xf>
    <xf numFmtId="0" fontId="26" fillId="7" borderId="13"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0" xfId="0" applyFont="1" applyFill="1" applyBorder="1" applyAlignment="1">
      <alignment horizontal="center" vertical="center"/>
    </xf>
    <xf numFmtId="10" fontId="4" fillId="7" borderId="13" xfId="0" applyNumberFormat="1" applyFont="1" applyFill="1" applyBorder="1" applyAlignment="1">
      <alignment horizontal="center" vertical="center"/>
    </xf>
    <xf numFmtId="9" fontId="4" fillId="7" borderId="13" xfId="0" applyNumberFormat="1" applyFont="1" applyFill="1" applyBorder="1" applyAlignment="1">
      <alignment horizontal="center" vertical="center"/>
    </xf>
    <xf numFmtId="0" fontId="4" fillId="7" borderId="10" xfId="0" applyFont="1" applyFill="1" applyBorder="1"/>
    <xf numFmtId="169" fontId="4" fillId="7" borderId="13" xfId="0" applyNumberFormat="1" applyFont="1" applyFill="1" applyBorder="1" applyAlignment="1">
      <alignment horizontal="center" vertical="center"/>
    </xf>
    <xf numFmtId="0" fontId="4" fillId="7" borderId="14" xfId="0" applyFont="1" applyFill="1" applyBorder="1" applyAlignment="1">
      <alignment horizontal="center" vertical="center"/>
    </xf>
    <xf numFmtId="0" fontId="4" fillId="7" borderId="16" xfId="0" applyFont="1" applyFill="1" applyBorder="1"/>
    <xf numFmtId="10" fontId="4" fillId="7" borderId="15" xfId="0" applyNumberFormat="1" applyFont="1" applyFill="1" applyBorder="1" applyAlignment="1">
      <alignment horizontal="center" vertical="center"/>
    </xf>
    <xf numFmtId="9" fontId="4" fillId="7" borderId="10" xfId="2" applyFont="1" applyFill="1" applyBorder="1" applyAlignment="1">
      <alignment horizontal="center" vertical="center"/>
    </xf>
    <xf numFmtId="0" fontId="4" fillId="7" borderId="12" xfId="0" applyFont="1" applyFill="1" applyBorder="1"/>
    <xf numFmtId="0" fontId="4" fillId="7" borderId="13" xfId="0" applyFont="1" applyFill="1" applyBorder="1" applyAlignment="1">
      <alignment horizontal="center" vertical="center"/>
    </xf>
    <xf numFmtId="0" fontId="4" fillId="7" borderId="16" xfId="0" applyFont="1" applyFill="1" applyBorder="1" applyAlignment="1">
      <alignment horizontal="center" vertical="center"/>
    </xf>
    <xf numFmtId="9" fontId="4" fillId="7" borderId="16" xfId="2" applyFont="1" applyFill="1" applyBorder="1" applyAlignment="1">
      <alignment horizontal="center" vertical="center"/>
    </xf>
    <xf numFmtId="10" fontId="7" fillId="2" borderId="0" xfId="2" applyNumberFormat="1" applyFont="1" applyFill="1" applyBorder="1" applyAlignment="1">
      <alignment horizontal="center" vertical="center"/>
    </xf>
    <xf numFmtId="9" fontId="7" fillId="2" borderId="0" xfId="2" applyFont="1" applyFill="1" applyBorder="1"/>
    <xf numFmtId="10" fontId="0" fillId="2" borderId="0" xfId="0" applyNumberFormat="1" applyFill="1"/>
    <xf numFmtId="0" fontId="25" fillId="7" borderId="10" xfId="0" applyFont="1" applyFill="1" applyBorder="1" applyAlignment="1">
      <alignment horizontal="center" vertical="center" wrapText="1"/>
    </xf>
    <xf numFmtId="0" fontId="25" fillId="7" borderId="12" xfId="0" applyFont="1" applyFill="1" applyBorder="1" applyAlignment="1">
      <alignment horizontal="center" vertical="center"/>
    </xf>
    <xf numFmtId="0" fontId="25" fillId="7" borderId="13" xfId="0" applyFont="1" applyFill="1" applyBorder="1" applyAlignment="1">
      <alignment horizontal="center" vertical="center" wrapText="1"/>
    </xf>
    <xf numFmtId="9" fontId="7" fillId="7" borderId="16" xfId="0" applyNumberFormat="1" applyFont="1" applyFill="1" applyBorder="1" applyAlignment="1">
      <alignment horizontal="center" vertical="center"/>
    </xf>
    <xf numFmtId="10" fontId="7" fillId="7" borderId="16" xfId="0" applyNumberFormat="1" applyFont="1" applyFill="1" applyBorder="1" applyAlignment="1">
      <alignment horizontal="center" vertical="center"/>
    </xf>
    <xf numFmtId="10" fontId="7" fillId="7" borderId="16" xfId="2" applyNumberFormat="1" applyFont="1" applyFill="1" applyBorder="1" applyAlignment="1">
      <alignment horizontal="center" vertical="center"/>
    </xf>
    <xf numFmtId="0" fontId="0" fillId="5" borderId="12" xfId="0" applyFill="1" applyBorder="1"/>
    <xf numFmtId="0" fontId="0" fillId="5" borderId="13" xfId="0" applyFill="1" applyBorder="1" applyAlignment="1">
      <alignment horizontal="center" vertical="center"/>
    </xf>
    <xf numFmtId="0" fontId="0" fillId="5" borderId="12" xfId="0" applyFill="1" applyBorder="1" applyAlignment="1">
      <alignment horizontal="center" vertical="center"/>
    </xf>
    <xf numFmtId="2" fontId="0" fillId="5" borderId="13" xfId="0" applyNumberFormat="1" applyFill="1" applyBorder="1" applyAlignment="1">
      <alignment horizontal="center" vertical="center"/>
    </xf>
    <xf numFmtId="0" fontId="0" fillId="5" borderId="12" xfId="0" applyFill="1" applyBorder="1" applyAlignment="1">
      <alignment horizontal="left" vertical="center"/>
    </xf>
    <xf numFmtId="9" fontId="0" fillId="5" borderId="13" xfId="2" applyFont="1" applyFill="1" applyBorder="1" applyAlignment="1">
      <alignment horizontal="center" vertical="center"/>
    </xf>
    <xf numFmtId="0" fontId="2" fillId="5" borderId="12" xfId="0" applyFont="1" applyFill="1" applyBorder="1"/>
    <xf numFmtId="0" fontId="2" fillId="5" borderId="13" xfId="0" applyFont="1" applyFill="1" applyBorder="1" applyAlignment="1">
      <alignment horizontal="center" vertical="center"/>
    </xf>
    <xf numFmtId="10" fontId="0" fillId="5" borderId="13" xfId="0" applyNumberFormat="1" applyFill="1" applyBorder="1" applyAlignment="1">
      <alignment horizontal="center" vertical="center"/>
    </xf>
    <xf numFmtId="0" fontId="2" fillId="5" borderId="14" xfId="0" applyFont="1" applyFill="1" applyBorder="1"/>
    <xf numFmtId="10" fontId="0" fillId="3" borderId="15" xfId="0" applyNumberFormat="1" applyFill="1" applyBorder="1" applyAlignment="1">
      <alignment horizontal="center" vertical="center"/>
    </xf>
    <xf numFmtId="9" fontId="0" fillId="7" borderId="13" xfId="2" applyFont="1" applyFill="1" applyBorder="1" applyAlignment="1">
      <alignment horizontal="center" vertical="center"/>
    </xf>
    <xf numFmtId="9" fontId="0" fillId="7" borderId="15" xfId="2" applyFont="1" applyFill="1" applyBorder="1" applyAlignment="1">
      <alignment horizontal="center" vertical="center"/>
    </xf>
    <xf numFmtId="9" fontId="7" fillId="7" borderId="15" xfId="2" applyFont="1" applyFill="1" applyBorder="1" applyAlignment="1">
      <alignment horizontal="center"/>
    </xf>
    <xf numFmtId="0" fontId="0" fillId="5" borderId="17" xfId="0" applyFill="1" applyBorder="1"/>
    <xf numFmtId="0" fontId="0" fillId="5" borderId="18" xfId="0" applyFill="1" applyBorder="1" applyAlignment="1">
      <alignment horizontal="center" vertical="center"/>
    </xf>
    <xf numFmtId="0" fontId="0" fillId="5" borderId="14" xfId="0" applyFill="1" applyBorder="1" applyAlignment="1">
      <alignment horizontal="center" vertical="center"/>
    </xf>
    <xf numFmtId="2" fontId="0" fillId="5" borderId="15" xfId="0" applyNumberFormat="1" applyFill="1" applyBorder="1" applyAlignment="1">
      <alignment horizontal="center" vertical="center"/>
    </xf>
    <xf numFmtId="0" fontId="0" fillId="5" borderId="27" xfId="0" applyFill="1" applyBorder="1" applyAlignment="1">
      <alignment horizontal="center" vertical="center"/>
    </xf>
    <xf numFmtId="2" fontId="0" fillId="5" borderId="28" xfId="0" applyNumberFormat="1" applyFill="1" applyBorder="1" applyAlignment="1">
      <alignment horizontal="center" vertical="center"/>
    </xf>
    <xf numFmtId="0" fontId="2" fillId="5" borderId="25" xfId="0" applyFont="1" applyFill="1" applyBorder="1" applyAlignment="1">
      <alignment horizontal="left"/>
    </xf>
    <xf numFmtId="0" fontId="2" fillId="5" borderId="26" xfId="0" applyFont="1" applyFill="1" applyBorder="1" applyAlignment="1">
      <alignment horizontal="center" vertical="center"/>
    </xf>
    <xf numFmtId="0" fontId="2" fillId="5" borderId="17" xfId="0" applyFont="1" applyFill="1" applyBorder="1" applyAlignment="1">
      <alignment horizontal="left"/>
    </xf>
    <xf numFmtId="0" fontId="0" fillId="5" borderId="18" xfId="0" applyFill="1" applyBorder="1" applyAlignment="1">
      <alignment horizontal="center"/>
    </xf>
    <xf numFmtId="0" fontId="0" fillId="5" borderId="14" xfId="0" applyFill="1" applyBorder="1"/>
    <xf numFmtId="10" fontId="0" fillId="5" borderId="15" xfId="0" applyNumberFormat="1" applyFill="1" applyBorder="1" applyAlignment="1">
      <alignment horizontal="center" vertical="center"/>
    </xf>
    <xf numFmtId="2" fontId="4" fillId="7" borderId="10" xfId="0" applyNumberFormat="1" applyFont="1" applyFill="1" applyBorder="1" applyAlignment="1">
      <alignment horizontal="center" vertical="center"/>
    </xf>
    <xf numFmtId="38" fontId="5" fillId="9" borderId="2" xfId="0" applyNumberFormat="1" applyFont="1" applyFill="1" applyBorder="1"/>
    <xf numFmtId="0" fontId="0" fillId="9" borderId="3" xfId="0" applyFill="1" applyBorder="1"/>
    <xf numFmtId="0" fontId="0" fillId="9" borderId="4" xfId="0" applyFill="1" applyBorder="1" applyAlignment="1">
      <alignment horizontal="right"/>
    </xf>
    <xf numFmtId="0" fontId="0" fillId="9" borderId="6" xfId="0" applyFill="1" applyBorder="1" applyAlignment="1">
      <alignment horizontal="right"/>
    </xf>
    <xf numFmtId="0" fontId="0" fillId="9" borderId="7" xfId="0" applyFill="1" applyBorder="1"/>
    <xf numFmtId="0" fontId="0" fillId="9" borderId="8" xfId="0" applyFill="1" applyBorder="1"/>
    <xf numFmtId="0" fontId="0" fillId="9" borderId="9" xfId="0" applyFill="1" applyBorder="1"/>
    <xf numFmtId="0" fontId="0" fillId="5" borderId="25" xfId="0" applyFill="1" applyBorder="1" applyAlignment="1">
      <alignment horizontal="left"/>
    </xf>
    <xf numFmtId="9" fontId="0" fillId="5" borderId="26" xfId="2" applyFont="1" applyFill="1" applyBorder="1" applyAlignment="1">
      <alignment horizontal="center"/>
    </xf>
    <xf numFmtId="9" fontId="0" fillId="5" borderId="13" xfId="2" applyFont="1" applyFill="1" applyBorder="1" applyAlignment="1">
      <alignment horizontal="center"/>
    </xf>
    <xf numFmtId="165" fontId="0" fillId="5" borderId="13" xfId="0" applyNumberFormat="1" applyFill="1" applyBorder="1" applyAlignment="1">
      <alignment horizontal="center"/>
    </xf>
    <xf numFmtId="165" fontId="0" fillId="5" borderId="13" xfId="0" applyNumberFormat="1" applyFill="1" applyBorder="1" applyAlignment="1">
      <alignment horizontal="center" vertical="center"/>
    </xf>
    <xf numFmtId="165" fontId="0" fillId="5" borderId="15" xfId="0" applyNumberFormat="1" applyFill="1" applyBorder="1" applyAlignment="1">
      <alignment horizontal="center"/>
    </xf>
    <xf numFmtId="0" fontId="2" fillId="9" borderId="7" xfId="0" applyFont="1" applyFill="1" applyBorder="1"/>
    <xf numFmtId="0" fontId="2" fillId="9" borderId="8" xfId="0" applyFont="1" applyFill="1" applyBorder="1"/>
    <xf numFmtId="0" fontId="2" fillId="9" borderId="9" xfId="0" applyFont="1" applyFill="1" applyBorder="1"/>
    <xf numFmtId="0" fontId="12" fillId="2" borderId="0" xfId="0" applyFont="1" applyFill="1" applyAlignment="1">
      <alignment horizontal="center"/>
    </xf>
    <xf numFmtId="38" fontId="4" fillId="2" borderId="0" xfId="0" applyNumberFormat="1" applyFont="1" applyFill="1"/>
    <xf numFmtId="0" fontId="8" fillId="2" borderId="0" xfId="0" applyFont="1" applyFill="1"/>
    <xf numFmtId="0" fontId="0" fillId="8" borderId="3" xfId="0" applyFill="1" applyBorder="1"/>
    <xf numFmtId="0" fontId="0" fillId="8" borderId="4" xfId="0" applyFill="1" applyBorder="1"/>
    <xf numFmtId="0" fontId="8" fillId="8" borderId="5" xfId="0" applyFont="1" applyFill="1" applyBorder="1"/>
    <xf numFmtId="0" fontId="0" fillId="8" borderId="0" xfId="0" applyFill="1"/>
    <xf numFmtId="0" fontId="0" fillId="8" borderId="6" xfId="0" applyFill="1" applyBorder="1"/>
    <xf numFmtId="0" fontId="8" fillId="8" borderId="29" xfId="0" applyFont="1" applyFill="1" applyBorder="1"/>
    <xf numFmtId="0" fontId="0" fillId="8" borderId="8" xfId="0" applyFill="1" applyBorder="1"/>
    <xf numFmtId="0" fontId="0" fillId="8" borderId="9" xfId="0" applyFill="1" applyBorder="1"/>
    <xf numFmtId="2" fontId="10" fillId="2" borderId="0" xfId="0" applyNumberFormat="1" applyFont="1" applyFill="1"/>
    <xf numFmtId="0" fontId="16" fillId="2" borderId="0" xfId="0" applyFont="1" applyFill="1"/>
    <xf numFmtId="0" fontId="15" fillId="2" borderId="0" xfId="0" applyFont="1" applyFill="1"/>
    <xf numFmtId="9" fontId="4" fillId="5" borderId="10" xfId="2" applyFont="1" applyFill="1" applyBorder="1" applyAlignment="1">
      <alignment horizontal="center" vertical="center"/>
    </xf>
    <xf numFmtId="0" fontId="27" fillId="7" borderId="1" xfId="0" applyFont="1" applyFill="1" applyBorder="1" applyAlignment="1">
      <alignment horizontal="center" vertical="center"/>
    </xf>
    <xf numFmtId="0" fontId="0" fillId="7" borderId="30" xfId="0" applyFill="1" applyBorder="1" applyAlignment="1">
      <alignment vertical="center"/>
    </xf>
    <xf numFmtId="0" fontId="0" fillId="7" borderId="31" xfId="0" applyFill="1" applyBorder="1" applyAlignment="1">
      <alignment vertical="center"/>
    </xf>
    <xf numFmtId="0" fontId="0" fillId="7" borderId="32" xfId="0" applyFill="1" applyBorder="1" applyAlignment="1">
      <alignment vertical="center"/>
    </xf>
    <xf numFmtId="0" fontId="0" fillId="2" borderId="0" xfId="0" applyFill="1" applyAlignment="1">
      <alignment vertical="center"/>
    </xf>
    <xf numFmtId="38" fontId="0" fillId="2" borderId="0" xfId="11" applyNumberFormat="1" applyFont="1" applyFill="1"/>
    <xf numFmtId="0" fontId="24" fillId="2" borderId="7" xfId="0" applyFont="1" applyFill="1" applyBorder="1"/>
    <xf numFmtId="0" fontId="24" fillId="2" borderId="8" xfId="0" applyFont="1" applyFill="1" applyBorder="1"/>
    <xf numFmtId="0" fontId="24" fillId="2" borderId="9" xfId="0" applyFont="1" applyFill="1" applyBorder="1"/>
    <xf numFmtId="38" fontId="0" fillId="0" borderId="10" xfId="0" applyNumberFormat="1" applyBorder="1"/>
    <xf numFmtId="0" fontId="0" fillId="0" borderId="10" xfId="0" applyBorder="1"/>
    <xf numFmtId="0" fontId="0" fillId="5" borderId="12" xfId="0" applyFill="1" applyBorder="1" applyAlignment="1">
      <alignment horizontal="left" vertical="center" wrapText="1"/>
    </xf>
    <xf numFmtId="2" fontId="3" fillId="8" borderId="10" xfId="11" applyNumberFormat="1" applyFont="1" applyFill="1" applyBorder="1"/>
    <xf numFmtId="0" fontId="9" fillId="5" borderId="2" xfId="0" applyFont="1" applyFill="1" applyBorder="1" applyAlignment="1">
      <alignment horizontal="center"/>
    </xf>
    <xf numFmtId="0" fontId="9" fillId="5" borderId="4" xfId="0" applyFont="1" applyFill="1" applyBorder="1" applyAlignment="1">
      <alignment horizontal="center"/>
    </xf>
    <xf numFmtId="0" fontId="2" fillId="5" borderId="7" xfId="0" applyFont="1" applyFill="1" applyBorder="1" applyAlignment="1">
      <alignment horizontal="left" vertical="center" wrapText="1"/>
    </xf>
    <xf numFmtId="0" fontId="2" fillId="5" borderId="9" xfId="0" applyFont="1" applyFill="1" applyBorder="1" applyAlignment="1">
      <alignment horizontal="left" vertical="center" wrapText="1"/>
    </xf>
    <xf numFmtId="0" fontId="10" fillId="4" borderId="0" xfId="0" applyFont="1" applyFill="1" applyAlignment="1">
      <alignment horizontal="center" wrapText="1"/>
    </xf>
    <xf numFmtId="38" fontId="5" fillId="9" borderId="2" xfId="0" applyNumberFormat="1" applyFont="1" applyFill="1" applyBorder="1" applyAlignment="1">
      <alignment horizontal="center"/>
    </xf>
    <xf numFmtId="38" fontId="5" fillId="9" borderId="3" xfId="0" applyNumberFormat="1" applyFont="1" applyFill="1" applyBorder="1" applyAlignment="1">
      <alignment horizontal="center"/>
    </xf>
    <xf numFmtId="38" fontId="5" fillId="9" borderId="4" xfId="0" applyNumberFormat="1" applyFont="1" applyFill="1" applyBorder="1" applyAlignment="1">
      <alignment horizontal="center"/>
    </xf>
    <xf numFmtId="0" fontId="7" fillId="2" borderId="0" xfId="0" applyFont="1" applyFill="1" applyAlignment="1">
      <alignment horizontal="center" wrapText="1"/>
    </xf>
    <xf numFmtId="0" fontId="9" fillId="7" borderId="22" xfId="0" applyFont="1" applyFill="1" applyBorder="1" applyAlignment="1">
      <alignment horizontal="center" vertical="center"/>
    </xf>
    <xf numFmtId="0" fontId="9" fillId="7" borderId="23" xfId="0" applyFont="1" applyFill="1" applyBorder="1" applyAlignment="1">
      <alignment horizontal="center" vertical="center"/>
    </xf>
    <xf numFmtId="0" fontId="9" fillId="7" borderId="24"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19" xfId="0" applyFont="1" applyFill="1" applyBorder="1" applyAlignment="1">
      <alignment horizontal="center" vertical="center"/>
    </xf>
    <xf numFmtId="0" fontId="9" fillId="7" borderId="18" xfId="0" applyFont="1" applyFill="1" applyBorder="1" applyAlignment="1">
      <alignment horizontal="center" vertical="center"/>
    </xf>
    <xf numFmtId="0" fontId="9" fillId="5" borderId="3" xfId="0" applyFont="1" applyFill="1" applyBorder="1" applyAlignment="1">
      <alignment horizontal="center"/>
    </xf>
    <xf numFmtId="0" fontId="9" fillId="7" borderId="22" xfId="0" applyFont="1" applyFill="1" applyBorder="1" applyAlignment="1">
      <alignment horizontal="center"/>
    </xf>
    <xf numFmtId="0" fontId="9" fillId="7" borderId="23" xfId="0" applyFont="1" applyFill="1" applyBorder="1" applyAlignment="1">
      <alignment horizontal="center"/>
    </xf>
    <xf numFmtId="0" fontId="9" fillId="7" borderId="24" xfId="0" applyFont="1" applyFill="1" applyBorder="1" applyAlignment="1">
      <alignment horizontal="center"/>
    </xf>
  </cellXfs>
  <cellStyles count="12">
    <cellStyle name="Comma" xfId="1" builtinId="3"/>
    <cellStyle name="Comma 2" xfId="4" xr:uid="{3F4C8BEA-286C-41FB-98EB-A7DF2F3902DE}"/>
    <cellStyle name="Comma 3" xfId="9" xr:uid="{57E10FB2-E7E2-4BB1-8800-4FF5DDA4003E}"/>
    <cellStyle name="Currency" xfId="11" builtinId="4"/>
    <cellStyle name="Currency 2" xfId="6" xr:uid="{7CE42E92-ABDC-494F-BC05-3A260E9627E0}"/>
    <cellStyle name="Currency 3" xfId="8" xr:uid="{5B8F7AF7-D50F-4F45-9AAB-390C706104B4}"/>
    <cellStyle name="Normal" xfId="0" builtinId="0"/>
    <cellStyle name="Normal 2" xfId="3" xr:uid="{557B00D0-43DF-4D16-B744-1DA15737F09D}"/>
    <cellStyle name="Normal 3" xfId="7" xr:uid="{64D5193F-5B5B-4D1F-9055-FDD06E99F8F5}"/>
    <cellStyle name="Percent" xfId="2" builtinId="5"/>
    <cellStyle name="Percent 2" xfId="5" xr:uid="{CE6AFA67-DEF7-4393-B56C-4BEFDEF4D2F1}"/>
    <cellStyle name="Percent 3" xfId="10" xr:uid="{9023C158-2FFD-4A2B-AEAD-E0612E9CF45E}"/>
  </cellStyles>
  <dxfs count="0"/>
  <tableStyles count="0" defaultTableStyle="TableStyleMedium2" defaultPivotStyle="PivotStyleLight16"/>
  <colors>
    <mruColors>
      <color rgb="FFFF3300"/>
      <color rgb="FF392C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4732020</xdr:colOff>
      <xdr:row>27</xdr:row>
      <xdr:rowOff>11430</xdr:rowOff>
    </xdr:from>
    <xdr:to>
      <xdr:col>7</xdr:col>
      <xdr:colOff>139065</xdr:colOff>
      <xdr:row>30</xdr:row>
      <xdr:rowOff>63956</xdr:rowOff>
    </xdr:to>
    <xdr:sp macro="" textlink="">
      <xdr:nvSpPr>
        <xdr:cNvPr id="2" name="TextBox 1">
          <a:extLst>
            <a:ext uri="{FF2B5EF4-FFF2-40B4-BE49-F238E27FC236}">
              <a16:creationId xmlns:a16="http://schemas.microsoft.com/office/drawing/2014/main" id="{00000000-0008-0000-0000-000002000000}"/>
            </a:ext>
          </a:extLst>
        </xdr:cNvPr>
        <xdr:cNvSpPr txBox="1">
          <a:spLocks noChangeArrowheads="1"/>
        </xdr:cNvSpPr>
      </xdr:nvSpPr>
      <xdr:spPr>
        <a:xfrm>
          <a:off x="4905375" y="5044440"/>
          <a:ext cx="3621405" cy="587831"/>
        </a:xfrm>
        <a:prstGeom prst="rect">
          <a:avLst/>
        </a:prstGeom>
        <a:solidFill>
          <a:schemeClr val="accent6">
            <a:lumMod val="40000"/>
            <a:lumOff val="60000"/>
          </a:schemeClr>
        </a:solidFill>
        <a:ln>
          <a:solidFill>
            <a:schemeClr val="tx1"/>
          </a:solidFill>
        </a:ln>
      </xdr:spPr>
      <xdr:txBody>
        <a:bodyPr vert="horz" wrap="square" lIns="91440" tIns="45720" rIns="91440" bIns="45720" rtlCol="0" anchor="ctr">
          <a:normAutofit/>
        </a:bodyPr>
        <a:lstStyle>
          <a:defPPr>
            <a:defRPr lang="en-US"/>
          </a:defPPr>
          <a:lvl1pPr algn="l" rtl="0" fontAlgn="base">
            <a:spcBef>
              <a:spcPct val="0"/>
            </a:spcBef>
            <a:spcAft>
              <a:spcPct val="0"/>
            </a:spcAft>
            <a:defRPr sz="1600" kern="1200">
              <a:solidFill>
                <a:schemeClr val="tx1"/>
              </a:solidFill>
              <a:latin typeface="Arial Narrow" pitchFamily="34" charset="0"/>
              <a:ea typeface="+mn-ea"/>
              <a:cs typeface="+mn-cs"/>
            </a:defRPr>
          </a:lvl1pPr>
          <a:lvl2pPr marL="457200" algn="l" rtl="0" fontAlgn="base">
            <a:spcBef>
              <a:spcPct val="0"/>
            </a:spcBef>
            <a:spcAft>
              <a:spcPct val="0"/>
            </a:spcAft>
            <a:defRPr sz="1600" kern="1200">
              <a:solidFill>
                <a:schemeClr val="tx1"/>
              </a:solidFill>
              <a:latin typeface="Arial Narrow" pitchFamily="34" charset="0"/>
              <a:ea typeface="+mn-ea"/>
              <a:cs typeface="+mn-cs"/>
            </a:defRPr>
          </a:lvl2pPr>
          <a:lvl3pPr marL="914400" algn="l" rtl="0" fontAlgn="base">
            <a:spcBef>
              <a:spcPct val="0"/>
            </a:spcBef>
            <a:spcAft>
              <a:spcPct val="0"/>
            </a:spcAft>
            <a:defRPr sz="1600" kern="1200">
              <a:solidFill>
                <a:schemeClr val="tx1"/>
              </a:solidFill>
              <a:latin typeface="Arial Narrow" pitchFamily="34" charset="0"/>
              <a:ea typeface="+mn-ea"/>
              <a:cs typeface="+mn-cs"/>
            </a:defRPr>
          </a:lvl3pPr>
          <a:lvl4pPr marL="1371600" algn="l" rtl="0" fontAlgn="base">
            <a:spcBef>
              <a:spcPct val="0"/>
            </a:spcBef>
            <a:spcAft>
              <a:spcPct val="0"/>
            </a:spcAft>
            <a:defRPr sz="1600" kern="1200">
              <a:solidFill>
                <a:schemeClr val="tx1"/>
              </a:solidFill>
              <a:latin typeface="Arial Narrow" pitchFamily="34" charset="0"/>
              <a:ea typeface="+mn-ea"/>
              <a:cs typeface="+mn-cs"/>
            </a:defRPr>
          </a:lvl4pPr>
          <a:lvl5pPr marL="1828800" algn="l" rtl="0" fontAlgn="base">
            <a:spcBef>
              <a:spcPct val="0"/>
            </a:spcBef>
            <a:spcAft>
              <a:spcPct val="0"/>
            </a:spcAft>
            <a:defRPr sz="1600" kern="1200">
              <a:solidFill>
                <a:schemeClr val="tx1"/>
              </a:solidFill>
              <a:latin typeface="Arial Narrow" pitchFamily="34" charset="0"/>
              <a:ea typeface="+mn-ea"/>
              <a:cs typeface="+mn-cs"/>
            </a:defRPr>
          </a:lvl5pPr>
          <a:lvl6pPr marL="2286000" algn="l" defTabSz="914400" rtl="0" eaLnBrk="1" latinLnBrk="0" hangingPunct="1">
            <a:defRPr sz="1600" kern="1200">
              <a:solidFill>
                <a:schemeClr val="tx1"/>
              </a:solidFill>
              <a:latin typeface="Arial Narrow" pitchFamily="34" charset="0"/>
              <a:ea typeface="+mn-ea"/>
              <a:cs typeface="+mn-cs"/>
            </a:defRPr>
          </a:lvl6pPr>
          <a:lvl7pPr marL="2743200" algn="l" defTabSz="914400" rtl="0" eaLnBrk="1" latinLnBrk="0" hangingPunct="1">
            <a:defRPr sz="1600" kern="1200">
              <a:solidFill>
                <a:schemeClr val="tx1"/>
              </a:solidFill>
              <a:latin typeface="Arial Narrow" pitchFamily="34" charset="0"/>
              <a:ea typeface="+mn-ea"/>
              <a:cs typeface="+mn-cs"/>
            </a:defRPr>
          </a:lvl7pPr>
          <a:lvl8pPr marL="3200400" algn="l" defTabSz="914400" rtl="0" eaLnBrk="1" latinLnBrk="0" hangingPunct="1">
            <a:defRPr sz="1600" kern="1200">
              <a:solidFill>
                <a:schemeClr val="tx1"/>
              </a:solidFill>
              <a:latin typeface="Arial Narrow" pitchFamily="34" charset="0"/>
              <a:ea typeface="+mn-ea"/>
              <a:cs typeface="+mn-cs"/>
            </a:defRPr>
          </a:lvl8pPr>
          <a:lvl9pPr marL="3657600" algn="l" defTabSz="914400" rtl="0" eaLnBrk="1" latinLnBrk="0" hangingPunct="1">
            <a:defRPr sz="1600" kern="1200">
              <a:solidFill>
                <a:schemeClr val="tx1"/>
              </a:solidFill>
              <a:latin typeface="Arial Narrow" pitchFamily="34" charset="0"/>
              <a:ea typeface="+mn-ea"/>
              <a:cs typeface="+mn-cs"/>
            </a:defRPr>
          </a:lvl9pPr>
        </a:lstStyle>
        <a:p>
          <a:r>
            <a:rPr lang="en-US" sz="1600"/>
            <a:t>rd. = nominal risk-free rate + Default SPREAD</a:t>
          </a:r>
        </a:p>
      </xdr:txBody>
    </xdr:sp>
    <xdr:clientData/>
  </xdr:twoCellAnchor>
  <xdr:twoCellAnchor>
    <xdr:from>
      <xdr:col>0</xdr:col>
      <xdr:colOff>601980</xdr:colOff>
      <xdr:row>27</xdr:row>
      <xdr:rowOff>38100</xdr:rowOff>
    </xdr:from>
    <xdr:to>
      <xdr:col>1</xdr:col>
      <xdr:colOff>3592830</xdr:colOff>
      <xdr:row>29</xdr:row>
      <xdr:rowOff>154305</xdr:rowOff>
    </xdr:to>
    <mc:AlternateContent xmlns:mc="http://schemas.openxmlformats.org/markup-compatibility/2006" xmlns:a14="http://schemas.microsoft.com/office/drawing/2010/main">
      <mc:Choice Requires="a14">
        <xdr:sp macro="" textlink="">
          <xdr:nvSpPr>
            <xdr:cNvPr id="3" name="TextBox 1">
              <a:extLst>
                <a:ext uri="{FF2B5EF4-FFF2-40B4-BE49-F238E27FC236}">
                  <a16:creationId xmlns:a16="http://schemas.microsoft.com/office/drawing/2014/main" id="{00000000-0008-0000-0000-000003000000}"/>
                </a:ext>
              </a:extLst>
            </xdr:cNvPr>
            <xdr:cNvSpPr txBox="1"/>
          </xdr:nvSpPr>
          <xdr:spPr>
            <a:xfrm>
              <a:off x="171450" y="5067300"/>
              <a:ext cx="3596640" cy="478155"/>
            </a:xfrm>
            <a:prstGeom prst="rect">
              <a:avLst/>
            </a:prstGeom>
            <a:solidFill>
              <a:schemeClr val="accent6">
                <a:lumMod val="40000"/>
                <a:lumOff val="60000"/>
              </a:schemeClr>
            </a:solidFill>
            <a:ln>
              <a:solidFill>
                <a:schemeClr val="tx1"/>
              </a:solidFill>
            </a:ln>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 </a:t>
              </a:r>
              <a14:m>
                <m:oMath xmlns:m="http://schemas.openxmlformats.org/officeDocument/2006/math">
                  <m:sSub>
                    <m:sSubPr>
                      <m:ctrlPr>
                        <a:rPr lang="en-US" i="1">
                          <a:latin typeface="Cambria Math" panose="02040503050406030204" pitchFamily="18" charset="0"/>
                        </a:rPr>
                      </m:ctrlPr>
                    </m:sSubPr>
                    <m:e>
                      <m:r>
                        <a:rPr lang="en-US" b="0" i="1">
                          <a:latin typeface="Cambria Math" panose="02040503050406030204" pitchFamily="18" charset="0"/>
                        </a:rPr>
                        <m:t>𝑃</m:t>
                      </m:r>
                    </m:e>
                    <m:sub>
                      <m:r>
                        <a:rPr lang="en-US" b="0" i="1">
                          <a:latin typeface="Cambria Math" panose="02040503050406030204" pitchFamily="18" charset="0"/>
                        </a:rPr>
                        <m:t>0</m:t>
                      </m:r>
                    </m:sub>
                  </m:sSub>
                  <m:r>
                    <a:rPr lang="en-US" b="0" i="1">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b="0" i="1">
                              <a:latin typeface="Cambria Math" panose="02040503050406030204" pitchFamily="18" charset="0"/>
                            </a:rPr>
                            <m:t>𝐶𝐹</m:t>
                          </m:r>
                        </m:e>
                        <m:sub>
                          <m:r>
                            <a:rPr lang="en-US" b="0" i="1">
                              <a:latin typeface="Cambria Math" panose="02040503050406030204" pitchFamily="18" charset="0"/>
                            </a:rPr>
                            <m:t>1</m:t>
                          </m:r>
                        </m:sub>
                      </m:sSub>
                    </m:num>
                    <m:den>
                      <m:r>
                        <a:rPr lang="en-US" b="0" i="1">
                          <a:latin typeface="Cambria Math" panose="02040503050406030204" pitchFamily="18" charset="0"/>
                        </a:rPr>
                        <m:t>𝑖</m:t>
                      </m:r>
                      <m:r>
                        <a:rPr lang="en-US" b="0" i="1">
                          <a:latin typeface="Cambria Math" panose="02040503050406030204" pitchFamily="18" charset="0"/>
                        </a:rPr>
                        <m:t>−</m:t>
                      </m:r>
                      <m:r>
                        <a:rPr lang="en-US" b="0" i="1">
                          <a:latin typeface="Cambria Math" panose="02040503050406030204" pitchFamily="18" charset="0"/>
                        </a:rPr>
                        <m:t>𝑔</m:t>
                      </m:r>
                    </m:den>
                  </m:f>
                  <m:r>
                    <a:rPr lang="en-US" b="0" i="1">
                      <a:latin typeface="Cambria Math" panose="02040503050406030204" pitchFamily="18" charset="0"/>
                    </a:rPr>
                    <m:t>=</m:t>
                  </m:r>
                  <m:f>
                    <m:fPr>
                      <m:ctrlPr>
                        <a:rPr lang="en-US" b="0" i="1">
                          <a:latin typeface="Cambria Math" panose="02040503050406030204" pitchFamily="18" charset="0"/>
                        </a:rPr>
                      </m:ctrlPr>
                    </m:fPr>
                    <m:num>
                      <m:sSub>
                        <m:sSubPr>
                          <m:ctrlPr>
                            <a:rPr lang="en-US" b="0" i="1">
                              <a:latin typeface="Cambria Math" panose="02040503050406030204" pitchFamily="18" charset="0"/>
                            </a:rPr>
                          </m:ctrlPr>
                        </m:sSubPr>
                        <m:e>
                          <m:r>
                            <a:rPr lang="en-US" b="0" i="1">
                              <a:latin typeface="Cambria Math" panose="02040503050406030204" pitchFamily="18" charset="0"/>
                            </a:rPr>
                            <m:t>𝐶𝐹</m:t>
                          </m:r>
                        </m:e>
                        <m:sub>
                          <m:r>
                            <a:rPr lang="en-US" b="0" i="1">
                              <a:latin typeface="Cambria Math" panose="02040503050406030204" pitchFamily="18" charset="0"/>
                            </a:rPr>
                            <m:t>0</m:t>
                          </m:r>
                        </m:sub>
                      </m:sSub>
                      <m:d>
                        <m:dPr>
                          <m:ctrlPr>
                            <a:rPr lang="en-US" b="0" i="1">
                              <a:latin typeface="Cambria Math" panose="02040503050406030204" pitchFamily="18" charset="0"/>
                            </a:rPr>
                          </m:ctrlPr>
                        </m:dPr>
                        <m:e>
                          <m:r>
                            <a:rPr lang="en-US" b="0" i="1">
                              <a:latin typeface="Cambria Math" panose="02040503050406030204" pitchFamily="18" charset="0"/>
                            </a:rPr>
                            <m:t>1+</m:t>
                          </m:r>
                          <m:r>
                            <a:rPr lang="en-US" b="0" i="1">
                              <a:latin typeface="Cambria Math" panose="02040503050406030204" pitchFamily="18" charset="0"/>
                            </a:rPr>
                            <m:t>𝑔</m:t>
                          </m:r>
                        </m:e>
                      </m:d>
                    </m:num>
                    <m:den>
                      <m:r>
                        <a:rPr lang="en-US" b="0" i="1">
                          <a:latin typeface="Cambria Math" panose="02040503050406030204" pitchFamily="18" charset="0"/>
                        </a:rPr>
                        <m:t>𝑖</m:t>
                      </m:r>
                      <m:r>
                        <a:rPr lang="en-US" b="0" i="1">
                          <a:latin typeface="Cambria Math" panose="02040503050406030204" pitchFamily="18" charset="0"/>
                        </a:rPr>
                        <m:t>−</m:t>
                      </m:r>
                      <m:r>
                        <a:rPr lang="en-US" b="0" i="1">
                          <a:latin typeface="Cambria Math" panose="02040503050406030204" pitchFamily="18" charset="0"/>
                        </a:rPr>
                        <m:t>𝑔</m:t>
                      </m:r>
                    </m:den>
                  </m:f>
                </m:oMath>
              </a14:m>
              <a:endParaRPr lang="en-US"/>
            </a:p>
          </xdr:txBody>
        </xdr:sp>
      </mc:Choice>
      <mc:Fallback xmlns="">
        <xdr:sp macro="" textlink="">
          <xdr:nvSpPr>
            <xdr:cNvPr id="3" name="TextBox 1">
              <a:extLst>
                <a:ext uri="{FF2B5EF4-FFF2-40B4-BE49-F238E27FC236}">
                  <a16:creationId xmlns:a16="http://schemas.microsoft.com/office/drawing/2014/main" id="{F1AE4522-4862-4E42-B4D2-7D014034E278}"/>
                </a:ext>
              </a:extLst>
            </xdr:cNvPr>
            <xdr:cNvSpPr txBox="1"/>
          </xdr:nvSpPr>
          <xdr:spPr>
            <a:xfrm>
              <a:off x="171450" y="5067300"/>
              <a:ext cx="3596640" cy="478155"/>
            </a:xfrm>
            <a:prstGeom prst="rect">
              <a:avLst/>
            </a:prstGeom>
            <a:solidFill>
              <a:schemeClr val="accent6">
                <a:lumMod val="40000"/>
                <a:lumOff val="60000"/>
              </a:schemeClr>
            </a:solidFill>
            <a:ln>
              <a:solidFill>
                <a:schemeClr val="tx1"/>
              </a:solidFill>
            </a:ln>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 </a:t>
              </a:r>
              <a:r>
                <a:rPr lang="en-US" b="0" i="0">
                  <a:latin typeface="Cambria Math" panose="02040503050406030204" pitchFamily="18" charset="0"/>
                </a:rPr>
                <a:t>𝑃_0=</a:t>
              </a:r>
              <a:r>
                <a:rPr lang="en-US" i="0">
                  <a:latin typeface="Cambria Math" panose="02040503050406030204" pitchFamily="18" charset="0"/>
                </a:rPr>
                <a:t>〖</a:t>
              </a:r>
              <a:r>
                <a:rPr lang="en-US" b="0" i="0">
                  <a:latin typeface="Cambria Math" panose="02040503050406030204" pitchFamily="18" charset="0"/>
                </a:rPr>
                <a:t>𝐶𝐹〗_1/(𝑖−𝑔)=(〖𝐶𝐹〗_0 (1+𝑔))/(𝑖−𝑔)</a:t>
              </a:r>
              <a:endParaRPr lang="en-US"/>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57150</xdr:colOff>
          <xdr:row>36</xdr:row>
          <xdr:rowOff>142875</xdr:rowOff>
        </xdr:from>
        <xdr:to>
          <xdr:col>1</xdr:col>
          <xdr:colOff>1733550</xdr:colOff>
          <xdr:row>39</xdr:row>
          <xdr:rowOff>161925</xdr:rowOff>
        </xdr:to>
        <xdr:sp macro="" textlink="">
          <xdr:nvSpPr>
            <xdr:cNvPr id="55297" name="Object 1" hidden="1">
              <a:extLst>
                <a:ext uri="{63B3BB69-23CF-44E3-9099-C40C66FF867C}">
                  <a14:compatExt spid="_x0000_s55297"/>
                </a:ext>
                <a:ext uri="{FF2B5EF4-FFF2-40B4-BE49-F238E27FC236}">
                  <a16:creationId xmlns:a16="http://schemas.microsoft.com/office/drawing/2014/main" id="{00000000-0008-0000-0000-000001D80000}"/>
                </a:ext>
              </a:extLst>
            </xdr:cNvPr>
            <xdr:cNvSpPr/>
          </xdr:nvSpPr>
          <xdr:spPr bwMode="auto">
            <a:xfrm>
              <a:off x="0" y="0"/>
              <a:ext cx="0" cy="0"/>
            </a:xfrm>
            <a:prstGeom prst="rect">
              <a:avLst/>
            </a:prstGeom>
            <a:solidFill>
              <a:srgbClr val="CCFFCC"/>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4714875</xdr:colOff>
      <xdr:row>31</xdr:row>
      <xdr:rowOff>86733</xdr:rowOff>
    </xdr:from>
    <xdr:to>
      <xdr:col>4</xdr:col>
      <xdr:colOff>278130</xdr:colOff>
      <xdr:row>32</xdr:row>
      <xdr:rowOff>168873</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884420" y="5841738"/>
          <a:ext cx="1960245" cy="265020"/>
        </a:xfrm>
        <a:prstGeom prst="rect">
          <a:avLst/>
        </a:prstGeom>
        <a:solidFill>
          <a:schemeClr val="accent6">
            <a:lumMod val="40000"/>
            <a:lumOff val="60000"/>
          </a:schemeClr>
        </a:solidFill>
        <a:ln>
          <a:solidFill>
            <a:schemeClr val="tx1"/>
          </a:solidFill>
        </a:ln>
      </xdr:spPr>
    </xdr:pic>
    <xdr:clientData/>
  </xdr:twoCellAnchor>
  <xdr:twoCellAnchor editAs="oneCell">
    <xdr:from>
      <xdr:col>1</xdr:col>
      <xdr:colOff>34289</xdr:colOff>
      <xdr:row>30</xdr:row>
      <xdr:rowOff>92672</xdr:rowOff>
    </xdr:from>
    <xdr:to>
      <xdr:col>1</xdr:col>
      <xdr:colOff>1731644</xdr:colOff>
      <xdr:row>33</xdr:row>
      <xdr:rowOff>97961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203834" y="5668607"/>
          <a:ext cx="1703070" cy="540594"/>
        </a:xfrm>
        <a:prstGeom prst="rect">
          <a:avLst/>
        </a:prstGeom>
        <a:solidFill>
          <a:schemeClr val="accent6">
            <a:lumMod val="40000"/>
            <a:lumOff val="60000"/>
          </a:schemeClr>
        </a:solidFill>
        <a:ln>
          <a:solidFill>
            <a:schemeClr val="tx1"/>
          </a:solidFill>
        </a:ln>
      </xdr:spPr>
    </xdr:pic>
    <xdr:clientData/>
  </xdr:twoCellAnchor>
  <xdr:twoCellAnchor>
    <xdr:from>
      <xdr:col>1</xdr:col>
      <xdr:colOff>4735830</xdr:colOff>
      <xdr:row>34</xdr:row>
      <xdr:rowOff>18826</xdr:rowOff>
    </xdr:from>
    <xdr:to>
      <xdr:col>5</xdr:col>
      <xdr:colOff>285750</xdr:colOff>
      <xdr:row>35</xdr:row>
      <xdr:rowOff>99060</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911090" y="6318661"/>
          <a:ext cx="2543175" cy="253589"/>
        </a:xfrm>
        <a:prstGeom prst="rect">
          <a:avLst/>
        </a:prstGeom>
        <a:solidFill>
          <a:schemeClr val="accent6">
            <a:lumMod val="40000"/>
            <a:lumOff val="60000"/>
          </a:schemeClr>
        </a:solidFill>
        <a:ln>
          <a:solidFill>
            <a:schemeClr val="tx1"/>
          </a:solidFill>
        </a:ln>
      </xdr:spPr>
    </xdr:pic>
    <xdr:clientData/>
  </xdr:twoCellAnchor>
  <xdr:twoCellAnchor editAs="oneCell">
    <xdr:from>
      <xdr:col>1</xdr:col>
      <xdr:colOff>59054</xdr:colOff>
      <xdr:row>40</xdr:row>
      <xdr:rowOff>161587</xdr:rowOff>
    </xdr:from>
    <xdr:to>
      <xdr:col>1</xdr:col>
      <xdr:colOff>2305050</xdr:colOff>
      <xdr:row>45</xdr:row>
      <xdr:rowOff>53899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6694" y="7545367"/>
          <a:ext cx="2240281" cy="791472"/>
        </a:xfrm>
        <a:prstGeom prst="rect">
          <a:avLst/>
        </a:prstGeom>
        <a:solidFill>
          <a:schemeClr val="accent6">
            <a:lumMod val="40000"/>
            <a:lumOff val="60000"/>
          </a:schemeClr>
        </a:solidFill>
        <a:ln>
          <a:solidFill>
            <a:schemeClr val="tx1"/>
          </a:solidFill>
        </a:ln>
      </xdr:spPr>
    </xdr:pic>
    <xdr:clientData/>
  </xdr:twoCellAnchor>
  <xdr:twoCellAnchor>
    <xdr:from>
      <xdr:col>1</xdr:col>
      <xdr:colOff>4741545</xdr:colOff>
      <xdr:row>36</xdr:row>
      <xdr:rowOff>67123</xdr:rowOff>
    </xdr:from>
    <xdr:to>
      <xdr:col>4</xdr:col>
      <xdr:colOff>449883</xdr:colOff>
      <xdr:row>37</xdr:row>
      <xdr:rowOff>159561</xdr:rowOff>
    </xdr:to>
    <mc:AlternateContent xmlns:mc="http://schemas.openxmlformats.org/markup-compatibility/2006" xmlns:a14="http://schemas.microsoft.com/office/drawing/2010/main">
      <mc:Choice Requires="a14">
        <xdr:sp macro="" textlink="">
          <xdr:nvSpPr>
            <xdr:cNvPr id="8" name="TextBox 1">
              <a:extLst>
                <a:ext uri="{FF2B5EF4-FFF2-40B4-BE49-F238E27FC236}">
                  <a16:creationId xmlns:a16="http://schemas.microsoft.com/office/drawing/2014/main" id="{00000000-0008-0000-0000-000008000000}"/>
                </a:ext>
              </a:extLst>
            </xdr:cNvPr>
            <xdr:cNvSpPr txBox="1"/>
          </xdr:nvSpPr>
          <xdr:spPr>
            <a:xfrm>
              <a:off x="4916805" y="6723193"/>
              <a:ext cx="2093898" cy="277223"/>
            </a:xfrm>
            <a:prstGeom prst="rect">
              <a:avLst/>
            </a:prstGeom>
            <a:solidFill>
              <a:schemeClr val="accent6">
                <a:lumMod val="40000"/>
                <a:lumOff val="60000"/>
              </a:schemeClr>
            </a:solidFill>
            <a:ln>
              <a:solidFill>
                <a:schemeClr val="tx1"/>
              </a:solidFill>
            </a:ln>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b="0" i="1">
                        <a:latin typeface="Cambria Math" panose="02040503050406030204" pitchFamily="18" charset="0"/>
                      </a:rPr>
                      <m:t>𝑁𝑃𝑉</m:t>
                    </m:r>
                    <m:r>
                      <a:rPr lang="en-US" i="1">
                        <a:latin typeface="Cambria Math" panose="02040503050406030204" pitchFamily="18" charset="0"/>
                      </a:rPr>
                      <m:t>=</m:t>
                    </m:r>
                    <m:r>
                      <a:rPr lang="en-US" b="0" i="1">
                        <a:latin typeface="Cambria Math" panose="02040503050406030204" pitchFamily="18" charset="0"/>
                      </a:rPr>
                      <m:t>𝑃𝑉</m:t>
                    </m:r>
                    <m:d>
                      <m:dPr>
                        <m:ctrlPr>
                          <a:rPr lang="en-US" b="0" i="1">
                            <a:latin typeface="Cambria Math" panose="02040503050406030204" pitchFamily="18" charset="0"/>
                          </a:rPr>
                        </m:ctrlPr>
                      </m:dPr>
                      <m:e>
                        <m:r>
                          <a:rPr lang="en-US" b="0" i="1">
                            <a:latin typeface="Cambria Math" panose="02040503050406030204" pitchFamily="18" charset="0"/>
                          </a:rPr>
                          <m:t>𝐶𝐹</m:t>
                        </m:r>
                      </m:e>
                    </m:d>
                    <m:r>
                      <a:rPr lang="en-US" b="0" i="1">
                        <a:latin typeface="Cambria Math" panose="02040503050406030204" pitchFamily="18" charset="0"/>
                      </a:rPr>
                      <m:t>− </m:t>
                    </m:r>
                    <m:sSub>
                      <m:sSubPr>
                        <m:ctrlPr>
                          <a:rPr lang="en-US" b="0" i="1">
                            <a:latin typeface="Cambria Math" panose="02040503050406030204" pitchFamily="18" charset="0"/>
                          </a:rPr>
                        </m:ctrlPr>
                      </m:sSubPr>
                      <m:e>
                        <m:r>
                          <a:rPr lang="en-US" b="0" i="1">
                            <a:latin typeface="Cambria Math" panose="02040503050406030204" pitchFamily="18" charset="0"/>
                          </a:rPr>
                          <m:t>𝐼</m:t>
                        </m:r>
                      </m:e>
                      <m:sub>
                        <m:r>
                          <a:rPr lang="en-US" b="0" i="1">
                            <a:latin typeface="Cambria Math" panose="02040503050406030204" pitchFamily="18" charset="0"/>
                          </a:rPr>
                          <m:t>0</m:t>
                        </m:r>
                      </m:sub>
                    </m:sSub>
                  </m:oMath>
                </m:oMathPara>
              </a14:m>
              <a:endParaRPr lang="en-US"/>
            </a:p>
          </xdr:txBody>
        </xdr:sp>
      </mc:Choice>
      <mc:Fallback xmlns="">
        <xdr:sp macro="" textlink="">
          <xdr:nvSpPr>
            <xdr:cNvPr id="8" name="TextBox 1">
              <a:extLst>
                <a:ext uri="{FF2B5EF4-FFF2-40B4-BE49-F238E27FC236}">
                  <a16:creationId xmlns:a16="http://schemas.microsoft.com/office/drawing/2014/main" id="{9498B229-EF24-4B63-8136-B96558FDC3FA}"/>
                </a:ext>
              </a:extLst>
            </xdr:cNvPr>
            <xdr:cNvSpPr txBox="1"/>
          </xdr:nvSpPr>
          <xdr:spPr>
            <a:xfrm>
              <a:off x="4916805" y="6723193"/>
              <a:ext cx="2093898" cy="277223"/>
            </a:xfrm>
            <a:prstGeom prst="rect">
              <a:avLst/>
            </a:prstGeom>
            <a:solidFill>
              <a:schemeClr val="accent6">
                <a:lumMod val="40000"/>
                <a:lumOff val="60000"/>
              </a:schemeClr>
            </a:solidFill>
            <a:ln>
              <a:solidFill>
                <a:schemeClr val="tx1"/>
              </a:solidFill>
            </a:ln>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latin typeface="Cambria Math" panose="02040503050406030204" pitchFamily="18" charset="0"/>
                </a:rPr>
                <a:t>𝑁𝑃𝑉</a:t>
              </a:r>
              <a:r>
                <a:rPr lang="en-US" i="0">
                  <a:latin typeface="Cambria Math" panose="02040503050406030204" pitchFamily="18" charset="0"/>
                </a:rPr>
                <a:t>=</a:t>
              </a:r>
              <a:r>
                <a:rPr lang="en-US" b="0" i="0">
                  <a:latin typeface="Cambria Math" panose="02040503050406030204" pitchFamily="18" charset="0"/>
                </a:rPr>
                <a:t>𝑃𝑉(𝐶𝐹)− 𝐼_0</a:t>
              </a:r>
              <a:endParaRPr lang="en-US"/>
            </a:p>
          </xdr:txBody>
        </xdr:sp>
      </mc:Fallback>
    </mc:AlternateContent>
    <xdr:clientData/>
  </xdr:twoCellAnchor>
  <xdr:twoCellAnchor>
    <xdr:from>
      <xdr:col>1</xdr:col>
      <xdr:colOff>38100</xdr:colOff>
      <xdr:row>34</xdr:row>
      <xdr:rowOff>83820</xdr:rowOff>
    </xdr:from>
    <xdr:to>
      <xdr:col>1</xdr:col>
      <xdr:colOff>4276724</xdr:colOff>
      <xdr:row>35</xdr:row>
      <xdr:rowOff>166101</xdr:rowOff>
    </xdr:to>
    <mc:AlternateContent xmlns:mc="http://schemas.openxmlformats.org/markup-compatibility/2006" xmlns:a14="http://schemas.microsoft.com/office/drawing/2010/main">
      <mc:Choice Requires="a14">
        <xdr:sp macro="" textlink="">
          <xdr:nvSpPr>
            <xdr:cNvPr id="9" name="TextBox 6">
              <a:extLst>
                <a:ext uri="{FF2B5EF4-FFF2-40B4-BE49-F238E27FC236}">
                  <a16:creationId xmlns:a16="http://schemas.microsoft.com/office/drawing/2014/main" id="{00000000-0008-0000-0000-000009000000}"/>
                </a:ext>
              </a:extLst>
            </xdr:cNvPr>
            <xdr:cNvSpPr txBox="1"/>
          </xdr:nvSpPr>
          <xdr:spPr>
            <a:xfrm>
              <a:off x="209550" y="6381750"/>
              <a:ext cx="4240529" cy="265161"/>
            </a:xfrm>
            <a:prstGeom prst="rect">
              <a:avLst/>
            </a:prstGeom>
            <a:solidFill>
              <a:schemeClr val="accent6">
                <a:lumMod val="40000"/>
                <a:lumOff val="60000"/>
              </a:schemeClr>
            </a:solidFill>
            <a:ln>
              <a:solidFill>
                <a:schemeClr val="tx1"/>
              </a:solidFill>
            </a:ln>
          </xdr:spPr>
          <xdr:txBody>
            <a:bodyPr wrap="square" lIns="0" tIns="0" rIns="0" bIns="0" rtlCol="0">
              <a:spAutoFit/>
            </a:bodyPr>
            <a:lstStyle>
              <a:defPPr>
                <a:defRPr lang="en-US"/>
              </a:defPPr>
              <a:lvl1pPr algn="l" rtl="0" fontAlgn="base">
                <a:spcBef>
                  <a:spcPct val="0"/>
                </a:spcBef>
                <a:spcAft>
                  <a:spcPct val="0"/>
                </a:spcAft>
                <a:defRPr sz="1600" kern="1200">
                  <a:solidFill>
                    <a:schemeClr val="tx1"/>
                  </a:solidFill>
                  <a:latin typeface="Arial Narrow" pitchFamily="34" charset="0"/>
                  <a:ea typeface="+mn-ea"/>
                  <a:cs typeface="+mn-cs"/>
                </a:defRPr>
              </a:lvl1pPr>
              <a:lvl2pPr marL="457200" algn="l" rtl="0" fontAlgn="base">
                <a:spcBef>
                  <a:spcPct val="0"/>
                </a:spcBef>
                <a:spcAft>
                  <a:spcPct val="0"/>
                </a:spcAft>
                <a:defRPr sz="1600" kern="1200">
                  <a:solidFill>
                    <a:schemeClr val="tx1"/>
                  </a:solidFill>
                  <a:latin typeface="Arial Narrow" pitchFamily="34" charset="0"/>
                  <a:ea typeface="+mn-ea"/>
                  <a:cs typeface="+mn-cs"/>
                </a:defRPr>
              </a:lvl2pPr>
              <a:lvl3pPr marL="914400" algn="l" rtl="0" fontAlgn="base">
                <a:spcBef>
                  <a:spcPct val="0"/>
                </a:spcBef>
                <a:spcAft>
                  <a:spcPct val="0"/>
                </a:spcAft>
                <a:defRPr sz="1600" kern="1200">
                  <a:solidFill>
                    <a:schemeClr val="tx1"/>
                  </a:solidFill>
                  <a:latin typeface="Arial Narrow" pitchFamily="34" charset="0"/>
                  <a:ea typeface="+mn-ea"/>
                  <a:cs typeface="+mn-cs"/>
                </a:defRPr>
              </a:lvl3pPr>
              <a:lvl4pPr marL="1371600" algn="l" rtl="0" fontAlgn="base">
                <a:spcBef>
                  <a:spcPct val="0"/>
                </a:spcBef>
                <a:spcAft>
                  <a:spcPct val="0"/>
                </a:spcAft>
                <a:defRPr sz="1600" kern="1200">
                  <a:solidFill>
                    <a:schemeClr val="tx1"/>
                  </a:solidFill>
                  <a:latin typeface="Arial Narrow" pitchFamily="34" charset="0"/>
                  <a:ea typeface="+mn-ea"/>
                  <a:cs typeface="+mn-cs"/>
                </a:defRPr>
              </a:lvl4pPr>
              <a:lvl5pPr marL="1828800" algn="l" rtl="0" fontAlgn="base">
                <a:spcBef>
                  <a:spcPct val="0"/>
                </a:spcBef>
                <a:spcAft>
                  <a:spcPct val="0"/>
                </a:spcAft>
                <a:defRPr sz="1600" kern="1200">
                  <a:solidFill>
                    <a:schemeClr val="tx1"/>
                  </a:solidFill>
                  <a:latin typeface="Arial Narrow" pitchFamily="34" charset="0"/>
                  <a:ea typeface="+mn-ea"/>
                  <a:cs typeface="+mn-cs"/>
                </a:defRPr>
              </a:lvl5pPr>
              <a:lvl6pPr marL="2286000" algn="l" defTabSz="914400" rtl="0" eaLnBrk="1" latinLnBrk="0" hangingPunct="1">
                <a:defRPr sz="1600" kern="1200">
                  <a:solidFill>
                    <a:schemeClr val="tx1"/>
                  </a:solidFill>
                  <a:latin typeface="Arial Narrow" pitchFamily="34" charset="0"/>
                  <a:ea typeface="+mn-ea"/>
                  <a:cs typeface="+mn-cs"/>
                </a:defRPr>
              </a:lvl6pPr>
              <a:lvl7pPr marL="2743200" algn="l" defTabSz="914400" rtl="0" eaLnBrk="1" latinLnBrk="0" hangingPunct="1">
                <a:defRPr sz="1600" kern="1200">
                  <a:solidFill>
                    <a:schemeClr val="tx1"/>
                  </a:solidFill>
                  <a:latin typeface="Arial Narrow" pitchFamily="34" charset="0"/>
                  <a:ea typeface="+mn-ea"/>
                  <a:cs typeface="+mn-cs"/>
                </a:defRPr>
              </a:lvl7pPr>
              <a:lvl8pPr marL="3200400" algn="l" defTabSz="914400" rtl="0" eaLnBrk="1" latinLnBrk="0" hangingPunct="1">
                <a:defRPr sz="1600" kern="1200">
                  <a:solidFill>
                    <a:schemeClr val="tx1"/>
                  </a:solidFill>
                  <a:latin typeface="Arial Narrow" pitchFamily="34" charset="0"/>
                  <a:ea typeface="+mn-ea"/>
                  <a:cs typeface="+mn-cs"/>
                </a:defRPr>
              </a:lvl8pPr>
              <a:lvl9pPr marL="3657600" algn="l" defTabSz="914400" rtl="0" eaLnBrk="1" latinLnBrk="0" hangingPunct="1">
                <a:defRPr sz="1600" kern="1200">
                  <a:solidFill>
                    <a:schemeClr val="tx1"/>
                  </a:solidFill>
                  <a:latin typeface="Arial Narrow" pitchFamily="34" charset="0"/>
                  <a:ea typeface="+mn-ea"/>
                  <a:cs typeface="+mn-cs"/>
                </a:defRPr>
              </a:lvl9pPr>
            </a:lstStyle>
            <a:p>
              <a14:m>
                <m:oMath xmlns:m="http://schemas.openxmlformats.org/officeDocument/2006/math">
                  <m:r>
                    <a:rPr lang="en-US" sz="1800" b="0" i="1">
                      <a:latin typeface="Cambria Math" panose="02040503050406030204" pitchFamily="18" charset="0"/>
                      <a:ea typeface="Cambria Math" panose="02040503050406030204" pitchFamily="18" charset="0"/>
                    </a:rPr>
                    <m:t>𝐹𝐶𝐹𝐸</m:t>
                  </m:r>
                  <m:r>
                    <a:rPr lang="en-US" sz="1800" b="0" i="1">
                      <a:latin typeface="Cambria Math" panose="02040503050406030204" pitchFamily="18" charset="0"/>
                      <a:ea typeface="Cambria Math" panose="02040503050406030204" pitchFamily="18" charset="0"/>
                    </a:rPr>
                    <m:t>=</m:t>
                  </m:r>
                </m:oMath>
              </a14:m>
              <a:r>
                <a:rPr lang="en-US" sz="1800" b="0">
                  <a:latin typeface="Cambria Math" panose="02040503050406030204" pitchFamily="18" charset="0"/>
                  <a:ea typeface="Cambria Math" panose="02040503050406030204" pitchFamily="18" charset="0"/>
                </a:rPr>
                <a:t>FCF – Int(1-t) + Net Borrowing</a:t>
              </a:r>
              <a:endParaRPr lang="en-US" sz="1800">
                <a:latin typeface="Cambria Math" panose="02040503050406030204" pitchFamily="18" charset="0"/>
                <a:ea typeface="Cambria Math" panose="02040503050406030204" pitchFamily="18" charset="0"/>
              </a:endParaRPr>
            </a:p>
          </xdr:txBody>
        </xdr:sp>
      </mc:Choice>
      <mc:Fallback xmlns="">
        <xdr:sp macro="" textlink="">
          <xdr:nvSpPr>
            <xdr:cNvPr id="9" name="TextBox 6">
              <a:extLst>
                <a:ext uri="{FF2B5EF4-FFF2-40B4-BE49-F238E27FC236}">
                  <a16:creationId xmlns:a16="http://schemas.microsoft.com/office/drawing/2014/main" id="{94BC0757-1C11-4EDE-8A78-943769B99F23}"/>
                </a:ext>
              </a:extLst>
            </xdr:cNvPr>
            <xdr:cNvSpPr txBox="1"/>
          </xdr:nvSpPr>
          <xdr:spPr>
            <a:xfrm>
              <a:off x="209550" y="6381750"/>
              <a:ext cx="4240529" cy="265161"/>
            </a:xfrm>
            <a:prstGeom prst="rect">
              <a:avLst/>
            </a:prstGeom>
            <a:solidFill>
              <a:schemeClr val="accent6">
                <a:lumMod val="40000"/>
                <a:lumOff val="60000"/>
              </a:schemeClr>
            </a:solidFill>
            <a:ln>
              <a:solidFill>
                <a:schemeClr val="tx1"/>
              </a:solidFill>
            </a:ln>
          </xdr:spPr>
          <xdr:txBody>
            <a:bodyPr wrap="square" lIns="0" tIns="0" rIns="0" bIns="0" rtlCol="0">
              <a:spAutoFit/>
            </a:bodyPr>
            <a:lstStyle>
              <a:defPPr>
                <a:defRPr lang="en-US"/>
              </a:defPPr>
              <a:lvl1pPr algn="l" rtl="0" fontAlgn="base">
                <a:spcBef>
                  <a:spcPct val="0"/>
                </a:spcBef>
                <a:spcAft>
                  <a:spcPct val="0"/>
                </a:spcAft>
                <a:defRPr sz="1600" kern="1200">
                  <a:solidFill>
                    <a:schemeClr val="tx1"/>
                  </a:solidFill>
                  <a:latin typeface="Arial Narrow" pitchFamily="34" charset="0"/>
                  <a:ea typeface="+mn-ea"/>
                  <a:cs typeface="+mn-cs"/>
                </a:defRPr>
              </a:lvl1pPr>
              <a:lvl2pPr marL="457200" algn="l" rtl="0" fontAlgn="base">
                <a:spcBef>
                  <a:spcPct val="0"/>
                </a:spcBef>
                <a:spcAft>
                  <a:spcPct val="0"/>
                </a:spcAft>
                <a:defRPr sz="1600" kern="1200">
                  <a:solidFill>
                    <a:schemeClr val="tx1"/>
                  </a:solidFill>
                  <a:latin typeface="Arial Narrow" pitchFamily="34" charset="0"/>
                  <a:ea typeface="+mn-ea"/>
                  <a:cs typeface="+mn-cs"/>
                </a:defRPr>
              </a:lvl2pPr>
              <a:lvl3pPr marL="914400" algn="l" rtl="0" fontAlgn="base">
                <a:spcBef>
                  <a:spcPct val="0"/>
                </a:spcBef>
                <a:spcAft>
                  <a:spcPct val="0"/>
                </a:spcAft>
                <a:defRPr sz="1600" kern="1200">
                  <a:solidFill>
                    <a:schemeClr val="tx1"/>
                  </a:solidFill>
                  <a:latin typeface="Arial Narrow" pitchFamily="34" charset="0"/>
                  <a:ea typeface="+mn-ea"/>
                  <a:cs typeface="+mn-cs"/>
                </a:defRPr>
              </a:lvl3pPr>
              <a:lvl4pPr marL="1371600" algn="l" rtl="0" fontAlgn="base">
                <a:spcBef>
                  <a:spcPct val="0"/>
                </a:spcBef>
                <a:spcAft>
                  <a:spcPct val="0"/>
                </a:spcAft>
                <a:defRPr sz="1600" kern="1200">
                  <a:solidFill>
                    <a:schemeClr val="tx1"/>
                  </a:solidFill>
                  <a:latin typeface="Arial Narrow" pitchFamily="34" charset="0"/>
                  <a:ea typeface="+mn-ea"/>
                  <a:cs typeface="+mn-cs"/>
                </a:defRPr>
              </a:lvl4pPr>
              <a:lvl5pPr marL="1828800" algn="l" rtl="0" fontAlgn="base">
                <a:spcBef>
                  <a:spcPct val="0"/>
                </a:spcBef>
                <a:spcAft>
                  <a:spcPct val="0"/>
                </a:spcAft>
                <a:defRPr sz="1600" kern="1200">
                  <a:solidFill>
                    <a:schemeClr val="tx1"/>
                  </a:solidFill>
                  <a:latin typeface="Arial Narrow" pitchFamily="34" charset="0"/>
                  <a:ea typeface="+mn-ea"/>
                  <a:cs typeface="+mn-cs"/>
                </a:defRPr>
              </a:lvl5pPr>
              <a:lvl6pPr marL="2286000" algn="l" defTabSz="914400" rtl="0" eaLnBrk="1" latinLnBrk="0" hangingPunct="1">
                <a:defRPr sz="1600" kern="1200">
                  <a:solidFill>
                    <a:schemeClr val="tx1"/>
                  </a:solidFill>
                  <a:latin typeface="Arial Narrow" pitchFamily="34" charset="0"/>
                  <a:ea typeface="+mn-ea"/>
                  <a:cs typeface="+mn-cs"/>
                </a:defRPr>
              </a:lvl6pPr>
              <a:lvl7pPr marL="2743200" algn="l" defTabSz="914400" rtl="0" eaLnBrk="1" latinLnBrk="0" hangingPunct="1">
                <a:defRPr sz="1600" kern="1200">
                  <a:solidFill>
                    <a:schemeClr val="tx1"/>
                  </a:solidFill>
                  <a:latin typeface="Arial Narrow" pitchFamily="34" charset="0"/>
                  <a:ea typeface="+mn-ea"/>
                  <a:cs typeface="+mn-cs"/>
                </a:defRPr>
              </a:lvl7pPr>
              <a:lvl8pPr marL="3200400" algn="l" defTabSz="914400" rtl="0" eaLnBrk="1" latinLnBrk="0" hangingPunct="1">
                <a:defRPr sz="1600" kern="1200">
                  <a:solidFill>
                    <a:schemeClr val="tx1"/>
                  </a:solidFill>
                  <a:latin typeface="Arial Narrow" pitchFamily="34" charset="0"/>
                  <a:ea typeface="+mn-ea"/>
                  <a:cs typeface="+mn-cs"/>
                </a:defRPr>
              </a:lvl8pPr>
              <a:lvl9pPr marL="3657600" algn="l" defTabSz="914400" rtl="0" eaLnBrk="1" latinLnBrk="0" hangingPunct="1">
                <a:defRPr sz="1600" kern="1200">
                  <a:solidFill>
                    <a:schemeClr val="tx1"/>
                  </a:solidFill>
                  <a:latin typeface="Arial Narrow" pitchFamily="34" charset="0"/>
                  <a:ea typeface="+mn-ea"/>
                  <a:cs typeface="+mn-cs"/>
                </a:defRPr>
              </a:lvl9pPr>
            </a:lstStyle>
            <a:p>
              <a:r>
                <a:rPr lang="en-US" sz="1800" b="0" i="0">
                  <a:latin typeface="Cambria Math" panose="02040503050406030204" pitchFamily="18" charset="0"/>
                  <a:ea typeface="Cambria Math" panose="02040503050406030204" pitchFamily="18" charset="0"/>
                </a:rPr>
                <a:t>𝐹𝐶𝐹𝐸=</a:t>
              </a:r>
              <a:r>
                <a:rPr lang="en-US" sz="1800" b="0">
                  <a:latin typeface="Cambria Math" panose="02040503050406030204" pitchFamily="18" charset="0"/>
                  <a:ea typeface="Cambria Math" panose="02040503050406030204" pitchFamily="18" charset="0"/>
                </a:rPr>
                <a:t>FCF – Int(1-t) + Net Borrowing</a:t>
              </a:r>
              <a:endParaRPr lang="en-US" sz="1800">
                <a:latin typeface="Cambria Math" panose="02040503050406030204" pitchFamily="18" charset="0"/>
                <a:ea typeface="Cambria Math" panose="02040503050406030204" pitchFamily="18" charset="0"/>
              </a:endParaRPr>
            </a:p>
          </xdr:txBody>
        </xdr:sp>
      </mc:Fallback>
    </mc:AlternateContent>
    <xdr:clientData/>
  </xdr:twoCellAnchor>
  <xdr:twoCellAnchor>
    <xdr:from>
      <xdr:col>2</xdr:col>
      <xdr:colOff>354330</xdr:colOff>
      <xdr:row>1</xdr:row>
      <xdr:rowOff>38099</xdr:rowOff>
    </xdr:from>
    <xdr:to>
      <xdr:col>14</xdr:col>
      <xdr:colOff>407670</xdr:colOff>
      <xdr:row>25</xdr:row>
      <xdr:rowOff>38099</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945505" y="228599"/>
          <a:ext cx="7120890" cy="44672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Please</a:t>
          </a:r>
          <a:r>
            <a:rPr lang="en-US" sz="1800" baseline="0"/>
            <a:t> consider the following:</a:t>
          </a:r>
        </a:p>
        <a:p>
          <a:endParaRPr lang="en-US" sz="1600" baseline="0">
            <a:latin typeface="+mn-lt"/>
          </a:endParaRPr>
        </a:p>
        <a:p>
          <a:pPr marL="0" indent="0"/>
          <a:r>
            <a:rPr lang="en-US" sz="1800" baseline="0">
              <a:solidFill>
                <a:schemeClr val="dk1"/>
              </a:solidFill>
              <a:latin typeface="+mn-lt"/>
              <a:ea typeface="+mn-ea"/>
              <a:cs typeface="+mn-cs"/>
            </a:rPr>
            <a:t>1. </a:t>
          </a:r>
          <a:r>
            <a:rPr lang="en-US" sz="1800" u="sng" baseline="0">
              <a:solidFill>
                <a:schemeClr val="dk1"/>
              </a:solidFill>
              <a:latin typeface="+mn-lt"/>
              <a:ea typeface="+mn-ea"/>
              <a:cs typeface="+mn-cs"/>
            </a:rPr>
            <a:t>Please close all applications or files </a:t>
          </a:r>
          <a:r>
            <a:rPr lang="en-US" sz="1800" baseline="0">
              <a:solidFill>
                <a:schemeClr val="dk1"/>
              </a:solidFill>
              <a:latin typeface="+mn-lt"/>
              <a:ea typeface="+mn-ea"/>
              <a:cs typeface="+mn-cs"/>
            </a:rPr>
            <a:t>not related to this exam. </a:t>
          </a:r>
        </a:p>
        <a:p>
          <a:pPr marL="0" indent="0"/>
          <a:r>
            <a:rPr lang="en-US" sz="1800" baseline="0">
              <a:solidFill>
                <a:schemeClr val="dk1"/>
              </a:solidFill>
              <a:latin typeface="+mn-lt"/>
              <a:ea typeface="+mn-ea"/>
              <a:cs typeface="+mn-cs"/>
            </a:rPr>
            <a:t>2. Please immediately save thus file using the format for filename below. </a:t>
          </a:r>
          <a:r>
            <a:rPr lang="en-US" sz="1800" u="none" baseline="0">
              <a:solidFill>
                <a:schemeClr val="dk1"/>
              </a:solidFill>
              <a:latin typeface="+mn-lt"/>
              <a:ea typeface="+mn-ea"/>
              <a:cs typeface="+mn-cs"/>
            </a:rPr>
            <a:t>Save it frequently as you work</a:t>
          </a:r>
          <a:r>
            <a:rPr lang="en-US" sz="1800" baseline="0">
              <a:solidFill>
                <a:schemeClr val="dk1"/>
              </a:solidFill>
              <a:latin typeface="+mn-lt"/>
              <a:ea typeface="+mn-ea"/>
              <a:cs typeface="+mn-cs"/>
            </a:rPr>
            <a:t>.</a:t>
          </a:r>
        </a:p>
        <a:p>
          <a:endParaRPr lang="en-US" sz="1600">
            <a:effectLst/>
            <a:latin typeface="+mn-lt"/>
          </a:endParaRPr>
        </a:p>
        <a:p>
          <a:r>
            <a:rPr lang="en-US" sz="1600" b="1" i="1" baseline="0">
              <a:solidFill>
                <a:schemeClr val="dk1"/>
              </a:solidFill>
              <a:effectLst/>
              <a:latin typeface="+mn-lt"/>
              <a:ea typeface="+mn-ea"/>
              <a:cs typeface="+mn-cs"/>
            </a:rPr>
            <a:t>FINAL_your last name_your first name_MIB1, MIB2 or MIB3.xlsx</a:t>
          </a:r>
          <a:endParaRPr lang="en-US" sz="1600">
            <a:effectLst/>
            <a:latin typeface="+mn-lt"/>
          </a:endParaRPr>
        </a:p>
        <a:p>
          <a:endParaRPr lang="en-US" sz="1800" baseline="0"/>
        </a:p>
        <a:p>
          <a:r>
            <a:rPr lang="en-US" sz="1800" baseline="0"/>
            <a:t>3. There are three problems in this assessment. There is a tab assigned to each problem. The sheets are titled Question 1, Question 2, etc. </a:t>
          </a:r>
        </a:p>
        <a:p>
          <a:endParaRPr lang="en-US" sz="1800" baseline="0"/>
        </a:p>
        <a:p>
          <a:r>
            <a:rPr lang="en-US" sz="1800" baseline="0"/>
            <a:t>3. For your information, the following point allocations will be applied:</a:t>
          </a:r>
        </a:p>
        <a:p>
          <a:r>
            <a:rPr lang="en-US" sz="1800" baseline="0"/>
            <a:t>Question 1: 30 points</a:t>
          </a:r>
        </a:p>
        <a:p>
          <a:r>
            <a:rPr lang="en-US" sz="1800" baseline="0"/>
            <a:t>Question 2: 30 points</a:t>
          </a:r>
        </a:p>
        <a:p>
          <a:r>
            <a:rPr lang="en-US" sz="1800" baseline="0"/>
            <a:t>Question 3: 40 points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53340</xdr:rowOff>
    </xdr:from>
    <xdr:to>
      <xdr:col>10</xdr:col>
      <xdr:colOff>257175</xdr:colOff>
      <xdr:row>10</xdr:row>
      <xdr:rowOff>130810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8575" y="53340"/>
          <a:ext cx="9877425" cy="1887220"/>
        </a:xfrm>
        <a:prstGeom prst="rect">
          <a:avLst/>
        </a:prstGeom>
        <a:solidFill>
          <a:schemeClr val="accent4">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INFORMATION AND REQUIRED WORK:</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You wish to value your company’s stock.  Yesterday, the stock paid a dividend of $2.00 per share. In your assessment, a reasonable annual return that should be required from this equity investment is 14%. </a:t>
          </a:r>
        </a:p>
        <a:p>
          <a:r>
            <a:rPr lang="en-US" sz="1100">
              <a:solidFill>
                <a:schemeClr val="dk1"/>
              </a:solidFill>
              <a:effectLst/>
              <a:latin typeface="+mn-lt"/>
              <a:ea typeface="+mn-ea"/>
              <a:cs typeface="+mn-cs"/>
            </a:rPr>
            <a:t>Assume that the company announces that the next dividends will show the following growth rates:</a:t>
          </a:r>
          <a:endParaRPr lang="en-US">
            <a:effectLst/>
          </a:endParaRPr>
        </a:p>
        <a:p>
          <a:r>
            <a:rPr lang="en-US" sz="1100">
              <a:solidFill>
                <a:schemeClr val="dk1"/>
              </a:solidFill>
              <a:effectLst/>
              <a:latin typeface="+mn-lt"/>
              <a:ea typeface="+mn-ea"/>
              <a:cs typeface="+mn-cs"/>
            </a:rPr>
            <a:t>Year 1: 		15%</a:t>
          </a:r>
          <a:endParaRPr lang="en-US">
            <a:effectLst/>
          </a:endParaRPr>
        </a:p>
        <a:p>
          <a:r>
            <a:rPr lang="en-US" sz="1100">
              <a:solidFill>
                <a:schemeClr val="dk1"/>
              </a:solidFill>
              <a:effectLst/>
              <a:latin typeface="+mn-lt"/>
              <a:ea typeface="+mn-ea"/>
              <a:cs typeface="+mn-cs"/>
            </a:rPr>
            <a:t>Years 2 and 3:  		10%</a:t>
          </a:r>
        </a:p>
        <a:p>
          <a:r>
            <a:rPr lang="en-US" sz="1100">
              <a:solidFill>
                <a:schemeClr val="dk1"/>
              </a:solidFill>
              <a:effectLst/>
              <a:latin typeface="+mn-lt"/>
              <a:ea typeface="+mn-ea"/>
              <a:cs typeface="+mn-cs"/>
            </a:rPr>
            <a:t>After year 3:		5% for the foreseeable future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Based on these expected dividend growth rates, what is the intrinsic price for this stock?</a:t>
          </a:r>
          <a:endParaRPr lang="en-US" sz="1100">
            <a:solidFill>
              <a:schemeClr val="dk1"/>
            </a:solidFill>
            <a:effectLst/>
            <a:latin typeface="+mn-lt"/>
            <a:ea typeface="+mn-ea"/>
            <a:cs typeface="+mn-cs"/>
          </a:endParaRPr>
        </a:p>
        <a:p>
          <a:endParaRPr lang="en-US" sz="1100"/>
        </a:p>
      </xdr:txBody>
    </xdr:sp>
    <xdr:clientData/>
  </xdr:twoCellAnchor>
  <xdr:twoCellAnchor>
    <xdr:from>
      <xdr:col>3</xdr:col>
      <xdr:colOff>352425</xdr:colOff>
      <xdr:row>19</xdr:row>
      <xdr:rowOff>104775</xdr:rowOff>
    </xdr:from>
    <xdr:to>
      <xdr:col>5</xdr:col>
      <xdr:colOff>2449451</xdr:colOff>
      <xdr:row>31</xdr:row>
      <xdr:rowOff>152151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019800" y="4162425"/>
          <a:ext cx="3440051" cy="2219076"/>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GRADING</a:t>
          </a:r>
          <a:r>
            <a:rPr lang="en-US" sz="1100" baseline="0"/>
            <a:t> NOTE: </a:t>
          </a:r>
          <a:r>
            <a:rPr lang="en-US" sz="1100"/>
            <a:t> The only way I can give you partial credit for your response is if the cells I am correcting are the result of a formula</a:t>
          </a:r>
          <a:r>
            <a:rPr lang="en-US" sz="1100" baseline="0"/>
            <a:t> or arithmetic operation showing the calculation. Thus, If cell A1 has sales  and cell A2 has costs, if I click on cell A3 titled Profit, it should show the formula: =A1-A2. If your response is not a calculation but a selection of  a value in a table, then please dynamically link the selection. In other words, do not type in the number you have chosen from the table. Instead, use the cell references (click on the particular cell in the table).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1065266</xdr:colOff>
      <xdr:row>13</xdr:row>
      <xdr:rowOff>47625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228600"/>
          <a:ext cx="13323941" cy="2790825"/>
        </a:xfrm>
        <a:prstGeom prst="rect">
          <a:avLst/>
        </a:prstGeom>
        <a:solidFill>
          <a:schemeClr val="accent4">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gn="just">
            <a:lnSpc>
              <a:spcPct val="115000"/>
            </a:lnSpc>
            <a:spcBef>
              <a:spcPts val="0"/>
            </a:spcBef>
            <a:spcAft>
              <a:spcPts val="1000"/>
            </a:spcAft>
          </a:pPr>
          <a:r>
            <a:rPr lang="en-US" sz="1400" b="1" u="sng">
              <a:effectLst/>
              <a:latin typeface="Calibri" panose="020F0502020204030204" pitchFamily="34" charset="0"/>
              <a:ea typeface="Calibri" panose="020F0502020204030204" pitchFamily="34" charset="0"/>
              <a:cs typeface="Times New Roman" panose="02020603050405020304" pitchFamily="18" charset="0"/>
            </a:rPr>
            <a:t>INFORMATION AND REQUIRED WORK:</a:t>
          </a:r>
          <a:r>
            <a:rPr lang="en-US" sz="1400" b="1">
              <a:effectLst/>
              <a:latin typeface="Calibri" panose="020F0502020204030204" pitchFamily="34" charset="0"/>
              <a:ea typeface="Calibri" panose="020F0502020204030204" pitchFamily="34" charset="0"/>
              <a:cs typeface="Times New Roman" panose="02020603050405020304" pitchFamily="18" charset="0"/>
            </a:rPr>
            <a:t> </a:t>
          </a:r>
          <a:r>
            <a:rPr lang="en-US" sz="1050" i="1">
              <a:effectLst/>
              <a:latin typeface="Calibri" panose="020F0502020204030204" pitchFamily="34" charset="0"/>
              <a:ea typeface="Calibri" panose="020F0502020204030204" pitchFamily="34" charset="0"/>
              <a:cs typeface="Times New Roman" panose="02020603050405020304" pitchFamily="18" charset="0"/>
            </a:rPr>
            <a:t>Semiconductor</a:t>
          </a:r>
          <a:r>
            <a:rPr lang="en-US" sz="1050">
              <a:effectLst/>
              <a:latin typeface="Calibri" panose="020F0502020204030204" pitchFamily="34" charset="0"/>
              <a:ea typeface="Calibri" panose="020F0502020204030204" pitchFamily="34" charset="0"/>
              <a:cs typeface="Times New Roman" panose="02020603050405020304" pitchFamily="18" charset="0"/>
            </a:rPr>
            <a:t> </a:t>
          </a:r>
          <a:r>
            <a:rPr lang="en-US" sz="1050" i="1">
              <a:effectLst/>
              <a:latin typeface="Calibri" panose="020F0502020204030204" pitchFamily="34" charset="0"/>
              <a:ea typeface="Calibri" panose="020F0502020204030204" pitchFamily="34" charset="0"/>
              <a:cs typeface="Times New Roman" panose="02020603050405020304" pitchFamily="18" charset="0"/>
            </a:rPr>
            <a:t>Corp.</a:t>
          </a:r>
          <a:r>
            <a:rPr lang="en-US" sz="1050">
              <a:effectLst/>
              <a:latin typeface="Calibri" panose="020F0502020204030204" pitchFamily="34" charset="0"/>
              <a:ea typeface="Calibri" panose="020F0502020204030204" pitchFamily="34" charset="0"/>
              <a:cs typeface="Times New Roman" panose="02020603050405020304" pitchFamily="18" charset="0"/>
            </a:rPr>
            <a:t> is a privately held company that needs to estimate its hurdle rate for future projects. You are responsible for this estimation and</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a:t>
          </a:r>
          <a:r>
            <a:rPr lang="en-US" sz="1050">
              <a:effectLst/>
              <a:latin typeface="Calibri" panose="020F0502020204030204" pitchFamily="34" charset="0"/>
              <a:ea typeface="Calibri" panose="020F0502020204030204" pitchFamily="34" charset="0"/>
              <a:cs typeface="Times New Roman" panose="02020603050405020304" pitchFamily="18" charset="0"/>
            </a:rPr>
            <a:t>have collected relevant information for similar firms (Table 2), for the market (Table 3) and for Semiconductor Corp (Table 4).</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a:t>
          </a:r>
          <a:r>
            <a:rPr lang="en-US" sz="1050">
              <a:effectLst/>
              <a:latin typeface="Calibri" panose="020F0502020204030204" pitchFamily="34" charset="0"/>
              <a:ea typeface="Calibri" panose="020F0502020204030204" pitchFamily="34" charset="0"/>
              <a:cs typeface="Times New Roman" panose="02020603050405020304" pitchFamily="18" charset="0"/>
            </a:rPr>
            <a:t>In addition, you know the following information about your company:</a:t>
          </a:r>
          <a:endParaRPr lang="en-US" sz="1050">
            <a:effectLst/>
            <a:latin typeface="Times New Roman" panose="02020603050405020304" pitchFamily="18" charset="0"/>
            <a:ea typeface="Times New Roman" panose="02020603050405020304" pitchFamily="18" charset="0"/>
          </a:endParaRPr>
        </a:p>
        <a:p>
          <a:pPr marL="342900" lvl="0" indent="-342900" algn="just">
            <a:lnSpc>
              <a:spcPct val="115000"/>
            </a:lnSpc>
            <a:spcBef>
              <a:spcPts val="0"/>
            </a:spcBef>
            <a:spcAft>
              <a:spcPts val="1000"/>
            </a:spcAft>
            <a:buFont typeface="+mj-lt"/>
            <a:buAutoNum type="arabicPeriod"/>
          </a:pPr>
          <a:r>
            <a:rPr lang="en-US" sz="1050">
              <a:effectLst/>
              <a:latin typeface="Calibri" panose="020F0502020204030204" pitchFamily="34" charset="0"/>
              <a:ea typeface="Calibri" panose="020F0502020204030204" pitchFamily="34" charset="0"/>
              <a:cs typeface="Times New Roman" panose="02020603050405020304" pitchFamily="18" charset="0"/>
            </a:rPr>
            <a:t>Semiconductor Corp. currently has the following financing structure: D/V=40%,</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E/V=60%.</a:t>
          </a:r>
          <a:endParaRPr lang="en-US" sz="105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15000"/>
            </a:lnSpc>
            <a:spcBef>
              <a:spcPts val="0"/>
            </a:spcBef>
            <a:spcAft>
              <a:spcPts val="1000"/>
            </a:spcAft>
            <a:buFont typeface="+mj-lt"/>
            <a:buAutoNum type="arabicPeriod"/>
          </a:pPr>
          <a:r>
            <a:rPr lang="en-US" sz="1050">
              <a:effectLst/>
              <a:latin typeface="Calibri" panose="020F0502020204030204" pitchFamily="34" charset="0"/>
              <a:ea typeface="Calibri" panose="020F0502020204030204" pitchFamily="34" charset="0"/>
              <a:cs typeface="Times New Roman" panose="02020603050405020304" pitchFamily="18" charset="0"/>
            </a:rPr>
            <a:t>However, after careful consideration, the company ha</a:t>
          </a:r>
          <a:r>
            <a:rPr lang="en-US" sz="1050" baseline="0">
              <a:effectLst/>
              <a:latin typeface="Calibri" panose="020F0502020204030204" pitchFamily="34" charset="0"/>
              <a:ea typeface="Calibri" panose="020F0502020204030204" pitchFamily="34" charset="0"/>
              <a:cs typeface="Times New Roman" panose="02020603050405020304" pitchFamily="18" charset="0"/>
            </a:rPr>
            <a:t>s identified </a:t>
          </a:r>
          <a:r>
            <a:rPr lang="en-US" sz="1050">
              <a:effectLst/>
              <a:latin typeface="Calibri" panose="020F0502020204030204" pitchFamily="34" charset="0"/>
              <a:ea typeface="Calibri" panose="020F0502020204030204" pitchFamily="34" charset="0"/>
              <a:cs typeface="Times New Roman" panose="02020603050405020304" pitchFamily="18" charset="0"/>
            </a:rPr>
            <a:t>a target leverage (D/V) of 45%,</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which it plans to implement immediately.</a:t>
          </a:r>
          <a:r>
            <a:rPr lang="en-US" sz="1050">
              <a:effectLst/>
              <a:latin typeface="Calibri" panose="020F0502020204030204" pitchFamily="34" charset="0"/>
              <a:ea typeface="Calibri" panose="020F0502020204030204" pitchFamily="34" charset="0"/>
              <a:cs typeface="Times New Roman" panose="02020603050405020304" pitchFamily="18" charset="0"/>
            </a:rPr>
            <a:t> </a:t>
          </a:r>
          <a:endParaRPr lang="en-US" sz="1050">
            <a:effectLst/>
          </a:endParaRPr>
        </a:p>
        <a:p>
          <a:pPr marL="342900" lvl="0" indent="-342900" algn="just">
            <a:lnSpc>
              <a:spcPct val="115000"/>
            </a:lnSpc>
            <a:spcBef>
              <a:spcPts val="0"/>
            </a:spcBef>
            <a:spcAft>
              <a:spcPts val="1000"/>
            </a:spcAft>
            <a:buFont typeface="+mj-lt"/>
            <a:buAutoNum type="arabicPeriod"/>
          </a:pPr>
          <a:r>
            <a:rPr lang="en-US" sz="1050">
              <a:effectLst/>
              <a:latin typeface="Calibri" panose="020F0502020204030204" pitchFamily="34" charset="0"/>
              <a:ea typeface="Calibri" panose="020F0502020204030204" pitchFamily="34" charset="0"/>
              <a:cs typeface="Times New Roman" panose="02020603050405020304" pitchFamily="18" charset="0"/>
            </a:rPr>
            <a:t>You estimate</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that, under the target leverage, your company's cost of debt will be determined as described in Table 4.</a:t>
          </a:r>
        </a:p>
        <a:p>
          <a:pPr marL="342900" lvl="0" indent="-342900" algn="just">
            <a:lnSpc>
              <a:spcPct val="115000"/>
            </a:lnSpc>
            <a:spcBef>
              <a:spcPts val="0"/>
            </a:spcBef>
            <a:spcAft>
              <a:spcPts val="1000"/>
            </a:spcAft>
            <a:buFont typeface="+mj-lt"/>
            <a:buAutoNum type="arabicPeriod"/>
          </a:pPr>
          <a:r>
            <a:rPr lang="en-US" sz="1050">
              <a:effectLst/>
              <a:latin typeface="Calibri" panose="020F0502020204030204" pitchFamily="34" charset="0"/>
              <a:ea typeface="Calibri" panose="020F0502020204030204" pitchFamily="34" charset="0"/>
              <a:cs typeface="Times New Roman" panose="02020603050405020304" pitchFamily="18" charset="0"/>
            </a:rPr>
            <a:t>Your company’s tax rate can be assumed to be 32% (see</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Table 4)</a:t>
          </a:r>
          <a:r>
            <a:rPr lang="en-US" sz="1050">
              <a:effectLst/>
              <a:latin typeface="Calibri" panose="020F0502020204030204" pitchFamily="34" charset="0"/>
              <a:ea typeface="Calibri" panose="020F0502020204030204" pitchFamily="34" charset="0"/>
              <a:cs typeface="Times New Roman" panose="02020603050405020304" pitchFamily="18" charset="0"/>
            </a:rPr>
            <a:t>.</a:t>
          </a:r>
          <a:endParaRPr lang="en-US" sz="1050">
            <a:effectLst/>
          </a:endParaRPr>
        </a:p>
        <a:p>
          <a:r>
            <a:rPr lang="en-US" sz="1050">
              <a:effectLst/>
              <a:latin typeface="Calibri" panose="020F0502020204030204" pitchFamily="34" charset="0"/>
              <a:ea typeface="Calibri" panose="020F0502020204030204" pitchFamily="34" charset="0"/>
              <a:cs typeface="Times New Roman" panose="02020603050405020304" pitchFamily="18" charset="0"/>
            </a:rPr>
            <a:t>5.</a:t>
          </a:r>
          <a:r>
            <a:rPr lang="en-US" sz="1050" baseline="0">
              <a:effectLst/>
              <a:latin typeface="Calibri" panose="020F0502020204030204" pitchFamily="34" charset="0"/>
              <a:ea typeface="Calibri" panose="020F0502020204030204" pitchFamily="34" charset="0"/>
              <a:cs typeface="Times New Roman" panose="02020603050405020304" pitchFamily="18" charset="0"/>
            </a:rPr>
            <a:t> </a:t>
          </a:r>
          <a:r>
            <a:rPr lang="en-US" sz="1050">
              <a:effectLst/>
              <a:latin typeface="Calibri" panose="020F0502020204030204" pitchFamily="34" charset="0"/>
              <a:ea typeface="Calibri" panose="020F0502020204030204" pitchFamily="34" charset="0"/>
              <a:cs typeface="Times New Roman" panose="02020603050405020304" pitchFamily="18" charset="0"/>
            </a:rPr>
            <a:t>    Your company’s assets can be assumed to have an average life of 30 years.</a:t>
          </a:r>
        </a:p>
        <a:p>
          <a:endParaRPr lang="en-US" sz="1050">
            <a:effectLst/>
            <a:latin typeface="Calibri" panose="020F0502020204030204" pitchFamily="34" charset="0"/>
            <a:cs typeface="Times New Roman" panose="02020603050405020304" pitchFamily="18" charset="0"/>
          </a:endParaRPr>
        </a:p>
        <a:p>
          <a:r>
            <a:rPr lang="en-US" sz="1050" b="1">
              <a:effectLst/>
              <a:latin typeface="Calibri" panose="020F0502020204030204" pitchFamily="34" charset="0"/>
              <a:cs typeface="Times New Roman" panose="02020603050405020304" pitchFamily="18" charset="0"/>
            </a:rPr>
            <a:t>FIND YOUR COMPANY'S COST OF CAPITAL</a:t>
          </a:r>
          <a:endParaRPr lang="en-US" sz="1050" b="1"/>
        </a:p>
      </xdr:txBody>
    </xdr:sp>
    <xdr:clientData/>
  </xdr:twoCellAnchor>
  <xdr:twoCellAnchor>
    <xdr:from>
      <xdr:col>8</xdr:col>
      <xdr:colOff>0</xdr:colOff>
      <xdr:row>25</xdr:row>
      <xdr:rowOff>47624</xdr:rowOff>
    </xdr:from>
    <xdr:to>
      <xdr:col>10</xdr:col>
      <xdr:colOff>1214437</xdr:colOff>
      <xdr:row>30</xdr:row>
      <xdr:rowOff>98912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4430375" y="5738812"/>
          <a:ext cx="3238500" cy="1099038"/>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GRADING</a:t>
          </a:r>
          <a:r>
            <a:rPr lang="en-US" sz="1100" baseline="0"/>
            <a:t> NOTE: </a:t>
          </a:r>
          <a:r>
            <a:rPr lang="en-US" sz="1100"/>
            <a:t> The only way I can give you partial credit for your response is if the cells that are the result of a formula</a:t>
          </a:r>
          <a:r>
            <a:rPr lang="en-US" sz="1100" baseline="0"/>
            <a:t> of arithmetic operation show the operation. Thus, If cell A1 has sales  and cell A2 has costs, if I click on cell A3 titled Profit, it should show the formula: =A1-A2. </a:t>
          </a:r>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621762</xdr:colOff>
      <xdr:row>37</xdr:row>
      <xdr:rowOff>63161</xdr:rowOff>
    </xdr:from>
    <xdr:to>
      <xdr:col>8</xdr:col>
      <xdr:colOff>2501265</xdr:colOff>
      <xdr:row>43</xdr:row>
      <xdr:rowOff>122068</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242012" y="8121311"/>
          <a:ext cx="3432078" cy="1144757"/>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GRADING</a:t>
          </a:r>
          <a:r>
            <a:rPr lang="en-US" sz="1100" baseline="0"/>
            <a:t> NOTE: </a:t>
          </a:r>
          <a:r>
            <a:rPr lang="en-US" sz="1100"/>
            <a:t> The only way I can give you partial credit for your response is if the cells that are the result of a formula</a:t>
          </a:r>
          <a:r>
            <a:rPr lang="en-US" sz="1100" baseline="0"/>
            <a:t> of arithmetic operation show the operation. Thus, If cell A1 has sales  and cell A2 has costs, if I click on cell A3 titled Profit, it should show the formula: =A1-A2. </a:t>
          </a:r>
        </a:p>
        <a:p>
          <a:endParaRPr lang="en-US" sz="1100" baseline="0"/>
        </a:p>
      </xdr:txBody>
    </xdr:sp>
    <xdr:clientData/>
  </xdr:twoCellAnchor>
  <xdr:twoCellAnchor>
    <xdr:from>
      <xdr:col>6</xdr:col>
      <xdr:colOff>0</xdr:colOff>
      <xdr:row>0</xdr:row>
      <xdr:rowOff>104775</xdr:rowOff>
    </xdr:from>
    <xdr:to>
      <xdr:col>16</xdr:col>
      <xdr:colOff>445770</xdr:colOff>
      <xdr:row>25</xdr:row>
      <xdr:rowOff>32384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620250" y="104775"/>
          <a:ext cx="8932545" cy="519493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chemeClr val="dk1"/>
              </a:solidFill>
              <a:effectLst/>
              <a:latin typeface="+mn-lt"/>
              <a:ea typeface="+mn-ea"/>
              <a:cs typeface="+mn-cs"/>
            </a:rPr>
            <a:t>INFORMATION</a:t>
          </a:r>
          <a:r>
            <a:rPr lang="en-US" sz="1400" b="1" u="sng" baseline="0">
              <a:solidFill>
                <a:schemeClr val="dk1"/>
              </a:solidFill>
              <a:effectLst/>
              <a:latin typeface="+mn-lt"/>
              <a:ea typeface="+mn-ea"/>
              <a:cs typeface="+mn-cs"/>
            </a:rPr>
            <a:t> AND REQUIRED WORK</a:t>
          </a:r>
          <a:r>
            <a:rPr lang="en-US" sz="1400" b="1" u="sng">
              <a:solidFill>
                <a:schemeClr val="dk1"/>
              </a:solidFill>
              <a:effectLst/>
              <a:latin typeface="+mn-lt"/>
              <a:ea typeface="+mn-ea"/>
              <a:cs typeface="+mn-cs"/>
            </a:rPr>
            <a:t>: </a:t>
          </a:r>
          <a:r>
            <a:rPr lang="en-US" sz="1100">
              <a:solidFill>
                <a:schemeClr val="dk1"/>
              </a:solidFill>
              <a:effectLst/>
              <a:latin typeface="+mn-lt"/>
              <a:ea typeface="+mn-ea"/>
              <a:cs typeface="+mn-cs"/>
            </a:rPr>
            <a:t>Your company sells fitness drinks and has decided to explore the launch of a new fitness shoe called </a:t>
          </a:r>
          <a:r>
            <a:rPr lang="en-US" sz="1100" i="1">
              <a:solidFill>
                <a:schemeClr val="dk1"/>
              </a:solidFill>
              <a:effectLst/>
              <a:latin typeface="+mn-lt"/>
              <a:ea typeface="+mn-ea"/>
              <a:cs typeface="+mn-cs"/>
            </a:rPr>
            <a:t>Sneaker</a:t>
          </a:r>
          <a:r>
            <a:rPr lang="en-US" sz="1100">
              <a:solidFill>
                <a:schemeClr val="dk1"/>
              </a:solidFill>
              <a:effectLst/>
              <a:latin typeface="+mn-lt"/>
              <a:ea typeface="+mn-ea"/>
              <a:cs typeface="+mn-cs"/>
            </a:rPr>
            <a:t>. The launch will have a duration of three years. You have decided to apply NPV and IRR as your criteria for analyzing the acceptability of this project. This is what you know:</a:t>
          </a:r>
          <a:endParaRPr lang="en-US" sz="10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US" sz="1000">
            <a:solidFill>
              <a:schemeClr val="dk1"/>
            </a:solidFill>
            <a:effectLst/>
            <a:latin typeface="+mn-lt"/>
            <a:ea typeface="+mn-ea"/>
            <a:cs typeface="+mn-cs"/>
          </a:endParaRPr>
        </a:p>
        <a:p>
          <a:pPr lvl="0"/>
          <a:r>
            <a:rPr lang="en-US" sz="1100">
              <a:solidFill>
                <a:schemeClr val="dk1"/>
              </a:solidFill>
              <a:effectLst/>
              <a:latin typeface="+mn-lt"/>
              <a:ea typeface="+mn-ea"/>
              <a:cs typeface="+mn-cs"/>
            </a:rPr>
            <a:t>a. If you launch </a:t>
          </a:r>
          <a:r>
            <a:rPr lang="en-US" sz="1100" i="1">
              <a:solidFill>
                <a:schemeClr val="dk1"/>
              </a:solidFill>
              <a:effectLst/>
              <a:latin typeface="+mn-lt"/>
              <a:ea typeface="+mn-ea"/>
              <a:cs typeface="+mn-cs"/>
            </a:rPr>
            <a:t>Sneaker, </a:t>
          </a:r>
          <a:r>
            <a:rPr lang="en-US" sz="1100" i="0">
              <a:solidFill>
                <a:schemeClr val="dk1"/>
              </a:solidFill>
              <a:effectLst/>
              <a:latin typeface="+mn-lt"/>
              <a:ea typeface="+mn-ea"/>
              <a:cs typeface="+mn-cs"/>
            </a:rPr>
            <a:t>you estimate </a:t>
          </a:r>
          <a:r>
            <a:rPr lang="en-US" sz="1100">
              <a:solidFill>
                <a:schemeClr val="dk1"/>
              </a:solidFill>
              <a:effectLst/>
              <a:latin typeface="+mn-lt"/>
              <a:ea typeface="+mn-ea"/>
              <a:cs typeface="+mn-cs"/>
            </a:rPr>
            <a:t>that it will cause a loss in sales in your existing products equal to $550,000 per year during the life of the project. The products experiencing this sales erosion have the  same margins as </a:t>
          </a:r>
          <a:r>
            <a:rPr lang="en-US" sz="1100" i="1">
              <a:solidFill>
                <a:schemeClr val="dk1"/>
              </a:solidFill>
              <a:effectLst/>
              <a:latin typeface="+mn-lt"/>
              <a:ea typeface="+mn-ea"/>
              <a:cs typeface="+mn-cs"/>
            </a:rPr>
            <a:t>Sneaker</a:t>
          </a:r>
          <a:r>
            <a:rPr lang="en-US" sz="1100">
              <a:solidFill>
                <a:schemeClr val="dk1"/>
              </a:solidFill>
              <a:effectLst/>
              <a:latin typeface="+mn-lt"/>
              <a:ea typeface="+mn-ea"/>
              <a:cs typeface="+mn-cs"/>
            </a:rPr>
            <a:t>.</a:t>
          </a:r>
          <a:endParaRPr lang="en-US">
            <a:effectLst/>
          </a:endParaRPr>
        </a:p>
        <a:p>
          <a:pPr lvl="0"/>
          <a:r>
            <a:rPr lang="en-US" sz="1100">
              <a:solidFill>
                <a:schemeClr val="dk1"/>
              </a:solidFill>
              <a:effectLst/>
              <a:latin typeface="+mn-lt"/>
              <a:ea typeface="+mn-ea"/>
              <a:cs typeface="+mn-cs"/>
            </a:rPr>
            <a:t>b. There will be an immediate, gross fixed asset investment of $6,000,000 in machinery to handle the new line of products. Your company will be allowed to depreciate this product on a straight-line basis for 5 years (thus, 20% depreciation per year for five years). You estimate that the same assets will be sold for $4 million when the project ends in year 3.  </a:t>
          </a:r>
          <a:endParaRPr lang="en-US">
            <a:effectLst/>
          </a:endParaRPr>
        </a:p>
        <a:p>
          <a:pPr lvl="0"/>
          <a:r>
            <a:rPr lang="en-US" sz="1100">
              <a:solidFill>
                <a:schemeClr val="dk1"/>
              </a:solidFill>
              <a:effectLst/>
              <a:latin typeface="+mn-lt"/>
              <a:ea typeface="+mn-ea"/>
              <a:cs typeface="+mn-cs"/>
            </a:rPr>
            <a:t>c. The initial investment of fixed assets will be financed through debt, with a cost of debt of 10% per year. The annual interest expense would be estimated by multiplying the initial investment times the 10%, i.e., the annual cost of funding is $600,000 per year for the duration of the project.</a:t>
          </a:r>
          <a:endParaRPr lang="en-US">
            <a:effectLst/>
          </a:endParaRPr>
        </a:p>
        <a:p>
          <a:pPr lvl="0"/>
          <a:r>
            <a:rPr lang="en-US" sz="1100">
              <a:solidFill>
                <a:schemeClr val="dk1"/>
              </a:solidFill>
              <a:effectLst/>
              <a:latin typeface="+mn-lt"/>
              <a:ea typeface="+mn-ea"/>
              <a:cs typeface="+mn-cs"/>
            </a:rPr>
            <a:t>d.  Prior to the preparation of this proposal, the Market Research Department invested $300,000 using focus groups to determine the potential demand for this new product. </a:t>
          </a:r>
          <a:endParaRPr lang="en-US">
            <a:effectLst/>
          </a:endParaRPr>
        </a:p>
        <a:p>
          <a:pPr lvl="0"/>
          <a:r>
            <a:rPr lang="en-US" sz="1100">
              <a:solidFill>
                <a:schemeClr val="dk1"/>
              </a:solidFill>
              <a:effectLst/>
              <a:latin typeface="+mn-lt"/>
              <a:ea typeface="+mn-ea"/>
              <a:cs typeface="+mn-cs"/>
            </a:rPr>
            <a:t>e. Revenue is expected to be $5,000,000 in year one. Growth rates in revenue for years 2 and 3 are expected to be 8% and 6%, respectively. </a:t>
          </a:r>
          <a:endParaRPr lang="en-US">
            <a:effectLst/>
          </a:endParaRPr>
        </a:p>
        <a:p>
          <a:pPr lvl="0"/>
          <a:r>
            <a:rPr lang="en-US" sz="1100">
              <a:solidFill>
                <a:schemeClr val="dk1"/>
              </a:solidFill>
              <a:effectLst/>
              <a:latin typeface="+mn-lt"/>
              <a:ea typeface="+mn-ea"/>
              <a:cs typeface="+mn-cs"/>
            </a:rPr>
            <a:t>f. The COGS associated with the new product is 65% of revenue.</a:t>
          </a:r>
          <a:endParaRPr lang="en-US">
            <a:effectLst/>
          </a:endParaRPr>
        </a:p>
        <a:p>
          <a:pPr lvl="0"/>
          <a:r>
            <a:rPr lang="en-US" sz="1100">
              <a:solidFill>
                <a:schemeClr val="dk1"/>
              </a:solidFill>
              <a:effectLst/>
              <a:latin typeface="+mn-lt"/>
              <a:ea typeface="+mn-ea"/>
              <a:cs typeface="+mn-cs"/>
            </a:rPr>
            <a:t>g. Your company’s overhead expenses (maintenance team, staff support, etc.) will increase by $25,000 per year if the project is implemented. These annual costs will remain during</a:t>
          </a:r>
          <a:r>
            <a:rPr lang="en-US" sz="1100" baseline="0">
              <a:solidFill>
                <a:schemeClr val="dk1"/>
              </a:solidFill>
              <a:effectLst/>
              <a:latin typeface="+mn-lt"/>
              <a:ea typeface="+mn-ea"/>
              <a:cs typeface="+mn-cs"/>
            </a:rPr>
            <a:t> the duration of the project. </a:t>
          </a:r>
          <a:endParaRPr lang="en-US">
            <a:effectLst/>
          </a:endParaRPr>
        </a:p>
        <a:p>
          <a:pPr lvl="0"/>
          <a:r>
            <a:rPr lang="en-US" sz="1100">
              <a:solidFill>
                <a:schemeClr val="dk1"/>
              </a:solidFill>
              <a:effectLst/>
              <a:latin typeface="+mn-lt"/>
              <a:ea typeface="+mn-ea"/>
              <a:cs typeface="+mn-cs"/>
            </a:rPr>
            <a:t>h. Producing the product will result in:</a:t>
          </a:r>
          <a:endParaRPr lang="en-US">
            <a:effectLst/>
          </a:endParaRPr>
        </a:p>
        <a:p>
          <a:pPr lvl="1"/>
          <a:r>
            <a:rPr lang="en-US" sz="1100">
              <a:solidFill>
                <a:schemeClr val="dk1"/>
              </a:solidFill>
              <a:effectLst/>
              <a:latin typeface="+mn-lt"/>
              <a:ea typeface="+mn-ea"/>
              <a:cs typeface="+mn-cs"/>
            </a:rPr>
            <a:t>1. An immediate investment of $10,000 in cash for</a:t>
          </a:r>
          <a:r>
            <a:rPr lang="en-US" sz="1100" baseline="0">
              <a:solidFill>
                <a:schemeClr val="dk1"/>
              </a:solidFill>
              <a:effectLst/>
              <a:latin typeface="+mn-lt"/>
              <a:ea typeface="+mn-ea"/>
              <a:cs typeface="+mn-cs"/>
            </a:rPr>
            <a:t> working capital purposes. During </a:t>
          </a:r>
          <a:r>
            <a:rPr lang="en-US" sz="1100">
              <a:solidFill>
                <a:schemeClr val="dk1"/>
              </a:solidFill>
              <a:effectLst/>
              <a:latin typeface="+mn-lt"/>
              <a:ea typeface="+mn-ea"/>
              <a:cs typeface="+mn-cs"/>
            </a:rPr>
            <a:t>the project’s duration, cash will be 1% of revenues.</a:t>
          </a:r>
          <a:endParaRPr lang="en-US">
            <a:effectLst/>
          </a:endParaRPr>
        </a:p>
        <a:p>
          <a:pPr lvl="1"/>
          <a:r>
            <a:rPr lang="en-US" sz="1100">
              <a:solidFill>
                <a:schemeClr val="dk1"/>
              </a:solidFill>
              <a:effectLst/>
              <a:latin typeface="+mn-lt"/>
              <a:ea typeface="+mn-ea"/>
              <a:cs typeface="+mn-cs"/>
            </a:rPr>
            <a:t>2. An immediate investment of $30,000 in inventory. During the project’s operations (years 1,2 and 3), Inventory days on hand will be 35 days.</a:t>
          </a:r>
          <a:endParaRPr lang="en-US">
            <a:effectLst/>
          </a:endParaRPr>
        </a:p>
        <a:p>
          <a:pPr lvl="1"/>
          <a:r>
            <a:rPr lang="en-US" sz="1100">
              <a:solidFill>
                <a:schemeClr val="dk1"/>
              </a:solidFill>
              <a:effectLst/>
              <a:latin typeface="+mn-lt"/>
              <a:ea typeface="+mn-ea"/>
              <a:cs typeface="+mn-cs"/>
            </a:rPr>
            <a:t>3. An immediate $20,000 of Accounts Payable, and during the project’s operations (years 1,2 and 3), Accounts Payable (days) will be 45 days.</a:t>
          </a:r>
          <a:endParaRPr lang="en-US">
            <a:effectLst/>
          </a:endParaRPr>
        </a:p>
        <a:p>
          <a:pPr lvl="1"/>
          <a:r>
            <a:rPr lang="en-US" sz="1100">
              <a:solidFill>
                <a:schemeClr val="dk1"/>
              </a:solidFill>
              <a:effectLst/>
              <a:latin typeface="+mn-lt"/>
              <a:ea typeface="+mn-ea"/>
              <a:cs typeface="+mn-cs"/>
            </a:rPr>
            <a:t>4. AR days outstanding are expected to be 40 days during the project’s operations (years 1,2 and 3).</a:t>
          </a:r>
          <a:endParaRPr lang="en-US">
            <a:effectLst/>
          </a:endParaRPr>
        </a:p>
        <a:p>
          <a:pPr lvl="0"/>
          <a:r>
            <a:rPr lang="en-US" sz="1100">
              <a:solidFill>
                <a:schemeClr val="dk1"/>
              </a:solidFill>
              <a:effectLst/>
              <a:latin typeface="+mn-lt"/>
              <a:ea typeface="+mn-ea"/>
              <a:cs typeface="+mn-cs"/>
            </a:rPr>
            <a:t>i. It is estimated that 100% of the total Operating Working Capital will be recovered at the end of the project in year 3. </a:t>
          </a:r>
          <a:endParaRPr lang="en-US">
            <a:effectLst/>
          </a:endParaRPr>
        </a:p>
        <a:p>
          <a:pPr lvl="0"/>
          <a:r>
            <a:rPr lang="en-US" sz="1100">
              <a:solidFill>
                <a:schemeClr val="dk1"/>
              </a:solidFill>
              <a:effectLst/>
              <a:latin typeface="+mn-lt"/>
              <a:ea typeface="+mn-ea"/>
              <a:cs typeface="+mn-cs"/>
            </a:rPr>
            <a:t>j. Your company’s tax rate is 32%.</a:t>
          </a:r>
          <a:endParaRPr lang="en-US">
            <a:effectLst/>
          </a:endParaRPr>
        </a:p>
        <a:p>
          <a:pPr lvl="0"/>
          <a:r>
            <a:rPr lang="en-US" sz="1100">
              <a:solidFill>
                <a:schemeClr val="dk1"/>
              </a:solidFill>
              <a:effectLst/>
              <a:latin typeface="+mn-lt"/>
              <a:ea typeface="+mn-ea"/>
              <a:cs typeface="+mn-cs"/>
            </a:rPr>
            <a:t>k. You may assume that the required return (WACC) is 12%.</a:t>
          </a:r>
          <a:endParaRPr lang="en-US">
            <a:effectLst/>
          </a:endParaRPr>
        </a:p>
        <a:p>
          <a:r>
            <a:rPr lang="en-US" sz="1100" b="1">
              <a:solidFill>
                <a:schemeClr val="dk1"/>
              </a:solidFill>
              <a:effectLst/>
              <a:latin typeface="+mn-lt"/>
              <a:ea typeface="+mn-ea"/>
              <a:cs typeface="+mn-cs"/>
            </a:rPr>
            <a:t>Answer the following: Find the NPV and IRR of this project.</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1CEAB-9485-4E50-8CBE-6DA1A4A20A49}">
  <dimension ref="A1:AA101"/>
  <sheetViews>
    <sheetView topLeftCell="A6" zoomScale="82" zoomScaleNormal="82" workbookViewId="0">
      <selection activeCell="B16" sqref="B16"/>
    </sheetView>
  </sheetViews>
  <sheetFormatPr defaultRowHeight="15" x14ac:dyDescent="0.25"/>
  <cols>
    <col min="1" max="1" width="2.42578125" style="72" customWidth="1"/>
    <col min="2" max="2" width="82.140625" customWidth="1"/>
    <col min="3" max="3" width="5.28515625" customWidth="1"/>
  </cols>
  <sheetData>
    <row r="1" spans="2:27" ht="15.75" thickBot="1" x14ac:dyDescent="0.3">
      <c r="B1" s="72"/>
      <c r="C1" s="72"/>
      <c r="D1" s="72"/>
      <c r="E1" s="72"/>
      <c r="F1" s="72"/>
      <c r="G1" s="72"/>
      <c r="H1" s="72"/>
      <c r="I1" s="72"/>
      <c r="J1" s="72"/>
      <c r="K1" s="72"/>
      <c r="L1" s="72"/>
      <c r="M1" s="72"/>
      <c r="N1" s="72"/>
      <c r="O1" s="72"/>
      <c r="P1" s="72"/>
      <c r="Q1" s="72"/>
      <c r="R1" s="72"/>
      <c r="S1" s="72"/>
      <c r="T1" s="72"/>
      <c r="U1" s="72"/>
      <c r="V1" s="72"/>
      <c r="W1" s="72"/>
      <c r="X1" s="72"/>
      <c r="Y1" s="72"/>
      <c r="Z1" s="72"/>
      <c r="AA1" s="72"/>
    </row>
    <row r="2" spans="2:27" ht="24" thickBot="1" x14ac:dyDescent="0.3">
      <c r="B2" s="223" t="s">
        <v>119</v>
      </c>
      <c r="C2" s="72"/>
      <c r="D2" s="72"/>
      <c r="E2" s="72"/>
      <c r="F2" s="72"/>
      <c r="G2" s="72"/>
      <c r="H2" s="72"/>
      <c r="I2" s="72"/>
      <c r="J2" s="72"/>
      <c r="K2" s="72"/>
      <c r="L2" s="72"/>
      <c r="M2" s="72"/>
      <c r="N2" s="72"/>
      <c r="O2" s="72"/>
      <c r="P2" s="72"/>
      <c r="Q2" s="72"/>
      <c r="R2" s="72"/>
      <c r="S2" s="72"/>
      <c r="T2" s="72"/>
      <c r="U2" s="72"/>
      <c r="V2" s="72"/>
      <c r="W2" s="72"/>
      <c r="X2" s="72"/>
      <c r="Y2" s="72"/>
      <c r="Z2" s="72"/>
      <c r="AA2" s="72"/>
    </row>
    <row r="3" spans="2:27" x14ac:dyDescent="0.25">
      <c r="B3" s="224" t="s">
        <v>120</v>
      </c>
      <c r="C3" s="72"/>
      <c r="D3" s="72"/>
      <c r="E3" s="72"/>
      <c r="F3" s="72"/>
      <c r="G3" s="72"/>
      <c r="H3" s="72"/>
      <c r="I3" s="72"/>
      <c r="J3" s="72"/>
      <c r="K3" s="72"/>
      <c r="L3" s="72"/>
      <c r="M3" s="72"/>
      <c r="N3" s="72"/>
      <c r="O3" s="72"/>
      <c r="P3" s="72"/>
      <c r="Q3" s="72"/>
      <c r="R3" s="72"/>
      <c r="S3" s="72"/>
      <c r="T3" s="72"/>
      <c r="U3" s="72"/>
      <c r="V3" s="72"/>
      <c r="W3" s="72"/>
      <c r="X3" s="72"/>
      <c r="Y3" s="72"/>
      <c r="Z3" s="72"/>
      <c r="AA3" s="72"/>
    </row>
    <row r="4" spans="2:27" x14ac:dyDescent="0.25">
      <c r="B4" s="225" t="s">
        <v>121</v>
      </c>
      <c r="C4" s="72"/>
      <c r="D4" s="72"/>
      <c r="E4" s="72"/>
      <c r="F4" s="72"/>
      <c r="G4" s="72"/>
      <c r="H4" s="72"/>
      <c r="I4" s="72"/>
      <c r="J4" s="72"/>
      <c r="K4" s="72"/>
      <c r="L4" s="72"/>
      <c r="M4" s="72"/>
      <c r="N4" s="72"/>
      <c r="O4" s="72"/>
      <c r="P4" s="72"/>
      <c r="Q4" s="72"/>
      <c r="R4" s="72"/>
      <c r="S4" s="72"/>
      <c r="T4" s="72"/>
      <c r="U4" s="72"/>
      <c r="V4" s="72"/>
      <c r="W4" s="72"/>
      <c r="X4" s="72"/>
      <c r="Y4" s="72"/>
      <c r="Z4" s="72"/>
      <c r="AA4" s="72"/>
    </row>
    <row r="5" spans="2:27" x14ac:dyDescent="0.25">
      <c r="B5" s="225" t="s">
        <v>122</v>
      </c>
      <c r="C5" s="72"/>
      <c r="D5" s="72"/>
      <c r="E5" s="72"/>
      <c r="F5" s="72"/>
      <c r="G5" s="72"/>
      <c r="H5" s="72"/>
      <c r="I5" s="72"/>
      <c r="J5" s="72"/>
      <c r="K5" s="72"/>
      <c r="L5" s="72"/>
      <c r="M5" s="72"/>
      <c r="N5" s="72"/>
      <c r="O5" s="72"/>
      <c r="P5" s="72"/>
      <c r="Q5" s="72"/>
      <c r="R5" s="72"/>
      <c r="S5" s="72"/>
      <c r="T5" s="72"/>
      <c r="U5" s="72"/>
      <c r="V5" s="72"/>
      <c r="W5" s="72"/>
      <c r="X5" s="72"/>
      <c r="Y5" s="72"/>
      <c r="Z5" s="72"/>
      <c r="AA5" s="72"/>
    </row>
    <row r="6" spans="2:27" x14ac:dyDescent="0.25">
      <c r="B6" s="225" t="s">
        <v>123</v>
      </c>
      <c r="C6" s="72"/>
      <c r="D6" s="72"/>
      <c r="E6" s="72"/>
      <c r="F6" s="72"/>
      <c r="G6" s="72"/>
      <c r="H6" s="72"/>
      <c r="I6" s="72"/>
      <c r="J6" s="72"/>
      <c r="K6" s="72"/>
      <c r="L6" s="72"/>
      <c r="M6" s="72"/>
      <c r="N6" s="72"/>
      <c r="O6" s="72"/>
      <c r="P6" s="72"/>
      <c r="Q6" s="72"/>
      <c r="R6" s="72"/>
      <c r="S6" s="72"/>
      <c r="T6" s="72"/>
      <c r="U6" s="72"/>
      <c r="V6" s="72"/>
      <c r="W6" s="72"/>
      <c r="X6" s="72"/>
      <c r="Y6" s="72"/>
      <c r="Z6" s="72"/>
      <c r="AA6" s="72"/>
    </row>
    <row r="7" spans="2:27" x14ac:dyDescent="0.25">
      <c r="B7" s="225" t="s">
        <v>124</v>
      </c>
      <c r="C7" s="72"/>
      <c r="D7" s="72"/>
      <c r="E7" s="72"/>
      <c r="F7" s="72"/>
      <c r="G7" s="72"/>
      <c r="H7" s="72"/>
      <c r="I7" s="72"/>
      <c r="J7" s="72"/>
      <c r="K7" s="72"/>
      <c r="L7" s="72"/>
      <c r="M7" s="72"/>
      <c r="N7" s="72"/>
      <c r="O7" s="72"/>
      <c r="P7" s="72"/>
      <c r="Q7" s="72"/>
      <c r="R7" s="72"/>
      <c r="S7" s="72"/>
      <c r="T7" s="72"/>
      <c r="U7" s="72"/>
      <c r="V7" s="72"/>
      <c r="W7" s="72"/>
      <c r="X7" s="72"/>
      <c r="Y7" s="72"/>
      <c r="Z7" s="72"/>
      <c r="AA7" s="72"/>
    </row>
    <row r="8" spans="2:27" x14ac:dyDescent="0.25">
      <c r="B8" s="225" t="s">
        <v>125</v>
      </c>
      <c r="C8" s="72"/>
      <c r="D8" s="72"/>
      <c r="E8" s="72"/>
      <c r="F8" s="72"/>
      <c r="G8" s="72"/>
      <c r="H8" s="72"/>
      <c r="I8" s="72"/>
      <c r="J8" s="72"/>
      <c r="K8" s="72"/>
      <c r="L8" s="72"/>
      <c r="M8" s="72"/>
      <c r="N8" s="72"/>
      <c r="O8" s="72"/>
      <c r="P8" s="72"/>
      <c r="Q8" s="72"/>
      <c r="R8" s="72"/>
      <c r="S8" s="72"/>
      <c r="T8" s="72"/>
      <c r="U8" s="72"/>
      <c r="V8" s="72"/>
      <c r="W8" s="72"/>
      <c r="X8" s="72"/>
      <c r="Y8" s="72"/>
      <c r="Z8" s="72"/>
      <c r="AA8" s="72"/>
    </row>
    <row r="9" spans="2:27" x14ac:dyDescent="0.25">
      <c r="B9" s="225" t="s">
        <v>126</v>
      </c>
      <c r="C9" s="72"/>
      <c r="D9" s="72"/>
      <c r="E9" s="72"/>
      <c r="F9" s="72"/>
      <c r="G9" s="72"/>
      <c r="H9" s="72"/>
      <c r="I9" s="72"/>
      <c r="J9" s="72"/>
      <c r="K9" s="72"/>
      <c r="L9" s="72"/>
      <c r="M9" s="72"/>
      <c r="N9" s="72"/>
      <c r="O9" s="72"/>
      <c r="P9" s="72"/>
      <c r="Q9" s="72"/>
      <c r="R9" s="72"/>
      <c r="S9" s="72"/>
      <c r="T9" s="72"/>
      <c r="U9" s="72"/>
      <c r="V9" s="72"/>
      <c r="W9" s="72"/>
      <c r="X9" s="72"/>
      <c r="Y9" s="72"/>
      <c r="Z9" s="72"/>
      <c r="AA9" s="72"/>
    </row>
    <row r="10" spans="2:27" x14ac:dyDescent="0.25">
      <c r="B10" s="225" t="s">
        <v>127</v>
      </c>
      <c r="C10" s="72"/>
      <c r="D10" s="72"/>
      <c r="E10" s="72"/>
      <c r="F10" s="72"/>
      <c r="G10" s="72"/>
      <c r="H10" s="72"/>
      <c r="I10" s="72"/>
      <c r="J10" s="72"/>
      <c r="K10" s="72"/>
      <c r="L10" s="72"/>
      <c r="M10" s="72"/>
      <c r="N10" s="72"/>
      <c r="O10" s="72"/>
      <c r="P10" s="72"/>
      <c r="Q10" s="72"/>
      <c r="R10" s="72"/>
      <c r="S10" s="72"/>
      <c r="T10" s="72"/>
      <c r="U10" s="72"/>
      <c r="V10" s="72"/>
      <c r="W10" s="72"/>
      <c r="X10" s="72"/>
      <c r="Y10" s="72"/>
      <c r="Z10" s="72"/>
      <c r="AA10" s="72"/>
    </row>
    <row r="11" spans="2:27" x14ac:dyDescent="0.25">
      <c r="B11" s="225" t="s">
        <v>128</v>
      </c>
      <c r="C11" s="72"/>
      <c r="D11" s="72"/>
      <c r="E11" s="72"/>
      <c r="F11" s="72"/>
      <c r="G11" s="72"/>
      <c r="H11" s="72"/>
      <c r="I11" s="72"/>
      <c r="J11" s="72"/>
      <c r="K11" s="72"/>
      <c r="L11" s="72"/>
      <c r="M11" s="72"/>
      <c r="N11" s="72"/>
      <c r="O11" s="72"/>
      <c r="P11" s="72"/>
      <c r="Q11" s="72"/>
      <c r="R11" s="72"/>
      <c r="S11" s="72"/>
      <c r="T11" s="72"/>
      <c r="U11" s="72"/>
      <c r="V11" s="72"/>
      <c r="W11" s="72"/>
      <c r="X11" s="72"/>
      <c r="Y11" s="72"/>
      <c r="Z11" s="72"/>
      <c r="AA11" s="72"/>
    </row>
    <row r="12" spans="2:27" x14ac:dyDescent="0.25">
      <c r="B12" s="225" t="s">
        <v>129</v>
      </c>
      <c r="C12" s="72"/>
      <c r="D12" s="72"/>
      <c r="E12" s="72"/>
      <c r="F12" s="72"/>
      <c r="G12" s="72"/>
      <c r="H12" s="72"/>
      <c r="I12" s="72"/>
      <c r="J12" s="72"/>
      <c r="K12" s="72"/>
      <c r="L12" s="72"/>
      <c r="M12" s="72"/>
      <c r="N12" s="72"/>
      <c r="O12" s="72"/>
      <c r="P12" s="72"/>
      <c r="Q12" s="72"/>
      <c r="R12" s="72"/>
      <c r="S12" s="72"/>
      <c r="T12" s="72"/>
      <c r="U12" s="72"/>
      <c r="V12" s="72"/>
      <c r="W12" s="72"/>
      <c r="X12" s="72"/>
      <c r="Y12" s="72"/>
      <c r="Z12" s="72"/>
      <c r="AA12" s="72"/>
    </row>
    <row r="13" spans="2:27" x14ac:dyDescent="0.25">
      <c r="B13" s="225" t="s">
        <v>130</v>
      </c>
      <c r="C13" s="72"/>
      <c r="D13" s="72"/>
      <c r="E13" s="72"/>
      <c r="F13" s="72"/>
      <c r="G13" s="72"/>
      <c r="H13" s="72"/>
      <c r="I13" s="72"/>
      <c r="J13" s="72"/>
      <c r="K13" s="72"/>
      <c r="L13" s="72"/>
      <c r="M13" s="72"/>
      <c r="N13" s="72"/>
      <c r="O13" s="72"/>
      <c r="P13" s="72"/>
      <c r="Q13" s="72"/>
      <c r="R13" s="72"/>
      <c r="S13" s="72"/>
      <c r="T13" s="72"/>
      <c r="U13" s="72"/>
      <c r="V13" s="72"/>
      <c r="W13" s="72"/>
      <c r="X13" s="72"/>
      <c r="Y13" s="72"/>
      <c r="Z13" s="72"/>
      <c r="AA13" s="72"/>
    </row>
    <row r="14" spans="2:27" x14ac:dyDescent="0.25">
      <c r="B14" s="225" t="s">
        <v>131</v>
      </c>
      <c r="C14" s="72"/>
      <c r="D14" s="72"/>
      <c r="E14" s="72"/>
      <c r="F14" s="72"/>
      <c r="G14" s="72"/>
      <c r="H14" s="72"/>
      <c r="I14" s="72"/>
      <c r="J14" s="72"/>
      <c r="K14" s="72"/>
      <c r="L14" s="72"/>
      <c r="M14" s="72"/>
      <c r="N14" s="72"/>
      <c r="O14" s="72"/>
      <c r="P14" s="72"/>
      <c r="Q14" s="72"/>
      <c r="R14" s="72"/>
      <c r="S14" s="72"/>
      <c r="T14" s="72"/>
      <c r="U14" s="72"/>
      <c r="V14" s="72"/>
      <c r="W14" s="72"/>
      <c r="X14" s="72"/>
      <c r="Y14" s="72"/>
      <c r="Z14" s="72"/>
      <c r="AA14" s="72"/>
    </row>
    <row r="15" spans="2:27" x14ac:dyDescent="0.25">
      <c r="B15" s="225" t="s">
        <v>132</v>
      </c>
      <c r="C15" s="72"/>
      <c r="D15" s="72"/>
      <c r="E15" s="72"/>
      <c r="F15" s="72"/>
      <c r="G15" s="72"/>
      <c r="H15" s="72"/>
      <c r="I15" s="72"/>
      <c r="J15" s="72"/>
      <c r="K15" s="72"/>
      <c r="L15" s="72"/>
      <c r="M15" s="72"/>
      <c r="N15" s="72"/>
      <c r="O15" s="72"/>
      <c r="P15" s="72"/>
      <c r="Q15" s="72"/>
      <c r="R15" s="72"/>
      <c r="S15" s="72"/>
      <c r="T15" s="72"/>
      <c r="U15" s="72"/>
      <c r="V15" s="72"/>
      <c r="W15" s="72"/>
      <c r="X15" s="72"/>
      <c r="Y15" s="72"/>
      <c r="Z15" s="72"/>
      <c r="AA15" s="72"/>
    </row>
    <row r="16" spans="2:27" x14ac:dyDescent="0.25">
      <c r="B16" s="225" t="s">
        <v>133</v>
      </c>
      <c r="C16" s="72"/>
      <c r="D16" s="72"/>
      <c r="E16" s="72"/>
      <c r="F16" s="72"/>
      <c r="G16" s="72"/>
      <c r="H16" s="72"/>
      <c r="I16" s="72"/>
      <c r="J16" s="72"/>
      <c r="K16" s="72"/>
      <c r="L16" s="72"/>
      <c r="M16" s="72"/>
      <c r="N16" s="72"/>
      <c r="O16" s="72"/>
      <c r="P16" s="72"/>
      <c r="Q16" s="72"/>
      <c r="R16" s="72"/>
      <c r="S16" s="72"/>
      <c r="T16" s="72"/>
      <c r="U16" s="72"/>
      <c r="V16" s="72"/>
      <c r="W16" s="72"/>
      <c r="X16" s="72"/>
      <c r="Y16" s="72"/>
      <c r="Z16" s="72"/>
      <c r="AA16" s="72"/>
    </row>
    <row r="17" spans="2:27" x14ac:dyDescent="0.25">
      <c r="B17" s="225" t="s">
        <v>134</v>
      </c>
      <c r="C17" s="72"/>
      <c r="D17" s="72"/>
      <c r="E17" s="72"/>
      <c r="F17" s="72"/>
      <c r="G17" s="72"/>
      <c r="H17" s="72"/>
      <c r="I17" s="72"/>
      <c r="J17" s="72"/>
      <c r="K17" s="72"/>
      <c r="L17" s="72"/>
      <c r="M17" s="72"/>
      <c r="N17" s="72"/>
      <c r="O17" s="72"/>
      <c r="P17" s="72"/>
      <c r="Q17" s="72"/>
      <c r="R17" s="72"/>
      <c r="S17" s="72"/>
      <c r="T17" s="72"/>
      <c r="U17" s="72"/>
      <c r="V17" s="72"/>
      <c r="W17" s="72"/>
      <c r="X17" s="72"/>
      <c r="Y17" s="72"/>
      <c r="Z17" s="72"/>
      <c r="AA17" s="72"/>
    </row>
    <row r="18" spans="2:27" x14ac:dyDescent="0.25">
      <c r="B18" s="225" t="s">
        <v>135</v>
      </c>
      <c r="C18" s="72"/>
      <c r="D18" s="72"/>
      <c r="E18" s="72"/>
      <c r="F18" s="72"/>
      <c r="G18" s="72"/>
      <c r="H18" s="72"/>
      <c r="I18" s="72"/>
      <c r="J18" s="72"/>
      <c r="K18" s="72"/>
      <c r="L18" s="72"/>
      <c r="M18" s="72"/>
      <c r="N18" s="72"/>
      <c r="O18" s="72"/>
      <c r="P18" s="72"/>
      <c r="Q18" s="72"/>
      <c r="R18" s="72"/>
      <c r="S18" s="72"/>
      <c r="T18" s="72"/>
      <c r="U18" s="72"/>
      <c r="V18" s="72"/>
      <c r="W18" s="72"/>
      <c r="X18" s="72"/>
      <c r="Y18" s="72"/>
      <c r="Z18" s="72"/>
      <c r="AA18" s="72"/>
    </row>
    <row r="19" spans="2:27" x14ac:dyDescent="0.25">
      <c r="B19" s="225" t="s">
        <v>136</v>
      </c>
      <c r="C19" s="72"/>
      <c r="D19" s="72"/>
      <c r="E19" s="72"/>
      <c r="F19" s="72"/>
      <c r="G19" s="72"/>
      <c r="H19" s="72"/>
      <c r="I19" s="72"/>
      <c r="J19" s="72"/>
      <c r="K19" s="72"/>
      <c r="L19" s="72"/>
      <c r="M19" s="72"/>
      <c r="N19" s="72"/>
      <c r="O19" s="72"/>
      <c r="P19" s="72"/>
      <c r="Q19" s="72"/>
      <c r="R19" s="72"/>
      <c r="S19" s="72"/>
      <c r="T19" s="72"/>
      <c r="U19" s="72"/>
      <c r="V19" s="72"/>
      <c r="W19" s="72"/>
      <c r="X19" s="72"/>
      <c r="Y19" s="72"/>
      <c r="Z19" s="72"/>
      <c r="AA19" s="72"/>
    </row>
    <row r="20" spans="2:27" x14ac:dyDescent="0.25">
      <c r="B20" s="225" t="s">
        <v>137</v>
      </c>
      <c r="C20" s="72"/>
      <c r="D20" s="72"/>
      <c r="E20" s="72"/>
      <c r="F20" s="72"/>
      <c r="G20" s="72"/>
      <c r="H20" s="72"/>
      <c r="I20" s="72"/>
      <c r="J20" s="72"/>
      <c r="K20" s="72"/>
      <c r="L20" s="72"/>
      <c r="M20" s="72"/>
      <c r="N20" s="72"/>
      <c r="O20" s="72"/>
      <c r="P20" s="72"/>
      <c r="Q20" s="72"/>
      <c r="R20" s="72"/>
      <c r="S20" s="72"/>
      <c r="T20" s="72"/>
      <c r="U20" s="72"/>
      <c r="V20" s="72"/>
      <c r="W20" s="72"/>
      <c r="X20" s="72"/>
      <c r="Y20" s="72"/>
      <c r="Z20" s="72"/>
      <c r="AA20" s="72"/>
    </row>
    <row r="21" spans="2:27" x14ac:dyDescent="0.25">
      <c r="B21" s="225" t="s">
        <v>138</v>
      </c>
      <c r="C21" s="72"/>
      <c r="D21" s="72"/>
      <c r="E21" s="72"/>
      <c r="F21" s="72"/>
      <c r="G21" s="72"/>
      <c r="H21" s="72"/>
      <c r="I21" s="72"/>
      <c r="J21" s="72"/>
      <c r="K21" s="72"/>
      <c r="L21" s="72"/>
      <c r="M21" s="72"/>
      <c r="N21" s="72"/>
      <c r="O21" s="72"/>
      <c r="P21" s="72"/>
      <c r="Q21" s="72"/>
      <c r="R21" s="72"/>
      <c r="S21" s="72"/>
      <c r="T21" s="72"/>
      <c r="U21" s="72"/>
      <c r="V21" s="72"/>
      <c r="W21" s="72"/>
      <c r="X21" s="72"/>
      <c r="Y21" s="72"/>
      <c r="Z21" s="72"/>
      <c r="AA21" s="72"/>
    </row>
    <row r="22" spans="2:27" x14ac:dyDescent="0.25">
      <c r="B22" s="225" t="s">
        <v>139</v>
      </c>
      <c r="C22" s="72"/>
      <c r="D22" s="72"/>
      <c r="E22" s="72"/>
      <c r="F22" s="72"/>
      <c r="G22" s="72"/>
      <c r="H22" s="72"/>
      <c r="I22" s="72"/>
      <c r="J22" s="72"/>
      <c r="K22" s="72"/>
      <c r="L22" s="72"/>
      <c r="M22" s="72"/>
      <c r="N22" s="72"/>
      <c r="O22" s="72"/>
      <c r="P22" s="72"/>
      <c r="Q22" s="72"/>
      <c r="R22" s="72"/>
      <c r="S22" s="72"/>
      <c r="T22" s="72"/>
      <c r="U22" s="72"/>
      <c r="V22" s="72"/>
      <c r="W22" s="72"/>
      <c r="X22" s="72"/>
      <c r="Y22" s="72"/>
      <c r="Z22" s="72"/>
      <c r="AA22" s="72"/>
    </row>
    <row r="23" spans="2:27" x14ac:dyDescent="0.25">
      <c r="B23" s="225" t="s">
        <v>140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row>
    <row r="24" spans="2:27" x14ac:dyDescent="0.25">
      <c r="B24" s="225" t="s">
        <v>141</v>
      </c>
      <c r="C24" s="72"/>
      <c r="D24" s="72"/>
      <c r="E24" s="72"/>
      <c r="F24" s="72"/>
      <c r="G24" s="72"/>
      <c r="H24" s="72"/>
      <c r="I24" s="72"/>
      <c r="J24" s="72"/>
      <c r="K24" s="72"/>
      <c r="L24" s="72"/>
      <c r="M24" s="72"/>
      <c r="N24" s="72"/>
      <c r="O24" s="72"/>
      <c r="P24" s="72"/>
      <c r="Q24" s="72"/>
      <c r="R24" s="72"/>
      <c r="S24" s="72"/>
      <c r="T24" s="72"/>
      <c r="U24" s="72"/>
      <c r="V24" s="72"/>
      <c r="W24" s="72"/>
      <c r="X24" s="72"/>
      <c r="Y24" s="72"/>
      <c r="Z24" s="72"/>
      <c r="AA24" s="72"/>
    </row>
    <row r="25" spans="2:27" x14ac:dyDescent="0.25">
      <c r="B25" s="225" t="s">
        <v>142</v>
      </c>
      <c r="C25" s="72"/>
      <c r="D25" s="72"/>
      <c r="E25" s="72"/>
      <c r="F25" s="72"/>
      <c r="G25" s="72"/>
      <c r="H25" s="72"/>
      <c r="I25" s="72"/>
      <c r="J25" s="72"/>
      <c r="K25" s="72"/>
      <c r="L25" s="72"/>
      <c r="M25" s="72"/>
      <c r="N25" s="72"/>
      <c r="O25" s="72"/>
      <c r="P25" s="72"/>
      <c r="Q25" s="72"/>
      <c r="R25" s="72"/>
      <c r="S25" s="72"/>
      <c r="T25" s="72"/>
      <c r="U25" s="72"/>
      <c r="V25" s="72"/>
      <c r="W25" s="72"/>
      <c r="X25" s="72"/>
      <c r="Y25" s="72"/>
      <c r="Z25" s="72"/>
      <c r="AA25" s="72"/>
    </row>
    <row r="26" spans="2:27" ht="15.75" thickBot="1" x14ac:dyDescent="0.3">
      <c r="B26" s="226" t="s">
        <v>143</v>
      </c>
      <c r="C26" s="72"/>
      <c r="D26" s="72"/>
      <c r="E26" s="72"/>
      <c r="F26" s="72"/>
      <c r="G26" s="72"/>
      <c r="H26" s="72"/>
      <c r="I26" s="72"/>
      <c r="J26" s="72"/>
      <c r="K26" s="72"/>
      <c r="L26" s="72"/>
      <c r="M26" s="72"/>
      <c r="N26" s="72"/>
      <c r="O26" s="72"/>
      <c r="P26" s="72"/>
      <c r="Q26" s="72"/>
      <c r="R26" s="72"/>
      <c r="S26" s="72"/>
      <c r="T26" s="72"/>
      <c r="U26" s="72"/>
      <c r="V26" s="72"/>
      <c r="W26" s="72"/>
      <c r="X26" s="72"/>
      <c r="Y26" s="72"/>
      <c r="Z26" s="72"/>
      <c r="AA26" s="72"/>
    </row>
    <row r="27" spans="2:27" x14ac:dyDescent="0.25">
      <c r="B27" s="227"/>
      <c r="C27" s="72"/>
      <c r="D27" s="72"/>
      <c r="E27" s="72"/>
      <c r="F27" s="72"/>
      <c r="G27" s="72"/>
      <c r="H27" s="72"/>
      <c r="I27" s="72"/>
      <c r="J27" s="72"/>
      <c r="K27" s="72"/>
      <c r="L27" s="72"/>
      <c r="M27" s="72"/>
      <c r="N27" s="72"/>
      <c r="O27" s="72"/>
      <c r="P27" s="72"/>
      <c r="Q27" s="72"/>
      <c r="R27" s="72"/>
      <c r="S27" s="72"/>
      <c r="T27" s="72"/>
      <c r="U27" s="72"/>
      <c r="V27" s="72"/>
      <c r="W27" s="72"/>
      <c r="X27" s="72"/>
      <c r="Y27" s="72"/>
      <c r="Z27" s="72"/>
      <c r="AA27" s="72"/>
    </row>
    <row r="28" spans="2:27" s="72" customFormat="1" x14ac:dyDescent="0.25"/>
    <row r="29" spans="2:27" s="72" customFormat="1" x14ac:dyDescent="0.25"/>
    <row r="30" spans="2:27" s="72" customFormat="1" x14ac:dyDescent="0.25"/>
    <row r="31" spans="2:27" s="72" customFormat="1" x14ac:dyDescent="0.25"/>
    <row r="32" spans="2:27" s="72" customFormat="1" x14ac:dyDescent="0.25"/>
    <row r="33" s="72" customFormat="1" x14ac:dyDescent="0.25"/>
    <row r="34" s="72" customFormat="1" x14ac:dyDescent="0.25"/>
    <row r="35" s="72" customFormat="1" x14ac:dyDescent="0.25"/>
    <row r="36" s="72" customFormat="1" x14ac:dyDescent="0.25"/>
    <row r="37" s="72" customFormat="1" x14ac:dyDescent="0.25"/>
    <row r="38" s="72" customFormat="1" x14ac:dyDescent="0.25"/>
    <row r="39" s="72" customFormat="1" x14ac:dyDescent="0.25"/>
    <row r="40" s="72" customFormat="1" x14ac:dyDescent="0.25"/>
    <row r="41" s="72" customFormat="1" x14ac:dyDescent="0.25"/>
    <row r="42" s="72" customFormat="1" x14ac:dyDescent="0.25"/>
    <row r="43" s="72" customFormat="1" x14ac:dyDescent="0.25"/>
    <row r="44" s="72" customFormat="1" x14ac:dyDescent="0.25"/>
    <row r="45" s="72" customFormat="1" x14ac:dyDescent="0.25"/>
    <row r="46" s="72" customFormat="1" x14ac:dyDescent="0.25"/>
    <row r="47" s="72" customFormat="1" x14ac:dyDescent="0.25"/>
    <row r="48" s="72" customFormat="1" x14ac:dyDescent="0.25"/>
    <row r="49" spans="2:16" s="72" customFormat="1" x14ac:dyDescent="0.25"/>
    <row r="50" spans="2:16" s="72" customFormat="1" x14ac:dyDescent="0.25"/>
    <row r="51" spans="2:16" s="72" customFormat="1" x14ac:dyDescent="0.25"/>
    <row r="52" spans="2:16" x14ac:dyDescent="0.25">
      <c r="B52" s="72"/>
      <c r="C52" s="72"/>
      <c r="D52" s="72"/>
      <c r="E52" s="72"/>
      <c r="F52" s="72"/>
      <c r="G52" s="72"/>
      <c r="H52" s="72"/>
      <c r="I52" s="72"/>
      <c r="J52" s="72"/>
      <c r="K52" s="72"/>
      <c r="L52" s="72"/>
      <c r="M52" s="72"/>
      <c r="N52" s="72"/>
      <c r="O52" s="72"/>
      <c r="P52" s="72"/>
    </row>
    <row r="53" spans="2:16" x14ac:dyDescent="0.25">
      <c r="B53" s="72"/>
      <c r="C53" s="72"/>
      <c r="D53" s="72"/>
      <c r="E53" s="72"/>
      <c r="F53" s="72"/>
      <c r="G53" s="72"/>
      <c r="H53" s="72"/>
      <c r="I53" s="72"/>
      <c r="J53" s="72"/>
      <c r="K53" s="72"/>
      <c r="L53" s="72"/>
      <c r="M53" s="72"/>
      <c r="N53" s="72"/>
      <c r="O53" s="72"/>
      <c r="P53" s="72"/>
    </row>
    <row r="54" spans="2:16" ht="33.6" customHeight="1" x14ac:dyDescent="0.25">
      <c r="B54" s="72"/>
      <c r="C54" s="72"/>
      <c r="D54" s="72"/>
      <c r="E54" s="72"/>
      <c r="F54" s="72"/>
      <c r="G54" s="72"/>
      <c r="H54" s="72"/>
      <c r="I54" s="72"/>
      <c r="J54" s="72"/>
      <c r="K54" s="72"/>
      <c r="L54" s="72"/>
      <c r="M54" s="72"/>
      <c r="N54" s="72"/>
      <c r="O54" s="72"/>
      <c r="P54" s="72"/>
    </row>
    <row r="55" spans="2:16" x14ac:dyDescent="0.25">
      <c r="B55" s="72"/>
      <c r="C55" s="72"/>
      <c r="D55" s="72"/>
      <c r="E55" s="72"/>
      <c r="F55" s="72"/>
      <c r="G55" s="72"/>
      <c r="H55" s="72"/>
      <c r="I55" s="72"/>
      <c r="J55" s="72"/>
      <c r="K55" s="72"/>
      <c r="L55" s="72"/>
      <c r="M55" s="72"/>
      <c r="N55" s="72"/>
      <c r="O55" s="72"/>
      <c r="P55" s="72"/>
    </row>
    <row r="56" spans="2:16" x14ac:dyDescent="0.25">
      <c r="B56" s="72"/>
      <c r="C56" s="72"/>
      <c r="D56" s="72"/>
      <c r="E56" s="72"/>
      <c r="F56" s="72"/>
      <c r="G56" s="72"/>
      <c r="H56" s="72"/>
      <c r="I56" s="72"/>
      <c r="J56" s="72"/>
      <c r="K56" s="72"/>
      <c r="L56" s="72"/>
      <c r="M56" s="72"/>
      <c r="N56" s="72"/>
      <c r="O56" s="72"/>
      <c r="P56" s="72"/>
    </row>
    <row r="57" spans="2:16" x14ac:dyDescent="0.25">
      <c r="B57" s="72"/>
      <c r="C57" s="72"/>
      <c r="D57" s="72"/>
      <c r="E57" s="72"/>
      <c r="F57" s="72"/>
      <c r="G57" s="72"/>
      <c r="H57" s="72"/>
      <c r="I57" s="72"/>
      <c r="J57" s="72"/>
      <c r="K57" s="72"/>
      <c r="L57" s="72"/>
      <c r="M57" s="72"/>
      <c r="N57" s="72"/>
      <c r="O57" s="72"/>
      <c r="P57" s="72"/>
    </row>
    <row r="58" spans="2:16" x14ac:dyDescent="0.25">
      <c r="B58" s="72"/>
      <c r="C58" s="72"/>
      <c r="D58" s="72"/>
      <c r="E58" s="72"/>
      <c r="F58" s="72"/>
      <c r="G58" s="72"/>
      <c r="H58" s="72"/>
      <c r="I58" s="72"/>
      <c r="J58" s="72"/>
      <c r="K58" s="72"/>
      <c r="L58" s="72"/>
      <c r="M58" s="72"/>
      <c r="N58" s="72"/>
      <c r="O58" s="72"/>
      <c r="P58" s="72"/>
    </row>
    <row r="59" spans="2:16" x14ac:dyDescent="0.25">
      <c r="B59" s="72"/>
      <c r="C59" s="72"/>
      <c r="D59" s="72"/>
      <c r="E59" s="72"/>
      <c r="F59" s="72"/>
      <c r="G59" s="72"/>
      <c r="H59" s="72"/>
      <c r="I59" s="72"/>
      <c r="J59" s="72"/>
      <c r="K59" s="72"/>
      <c r="L59" s="72"/>
      <c r="M59" s="72"/>
      <c r="N59" s="72"/>
      <c r="O59" s="72"/>
      <c r="P59" s="72"/>
    </row>
    <row r="60" spans="2:16" x14ac:dyDescent="0.25">
      <c r="B60" s="72"/>
      <c r="C60" s="72"/>
      <c r="D60" s="72"/>
      <c r="E60" s="72"/>
      <c r="F60" s="72"/>
      <c r="G60" s="72"/>
      <c r="H60" s="72"/>
      <c r="I60" s="72"/>
      <c r="J60" s="72"/>
      <c r="K60" s="72"/>
      <c r="L60" s="72"/>
      <c r="M60" s="72"/>
      <c r="N60" s="72"/>
      <c r="O60" s="72"/>
      <c r="P60" s="72"/>
    </row>
    <row r="61" spans="2:16" x14ac:dyDescent="0.25">
      <c r="B61" s="72"/>
      <c r="C61" s="72"/>
      <c r="D61" s="72"/>
      <c r="E61" s="72"/>
      <c r="F61" s="72"/>
      <c r="G61" s="72"/>
      <c r="H61" s="72"/>
      <c r="I61" s="72"/>
      <c r="J61" s="72"/>
      <c r="K61" s="72"/>
      <c r="L61" s="72"/>
      <c r="M61" s="72"/>
      <c r="N61" s="72"/>
      <c r="O61" s="72"/>
      <c r="P61" s="72"/>
    </row>
    <row r="62" spans="2:16" x14ac:dyDescent="0.25">
      <c r="B62" s="72"/>
      <c r="C62" s="72"/>
      <c r="D62" s="72"/>
      <c r="E62" s="72"/>
      <c r="F62" s="72"/>
      <c r="G62" s="72"/>
      <c r="H62" s="72"/>
      <c r="I62" s="72"/>
      <c r="J62" s="72"/>
      <c r="K62" s="72"/>
      <c r="L62" s="72"/>
      <c r="M62" s="72"/>
      <c r="N62" s="72"/>
      <c r="O62" s="72"/>
      <c r="P62" s="72"/>
    </row>
    <row r="63" spans="2:16" x14ac:dyDescent="0.25">
      <c r="B63" s="72"/>
      <c r="C63" s="72"/>
      <c r="D63" s="72"/>
      <c r="E63" s="72"/>
      <c r="F63" s="72"/>
      <c r="G63" s="72"/>
      <c r="H63" s="72"/>
      <c r="I63" s="72"/>
      <c r="J63" s="72"/>
      <c r="K63" s="72"/>
      <c r="L63" s="72"/>
      <c r="M63" s="72"/>
      <c r="N63" s="72"/>
      <c r="O63" s="72"/>
      <c r="P63" s="72"/>
    </row>
    <row r="64" spans="2:16" x14ac:dyDescent="0.25">
      <c r="B64" s="72"/>
      <c r="C64" s="72"/>
      <c r="D64" s="72"/>
      <c r="E64" s="72"/>
      <c r="F64" s="72"/>
      <c r="G64" s="72"/>
      <c r="H64" s="72"/>
      <c r="I64" s="72"/>
      <c r="J64" s="72"/>
      <c r="K64" s="72"/>
      <c r="L64" s="72"/>
      <c r="M64" s="72"/>
      <c r="N64" s="72"/>
      <c r="O64" s="72"/>
      <c r="P64" s="72"/>
    </row>
    <row r="65" spans="2:16" x14ac:dyDescent="0.25">
      <c r="B65" s="72"/>
      <c r="C65" s="72"/>
      <c r="D65" s="72"/>
      <c r="E65" s="72"/>
      <c r="F65" s="72"/>
      <c r="G65" s="72"/>
      <c r="H65" s="72"/>
      <c r="I65" s="72"/>
      <c r="J65" s="72"/>
      <c r="K65" s="72"/>
      <c r="L65" s="72"/>
      <c r="M65" s="72"/>
      <c r="N65" s="72"/>
      <c r="O65" s="72"/>
      <c r="P65" s="72"/>
    </row>
    <row r="66" spans="2:16" x14ac:dyDescent="0.25">
      <c r="B66" s="72"/>
      <c r="C66" s="72"/>
      <c r="D66" s="72"/>
      <c r="E66" s="72"/>
      <c r="F66" s="72"/>
      <c r="G66" s="72"/>
      <c r="H66" s="72"/>
      <c r="I66" s="72"/>
      <c r="J66" s="72"/>
      <c r="K66" s="72"/>
      <c r="L66" s="72"/>
      <c r="M66" s="72"/>
      <c r="N66" s="72"/>
      <c r="O66" s="72"/>
      <c r="P66" s="72"/>
    </row>
    <row r="67" spans="2:16" x14ac:dyDescent="0.25">
      <c r="B67" s="72"/>
      <c r="C67" s="72"/>
      <c r="D67" s="72"/>
      <c r="E67" s="72"/>
      <c r="F67" s="72"/>
      <c r="G67" s="72"/>
      <c r="H67" s="72"/>
      <c r="I67" s="72"/>
      <c r="J67" s="72"/>
      <c r="K67" s="72"/>
      <c r="L67" s="72"/>
      <c r="M67" s="72"/>
      <c r="N67" s="72"/>
      <c r="O67" s="72"/>
      <c r="P67" s="72"/>
    </row>
    <row r="68" spans="2:16" x14ac:dyDescent="0.25">
      <c r="B68" s="72"/>
      <c r="C68" s="72"/>
      <c r="D68" s="72"/>
      <c r="E68" s="72"/>
      <c r="F68" s="72"/>
      <c r="G68" s="72"/>
      <c r="H68" s="72"/>
      <c r="I68" s="72"/>
      <c r="J68" s="72"/>
      <c r="K68" s="72"/>
      <c r="L68" s="72"/>
      <c r="M68" s="72"/>
      <c r="N68" s="72"/>
      <c r="O68" s="72"/>
      <c r="P68" s="72"/>
    </row>
    <row r="69" spans="2:16" x14ac:dyDescent="0.25">
      <c r="B69" s="72"/>
      <c r="C69" s="72"/>
      <c r="D69" s="72"/>
      <c r="E69" s="72"/>
      <c r="F69" s="72"/>
      <c r="G69" s="72"/>
      <c r="H69" s="72"/>
      <c r="I69" s="72"/>
      <c r="J69" s="72"/>
      <c r="K69" s="72"/>
      <c r="L69" s="72"/>
      <c r="M69" s="72"/>
      <c r="N69" s="72"/>
      <c r="O69" s="72"/>
      <c r="P69" s="72"/>
    </row>
    <row r="70" spans="2:16" x14ac:dyDescent="0.25">
      <c r="B70" s="72"/>
      <c r="C70" s="72"/>
      <c r="D70" s="72"/>
      <c r="E70" s="72"/>
      <c r="F70" s="72"/>
      <c r="G70" s="72"/>
      <c r="H70" s="72"/>
      <c r="I70" s="72"/>
      <c r="J70" s="72"/>
      <c r="K70" s="72"/>
      <c r="L70" s="72"/>
      <c r="M70" s="72"/>
      <c r="N70" s="72"/>
      <c r="O70" s="72"/>
      <c r="P70" s="72"/>
    </row>
    <row r="71" spans="2:16" x14ac:dyDescent="0.25">
      <c r="B71" s="72"/>
      <c r="C71" s="72"/>
      <c r="D71" s="72"/>
      <c r="E71" s="72"/>
      <c r="F71" s="72"/>
      <c r="G71" s="72"/>
      <c r="H71" s="72"/>
      <c r="I71" s="72"/>
      <c r="J71" s="72"/>
      <c r="K71" s="72"/>
      <c r="L71" s="72"/>
      <c r="M71" s="72"/>
      <c r="N71" s="72"/>
      <c r="O71" s="72"/>
      <c r="P71" s="72"/>
    </row>
    <row r="72" spans="2:16" x14ac:dyDescent="0.25">
      <c r="B72" s="72"/>
      <c r="C72" s="72"/>
      <c r="D72" s="72"/>
      <c r="E72" s="72"/>
      <c r="F72" s="72"/>
      <c r="G72" s="72"/>
      <c r="H72" s="72"/>
      <c r="I72" s="72"/>
      <c r="J72" s="72"/>
      <c r="K72" s="72"/>
      <c r="L72" s="72"/>
      <c r="M72" s="72"/>
      <c r="N72" s="72"/>
      <c r="O72" s="72"/>
      <c r="P72" s="72"/>
    </row>
    <row r="73" spans="2:16" x14ac:dyDescent="0.25">
      <c r="B73" s="72"/>
      <c r="C73" s="72"/>
      <c r="D73" s="72"/>
      <c r="E73" s="72"/>
      <c r="F73" s="72"/>
      <c r="G73" s="72"/>
      <c r="H73" s="72"/>
      <c r="I73" s="72"/>
      <c r="J73" s="72"/>
      <c r="K73" s="72"/>
      <c r="L73" s="72"/>
      <c r="M73" s="72"/>
      <c r="N73" s="72"/>
      <c r="O73" s="72"/>
      <c r="P73" s="72"/>
    </row>
    <row r="74" spans="2:16" x14ac:dyDescent="0.25">
      <c r="B74" s="72"/>
      <c r="C74" s="72"/>
      <c r="D74" s="72"/>
      <c r="E74" s="72"/>
      <c r="F74" s="72"/>
      <c r="G74" s="72"/>
      <c r="H74" s="72"/>
      <c r="I74" s="72"/>
      <c r="J74" s="72"/>
      <c r="K74" s="72"/>
      <c r="L74" s="72"/>
      <c r="M74" s="72"/>
      <c r="N74" s="72"/>
      <c r="O74" s="72"/>
      <c r="P74" s="72"/>
    </row>
    <row r="75" spans="2:16" x14ac:dyDescent="0.25">
      <c r="B75" s="72"/>
      <c r="C75" s="72"/>
      <c r="D75" s="72"/>
      <c r="E75" s="72"/>
      <c r="F75" s="72"/>
      <c r="G75" s="72"/>
      <c r="H75" s="72"/>
      <c r="I75" s="72"/>
      <c r="J75" s="72"/>
      <c r="K75" s="72"/>
      <c r="L75" s="72"/>
      <c r="M75" s="72"/>
      <c r="N75" s="72"/>
      <c r="O75" s="72"/>
      <c r="P75" s="72"/>
    </row>
    <row r="76" spans="2:16" x14ac:dyDescent="0.25">
      <c r="B76" s="72"/>
      <c r="C76" s="72"/>
      <c r="D76" s="72"/>
      <c r="E76" s="72"/>
      <c r="F76" s="72"/>
      <c r="G76" s="72"/>
      <c r="H76" s="72"/>
      <c r="I76" s="72"/>
      <c r="J76" s="72"/>
      <c r="K76" s="72"/>
      <c r="L76" s="72"/>
      <c r="M76" s="72"/>
      <c r="N76" s="72"/>
      <c r="O76" s="72"/>
      <c r="P76" s="72"/>
    </row>
    <row r="77" spans="2:16" x14ac:dyDescent="0.25">
      <c r="B77" s="72"/>
      <c r="C77" s="72"/>
      <c r="D77" s="72"/>
      <c r="E77" s="72"/>
      <c r="F77" s="72"/>
      <c r="G77" s="72"/>
      <c r="H77" s="72"/>
      <c r="I77" s="72"/>
      <c r="J77" s="72"/>
      <c r="K77" s="72"/>
      <c r="L77" s="72"/>
      <c r="M77" s="72"/>
      <c r="N77" s="72"/>
      <c r="O77" s="72"/>
      <c r="P77" s="72"/>
    </row>
    <row r="78" spans="2:16" x14ac:dyDescent="0.25">
      <c r="B78" s="72"/>
      <c r="C78" s="72"/>
      <c r="D78" s="72"/>
      <c r="E78" s="72"/>
      <c r="F78" s="72"/>
      <c r="G78" s="72"/>
      <c r="H78" s="72"/>
      <c r="I78" s="72"/>
      <c r="J78" s="72"/>
      <c r="K78" s="72"/>
      <c r="L78" s="72"/>
      <c r="M78" s="72"/>
      <c r="N78" s="72"/>
      <c r="O78" s="72"/>
      <c r="P78" s="72"/>
    </row>
    <row r="79" spans="2:16" x14ac:dyDescent="0.25">
      <c r="B79" s="72"/>
      <c r="C79" s="72"/>
      <c r="D79" s="72"/>
      <c r="E79" s="72"/>
      <c r="F79" s="72"/>
      <c r="G79" s="72"/>
      <c r="H79" s="72"/>
      <c r="I79" s="72"/>
      <c r="J79" s="72"/>
      <c r="K79" s="72"/>
      <c r="L79" s="72"/>
      <c r="M79" s="72"/>
      <c r="N79" s="72"/>
      <c r="O79" s="72"/>
      <c r="P79" s="72"/>
    </row>
    <row r="80" spans="2:16" x14ac:dyDescent="0.25">
      <c r="B80" s="72"/>
      <c r="C80" s="72"/>
      <c r="D80" s="72"/>
      <c r="E80" s="72"/>
      <c r="F80" s="72"/>
      <c r="G80" s="72"/>
      <c r="H80" s="72"/>
      <c r="I80" s="72"/>
      <c r="J80" s="72"/>
      <c r="K80" s="72"/>
      <c r="L80" s="72"/>
      <c r="M80" s="72"/>
      <c r="N80" s="72"/>
      <c r="O80" s="72"/>
      <c r="P80" s="72"/>
    </row>
    <row r="81" spans="2:16" x14ac:dyDescent="0.25">
      <c r="B81" s="72"/>
      <c r="C81" s="72"/>
      <c r="D81" s="72"/>
      <c r="E81" s="72"/>
      <c r="F81" s="72"/>
      <c r="G81" s="72"/>
      <c r="H81" s="72"/>
      <c r="I81" s="72"/>
      <c r="J81" s="72"/>
      <c r="K81" s="72"/>
      <c r="L81" s="72"/>
      <c r="M81" s="72"/>
      <c r="N81" s="72"/>
      <c r="O81" s="72"/>
      <c r="P81" s="72"/>
    </row>
    <row r="82" spans="2:16" x14ac:dyDescent="0.25">
      <c r="B82" s="72"/>
      <c r="C82" s="72"/>
      <c r="D82" s="72"/>
      <c r="E82" s="72"/>
      <c r="F82" s="72"/>
      <c r="G82" s="72"/>
      <c r="H82" s="72"/>
      <c r="I82" s="72"/>
      <c r="J82" s="72"/>
      <c r="K82" s="72"/>
      <c r="L82" s="72"/>
      <c r="M82" s="72"/>
      <c r="N82" s="72"/>
      <c r="O82" s="72"/>
      <c r="P82" s="72"/>
    </row>
    <row r="83" spans="2:16" x14ac:dyDescent="0.25">
      <c r="B83" s="72"/>
      <c r="C83" s="72"/>
      <c r="D83" s="72"/>
      <c r="E83" s="72"/>
      <c r="F83" s="72"/>
      <c r="G83" s="72"/>
      <c r="H83" s="72"/>
      <c r="I83" s="72"/>
      <c r="J83" s="72"/>
      <c r="K83" s="72"/>
      <c r="L83" s="72"/>
      <c r="M83" s="72"/>
      <c r="N83" s="72"/>
      <c r="O83" s="72"/>
      <c r="P83" s="72"/>
    </row>
    <row r="84" spans="2:16" x14ac:dyDescent="0.25">
      <c r="B84" s="72"/>
      <c r="C84" s="72"/>
      <c r="D84" s="72"/>
      <c r="E84" s="72"/>
      <c r="F84" s="72"/>
      <c r="G84" s="72"/>
      <c r="H84" s="72"/>
      <c r="I84" s="72"/>
      <c r="J84" s="72"/>
      <c r="K84" s="72"/>
      <c r="L84" s="72"/>
      <c r="M84" s="72"/>
      <c r="N84" s="72"/>
      <c r="O84" s="72"/>
      <c r="P84" s="72"/>
    </row>
    <row r="85" spans="2:16" x14ac:dyDescent="0.25">
      <c r="B85" s="72"/>
      <c r="C85" s="72"/>
      <c r="D85" s="72"/>
      <c r="E85" s="72"/>
      <c r="F85" s="72"/>
      <c r="G85" s="72"/>
      <c r="H85" s="72"/>
      <c r="I85" s="72"/>
      <c r="J85" s="72"/>
      <c r="K85" s="72"/>
      <c r="L85" s="72"/>
      <c r="M85" s="72"/>
      <c r="N85" s="72"/>
      <c r="O85" s="72"/>
      <c r="P85" s="72"/>
    </row>
    <row r="86" spans="2:16" x14ac:dyDescent="0.25">
      <c r="B86" s="72"/>
      <c r="C86" s="72"/>
      <c r="D86" s="72"/>
      <c r="E86" s="72"/>
      <c r="F86" s="72"/>
      <c r="G86" s="72"/>
      <c r="H86" s="72"/>
      <c r="I86" s="72"/>
      <c r="J86" s="72"/>
      <c r="K86" s="72"/>
      <c r="L86" s="72"/>
      <c r="M86" s="72"/>
      <c r="N86" s="72"/>
      <c r="O86" s="72"/>
      <c r="P86" s="72"/>
    </row>
    <row r="87" spans="2:16" x14ac:dyDescent="0.25">
      <c r="B87" s="72"/>
      <c r="C87" s="72"/>
      <c r="D87" s="72"/>
      <c r="E87" s="72"/>
      <c r="F87" s="72"/>
      <c r="G87" s="72"/>
      <c r="H87" s="72"/>
      <c r="I87" s="72"/>
      <c r="J87" s="72"/>
      <c r="K87" s="72"/>
      <c r="L87" s="72"/>
      <c r="M87" s="72"/>
      <c r="N87" s="72"/>
      <c r="O87" s="72"/>
      <c r="P87" s="72"/>
    </row>
    <row r="88" spans="2:16" x14ac:dyDescent="0.25">
      <c r="B88" s="72"/>
      <c r="C88" s="72"/>
      <c r="D88" s="72"/>
      <c r="E88" s="72"/>
      <c r="F88" s="72"/>
      <c r="G88" s="72"/>
      <c r="H88" s="72"/>
      <c r="I88" s="72"/>
      <c r="J88" s="72"/>
      <c r="K88" s="72"/>
      <c r="L88" s="72"/>
      <c r="M88" s="72"/>
      <c r="N88" s="72"/>
      <c r="O88" s="72"/>
      <c r="P88" s="72"/>
    </row>
    <row r="89" spans="2:16" x14ac:dyDescent="0.25">
      <c r="B89" s="72"/>
      <c r="C89" s="72"/>
      <c r="D89" s="72"/>
      <c r="E89" s="72"/>
      <c r="F89" s="72"/>
      <c r="G89" s="72"/>
      <c r="H89" s="72"/>
      <c r="I89" s="72"/>
      <c r="J89" s="72"/>
      <c r="K89" s="72"/>
      <c r="L89" s="72"/>
      <c r="M89" s="72"/>
      <c r="N89" s="72"/>
      <c r="O89" s="72"/>
      <c r="P89" s="72"/>
    </row>
    <row r="90" spans="2:16" x14ac:dyDescent="0.25">
      <c r="B90" s="72"/>
      <c r="C90" s="72"/>
      <c r="D90" s="72"/>
      <c r="E90" s="72"/>
      <c r="F90" s="72"/>
      <c r="G90" s="72"/>
      <c r="H90" s="72"/>
      <c r="I90" s="72"/>
      <c r="J90" s="72"/>
      <c r="K90" s="72"/>
      <c r="L90" s="72"/>
      <c r="M90" s="72"/>
      <c r="N90" s="72"/>
      <c r="O90" s="72"/>
      <c r="P90" s="72"/>
    </row>
    <row r="91" spans="2:16" x14ac:dyDescent="0.25">
      <c r="B91" s="72"/>
      <c r="C91" s="72"/>
      <c r="D91" s="72"/>
      <c r="E91" s="72"/>
      <c r="F91" s="72"/>
      <c r="G91" s="72"/>
      <c r="H91" s="72"/>
      <c r="I91" s="72"/>
      <c r="J91" s="72"/>
      <c r="K91" s="72"/>
      <c r="L91" s="72"/>
      <c r="M91" s="72"/>
      <c r="N91" s="72"/>
      <c r="O91" s="72"/>
      <c r="P91" s="72"/>
    </row>
    <row r="92" spans="2:16" x14ac:dyDescent="0.25">
      <c r="B92" s="72"/>
      <c r="C92" s="72"/>
      <c r="D92" s="72"/>
      <c r="E92" s="72"/>
      <c r="F92" s="72"/>
      <c r="G92" s="72"/>
      <c r="H92" s="72"/>
      <c r="I92" s="72"/>
      <c r="J92" s="72"/>
      <c r="K92" s="72"/>
      <c r="L92" s="72"/>
      <c r="M92" s="72"/>
      <c r="N92" s="72"/>
      <c r="O92" s="72"/>
      <c r="P92" s="72"/>
    </row>
    <row r="93" spans="2:16" x14ac:dyDescent="0.25">
      <c r="B93" s="72"/>
      <c r="C93" s="72"/>
      <c r="D93" s="72"/>
      <c r="E93" s="72"/>
      <c r="F93" s="72"/>
      <c r="G93" s="72"/>
      <c r="H93" s="72"/>
      <c r="I93" s="72"/>
      <c r="J93" s="72"/>
      <c r="K93" s="72"/>
      <c r="L93" s="72"/>
      <c r="M93" s="72"/>
      <c r="N93" s="72"/>
      <c r="O93" s="72"/>
      <c r="P93" s="72"/>
    </row>
    <row r="94" spans="2:16" x14ac:dyDescent="0.25">
      <c r="B94" s="72"/>
      <c r="C94" s="72"/>
      <c r="D94" s="72"/>
      <c r="E94" s="72"/>
      <c r="F94" s="72"/>
      <c r="G94" s="72"/>
      <c r="H94" s="72"/>
      <c r="I94" s="72"/>
      <c r="J94" s="72"/>
      <c r="K94" s="72"/>
      <c r="L94" s="72"/>
      <c r="M94" s="72"/>
      <c r="N94" s="72"/>
      <c r="O94" s="72"/>
      <c r="P94" s="72"/>
    </row>
    <row r="95" spans="2:16" x14ac:dyDescent="0.25">
      <c r="B95" s="72"/>
      <c r="C95" s="72"/>
      <c r="D95" s="72"/>
      <c r="E95" s="72"/>
      <c r="F95" s="72"/>
      <c r="G95" s="72"/>
      <c r="H95" s="72"/>
      <c r="I95" s="72"/>
      <c r="J95" s="72"/>
      <c r="K95" s="72"/>
      <c r="L95" s="72"/>
      <c r="M95" s="72"/>
      <c r="N95" s="72"/>
      <c r="O95" s="72"/>
      <c r="P95" s="72"/>
    </row>
    <row r="96" spans="2:16" x14ac:dyDescent="0.25">
      <c r="B96" s="72"/>
      <c r="C96" s="72"/>
      <c r="D96" s="72"/>
      <c r="E96" s="72"/>
      <c r="F96" s="72"/>
      <c r="G96" s="72"/>
      <c r="H96" s="72"/>
      <c r="I96" s="72"/>
      <c r="J96" s="72"/>
      <c r="K96" s="72"/>
      <c r="L96" s="72"/>
      <c r="M96" s="72"/>
      <c r="N96" s="72"/>
      <c r="O96" s="72"/>
      <c r="P96" s="72"/>
    </row>
    <row r="97" spans="2:16" x14ac:dyDescent="0.25">
      <c r="B97" s="72"/>
      <c r="C97" s="72"/>
      <c r="D97" s="72"/>
      <c r="E97" s="72"/>
      <c r="F97" s="72"/>
      <c r="G97" s="72"/>
      <c r="H97" s="72"/>
      <c r="I97" s="72"/>
      <c r="J97" s="72"/>
      <c r="K97" s="72"/>
      <c r="L97" s="72"/>
      <c r="M97" s="72"/>
      <c r="N97" s="72"/>
      <c r="O97" s="72"/>
      <c r="P97" s="72"/>
    </row>
    <row r="98" spans="2:16" x14ac:dyDescent="0.25">
      <c r="B98" s="72"/>
      <c r="C98" s="72"/>
      <c r="D98" s="72"/>
      <c r="E98" s="72"/>
      <c r="F98" s="72"/>
      <c r="G98" s="72"/>
      <c r="H98" s="72"/>
      <c r="I98" s="72"/>
      <c r="J98" s="72"/>
      <c r="K98" s="72"/>
      <c r="L98" s="72"/>
      <c r="M98" s="72"/>
      <c r="N98" s="72"/>
      <c r="O98" s="72"/>
      <c r="P98" s="72"/>
    </row>
    <row r="99" spans="2:16" x14ac:dyDescent="0.25">
      <c r="B99" s="72"/>
      <c r="C99" s="72"/>
      <c r="D99" s="72"/>
      <c r="E99" s="72"/>
      <c r="F99" s="72"/>
      <c r="G99" s="72"/>
      <c r="H99" s="72"/>
      <c r="I99" s="72"/>
      <c r="J99" s="72"/>
      <c r="K99" s="72"/>
      <c r="L99" s="72"/>
      <c r="M99" s="72"/>
      <c r="N99" s="72"/>
      <c r="O99" s="72"/>
      <c r="P99" s="72"/>
    </row>
    <row r="100" spans="2:16" x14ac:dyDescent="0.25">
      <c r="B100" s="72"/>
      <c r="C100" s="72"/>
      <c r="D100" s="72"/>
      <c r="E100" s="72"/>
      <c r="F100" s="72"/>
      <c r="G100" s="72"/>
      <c r="H100" s="72"/>
      <c r="I100" s="72"/>
      <c r="J100" s="72"/>
      <c r="K100" s="72"/>
      <c r="L100" s="72"/>
      <c r="M100" s="72"/>
      <c r="N100" s="72"/>
      <c r="O100" s="72"/>
      <c r="P100" s="72"/>
    </row>
    <row r="101" spans="2:16" x14ac:dyDescent="0.25">
      <c r="B101" s="72"/>
      <c r="C101" s="72"/>
      <c r="D101" s="72"/>
      <c r="E101" s="72"/>
      <c r="F101" s="72"/>
      <c r="G101" s="72"/>
      <c r="H101" s="72"/>
      <c r="I101" s="72"/>
      <c r="J101" s="72"/>
      <c r="K101" s="72"/>
      <c r="L101" s="72"/>
      <c r="M101" s="72"/>
      <c r="N101" s="72"/>
      <c r="O101" s="72"/>
      <c r="P101" s="72"/>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55297" r:id="rId4">
          <objectPr defaultSize="0" autoPict="0" r:id="rId5">
            <anchor moveWithCells="1">
              <from>
                <xdr:col>1</xdr:col>
                <xdr:colOff>57150</xdr:colOff>
                <xdr:row>36</xdr:row>
                <xdr:rowOff>142875</xdr:rowOff>
              </from>
              <to>
                <xdr:col>1</xdr:col>
                <xdr:colOff>1733550</xdr:colOff>
                <xdr:row>39</xdr:row>
                <xdr:rowOff>161925</xdr:rowOff>
              </to>
            </anchor>
          </objectPr>
        </oleObject>
      </mc:Choice>
      <mc:Fallback>
        <oleObject shapeId="55297"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C1225-3B7A-4AF2-B529-3DA1CC2DAAF6}">
  <dimension ref="A1:AY95"/>
  <sheetViews>
    <sheetView tabSelected="1" topLeftCell="A12" zoomScale="73" zoomScaleNormal="73" workbookViewId="0">
      <selection activeCell="B35" sqref="B35"/>
    </sheetView>
  </sheetViews>
  <sheetFormatPr defaultColWidth="8.7109375" defaultRowHeight="15" x14ac:dyDescent="0.25"/>
  <cols>
    <col min="1" max="1" width="38.28515625" customWidth="1"/>
    <col min="2" max="2" width="31.28515625" customWidth="1"/>
    <col min="3" max="3" width="16.140625" customWidth="1"/>
    <col min="4" max="4" width="10.85546875" customWidth="1"/>
    <col min="6" max="6" width="39.42578125" customWidth="1"/>
    <col min="7" max="7" width="7.5703125" bestFit="1" customWidth="1"/>
    <col min="8" max="8" width="6.7109375" customWidth="1"/>
  </cols>
  <sheetData>
    <row r="1" spans="1:51" s="72" customFormat="1" x14ac:dyDescent="0.25"/>
    <row r="2" spans="1:51" s="72" customFormat="1" x14ac:dyDescent="0.25"/>
    <row r="3" spans="1:51" s="72" customFormat="1" x14ac:dyDescent="0.25"/>
    <row r="4" spans="1:51" s="72" customFormat="1" x14ac:dyDescent="0.25"/>
    <row r="5" spans="1:51" s="72" customFormat="1" x14ac:dyDescent="0.25"/>
    <row r="6" spans="1:51" s="72" customFormat="1" x14ac:dyDescent="0.25"/>
    <row r="7" spans="1:51" s="72" customFormat="1" x14ac:dyDescent="0.25"/>
    <row r="8" spans="1:51" s="72" customFormat="1" x14ac:dyDescent="0.25"/>
    <row r="9" spans="1:51" s="72" customFormat="1" x14ac:dyDescent="0.25"/>
    <row r="10" spans="1:51" s="72" customFormat="1" x14ac:dyDescent="0.25"/>
    <row r="11" spans="1:51" s="72" customFormat="1" ht="15.75" thickBot="1" x14ac:dyDescent="0.3"/>
    <row r="12" spans="1:51" ht="23.25" x14ac:dyDescent="0.35">
      <c r="A12" s="84" t="s">
        <v>60</v>
      </c>
      <c r="B12" s="85"/>
      <c r="C12" s="85"/>
      <c r="D12" s="85"/>
      <c r="E12" s="74"/>
      <c r="F12" s="74"/>
      <c r="G12" s="74"/>
      <c r="H12" s="74"/>
      <c r="I12" s="75"/>
      <c r="J12" s="87"/>
      <c r="K12" s="74"/>
      <c r="L12" s="74"/>
      <c r="M12" s="74"/>
      <c r="N12" s="74"/>
      <c r="O12" s="76"/>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row>
    <row r="13" spans="1:51" ht="21" x14ac:dyDescent="0.35">
      <c r="A13" s="78" t="s">
        <v>70</v>
      </c>
      <c r="B13" s="79"/>
      <c r="C13" s="79"/>
      <c r="D13" s="79"/>
      <c r="E13" s="72"/>
      <c r="F13" s="72"/>
      <c r="G13" s="72"/>
      <c r="H13" s="72"/>
      <c r="I13" s="77"/>
      <c r="J13" s="72"/>
      <c r="K13" s="72"/>
      <c r="L13" s="72"/>
      <c r="M13" s="72"/>
      <c r="N13" s="72"/>
      <c r="O13" s="73"/>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row>
    <row r="14" spans="1:51" ht="21.75" thickBot="1" x14ac:dyDescent="0.4">
      <c r="A14" s="80" t="s">
        <v>61</v>
      </c>
      <c r="B14" s="40"/>
      <c r="C14" s="40"/>
      <c r="D14" s="40"/>
      <c r="E14" s="81"/>
      <c r="F14" s="81"/>
      <c r="G14" s="81"/>
      <c r="H14" s="81"/>
      <c r="I14" s="82"/>
      <c r="J14" s="81"/>
      <c r="K14" s="81"/>
      <c r="L14" s="81"/>
      <c r="M14" s="81"/>
      <c r="N14" s="81"/>
      <c r="O14" s="83"/>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row>
    <row r="15" spans="1:51" s="72" customFormat="1" ht="15.75" thickBot="1" x14ac:dyDescent="0.3"/>
    <row r="16" spans="1:51" ht="19.5" thickBot="1" x14ac:dyDescent="0.35">
      <c r="A16" s="236" t="s">
        <v>51</v>
      </c>
      <c r="B16" s="237"/>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row>
    <row r="17" spans="1:51" ht="63" customHeight="1" thickBot="1" x14ac:dyDescent="0.4">
      <c r="A17" s="238" t="s">
        <v>145</v>
      </c>
      <c r="B17" s="239"/>
      <c r="C17" s="72"/>
      <c r="D17" s="241" t="s">
        <v>71</v>
      </c>
      <c r="E17" s="242"/>
      <c r="F17" s="243"/>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row>
    <row r="18" spans="1:51" x14ac:dyDescent="0.25">
      <c r="A18" s="199" t="s">
        <v>72</v>
      </c>
      <c r="B18" s="200">
        <v>0.14000000000000001</v>
      </c>
      <c r="C18" s="72"/>
      <c r="D18" s="108"/>
      <c r="E18" s="7"/>
      <c r="F18" s="195"/>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row>
    <row r="19" spans="1:51" x14ac:dyDescent="0.25">
      <c r="A19" s="169" t="s">
        <v>66</v>
      </c>
      <c r="B19" s="200">
        <v>0.15</v>
      </c>
      <c r="C19" s="72"/>
      <c r="D19" s="108"/>
      <c r="E19" s="7"/>
      <c r="F19" s="195"/>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row>
    <row r="20" spans="1:51" x14ac:dyDescent="0.25">
      <c r="A20" s="169" t="s">
        <v>67</v>
      </c>
      <c r="B20" s="201">
        <v>0.1</v>
      </c>
      <c r="C20" s="72"/>
      <c r="D20" s="108"/>
      <c r="E20" s="7"/>
      <c r="F20" s="195"/>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row>
    <row r="21" spans="1:51" x14ac:dyDescent="0.25">
      <c r="A21" s="169" t="s">
        <v>73</v>
      </c>
      <c r="B21" s="201">
        <v>0.05</v>
      </c>
      <c r="C21" s="72"/>
      <c r="D21" s="108"/>
      <c r="E21" s="7"/>
      <c r="F21" s="195"/>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row>
    <row r="22" spans="1:51" x14ac:dyDescent="0.25">
      <c r="A22" s="169" t="s">
        <v>68</v>
      </c>
      <c r="B22" s="201"/>
      <c r="C22" s="72"/>
      <c r="D22" s="108"/>
      <c r="E22" s="7"/>
      <c r="F22" s="195"/>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row>
    <row r="23" spans="1:51" x14ac:dyDescent="0.25">
      <c r="A23" s="165" t="s">
        <v>53</v>
      </c>
      <c r="B23" s="202">
        <v>2</v>
      </c>
      <c r="C23" s="72"/>
      <c r="D23" s="108"/>
      <c r="E23" s="7"/>
      <c r="F23" s="195"/>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row>
    <row r="24" spans="1:51" x14ac:dyDescent="0.25">
      <c r="A24" s="165" t="s">
        <v>54</v>
      </c>
      <c r="B24" s="203">
        <f>B23*(1+B19)</f>
        <v>2.2999999999999998</v>
      </c>
      <c r="C24" s="72"/>
      <c r="D24" s="108"/>
      <c r="E24" s="7"/>
      <c r="F24" s="195"/>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row>
    <row r="25" spans="1:51" x14ac:dyDescent="0.25">
      <c r="A25" s="165" t="s">
        <v>55</v>
      </c>
      <c r="B25" s="203">
        <f>B24*(1+B20)</f>
        <v>2.5299999999999998</v>
      </c>
      <c r="C25" s="72"/>
      <c r="D25" s="108"/>
      <c r="E25" s="7"/>
      <c r="F25" s="195"/>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row>
    <row r="26" spans="1:51" x14ac:dyDescent="0.25">
      <c r="A26" s="165" t="s">
        <v>56</v>
      </c>
      <c r="B26" s="203">
        <f>B25*(1+B20)</f>
        <v>2.7829999999999999</v>
      </c>
      <c r="C26" s="72"/>
      <c r="D26" s="108"/>
      <c r="E26" s="7"/>
      <c r="F26" s="195"/>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row>
    <row r="27" spans="1:51" x14ac:dyDescent="0.25">
      <c r="A27" s="165" t="s">
        <v>57</v>
      </c>
      <c r="B27" s="203">
        <f>B26*(1+B21)</f>
        <v>2.9221500000000002</v>
      </c>
      <c r="C27" s="72"/>
      <c r="D27" s="108"/>
      <c r="E27" s="7"/>
      <c r="F27" s="195"/>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row>
    <row r="28" spans="1:51" x14ac:dyDescent="0.25">
      <c r="A28" s="165" t="s">
        <v>58</v>
      </c>
      <c r="B28" s="203"/>
      <c r="C28" s="72"/>
      <c r="D28" s="108"/>
      <c r="E28" s="7"/>
      <c r="F28" s="195"/>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row>
    <row r="29" spans="1:51" x14ac:dyDescent="0.25">
      <c r="A29" s="165" t="s">
        <v>59</v>
      </c>
      <c r="B29" s="203"/>
      <c r="C29" s="72"/>
      <c r="D29" s="108"/>
      <c r="E29" s="7"/>
      <c r="F29" s="195"/>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row>
    <row r="30" spans="1:51" x14ac:dyDescent="0.25">
      <c r="A30" s="165" t="s">
        <v>65</v>
      </c>
      <c r="B30" s="203"/>
      <c r="C30" s="72"/>
      <c r="D30" s="108"/>
      <c r="E30" s="7"/>
      <c r="F30" s="195"/>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row>
    <row r="31" spans="1:51" x14ac:dyDescent="0.25">
      <c r="A31" s="165" t="s">
        <v>74</v>
      </c>
      <c r="B31" s="203">
        <f>B27/(B18-B20)</f>
        <v>73.053749999999994</v>
      </c>
      <c r="C31" s="72"/>
      <c r="D31" s="108"/>
      <c r="E31" s="7"/>
      <c r="F31" s="195"/>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row>
    <row r="32" spans="1:51" x14ac:dyDescent="0.25">
      <c r="A32" s="165" t="s">
        <v>62</v>
      </c>
      <c r="B32" s="203"/>
      <c r="C32" s="72"/>
      <c r="D32" s="108"/>
      <c r="E32" s="7"/>
      <c r="F32" s="195"/>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row>
    <row r="33" spans="1:51" x14ac:dyDescent="0.25">
      <c r="A33" s="165" t="s">
        <v>63</v>
      </c>
      <c r="B33" s="203"/>
      <c r="C33" s="72"/>
      <c r="D33" s="108"/>
      <c r="E33" s="7"/>
      <c r="F33" s="195"/>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row>
    <row r="34" spans="1:51" ht="15.75" thickBot="1" x14ac:dyDescent="0.3">
      <c r="A34" s="189" t="s">
        <v>69</v>
      </c>
      <c r="B34" s="204">
        <f>NPV(B18,B24:B26)+PV(B18,3,0,-B31)</f>
        <v>55.151942838012218</v>
      </c>
      <c r="C34" s="72"/>
      <c r="D34" s="108"/>
      <c r="E34" s="7"/>
      <c r="F34" s="195"/>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row>
    <row r="35" spans="1:51" ht="15.75" thickBot="1" x14ac:dyDescent="0.3">
      <c r="A35" s="72"/>
      <c r="B35" s="86"/>
      <c r="C35" s="72"/>
      <c r="D35" s="205"/>
      <c r="E35" s="206"/>
      <c r="F35" s="207"/>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row>
    <row r="36" spans="1:51" x14ac:dyDescent="0.25">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row>
    <row r="37" spans="1:51" ht="23.25" x14ac:dyDescent="0.35">
      <c r="A37" s="240" t="s">
        <v>64</v>
      </c>
      <c r="B37" s="240"/>
      <c r="C37" s="240"/>
      <c r="D37" s="240"/>
      <c r="E37" s="240"/>
      <c r="F37" s="240"/>
      <c r="G37" s="240"/>
      <c r="H37" s="240"/>
      <c r="I37" s="240"/>
      <c r="J37" s="240"/>
      <c r="K37" s="240"/>
      <c r="L37" s="240"/>
      <c r="M37" s="240"/>
      <c r="N37" s="240"/>
      <c r="O37" s="240"/>
      <c r="P37" s="240"/>
      <c r="Q37" s="240"/>
      <c r="AT37" s="72"/>
      <c r="AU37" s="72"/>
      <c r="AV37" s="72"/>
      <c r="AW37" s="72"/>
      <c r="AX37" s="72"/>
      <c r="AY37" s="72"/>
    </row>
    <row r="38" spans="1:51" s="72" customFormat="1" x14ac:dyDescent="0.25"/>
    <row r="39" spans="1:51" s="72" customFormat="1" x14ac:dyDescent="0.25"/>
    <row r="40" spans="1:51" s="72" customFormat="1" x14ac:dyDescent="0.25"/>
    <row r="41" spans="1:51" s="72" customFormat="1" x14ac:dyDescent="0.25"/>
    <row r="42" spans="1:51" s="72" customFormat="1" x14ac:dyDescent="0.25"/>
    <row r="43" spans="1:51" s="72" customFormat="1" x14ac:dyDescent="0.25"/>
    <row r="44" spans="1:51" s="72" customFormat="1" x14ac:dyDescent="0.25"/>
    <row r="45" spans="1:51" s="72" customFormat="1" x14ac:dyDescent="0.25"/>
    <row r="46" spans="1:51" s="72" customFormat="1" x14ac:dyDescent="0.25"/>
    <row r="47" spans="1:51" s="72" customFormat="1" x14ac:dyDescent="0.25"/>
    <row r="48" spans="1:51" s="72" customFormat="1" x14ac:dyDescent="0.25"/>
    <row r="49" s="72" customFormat="1" x14ac:dyDescent="0.25"/>
    <row r="50" s="72" customFormat="1" x14ac:dyDescent="0.25"/>
    <row r="51" s="72" customFormat="1" x14ac:dyDescent="0.25"/>
    <row r="52" s="72" customFormat="1" x14ac:dyDescent="0.25"/>
    <row r="53" s="72" customFormat="1" x14ac:dyDescent="0.25"/>
    <row r="54" s="72" customFormat="1" x14ac:dyDescent="0.25"/>
    <row r="55" s="72" customFormat="1" x14ac:dyDescent="0.25"/>
    <row r="56" s="72" customFormat="1" x14ac:dyDescent="0.25"/>
    <row r="57" s="72" customFormat="1" x14ac:dyDescent="0.25"/>
    <row r="58" s="72" customFormat="1" x14ac:dyDescent="0.25"/>
    <row r="59" s="72" customFormat="1" x14ac:dyDescent="0.25"/>
    <row r="60" s="72" customFormat="1" x14ac:dyDescent="0.25"/>
    <row r="61" s="72" customFormat="1" x14ac:dyDescent="0.25"/>
    <row r="62" s="72" customFormat="1" x14ac:dyDescent="0.25"/>
    <row r="63" s="72" customFormat="1" x14ac:dyDescent="0.25"/>
    <row r="64" s="72" customFormat="1" x14ac:dyDescent="0.25"/>
    <row r="65" s="72" customFormat="1" x14ac:dyDescent="0.25"/>
    <row r="66" s="72" customFormat="1" x14ac:dyDescent="0.25"/>
    <row r="67" s="72" customFormat="1" x14ac:dyDescent="0.25"/>
    <row r="68" s="72" customFormat="1" x14ac:dyDescent="0.25"/>
    <row r="69" s="72" customFormat="1" x14ac:dyDescent="0.25"/>
    <row r="70" s="72" customFormat="1" x14ac:dyDescent="0.25"/>
    <row r="71" s="72" customFormat="1" x14ac:dyDescent="0.25"/>
    <row r="72" s="72" customFormat="1" x14ac:dyDescent="0.25"/>
    <row r="73" s="72" customFormat="1" x14ac:dyDescent="0.25"/>
    <row r="74" s="72" customFormat="1" x14ac:dyDescent="0.25"/>
    <row r="75" s="72" customFormat="1" x14ac:dyDescent="0.25"/>
    <row r="76" s="72" customFormat="1" x14ac:dyDescent="0.25"/>
    <row r="77" s="72" customFormat="1" x14ac:dyDescent="0.25"/>
    <row r="78" s="72" customFormat="1" x14ac:dyDescent="0.25"/>
    <row r="79" s="72" customFormat="1" x14ac:dyDescent="0.25"/>
    <row r="80" s="72" customFormat="1" x14ac:dyDescent="0.25"/>
    <row r="81" s="72" customFormat="1" x14ac:dyDescent="0.25"/>
    <row r="82" s="72" customFormat="1" x14ac:dyDescent="0.25"/>
    <row r="83" s="72" customFormat="1" x14ac:dyDescent="0.25"/>
    <row r="84" s="72" customFormat="1" x14ac:dyDescent="0.25"/>
    <row r="85" s="72" customFormat="1" x14ac:dyDescent="0.25"/>
    <row r="86" s="72" customFormat="1" x14ac:dyDescent="0.25"/>
    <row r="87" s="72" customFormat="1" x14ac:dyDescent="0.25"/>
    <row r="88" s="72" customFormat="1" x14ac:dyDescent="0.25"/>
    <row r="89" s="72" customFormat="1" x14ac:dyDescent="0.25"/>
    <row r="90" s="72" customFormat="1" x14ac:dyDescent="0.25"/>
    <row r="91" s="72" customFormat="1" x14ac:dyDescent="0.25"/>
    <row r="92" s="72" customFormat="1" x14ac:dyDescent="0.25"/>
    <row r="93" s="72" customFormat="1" x14ac:dyDescent="0.25"/>
    <row r="94" s="72" customFormat="1" x14ac:dyDescent="0.25"/>
    <row r="95" s="72" customFormat="1" x14ac:dyDescent="0.25"/>
  </sheetData>
  <mergeCells count="4">
    <mergeCell ref="A16:B16"/>
    <mergeCell ref="A17:B17"/>
    <mergeCell ref="A37:Q37"/>
    <mergeCell ref="D17:F17"/>
  </mergeCells>
  <phoneticPr fontId="2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AD44-FAA2-4A92-A7EA-D3312162D738}">
  <dimension ref="A1:BJ180"/>
  <sheetViews>
    <sheetView topLeftCell="A23" zoomScale="80" zoomScaleNormal="80" workbookViewId="0">
      <selection activeCell="G41" sqref="G41"/>
    </sheetView>
  </sheetViews>
  <sheetFormatPr defaultRowHeight="15" x14ac:dyDescent="0.25"/>
  <cols>
    <col min="1" max="1" width="43.7109375" customWidth="1"/>
    <col min="2" max="2" width="36.28515625" customWidth="1"/>
    <col min="3" max="3" width="17.85546875" customWidth="1"/>
    <col min="4" max="5" width="28" bestFit="1" customWidth="1"/>
    <col min="6" max="6" width="40.140625" customWidth="1"/>
    <col min="7" max="7" width="23.42578125" bestFit="1" customWidth="1"/>
    <col min="8" max="8" width="4.5703125" customWidth="1"/>
    <col min="9" max="9" width="26.28515625" customWidth="1"/>
    <col min="10" max="10" width="3" bestFit="1" customWidth="1"/>
    <col min="11" max="11" width="19.28515625" customWidth="1"/>
    <col min="12" max="12" width="11.28515625" bestFit="1" customWidth="1"/>
    <col min="15" max="15" width="11" bestFit="1" customWidth="1"/>
    <col min="16" max="16" width="15.5703125" customWidth="1"/>
  </cols>
  <sheetData>
    <row r="1" spans="1:11" s="72" customFormat="1" ht="18" customHeight="1" x14ac:dyDescent="0.3">
      <c r="D1" s="117"/>
      <c r="I1" s="244"/>
      <c r="J1" s="244"/>
      <c r="K1" s="244"/>
    </row>
    <row r="2" spans="1:11" s="72" customFormat="1" ht="18.75" x14ac:dyDescent="0.3">
      <c r="D2" s="118"/>
      <c r="I2" s="119"/>
      <c r="J2" s="117"/>
      <c r="K2" s="117"/>
    </row>
    <row r="3" spans="1:11" s="72" customFormat="1" ht="18.75" x14ac:dyDescent="0.3">
      <c r="D3" s="120"/>
      <c r="I3" s="119"/>
      <c r="J3" s="117"/>
      <c r="K3" s="121"/>
    </row>
    <row r="4" spans="1:11" s="72" customFormat="1" ht="18.75" x14ac:dyDescent="0.3">
      <c r="D4" s="120"/>
      <c r="I4" s="119"/>
      <c r="J4" s="117"/>
      <c r="K4" s="121"/>
    </row>
    <row r="5" spans="1:11" s="72" customFormat="1" ht="18.75" x14ac:dyDescent="0.3">
      <c r="D5" s="120"/>
      <c r="I5" s="119"/>
      <c r="J5" s="117"/>
      <c r="K5" s="121"/>
    </row>
    <row r="6" spans="1:11" s="72" customFormat="1" ht="18.75" x14ac:dyDescent="0.3">
      <c r="D6" s="122"/>
      <c r="I6" s="119"/>
      <c r="J6" s="117"/>
      <c r="K6" s="121"/>
    </row>
    <row r="7" spans="1:11" s="72" customFormat="1" ht="18.75" x14ac:dyDescent="0.3">
      <c r="D7" s="123"/>
      <c r="I7" s="119"/>
      <c r="J7" s="119"/>
      <c r="K7" s="119"/>
    </row>
    <row r="8" spans="1:11" s="72" customFormat="1" ht="18.75" x14ac:dyDescent="0.3">
      <c r="D8" s="120"/>
      <c r="I8" s="119"/>
      <c r="J8" s="119"/>
      <c r="K8" s="119"/>
    </row>
    <row r="9" spans="1:11" s="72" customFormat="1" ht="18" customHeight="1" x14ac:dyDescent="0.3">
      <c r="D9" s="120"/>
      <c r="I9" s="124"/>
      <c r="J9" s="124"/>
      <c r="K9" s="124"/>
    </row>
    <row r="10" spans="1:11" s="72" customFormat="1" ht="18.75" x14ac:dyDescent="0.3">
      <c r="D10" s="120"/>
      <c r="I10" s="125"/>
      <c r="J10" s="125"/>
      <c r="K10" s="117"/>
    </row>
    <row r="11" spans="1:11" s="72" customFormat="1" ht="18.75" x14ac:dyDescent="0.3">
      <c r="D11" s="120"/>
      <c r="I11" s="125"/>
      <c r="J11" s="125"/>
      <c r="K11" s="121"/>
    </row>
    <row r="12" spans="1:11" s="72" customFormat="1" ht="18.75" x14ac:dyDescent="0.3">
      <c r="D12" s="120"/>
      <c r="I12" s="125"/>
      <c r="J12" s="125"/>
      <c r="K12" s="121"/>
    </row>
    <row r="13" spans="1:11" s="72" customFormat="1" ht="18.75" x14ac:dyDescent="0.3">
      <c r="D13" s="120"/>
      <c r="I13" s="125"/>
      <c r="J13" s="125"/>
      <c r="K13" s="121"/>
    </row>
    <row r="14" spans="1:11" s="72" customFormat="1" ht="19.5" thickBot="1" x14ac:dyDescent="0.35">
      <c r="I14" s="125"/>
      <c r="J14" s="125"/>
      <c r="K14" s="121"/>
    </row>
    <row r="15" spans="1:11" s="72" customFormat="1" ht="23.25" x14ac:dyDescent="0.35">
      <c r="A15" s="126" t="s">
        <v>112</v>
      </c>
      <c r="B15" s="127"/>
      <c r="C15" s="127"/>
      <c r="D15" s="127"/>
      <c r="E15" s="128"/>
      <c r="F15" s="128"/>
      <c r="G15" s="136"/>
      <c r="J15" s="77"/>
      <c r="K15" s="135"/>
    </row>
    <row r="16" spans="1:11" s="72" customFormat="1" ht="21" x14ac:dyDescent="0.35">
      <c r="A16" s="129" t="s">
        <v>52</v>
      </c>
      <c r="B16" s="130"/>
      <c r="C16" s="130"/>
      <c r="D16" s="130"/>
      <c r="E16" s="131"/>
      <c r="F16" s="131"/>
      <c r="G16" s="137"/>
      <c r="J16" s="77"/>
    </row>
    <row r="17" spans="1:62" s="72" customFormat="1" ht="21.75" thickBot="1" x14ac:dyDescent="0.4">
      <c r="A17" s="132" t="s">
        <v>115</v>
      </c>
      <c r="B17" s="133"/>
      <c r="C17" s="133"/>
      <c r="D17" s="133"/>
      <c r="E17" s="134"/>
      <c r="F17" s="134"/>
      <c r="G17" s="138"/>
      <c r="J17" s="77"/>
    </row>
    <row r="18" spans="1:62" s="72" customFormat="1" ht="15.75" thickBot="1" x14ac:dyDescent="0.3"/>
    <row r="19" spans="1:62" ht="21.75" thickBot="1" x14ac:dyDescent="0.4">
      <c r="A19" s="252" t="s">
        <v>117</v>
      </c>
      <c r="B19" s="253"/>
      <c r="C19" s="253"/>
      <c r="D19" s="253"/>
      <c r="E19" s="254"/>
      <c r="F19" s="251" t="s">
        <v>113</v>
      </c>
      <c r="G19" s="237"/>
      <c r="H19" s="72"/>
      <c r="I19" s="192" t="s">
        <v>24</v>
      </c>
      <c r="J19" s="193"/>
      <c r="K19" s="194"/>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row>
    <row r="20" spans="1:62" ht="15.75" x14ac:dyDescent="0.25">
      <c r="A20" s="152"/>
      <c r="B20" s="143" t="s">
        <v>85</v>
      </c>
      <c r="C20" s="143" t="s">
        <v>86</v>
      </c>
      <c r="D20" s="143" t="s">
        <v>87</v>
      </c>
      <c r="E20" s="153" t="s">
        <v>116</v>
      </c>
      <c r="F20" s="179"/>
      <c r="G20" s="180" t="s">
        <v>88</v>
      </c>
      <c r="H20" s="72"/>
      <c r="I20" s="108"/>
      <c r="J20" s="7"/>
      <c r="K20" s="109"/>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row>
    <row r="21" spans="1:62" ht="15.75" x14ac:dyDescent="0.25">
      <c r="A21" s="142" t="s">
        <v>89</v>
      </c>
      <c r="B21" s="191">
        <v>1.4</v>
      </c>
      <c r="C21" s="151">
        <v>0.15</v>
      </c>
      <c r="D21" s="222">
        <f>1-C21</f>
        <v>0.85</v>
      </c>
      <c r="E21" s="176">
        <v>0.25</v>
      </c>
      <c r="F21" s="167" t="s">
        <v>89</v>
      </c>
      <c r="G21" s="168">
        <f>B21/(1+(1-E21)*C21/D21)</f>
        <v>1.2363636363636363</v>
      </c>
      <c r="H21" s="72"/>
      <c r="I21" s="108"/>
      <c r="J21" s="7"/>
      <c r="K21" s="195"/>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row>
    <row r="22" spans="1:62" ht="15.75" x14ac:dyDescent="0.25">
      <c r="A22" s="142" t="s">
        <v>90</v>
      </c>
      <c r="B22" s="143">
        <v>1.35</v>
      </c>
      <c r="C22" s="151">
        <v>0.4</v>
      </c>
      <c r="D22" s="222">
        <f t="shared" ref="D22:D24" si="0">1-C22</f>
        <v>0.6</v>
      </c>
      <c r="E22" s="176">
        <v>0.27</v>
      </c>
      <c r="F22" s="167" t="s">
        <v>90</v>
      </c>
      <c r="G22" s="168">
        <f t="shared" ref="G22:G23" si="1">B22/(1+(1-E22)*C22/D22)</f>
        <v>0.90807174887892383</v>
      </c>
      <c r="H22" s="72"/>
      <c r="I22" s="108"/>
      <c r="J22" s="7"/>
      <c r="K22" s="195"/>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row>
    <row r="23" spans="1:62" ht="15.75" x14ac:dyDescent="0.25">
      <c r="A23" s="142" t="s">
        <v>91</v>
      </c>
      <c r="B23" s="143">
        <v>1.56</v>
      </c>
      <c r="C23" s="151">
        <v>0.62</v>
      </c>
      <c r="D23" s="222">
        <f t="shared" si="0"/>
        <v>0.38</v>
      </c>
      <c r="E23" s="176">
        <v>0.32</v>
      </c>
      <c r="F23" s="167" t="s">
        <v>91</v>
      </c>
      <c r="G23" s="168">
        <f t="shared" si="1"/>
        <v>0.73952095808383245</v>
      </c>
      <c r="H23" s="72"/>
      <c r="I23" s="108"/>
      <c r="J23" s="7"/>
      <c r="K23" s="195"/>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row>
    <row r="24" spans="1:62" ht="16.5" thickBot="1" x14ac:dyDescent="0.3">
      <c r="A24" s="148" t="s">
        <v>92</v>
      </c>
      <c r="B24" s="154">
        <v>1.48</v>
      </c>
      <c r="C24" s="155">
        <v>0.76</v>
      </c>
      <c r="D24" s="222">
        <f t="shared" si="0"/>
        <v>0.24</v>
      </c>
      <c r="E24" s="177">
        <v>0.25</v>
      </c>
      <c r="F24" s="167" t="s">
        <v>92</v>
      </c>
      <c r="G24" s="168">
        <f>B24/(1+(1-E24)*C24/D24)</f>
        <v>0.43851851851851847</v>
      </c>
      <c r="H24" s="72"/>
      <c r="I24" s="108"/>
      <c r="J24" s="7"/>
      <c r="K24" s="195"/>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row>
    <row r="25" spans="1:62" ht="15.75" thickBot="1" x14ac:dyDescent="0.3">
      <c r="A25" s="72"/>
      <c r="B25" s="72"/>
      <c r="C25" s="72"/>
      <c r="D25" s="72"/>
      <c r="E25" s="72"/>
      <c r="F25" s="181" t="s">
        <v>144</v>
      </c>
      <c r="G25" s="182">
        <f>AVERAGE(G21:G24)</f>
        <v>0.83061871546122779</v>
      </c>
      <c r="H25" s="72"/>
      <c r="I25" s="108"/>
      <c r="J25" s="7"/>
      <c r="K25" s="195"/>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row>
    <row r="26" spans="1:62" ht="19.5" thickBot="1" x14ac:dyDescent="0.3">
      <c r="A26" s="245" t="s">
        <v>114</v>
      </c>
      <c r="B26" s="246"/>
      <c r="C26" s="247"/>
      <c r="D26" s="72"/>
      <c r="E26" s="72"/>
      <c r="F26" s="183"/>
      <c r="G26" s="184"/>
      <c r="H26" s="72"/>
      <c r="I26" s="108"/>
      <c r="J26" s="7"/>
      <c r="K26" s="109"/>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row>
    <row r="27" spans="1:62" ht="15.75" x14ac:dyDescent="0.25">
      <c r="A27" s="139"/>
      <c r="B27" s="140" t="s">
        <v>5</v>
      </c>
      <c r="C27" s="141" t="s">
        <v>6</v>
      </c>
      <c r="D27" s="72"/>
      <c r="E27" s="72"/>
      <c r="F27" s="187" t="s">
        <v>147</v>
      </c>
      <c r="G27" s="188"/>
      <c r="H27" s="72"/>
      <c r="I27" s="108"/>
      <c r="J27" s="7"/>
      <c r="K27" s="109"/>
      <c r="L27" s="72"/>
      <c r="M27" s="72"/>
      <c r="N27" s="72"/>
      <c r="O27" s="72"/>
      <c r="P27" s="15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row>
    <row r="28" spans="1:62" ht="30" x14ac:dyDescent="0.25">
      <c r="A28" s="142" t="s">
        <v>107</v>
      </c>
      <c r="B28" s="143" t="s">
        <v>48</v>
      </c>
      <c r="C28" s="144">
        <v>4.0500000000000001E-2</v>
      </c>
      <c r="D28" s="72"/>
      <c r="E28" s="72"/>
      <c r="F28" s="234" t="s">
        <v>146</v>
      </c>
      <c r="G28" s="166">
        <v>30</v>
      </c>
      <c r="H28" s="72"/>
      <c r="I28" s="108"/>
      <c r="J28" s="7"/>
      <c r="K28" s="195"/>
      <c r="L28" s="72"/>
      <c r="M28" s="72"/>
      <c r="N28" s="72"/>
      <c r="O28" s="72"/>
      <c r="P28" s="158"/>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row>
    <row r="29" spans="1:62" ht="15.75" x14ac:dyDescent="0.25">
      <c r="A29" s="142" t="s">
        <v>9</v>
      </c>
      <c r="B29" s="143" t="s">
        <v>48</v>
      </c>
      <c r="C29" s="144">
        <v>4.02E-2</v>
      </c>
      <c r="D29" s="72"/>
      <c r="E29" s="72"/>
      <c r="F29" s="165" t="s">
        <v>93</v>
      </c>
      <c r="G29" s="170">
        <f>E42</f>
        <v>0.32</v>
      </c>
      <c r="H29" s="72"/>
      <c r="I29" s="108"/>
      <c r="J29" s="7"/>
      <c r="K29" s="195"/>
      <c r="L29" s="72"/>
      <c r="M29" s="72"/>
      <c r="N29" s="72"/>
      <c r="O29" s="72"/>
      <c r="P29" s="158"/>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row>
    <row r="30" spans="1:62" ht="15.75" x14ac:dyDescent="0.25">
      <c r="A30" s="142" t="s">
        <v>7</v>
      </c>
      <c r="B30" s="143" t="s">
        <v>48</v>
      </c>
      <c r="C30" s="144">
        <v>3.9699999999999999E-2</v>
      </c>
      <c r="D30" s="72"/>
      <c r="E30" s="72"/>
      <c r="F30" s="171" t="s">
        <v>94</v>
      </c>
      <c r="G30" s="172"/>
      <c r="H30" s="72"/>
      <c r="I30" s="108"/>
      <c r="J30" s="7"/>
      <c r="K30" s="109"/>
      <c r="L30" s="72"/>
      <c r="M30" s="72"/>
      <c r="N30" s="72"/>
      <c r="O30" s="72"/>
      <c r="P30" s="15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row>
    <row r="31" spans="1:62" ht="15.75" x14ac:dyDescent="0.25">
      <c r="A31" s="142" t="s">
        <v>8</v>
      </c>
      <c r="B31" s="143" t="s">
        <v>48</v>
      </c>
      <c r="C31" s="145">
        <v>0.1</v>
      </c>
      <c r="D31" s="72"/>
      <c r="E31" s="72"/>
      <c r="F31" s="165" t="s">
        <v>95</v>
      </c>
      <c r="G31" s="170">
        <v>0.45</v>
      </c>
      <c r="H31" s="72"/>
      <c r="I31" s="108"/>
      <c r="J31" s="7"/>
      <c r="K31" s="195"/>
      <c r="L31" s="72"/>
      <c r="M31" s="72"/>
      <c r="N31" s="72"/>
      <c r="O31" s="72"/>
      <c r="P31" s="158"/>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row>
    <row r="32" spans="1:62" ht="15.75" x14ac:dyDescent="0.25">
      <c r="A32" s="142" t="s">
        <v>8</v>
      </c>
      <c r="B32" s="146" t="s">
        <v>109</v>
      </c>
      <c r="C32" s="147">
        <v>0.12</v>
      </c>
      <c r="D32" s="72"/>
      <c r="E32" s="72"/>
      <c r="F32" s="165" t="s">
        <v>96</v>
      </c>
      <c r="G32" s="170">
        <f>1-G31</f>
        <v>0.55000000000000004</v>
      </c>
      <c r="H32" s="72"/>
      <c r="I32" s="108"/>
      <c r="J32" s="7"/>
      <c r="K32" s="195"/>
      <c r="L32" s="72"/>
      <c r="M32" s="72"/>
      <c r="N32" s="72"/>
      <c r="O32" s="72"/>
      <c r="P32" s="158"/>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row>
    <row r="33" spans="1:62" ht="15.75" x14ac:dyDescent="0.25">
      <c r="A33" s="142" t="s">
        <v>107</v>
      </c>
      <c r="B33" s="146" t="s">
        <v>110</v>
      </c>
      <c r="C33" s="144">
        <v>1.2E-2</v>
      </c>
      <c r="D33" s="72"/>
      <c r="E33" s="72"/>
      <c r="F33" s="165" t="s">
        <v>97</v>
      </c>
      <c r="G33" s="168">
        <f>G25*(1+(1-G29)*G31/G32)</f>
        <v>1.292744764426929</v>
      </c>
      <c r="H33" s="72"/>
      <c r="I33" s="108"/>
      <c r="J33" s="7"/>
      <c r="K33" s="195"/>
      <c r="L33" s="72"/>
      <c r="M33" s="72"/>
      <c r="N33" s="72"/>
      <c r="O33" s="72"/>
      <c r="P33" s="15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row>
    <row r="34" spans="1:62" ht="15.75" x14ac:dyDescent="0.25">
      <c r="A34" s="142" t="s">
        <v>107</v>
      </c>
      <c r="B34" s="146" t="s">
        <v>109</v>
      </c>
      <c r="C34" s="144">
        <v>5.0999999999999997E-2</v>
      </c>
      <c r="D34" s="72"/>
      <c r="E34" s="72"/>
      <c r="F34" s="165" t="s">
        <v>98</v>
      </c>
      <c r="G34" s="173">
        <f>C30</f>
        <v>3.9699999999999999E-2</v>
      </c>
      <c r="H34" s="72"/>
      <c r="I34" s="108"/>
      <c r="J34" s="7"/>
      <c r="K34" s="195"/>
      <c r="L34" s="72"/>
      <c r="M34" s="72"/>
      <c r="N34" s="72"/>
      <c r="O34" s="72"/>
      <c r="P34" s="158"/>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row>
    <row r="35" spans="1:62" ht="15.75" x14ac:dyDescent="0.25">
      <c r="A35" s="142" t="s">
        <v>9</v>
      </c>
      <c r="B35" s="146" t="s">
        <v>110</v>
      </c>
      <c r="C35" s="144">
        <v>2.75E-2</v>
      </c>
      <c r="D35" s="72"/>
      <c r="E35" s="72"/>
      <c r="F35" s="165" t="s">
        <v>4</v>
      </c>
      <c r="G35" s="173">
        <f>C32-C38</f>
        <v>4.7399999999999998E-2</v>
      </c>
      <c r="H35" s="72"/>
      <c r="I35" s="108"/>
      <c r="J35" s="7"/>
      <c r="K35" s="195"/>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row>
    <row r="36" spans="1:62" ht="21.75" thickBot="1" x14ac:dyDescent="0.4">
      <c r="A36" s="142" t="s">
        <v>9</v>
      </c>
      <c r="B36" s="146" t="s">
        <v>109</v>
      </c>
      <c r="C36" s="144">
        <v>6.3E-2</v>
      </c>
      <c r="D36" s="72"/>
      <c r="E36" s="72"/>
      <c r="F36" s="189" t="s">
        <v>99</v>
      </c>
      <c r="G36" s="190">
        <f>G34+G35*G33</f>
        <v>0.10097610183383643</v>
      </c>
      <c r="H36" s="72"/>
      <c r="I36" s="108"/>
      <c r="J36" s="7"/>
      <c r="K36" s="195"/>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row>
    <row r="37" spans="1:62" ht="15.75" x14ac:dyDescent="0.25">
      <c r="A37" s="142" t="s">
        <v>7</v>
      </c>
      <c r="B37" s="146" t="s">
        <v>110</v>
      </c>
      <c r="C37" s="144">
        <v>2.8899999999999999E-2</v>
      </c>
      <c r="D37" s="72"/>
      <c r="E37" s="72"/>
      <c r="F37" s="185" t="s">
        <v>100</v>
      </c>
      <c r="G37" s="186"/>
      <c r="H37" s="72"/>
      <c r="I37" s="108"/>
      <c r="J37" s="7"/>
      <c r="K37" s="109"/>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row>
    <row r="38" spans="1:62" ht="16.5" thickBot="1" x14ac:dyDescent="0.3">
      <c r="A38" s="148" t="s">
        <v>7</v>
      </c>
      <c r="B38" s="149" t="s">
        <v>109</v>
      </c>
      <c r="C38" s="150">
        <v>7.2599999999999998E-2</v>
      </c>
      <c r="D38" s="72"/>
      <c r="E38" s="72"/>
      <c r="F38" s="165" t="s">
        <v>98</v>
      </c>
      <c r="G38" s="173">
        <f>C30</f>
        <v>3.9699999999999999E-2</v>
      </c>
      <c r="H38" s="72"/>
      <c r="I38" s="108"/>
      <c r="J38" s="7"/>
      <c r="K38" s="195"/>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row>
    <row r="39" spans="1:62" ht="15.75" thickBot="1" x14ac:dyDescent="0.3">
      <c r="A39" s="72"/>
      <c r="B39" s="72"/>
      <c r="C39" s="72"/>
      <c r="D39" s="72"/>
      <c r="E39" s="72"/>
      <c r="F39" s="165" t="s">
        <v>101</v>
      </c>
      <c r="G39" s="173">
        <f>D42</f>
        <v>2.5000000000000001E-2</v>
      </c>
      <c r="H39" s="72"/>
      <c r="I39" s="108"/>
      <c r="J39" s="7"/>
      <c r="K39" s="195"/>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row>
    <row r="40" spans="1:62" ht="21" x14ac:dyDescent="0.35">
      <c r="A40" s="248" t="s">
        <v>118</v>
      </c>
      <c r="B40" s="249"/>
      <c r="C40" s="249"/>
      <c r="D40" s="249"/>
      <c r="E40" s="250"/>
      <c r="F40" s="165" t="s">
        <v>102</v>
      </c>
      <c r="G40" s="173">
        <f>G38-G39</f>
        <v>1.4699999999999998E-2</v>
      </c>
      <c r="H40" s="72"/>
      <c r="I40" s="108"/>
      <c r="J40" s="7"/>
      <c r="K40" s="195"/>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row>
    <row r="41" spans="1:62" ht="75.75" thickBot="1" x14ac:dyDescent="0.3">
      <c r="A41" s="160" t="s">
        <v>103</v>
      </c>
      <c r="B41" s="115" t="s">
        <v>104</v>
      </c>
      <c r="C41" s="159" t="s">
        <v>105</v>
      </c>
      <c r="D41" s="159" t="s">
        <v>106</v>
      </c>
      <c r="E41" s="161" t="s">
        <v>93</v>
      </c>
      <c r="F41" s="174" t="s">
        <v>1</v>
      </c>
      <c r="G41" s="175">
        <f>G31*G40*(1-G29)+G32*G36</f>
        <v>6.003505600861004E-2</v>
      </c>
      <c r="H41" s="72"/>
      <c r="I41" s="108"/>
      <c r="J41" s="7"/>
      <c r="K41" s="195"/>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row>
    <row r="42" spans="1:62" ht="19.5" thickBot="1" x14ac:dyDescent="0.35">
      <c r="A42" s="116" t="s">
        <v>111</v>
      </c>
      <c r="B42" s="162">
        <v>0.45</v>
      </c>
      <c r="C42" s="163" t="s">
        <v>108</v>
      </c>
      <c r="D42" s="164">
        <v>2.5000000000000001E-2</v>
      </c>
      <c r="E42" s="178">
        <v>0.32</v>
      </c>
      <c r="F42" s="72"/>
      <c r="G42" s="72"/>
      <c r="H42" s="72"/>
      <c r="I42" s="196"/>
      <c r="J42" s="197"/>
      <c r="K42" s="198"/>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row>
    <row r="43" spans="1:62" x14ac:dyDescent="0.25">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row>
    <row r="44" spans="1:62" x14ac:dyDescent="0.25">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row>
    <row r="45" spans="1:62" ht="23.25" x14ac:dyDescent="0.35">
      <c r="A45" s="240" t="s">
        <v>80</v>
      </c>
      <c r="B45" s="240"/>
      <c r="C45" s="240"/>
      <c r="D45" s="240"/>
      <c r="E45" s="240"/>
      <c r="F45" s="240"/>
      <c r="G45" s="240"/>
      <c r="H45" s="240"/>
      <c r="I45" s="240"/>
      <c r="J45" s="240"/>
      <c r="K45" s="240"/>
      <c r="L45" s="240"/>
      <c r="M45" s="240"/>
      <c r="N45" s="240"/>
      <c r="O45" s="240"/>
      <c r="P45" s="240"/>
      <c r="Q45" s="240"/>
    </row>
    <row r="46" spans="1:62" s="72" customFormat="1" x14ac:dyDescent="0.25"/>
    <row r="47" spans="1:62" s="72" customFormat="1" x14ac:dyDescent="0.25"/>
    <row r="48" spans="1:62" s="72" customFormat="1" ht="18.75" x14ac:dyDescent="0.3">
      <c r="G48" s="117"/>
      <c r="H48" s="117"/>
      <c r="I48" s="122"/>
      <c r="J48" s="120"/>
      <c r="K48" s="156"/>
      <c r="L48" s="157"/>
    </row>
    <row r="49" spans="7:12" s="72" customFormat="1" ht="18.75" x14ac:dyDescent="0.3">
      <c r="G49" s="117"/>
      <c r="H49" s="117"/>
      <c r="I49" s="122"/>
      <c r="J49" s="120"/>
      <c r="K49" s="156"/>
      <c r="L49" s="157"/>
    </row>
    <row r="50" spans="7:12" s="72" customFormat="1" x14ac:dyDescent="0.25"/>
    <row r="51" spans="7:12" s="72" customFormat="1" x14ac:dyDescent="0.25"/>
    <row r="52" spans="7:12" s="72" customFormat="1" x14ac:dyDescent="0.25"/>
    <row r="53" spans="7:12" s="72" customFormat="1" x14ac:dyDescent="0.25"/>
    <row r="54" spans="7:12" s="72" customFormat="1" x14ac:dyDescent="0.25"/>
    <row r="55" spans="7:12" s="72" customFormat="1" x14ac:dyDescent="0.25"/>
    <row r="56" spans="7:12" s="72" customFormat="1" x14ac:dyDescent="0.25"/>
    <row r="57" spans="7:12" s="72" customFormat="1" x14ac:dyDescent="0.25"/>
    <row r="58" spans="7:12" s="72" customFormat="1" x14ac:dyDescent="0.25"/>
    <row r="59" spans="7:12" s="72" customFormat="1" x14ac:dyDescent="0.25"/>
    <row r="60" spans="7:12" s="72" customFormat="1" x14ac:dyDescent="0.25"/>
    <row r="61" spans="7:12" s="72" customFormat="1" x14ac:dyDescent="0.25"/>
    <row r="62" spans="7:12" s="72" customFormat="1" x14ac:dyDescent="0.25"/>
    <row r="63" spans="7:12" s="72" customFormat="1" x14ac:dyDescent="0.25"/>
    <row r="64" spans="7:12" s="72" customFormat="1" x14ac:dyDescent="0.25"/>
    <row r="65" s="72" customFormat="1" x14ac:dyDescent="0.25"/>
    <row r="66" s="72" customFormat="1" x14ac:dyDescent="0.25"/>
    <row r="67" s="72" customFormat="1" x14ac:dyDescent="0.25"/>
    <row r="68" s="72" customFormat="1" x14ac:dyDescent="0.25"/>
    <row r="69" s="72" customFormat="1" x14ac:dyDescent="0.25"/>
    <row r="70" s="72" customFormat="1" x14ac:dyDescent="0.25"/>
    <row r="71" s="72" customFormat="1" x14ac:dyDescent="0.25"/>
    <row r="72" s="72" customFormat="1" x14ac:dyDescent="0.25"/>
    <row r="73" s="72" customFormat="1" x14ac:dyDescent="0.25"/>
    <row r="74" s="72" customFormat="1" x14ac:dyDescent="0.25"/>
    <row r="75" s="72" customFormat="1" x14ac:dyDescent="0.25"/>
    <row r="76" s="72" customFormat="1" x14ac:dyDescent="0.25"/>
    <row r="77" s="72" customFormat="1" x14ac:dyDescent="0.25"/>
    <row r="78" s="72" customFormat="1" x14ac:dyDescent="0.25"/>
    <row r="79" s="72" customFormat="1" x14ac:dyDescent="0.25"/>
    <row r="80" s="72" customFormat="1" x14ac:dyDescent="0.25"/>
    <row r="81" s="72" customFormat="1" x14ac:dyDescent="0.25"/>
    <row r="82" s="72" customFormat="1" x14ac:dyDescent="0.25"/>
    <row r="83" s="72" customFormat="1" x14ac:dyDescent="0.25"/>
    <row r="84" s="72" customFormat="1" x14ac:dyDescent="0.25"/>
    <row r="85" s="72" customFormat="1" x14ac:dyDescent="0.25"/>
    <row r="86" s="72" customFormat="1" x14ac:dyDescent="0.25"/>
    <row r="87" s="72" customFormat="1" x14ac:dyDescent="0.25"/>
    <row r="88" s="72" customFormat="1" x14ac:dyDescent="0.25"/>
    <row r="89" s="72" customFormat="1" x14ac:dyDescent="0.25"/>
    <row r="90" s="72" customFormat="1" x14ac:dyDescent="0.25"/>
    <row r="91" s="72" customFormat="1" x14ac:dyDescent="0.25"/>
    <row r="92" s="72" customFormat="1" x14ac:dyDescent="0.25"/>
    <row r="93" s="72" customFormat="1" x14ac:dyDescent="0.25"/>
    <row r="94" s="72" customFormat="1" x14ac:dyDescent="0.25"/>
    <row r="95" s="72" customFormat="1" x14ac:dyDescent="0.25"/>
    <row r="96" s="72" customFormat="1" x14ac:dyDescent="0.25"/>
    <row r="97" s="72" customFormat="1" x14ac:dyDescent="0.25"/>
    <row r="98" s="72" customFormat="1" x14ac:dyDescent="0.25"/>
    <row r="99" s="72" customFormat="1" x14ac:dyDescent="0.25"/>
    <row r="100" s="72" customFormat="1" x14ac:dyDescent="0.25"/>
    <row r="101" s="72" customFormat="1" x14ac:dyDescent="0.25"/>
    <row r="102" s="72" customFormat="1" x14ac:dyDescent="0.25"/>
    <row r="103" s="72" customFormat="1" x14ac:dyDescent="0.25"/>
    <row r="104" s="72" customFormat="1" x14ac:dyDescent="0.25"/>
    <row r="105" s="72" customFormat="1" x14ac:dyDescent="0.25"/>
    <row r="106" s="72" customFormat="1" x14ac:dyDescent="0.25"/>
    <row r="107" s="72" customFormat="1" x14ac:dyDescent="0.25"/>
    <row r="108" s="72" customFormat="1" x14ac:dyDescent="0.25"/>
    <row r="109" s="72" customFormat="1" x14ac:dyDescent="0.25"/>
    <row r="110" s="72" customFormat="1" x14ac:dyDescent="0.25"/>
    <row r="111" s="72" customFormat="1" x14ac:dyDescent="0.25"/>
    <row r="112" s="72" customFormat="1" x14ac:dyDescent="0.25"/>
    <row r="113" s="72" customFormat="1" x14ac:dyDescent="0.25"/>
    <row r="114" s="72" customFormat="1" x14ac:dyDescent="0.25"/>
    <row r="115" s="72" customFormat="1" x14ac:dyDescent="0.25"/>
    <row r="116" s="72" customFormat="1" x14ac:dyDescent="0.25"/>
    <row r="117" s="72" customFormat="1" x14ac:dyDescent="0.25"/>
    <row r="118" s="72" customFormat="1" x14ac:dyDescent="0.25"/>
    <row r="119" s="72" customFormat="1" x14ac:dyDescent="0.25"/>
    <row r="120" s="72" customFormat="1" x14ac:dyDescent="0.25"/>
    <row r="121" s="72" customFormat="1" x14ac:dyDescent="0.25"/>
    <row r="122" s="72" customFormat="1" x14ac:dyDescent="0.25"/>
    <row r="123" s="72" customFormat="1" x14ac:dyDescent="0.25"/>
    <row r="124" s="72" customFormat="1" x14ac:dyDescent="0.25"/>
    <row r="125" s="72" customFormat="1" x14ac:dyDescent="0.25"/>
    <row r="126" s="72" customFormat="1" x14ac:dyDescent="0.25"/>
    <row r="127" s="72" customFormat="1" x14ac:dyDescent="0.25"/>
    <row r="128" s="72" customFormat="1" x14ac:dyDescent="0.25"/>
    <row r="129" s="72" customFormat="1" x14ac:dyDescent="0.25"/>
    <row r="130" s="72" customFormat="1" x14ac:dyDescent="0.25"/>
    <row r="131" s="72" customFormat="1" x14ac:dyDescent="0.25"/>
    <row r="132" s="72" customFormat="1" x14ac:dyDescent="0.25"/>
    <row r="133" s="72" customFormat="1" x14ac:dyDescent="0.25"/>
    <row r="134" s="72" customFormat="1" x14ac:dyDescent="0.25"/>
    <row r="135" s="72" customFormat="1" x14ac:dyDescent="0.25"/>
    <row r="136" s="72" customFormat="1" x14ac:dyDescent="0.25"/>
    <row r="137" s="72" customFormat="1" x14ac:dyDescent="0.25"/>
    <row r="138" s="72" customFormat="1" x14ac:dyDescent="0.25"/>
    <row r="139" s="72" customFormat="1" x14ac:dyDescent="0.25"/>
    <row r="140" s="72" customFormat="1" x14ac:dyDescent="0.25"/>
    <row r="141" s="72" customFormat="1" x14ac:dyDescent="0.25"/>
    <row r="142" s="72" customFormat="1" x14ac:dyDescent="0.25"/>
    <row r="143" s="72" customFormat="1" x14ac:dyDescent="0.25"/>
    <row r="144" s="72" customFormat="1" x14ac:dyDescent="0.25"/>
    <row r="145" s="72" customFormat="1" x14ac:dyDescent="0.25"/>
    <row r="146" s="72" customFormat="1" x14ac:dyDescent="0.25"/>
    <row r="147" s="72" customFormat="1" x14ac:dyDescent="0.25"/>
    <row r="148" s="72" customFormat="1" x14ac:dyDescent="0.25"/>
    <row r="149" s="72" customFormat="1" x14ac:dyDescent="0.25"/>
    <row r="150" s="72" customFormat="1" x14ac:dyDescent="0.25"/>
    <row r="151" s="72" customFormat="1" x14ac:dyDescent="0.25"/>
    <row r="152" s="72" customFormat="1" x14ac:dyDescent="0.25"/>
    <row r="153" s="72" customFormat="1" x14ac:dyDescent="0.25"/>
    <row r="154" s="72" customFormat="1" x14ac:dyDescent="0.25"/>
    <row r="155" s="72" customFormat="1" x14ac:dyDescent="0.25"/>
    <row r="156" s="72" customFormat="1" x14ac:dyDescent="0.25"/>
    <row r="157" s="72" customFormat="1" x14ac:dyDescent="0.25"/>
    <row r="158" s="72" customFormat="1" x14ac:dyDescent="0.25"/>
    <row r="159" s="72" customFormat="1" x14ac:dyDescent="0.25"/>
    <row r="160" s="72" customFormat="1" x14ac:dyDescent="0.25"/>
    <row r="161" s="72" customFormat="1" x14ac:dyDescent="0.25"/>
    <row r="162" s="72" customFormat="1" x14ac:dyDescent="0.25"/>
    <row r="163" s="72" customFormat="1" x14ac:dyDescent="0.25"/>
    <row r="164" s="72" customFormat="1" x14ac:dyDescent="0.25"/>
    <row r="165" s="72" customFormat="1" x14ac:dyDescent="0.25"/>
    <row r="166" s="72" customFormat="1" x14ac:dyDescent="0.25"/>
    <row r="167" s="72" customFormat="1" x14ac:dyDescent="0.25"/>
    <row r="168" s="72" customFormat="1" x14ac:dyDescent="0.25"/>
    <row r="169" s="72" customFormat="1" x14ac:dyDescent="0.25"/>
    <row r="170" s="72" customFormat="1" x14ac:dyDescent="0.25"/>
    <row r="171" s="72" customFormat="1" x14ac:dyDescent="0.25"/>
    <row r="172" s="72" customFormat="1" x14ac:dyDescent="0.25"/>
    <row r="173" s="72" customFormat="1" x14ac:dyDescent="0.25"/>
    <row r="174" s="72" customFormat="1" x14ac:dyDescent="0.25"/>
    <row r="175" s="72" customFormat="1" x14ac:dyDescent="0.25"/>
    <row r="176" s="72" customFormat="1" x14ac:dyDescent="0.25"/>
    <row r="177" s="72" customFormat="1" x14ac:dyDescent="0.25"/>
    <row r="178" s="72" customFormat="1" x14ac:dyDescent="0.25"/>
    <row r="179" s="72" customFormat="1" x14ac:dyDescent="0.25"/>
    <row r="180" s="72" customFormat="1" x14ac:dyDescent="0.25"/>
  </sheetData>
  <mergeCells count="6">
    <mergeCell ref="A45:Q45"/>
    <mergeCell ref="I1:K1"/>
    <mergeCell ref="A26:C26"/>
    <mergeCell ref="A40:E40"/>
    <mergeCell ref="F19:G19"/>
    <mergeCell ref="A19:E1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BFF1A-8745-4236-B97B-BCA86D93D07A}">
  <dimension ref="A1:AH376"/>
  <sheetViews>
    <sheetView zoomScale="59" zoomScaleNormal="59" workbookViewId="0">
      <selection activeCell="L52" sqref="L52"/>
    </sheetView>
  </sheetViews>
  <sheetFormatPr defaultRowHeight="15" x14ac:dyDescent="0.25"/>
  <cols>
    <col min="1" max="1" width="64.7109375" customWidth="1"/>
    <col min="2" max="2" width="18.7109375" bestFit="1" customWidth="1"/>
    <col min="3" max="3" width="17" customWidth="1"/>
    <col min="4" max="4" width="16.28515625" bestFit="1" customWidth="1"/>
    <col min="5" max="5" width="18" bestFit="1" customWidth="1"/>
    <col min="7" max="7" width="13.7109375" bestFit="1" customWidth="1"/>
    <col min="9" max="9" width="38.85546875" customWidth="1"/>
    <col min="11" max="11" width="11.7109375" bestFit="1" customWidth="1"/>
  </cols>
  <sheetData>
    <row r="1" spans="1:34" ht="21" x14ac:dyDescent="0.35">
      <c r="A1" s="3" t="s">
        <v>75</v>
      </c>
      <c r="B1" s="211"/>
      <c r="C1" s="211"/>
      <c r="D1" s="211"/>
      <c r="E1" s="21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row>
    <row r="2" spans="1:34" ht="21.75" thickBot="1" x14ac:dyDescent="0.4">
      <c r="A2" s="213" t="s">
        <v>10</v>
      </c>
      <c r="B2" s="214"/>
      <c r="C2" s="214"/>
      <c r="D2" s="214"/>
      <c r="E2" s="215"/>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row>
    <row r="3" spans="1:34" ht="21.75" thickBot="1" x14ac:dyDescent="0.4">
      <c r="A3" s="216" t="s">
        <v>76</v>
      </c>
      <c r="B3" s="217"/>
      <c r="C3" s="217"/>
      <c r="D3" s="217"/>
      <c r="E3" s="218"/>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row>
    <row r="4" spans="1:34" ht="21.75" thickBot="1" x14ac:dyDescent="0.4">
      <c r="A4" s="78" t="s">
        <v>0</v>
      </c>
      <c r="B4" s="208">
        <v>0</v>
      </c>
      <c r="C4" s="208">
        <v>1</v>
      </c>
      <c r="D4" s="208">
        <v>2</v>
      </c>
      <c r="E4" s="208">
        <v>3</v>
      </c>
      <c r="F4" s="72"/>
      <c r="Q4" s="72"/>
      <c r="R4" s="72"/>
      <c r="S4" s="72"/>
      <c r="T4" s="72"/>
      <c r="U4" s="72"/>
      <c r="V4" s="72"/>
      <c r="W4" s="72"/>
      <c r="X4" s="72"/>
      <c r="Y4" s="72"/>
      <c r="Z4" s="72"/>
      <c r="AA4" s="72"/>
      <c r="AB4" s="72"/>
      <c r="AC4" s="72"/>
      <c r="AD4" s="72"/>
      <c r="AE4" s="72"/>
      <c r="AF4" s="72"/>
      <c r="AG4" s="72"/>
      <c r="AH4" s="72"/>
    </row>
    <row r="5" spans="1:34" ht="15.75" x14ac:dyDescent="0.25">
      <c r="A5" s="43" t="s">
        <v>11</v>
      </c>
      <c r="B5" s="60"/>
      <c r="C5" s="61">
        <v>5000000</v>
      </c>
      <c r="D5" s="61"/>
      <c r="E5" s="62"/>
      <c r="F5" s="72"/>
      <c r="Q5" s="72"/>
      <c r="R5" s="72"/>
      <c r="S5" s="72"/>
      <c r="T5" s="72"/>
      <c r="U5" s="72"/>
      <c r="V5" s="72"/>
      <c r="W5" s="72"/>
      <c r="X5" s="72"/>
      <c r="Y5" s="72"/>
      <c r="Z5" s="72"/>
      <c r="AA5" s="72"/>
      <c r="AB5" s="72"/>
      <c r="AC5" s="72"/>
      <c r="AD5" s="72"/>
      <c r="AE5" s="72"/>
      <c r="AF5" s="72"/>
      <c r="AG5" s="72"/>
      <c r="AH5" s="72"/>
    </row>
    <row r="6" spans="1:34" ht="15.75" x14ac:dyDescent="0.25">
      <c r="A6" s="44" t="s">
        <v>12</v>
      </c>
      <c r="B6" s="55"/>
      <c r="C6" s="51"/>
      <c r="D6" s="52">
        <v>0.08</v>
      </c>
      <c r="E6" s="63">
        <v>0.06</v>
      </c>
      <c r="F6" s="72"/>
      <c r="Q6" s="72"/>
      <c r="R6" s="72"/>
      <c r="S6" s="72"/>
      <c r="T6" s="72"/>
      <c r="U6" s="72"/>
      <c r="V6" s="72"/>
      <c r="W6" s="72"/>
      <c r="X6" s="72"/>
      <c r="Y6" s="72"/>
      <c r="Z6" s="72"/>
      <c r="AA6" s="72"/>
      <c r="AB6" s="72"/>
      <c r="AC6" s="72"/>
      <c r="AD6" s="72"/>
      <c r="AE6" s="72"/>
      <c r="AF6" s="72"/>
      <c r="AG6" s="72"/>
      <c r="AH6" s="72"/>
    </row>
    <row r="7" spans="1:34" x14ac:dyDescent="0.25">
      <c r="A7" s="44" t="s">
        <v>47</v>
      </c>
      <c r="B7" s="42"/>
      <c r="C7" s="235"/>
      <c r="D7" s="235"/>
      <c r="E7" s="235"/>
      <c r="F7" s="72"/>
      <c r="Q7" s="72"/>
      <c r="R7" s="72"/>
      <c r="S7" s="72"/>
      <c r="T7" s="72"/>
      <c r="U7" s="72"/>
      <c r="V7" s="72"/>
      <c r="W7" s="72"/>
      <c r="X7" s="72"/>
      <c r="Y7" s="72"/>
      <c r="Z7" s="72"/>
      <c r="AA7" s="72"/>
      <c r="AB7" s="72"/>
      <c r="AC7" s="72"/>
      <c r="AD7" s="72"/>
      <c r="AE7" s="72"/>
      <c r="AF7" s="72"/>
      <c r="AG7" s="72"/>
      <c r="AH7" s="72"/>
    </row>
    <row r="8" spans="1:34" ht="15.75" x14ac:dyDescent="0.25">
      <c r="A8" s="44" t="s">
        <v>13</v>
      </c>
      <c r="B8" s="55"/>
      <c r="C8" s="52">
        <v>0.65</v>
      </c>
      <c r="D8" s="52">
        <v>0.65</v>
      </c>
      <c r="E8" s="52">
        <v>0.65</v>
      </c>
      <c r="F8" s="72"/>
      <c r="Q8" s="72"/>
      <c r="R8" s="72"/>
      <c r="S8" s="72"/>
      <c r="T8" s="72"/>
      <c r="U8" s="72"/>
      <c r="V8" s="72"/>
      <c r="W8" s="72"/>
      <c r="X8" s="72"/>
      <c r="Y8" s="72"/>
      <c r="Z8" s="72"/>
      <c r="AA8" s="72"/>
      <c r="AB8" s="72"/>
      <c r="AC8" s="72"/>
      <c r="AD8" s="72"/>
      <c r="AE8" s="72"/>
      <c r="AF8" s="72"/>
      <c r="AG8" s="72"/>
      <c r="AH8" s="72"/>
    </row>
    <row r="9" spans="1:34" ht="15.75" x14ac:dyDescent="0.25">
      <c r="A9" s="44" t="s">
        <v>81</v>
      </c>
      <c r="B9" s="51">
        <v>6000000</v>
      </c>
      <c r="C9" s="55"/>
      <c r="D9" s="55"/>
      <c r="E9" s="71"/>
      <c r="F9" s="72"/>
      <c r="Q9" s="72"/>
      <c r="R9" s="72"/>
      <c r="S9" s="72"/>
      <c r="T9" s="72"/>
      <c r="U9" s="72"/>
      <c r="V9" s="72"/>
      <c r="W9" s="72"/>
      <c r="X9" s="72"/>
      <c r="Y9" s="72"/>
      <c r="Z9" s="72"/>
      <c r="AA9" s="72"/>
      <c r="AB9" s="72"/>
      <c r="AC9" s="72"/>
      <c r="AD9" s="72"/>
      <c r="AE9" s="72"/>
      <c r="AF9" s="72"/>
      <c r="AG9" s="72"/>
      <c r="AH9" s="72"/>
    </row>
    <row r="10" spans="1:34" ht="15.75" x14ac:dyDescent="0.25">
      <c r="A10" s="44" t="s">
        <v>82</v>
      </c>
      <c r="B10" s="55"/>
      <c r="C10" s="55"/>
      <c r="D10" s="55"/>
      <c r="E10" s="64">
        <v>4000000</v>
      </c>
      <c r="F10" s="209"/>
      <c r="G10" s="4" t="s">
        <v>0</v>
      </c>
      <c r="Q10" s="72"/>
      <c r="R10" s="72"/>
      <c r="S10" s="72"/>
      <c r="T10" s="72"/>
      <c r="U10" s="72"/>
      <c r="V10" s="72"/>
      <c r="W10" s="72"/>
      <c r="X10" s="72"/>
      <c r="Y10" s="72"/>
      <c r="Z10" s="72"/>
      <c r="AA10" s="72"/>
      <c r="AB10" s="72"/>
      <c r="AC10" s="72"/>
      <c r="AD10" s="72"/>
      <c r="AE10" s="72"/>
      <c r="AF10" s="72"/>
      <c r="AG10" s="72"/>
      <c r="AH10" s="72"/>
    </row>
    <row r="11" spans="1:34" ht="15.75" x14ac:dyDescent="0.25">
      <c r="A11" s="44" t="s">
        <v>50</v>
      </c>
      <c r="B11" s="55"/>
      <c r="C11" s="52">
        <v>0.2</v>
      </c>
      <c r="D11" s="52">
        <v>0.2</v>
      </c>
      <c r="E11" s="52">
        <v>0.2</v>
      </c>
      <c r="F11" s="72"/>
      <c r="Q11" s="72"/>
      <c r="R11" s="72"/>
      <c r="S11" s="72"/>
      <c r="T11" s="72"/>
      <c r="U11" s="72"/>
      <c r="V11" s="72"/>
      <c r="W11" s="72"/>
      <c r="X11" s="72"/>
      <c r="Y11" s="72"/>
      <c r="Z11" s="72"/>
      <c r="AA11" s="72"/>
      <c r="AB11" s="72"/>
      <c r="AC11" s="72"/>
      <c r="AD11" s="72"/>
      <c r="AE11" s="72"/>
      <c r="AF11" s="72"/>
      <c r="AG11" s="72"/>
      <c r="AH11" s="72"/>
    </row>
    <row r="12" spans="1:34" ht="15.75" x14ac:dyDescent="0.25">
      <c r="A12" s="44" t="s">
        <v>14</v>
      </c>
      <c r="B12" s="51"/>
      <c r="C12" s="52"/>
      <c r="D12" s="52"/>
      <c r="E12" s="63"/>
      <c r="F12" s="72"/>
      <c r="Q12" s="72"/>
      <c r="R12" s="72"/>
      <c r="S12" s="72"/>
      <c r="T12" s="72"/>
      <c r="U12" s="72"/>
      <c r="V12" s="72"/>
      <c r="W12" s="72"/>
      <c r="X12" s="72"/>
      <c r="Y12" s="72"/>
      <c r="Z12" s="72"/>
      <c r="AA12" s="72"/>
      <c r="AB12" s="72"/>
      <c r="AC12" s="72"/>
      <c r="AD12" s="72"/>
      <c r="AE12" s="72"/>
      <c r="AF12" s="72"/>
      <c r="AG12" s="72"/>
      <c r="AH12" s="72"/>
    </row>
    <row r="13" spans="1:34" ht="15.75" x14ac:dyDescent="0.25">
      <c r="A13" s="44" t="s">
        <v>27</v>
      </c>
      <c r="B13" s="59"/>
      <c r="C13" s="51">
        <v>25000</v>
      </c>
      <c r="D13" s="51">
        <v>25000</v>
      </c>
      <c r="E13" s="51">
        <v>25000</v>
      </c>
      <c r="F13" s="72"/>
      <c r="Q13" s="72"/>
      <c r="R13" s="72"/>
      <c r="S13" s="72"/>
      <c r="T13" s="72"/>
      <c r="U13" s="72"/>
      <c r="V13" s="72"/>
      <c r="W13" s="72"/>
      <c r="X13" s="72"/>
      <c r="Y13" s="72"/>
      <c r="Z13" s="72"/>
      <c r="AA13" s="72"/>
      <c r="AB13" s="72"/>
      <c r="AC13" s="72"/>
      <c r="AD13" s="72"/>
      <c r="AE13" s="72"/>
      <c r="AF13" s="72"/>
      <c r="AG13" s="72"/>
      <c r="AH13" s="72"/>
    </row>
    <row r="14" spans="1:34" ht="15.75" x14ac:dyDescent="0.25">
      <c r="A14" s="44" t="s">
        <v>15</v>
      </c>
      <c r="B14" s="51">
        <v>10000</v>
      </c>
      <c r="C14" s="52">
        <v>0.01</v>
      </c>
      <c r="D14" s="52">
        <v>0.01</v>
      </c>
      <c r="E14" s="63">
        <v>0.01</v>
      </c>
      <c r="F14" s="72"/>
      <c r="Q14" s="72"/>
      <c r="R14" s="72"/>
      <c r="S14" s="72"/>
      <c r="T14" s="72"/>
      <c r="U14" s="72"/>
      <c r="V14" s="72"/>
      <c r="W14" s="72"/>
      <c r="X14" s="72"/>
      <c r="Y14" s="72"/>
      <c r="Z14" s="72"/>
      <c r="AA14" s="72"/>
      <c r="AB14" s="72"/>
      <c r="AC14" s="72"/>
      <c r="AD14" s="72"/>
      <c r="AE14" s="72"/>
      <c r="AF14" s="72"/>
      <c r="AG14" s="72"/>
      <c r="AH14" s="72"/>
    </row>
    <row r="15" spans="1:34" ht="15.75" x14ac:dyDescent="0.25">
      <c r="A15" s="44" t="s">
        <v>16</v>
      </c>
      <c r="B15" s="55"/>
      <c r="C15" s="53">
        <v>40</v>
      </c>
      <c r="D15" s="53">
        <v>40</v>
      </c>
      <c r="E15" s="111">
        <v>40</v>
      </c>
      <c r="F15" s="72"/>
      <c r="Q15" s="72"/>
      <c r="R15" s="72"/>
      <c r="S15" s="72"/>
      <c r="T15" s="72"/>
      <c r="U15" s="72"/>
      <c r="V15" s="72"/>
      <c r="W15" s="72"/>
      <c r="X15" s="72"/>
      <c r="Y15" s="72"/>
      <c r="Z15" s="72"/>
      <c r="AA15" s="72"/>
      <c r="AB15" s="72"/>
      <c r="AC15" s="72"/>
      <c r="AD15" s="72"/>
      <c r="AE15" s="72"/>
      <c r="AF15" s="72"/>
      <c r="AG15" s="72"/>
      <c r="AH15" s="72"/>
    </row>
    <row r="16" spans="1:34" ht="15.75" x14ac:dyDescent="0.25">
      <c r="A16" s="44" t="s">
        <v>17</v>
      </c>
      <c r="B16" s="51">
        <v>30000</v>
      </c>
      <c r="C16" s="54">
        <v>35</v>
      </c>
      <c r="D16" s="54">
        <v>35</v>
      </c>
      <c r="E16" s="65">
        <v>35</v>
      </c>
      <c r="F16" s="72"/>
      <c r="Q16" s="72"/>
      <c r="R16" s="72"/>
      <c r="S16" s="72"/>
      <c r="T16" s="72"/>
      <c r="U16" s="72"/>
      <c r="V16" s="72"/>
      <c r="W16" s="72"/>
      <c r="X16" s="72"/>
      <c r="Y16" s="72"/>
      <c r="Z16" s="72"/>
      <c r="AA16" s="72"/>
      <c r="AB16" s="72"/>
      <c r="AC16" s="72"/>
      <c r="AD16" s="72"/>
      <c r="AE16" s="72"/>
      <c r="AF16" s="72"/>
      <c r="AG16" s="72"/>
      <c r="AH16" s="72"/>
    </row>
    <row r="17" spans="1:34" ht="15.75" x14ac:dyDescent="0.25">
      <c r="A17" s="44" t="s">
        <v>18</v>
      </c>
      <c r="B17" s="51">
        <v>20000</v>
      </c>
      <c r="C17" s="54">
        <v>45</v>
      </c>
      <c r="D17" s="54">
        <v>45</v>
      </c>
      <c r="E17" s="66">
        <v>45</v>
      </c>
      <c r="F17" s="72"/>
      <c r="Q17" s="72"/>
      <c r="R17" s="72"/>
      <c r="S17" s="72"/>
      <c r="T17" s="72"/>
      <c r="U17" s="72"/>
      <c r="V17" s="72"/>
      <c r="W17" s="72"/>
      <c r="X17" s="72"/>
      <c r="Y17" s="72"/>
      <c r="Z17" s="72"/>
      <c r="AA17" s="72"/>
      <c r="AB17" s="72"/>
      <c r="AC17" s="72"/>
      <c r="AD17" s="72"/>
      <c r="AE17" s="72"/>
      <c r="AF17" s="72"/>
      <c r="AG17" s="72"/>
      <c r="AH17" s="72"/>
    </row>
    <row r="18" spans="1:34" ht="15.75" x14ac:dyDescent="0.25">
      <c r="A18" s="44"/>
      <c r="B18" s="51"/>
      <c r="C18" s="54"/>
      <c r="D18" s="54"/>
      <c r="E18" s="67"/>
      <c r="F18" s="72"/>
      <c r="Q18" s="72"/>
      <c r="R18" s="72"/>
      <c r="S18" s="72"/>
      <c r="T18" s="72"/>
      <c r="U18" s="72"/>
      <c r="V18" s="72"/>
      <c r="W18" s="72"/>
      <c r="X18" s="72"/>
      <c r="Y18" s="72"/>
      <c r="Z18" s="72"/>
      <c r="AA18" s="72"/>
      <c r="AB18" s="72"/>
      <c r="AC18" s="72"/>
      <c r="AD18" s="72"/>
      <c r="AE18" s="72"/>
      <c r="AF18" s="72"/>
      <c r="AG18" s="72"/>
      <c r="AH18" s="72"/>
    </row>
    <row r="19" spans="1:34" ht="15.75" x14ac:dyDescent="0.25">
      <c r="A19" s="44" t="s">
        <v>19</v>
      </c>
      <c r="B19" s="52">
        <v>0.32</v>
      </c>
      <c r="C19" s="52">
        <v>0.32</v>
      </c>
      <c r="D19" s="52">
        <v>0.32</v>
      </c>
      <c r="E19" s="63">
        <v>0.32</v>
      </c>
      <c r="F19" s="72"/>
      <c r="Q19" s="72"/>
      <c r="R19" s="72"/>
      <c r="S19" s="72"/>
      <c r="T19" s="72"/>
      <c r="U19" s="72"/>
      <c r="V19" s="72"/>
      <c r="W19" s="72"/>
      <c r="X19" s="72"/>
      <c r="Y19" s="72"/>
      <c r="Z19" s="72"/>
      <c r="AA19" s="72"/>
      <c r="AB19" s="72"/>
      <c r="AC19" s="72"/>
      <c r="AD19" s="72"/>
      <c r="AE19" s="72"/>
      <c r="AF19" s="72"/>
      <c r="AG19" s="72"/>
      <c r="AH19" s="72"/>
    </row>
    <row r="20" spans="1:34" ht="15.75" x14ac:dyDescent="0.25">
      <c r="A20" s="44" t="s">
        <v>20</v>
      </c>
      <c r="B20" s="52"/>
      <c r="C20" s="51">
        <f>$B$9*10%</f>
        <v>600000</v>
      </c>
      <c r="D20" s="51">
        <f t="shared" ref="D20:E20" si="0">$B$9*10%</f>
        <v>600000</v>
      </c>
      <c r="E20" s="51">
        <f t="shared" si="0"/>
        <v>600000</v>
      </c>
      <c r="F20" s="72"/>
      <c r="Q20" s="72"/>
      <c r="R20" s="72"/>
      <c r="S20" s="72"/>
      <c r="T20" s="72"/>
      <c r="U20" s="72"/>
      <c r="V20" s="72"/>
      <c r="W20" s="72"/>
      <c r="X20" s="72"/>
      <c r="Y20" s="72"/>
      <c r="Z20" s="72"/>
      <c r="AA20" s="72"/>
      <c r="AB20" s="72"/>
      <c r="AC20" s="72"/>
      <c r="AD20" s="72"/>
      <c r="AE20" s="72"/>
      <c r="AF20" s="72"/>
      <c r="AG20" s="72"/>
      <c r="AH20" s="72"/>
    </row>
    <row r="21" spans="1:34" ht="15.75" x14ac:dyDescent="0.25">
      <c r="A21" s="45" t="s">
        <v>21</v>
      </c>
      <c r="B21" s="55"/>
      <c r="C21" s="55"/>
      <c r="D21" s="55"/>
      <c r="E21" s="71"/>
      <c r="F21" s="72"/>
      <c r="I21" s="5"/>
      <c r="Q21" s="72"/>
      <c r="R21" s="72"/>
      <c r="S21" s="72"/>
      <c r="T21" s="72"/>
      <c r="U21" s="72"/>
      <c r="V21" s="72"/>
      <c r="W21" s="72"/>
      <c r="X21" s="72"/>
      <c r="Y21" s="72"/>
      <c r="Z21" s="72"/>
      <c r="AA21" s="72"/>
      <c r="AB21" s="72"/>
      <c r="AC21" s="72"/>
      <c r="AD21" s="72"/>
      <c r="AE21" s="72"/>
      <c r="AF21" s="72"/>
      <c r="AG21" s="72"/>
      <c r="AH21" s="72"/>
    </row>
    <row r="22" spans="1:34" ht="16.5" thickBot="1" x14ac:dyDescent="0.3">
      <c r="A22" s="44" t="s">
        <v>22</v>
      </c>
      <c r="B22" s="88"/>
      <c r="C22" s="55">
        <v>550000</v>
      </c>
      <c r="D22" s="55">
        <v>550000</v>
      </c>
      <c r="E22" s="68">
        <v>550000</v>
      </c>
      <c r="F22" s="72"/>
      <c r="I22" s="1"/>
      <c r="Q22" s="72"/>
      <c r="R22" s="72"/>
      <c r="S22" s="72"/>
      <c r="T22" s="72"/>
      <c r="U22" s="72"/>
      <c r="V22" s="72"/>
      <c r="W22" s="72"/>
      <c r="X22" s="72"/>
      <c r="Y22" s="72"/>
      <c r="Z22" s="72"/>
      <c r="AA22" s="72"/>
      <c r="AB22" s="72"/>
      <c r="AC22" s="72"/>
      <c r="AD22" s="72"/>
      <c r="AE22" s="72"/>
      <c r="AF22" s="72"/>
      <c r="AG22" s="72"/>
      <c r="AH22" s="72"/>
    </row>
    <row r="23" spans="1:34" ht="16.5" thickBot="1" x14ac:dyDescent="0.3">
      <c r="A23" s="89" t="s">
        <v>1</v>
      </c>
      <c r="B23" s="90">
        <v>0.12</v>
      </c>
      <c r="C23" s="91"/>
      <c r="D23" s="69"/>
      <c r="E23" s="70"/>
      <c r="F23" s="72"/>
      <c r="I23" s="1"/>
      <c r="Q23" s="72"/>
      <c r="R23" s="72"/>
      <c r="S23" s="72"/>
      <c r="T23" s="72"/>
      <c r="U23" s="72"/>
      <c r="V23" s="72"/>
      <c r="W23" s="72"/>
      <c r="X23" s="72"/>
      <c r="Y23" s="72"/>
      <c r="Z23" s="72"/>
      <c r="AA23" s="72"/>
      <c r="AB23" s="72"/>
      <c r="AC23" s="72"/>
      <c r="AD23" s="72"/>
      <c r="AE23" s="72"/>
      <c r="AF23" s="72"/>
      <c r="AG23" s="72"/>
      <c r="AH23" s="72"/>
    </row>
    <row r="24" spans="1:34" x14ac:dyDescent="0.25">
      <c r="A24" s="72"/>
      <c r="B24" s="79"/>
      <c r="C24" s="79"/>
      <c r="D24" s="79"/>
      <c r="E24" s="72"/>
      <c r="F24" s="72"/>
      <c r="I24" s="1"/>
      <c r="Q24" s="72"/>
      <c r="R24" s="72"/>
      <c r="S24" s="72"/>
      <c r="T24" s="72"/>
      <c r="U24" s="72"/>
      <c r="V24" s="72"/>
      <c r="W24" s="72"/>
      <c r="X24" s="72"/>
      <c r="Y24" s="72"/>
      <c r="Z24" s="72"/>
      <c r="AA24" s="72"/>
      <c r="AB24" s="72"/>
      <c r="AC24" s="72"/>
      <c r="AD24" s="72"/>
      <c r="AE24" s="72"/>
      <c r="AF24" s="72"/>
      <c r="AG24" s="72"/>
      <c r="AH24" s="72"/>
    </row>
    <row r="25" spans="1:34" ht="15.75" thickBot="1" x14ac:dyDescent="0.3">
      <c r="A25" s="72"/>
      <c r="B25" s="79"/>
      <c r="C25" s="79"/>
      <c r="D25" s="79"/>
      <c r="E25" s="72"/>
      <c r="F25" s="72"/>
      <c r="I25" s="1"/>
      <c r="Q25" s="72"/>
      <c r="R25" s="72"/>
      <c r="S25" s="72"/>
      <c r="T25" s="72"/>
      <c r="U25" s="72"/>
      <c r="V25" s="72"/>
      <c r="W25" s="72"/>
      <c r="X25" s="72"/>
      <c r="Y25" s="72"/>
      <c r="Z25" s="72"/>
      <c r="AA25" s="72"/>
      <c r="AB25" s="72"/>
      <c r="AC25" s="72"/>
      <c r="AD25" s="72"/>
      <c r="AE25" s="72"/>
      <c r="AF25" s="72"/>
      <c r="AG25" s="72"/>
      <c r="AH25" s="72"/>
    </row>
    <row r="26" spans="1:34" ht="21" x14ac:dyDescent="0.35">
      <c r="A26" s="92" t="s">
        <v>0</v>
      </c>
      <c r="B26" s="93"/>
      <c r="C26" s="93"/>
      <c r="D26" s="93"/>
      <c r="E26" s="94"/>
      <c r="F26" s="94"/>
      <c r="G26" s="94"/>
      <c r="H26" s="94"/>
      <c r="I26" s="95"/>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ht="21" x14ac:dyDescent="0.35">
      <c r="A27" s="48" t="s">
        <v>150</v>
      </c>
      <c r="B27" s="47"/>
      <c r="C27" s="47"/>
      <c r="D27" s="47"/>
      <c r="E27" s="2"/>
      <c r="F27" s="2"/>
      <c r="G27" s="2"/>
      <c r="H27" s="2"/>
      <c r="I27" s="96"/>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ht="21" x14ac:dyDescent="0.35">
      <c r="A28" s="48" t="s">
        <v>148</v>
      </c>
      <c r="B28" s="47"/>
      <c r="C28" s="47"/>
      <c r="D28" s="47"/>
      <c r="E28" s="2"/>
      <c r="F28" s="2"/>
      <c r="G28" s="2"/>
      <c r="H28" s="2"/>
      <c r="I28" s="96"/>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ht="21" x14ac:dyDescent="0.35">
      <c r="A29" s="48" t="s">
        <v>77</v>
      </c>
      <c r="B29" s="47"/>
      <c r="C29" s="47"/>
      <c r="D29" s="47"/>
      <c r="E29" s="2"/>
      <c r="F29" s="2"/>
      <c r="G29" s="2"/>
      <c r="H29" s="2"/>
      <c r="I29" s="96"/>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ht="21.75" thickBot="1" x14ac:dyDescent="0.4">
      <c r="A30" s="97" t="s">
        <v>149</v>
      </c>
      <c r="B30" s="98"/>
      <c r="C30" s="98"/>
      <c r="D30" s="98"/>
      <c r="E30" s="99"/>
      <c r="F30" s="99"/>
      <c r="G30" s="99"/>
      <c r="H30" s="99"/>
      <c r="I30" s="100"/>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ht="21.75" thickBot="1" x14ac:dyDescent="0.4">
      <c r="A31" s="210"/>
      <c r="B31" s="79"/>
      <c r="C31" s="79"/>
      <c r="D31" s="79"/>
      <c r="E31" s="72"/>
      <c r="F31" s="72"/>
      <c r="G31" s="72"/>
      <c r="H31" s="72"/>
      <c r="I31" s="77"/>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ht="21" x14ac:dyDescent="0.35">
      <c r="A32" s="46" t="s">
        <v>23</v>
      </c>
      <c r="B32" s="208">
        <v>0</v>
      </c>
      <c r="C32" s="208">
        <v>1</v>
      </c>
      <c r="D32" s="208">
        <v>2</v>
      </c>
      <c r="E32" s="208">
        <v>3</v>
      </c>
      <c r="F32" s="72"/>
      <c r="G32" s="8" t="s">
        <v>24</v>
      </c>
      <c r="H32" s="9"/>
      <c r="I32" s="10"/>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x14ac:dyDescent="0.25">
      <c r="A33" t="s">
        <v>11</v>
      </c>
      <c r="B33" s="232"/>
      <c r="C33" s="232">
        <f>C5</f>
        <v>5000000</v>
      </c>
      <c r="D33" s="232">
        <f>C33*(1+D6)</f>
        <v>5400000</v>
      </c>
      <c r="E33" s="41">
        <f>D33*(1+E6)</f>
        <v>5724000</v>
      </c>
      <c r="F33" s="72"/>
      <c r="G33" s="108"/>
      <c r="H33" s="11"/>
      <c r="I33" s="1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x14ac:dyDescent="0.25">
      <c r="A34" t="s">
        <v>25</v>
      </c>
      <c r="B34" s="232"/>
      <c r="C34" s="232">
        <f>C7</f>
        <v>0</v>
      </c>
      <c r="D34" s="232">
        <f t="shared" ref="D34:E34" si="1">D7</f>
        <v>0</v>
      </c>
      <c r="E34" s="232">
        <f t="shared" si="1"/>
        <v>0</v>
      </c>
      <c r="F34" s="72"/>
      <c r="G34" s="108"/>
      <c r="H34" s="11"/>
      <c r="I34" s="1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x14ac:dyDescent="0.25">
      <c r="A35" t="s">
        <v>78</v>
      </c>
      <c r="B35" s="232"/>
      <c r="C35" s="232">
        <f>C33-C34</f>
        <v>5000000</v>
      </c>
      <c r="D35" s="232">
        <f t="shared" ref="D35:E35" si="2">D33-D34</f>
        <v>5400000</v>
      </c>
      <c r="E35" s="232">
        <f t="shared" si="2"/>
        <v>5724000</v>
      </c>
      <c r="F35" s="72"/>
      <c r="G35" s="108"/>
      <c r="H35" s="11"/>
      <c r="I35" s="1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x14ac:dyDescent="0.25">
      <c r="A36" t="s">
        <v>26</v>
      </c>
      <c r="B36" s="232"/>
      <c r="C36" s="232">
        <f>-C35*C8</f>
        <v>-3250000</v>
      </c>
      <c r="D36" s="232">
        <f t="shared" ref="D36:E36" si="3">-D35*D8</f>
        <v>-3510000</v>
      </c>
      <c r="E36" s="232">
        <f t="shared" si="3"/>
        <v>-3720600</v>
      </c>
      <c r="F36" s="72"/>
      <c r="G36" s="108"/>
      <c r="H36" s="11"/>
      <c r="I36" s="1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x14ac:dyDescent="0.25">
      <c r="A37" t="s">
        <v>27</v>
      </c>
      <c r="B37" s="232"/>
      <c r="C37" s="232"/>
      <c r="D37" s="232"/>
      <c r="E37" s="41"/>
      <c r="F37" s="72"/>
      <c r="G37" s="108"/>
      <c r="H37" s="11"/>
      <c r="I37" s="1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x14ac:dyDescent="0.25">
      <c r="A38" t="s">
        <v>28</v>
      </c>
      <c r="B38" s="232"/>
      <c r="C38" s="232">
        <f>-C64</f>
        <v>-1200000</v>
      </c>
      <c r="D38" s="232">
        <f t="shared" ref="D38:E38" si="4">-D64</f>
        <v>-1200000</v>
      </c>
      <c r="E38" s="232">
        <f t="shared" si="4"/>
        <v>-1200000</v>
      </c>
      <c r="F38" s="72"/>
      <c r="G38" s="108"/>
      <c r="H38" s="11"/>
      <c r="I38" s="1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x14ac:dyDescent="0.25">
      <c r="A39" t="s">
        <v>2</v>
      </c>
      <c r="B39" s="232"/>
      <c r="C39" s="232">
        <f>SUM(C35:C38)</f>
        <v>550000</v>
      </c>
      <c r="D39" s="232">
        <f t="shared" ref="D39:E39" si="5">SUM(D35:D38)</f>
        <v>690000</v>
      </c>
      <c r="E39" s="232">
        <f t="shared" si="5"/>
        <v>803400</v>
      </c>
      <c r="F39" s="72"/>
      <c r="G39" s="108"/>
      <c r="H39" s="11"/>
      <c r="I39" s="1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x14ac:dyDescent="0.25">
      <c r="A40" t="s">
        <v>29</v>
      </c>
      <c r="B40" s="232"/>
      <c r="C40" s="232"/>
      <c r="D40" s="232"/>
      <c r="E40" s="41"/>
      <c r="F40" s="72"/>
      <c r="G40" s="108"/>
      <c r="H40" s="11"/>
      <c r="I40" s="1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x14ac:dyDescent="0.25">
      <c r="A41" t="s">
        <v>30</v>
      </c>
      <c r="B41" s="232"/>
      <c r="C41" s="232">
        <f>-C39*C19</f>
        <v>-176000</v>
      </c>
      <c r="D41" s="232">
        <f t="shared" ref="D41:E41" si="6">-D39*D19</f>
        <v>-220800</v>
      </c>
      <c r="E41" s="232">
        <f t="shared" si="6"/>
        <v>-257088</v>
      </c>
      <c r="F41" s="72"/>
      <c r="G41" s="108"/>
      <c r="H41" s="11"/>
      <c r="I41" s="1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x14ac:dyDescent="0.25">
      <c r="A42" t="s">
        <v>31</v>
      </c>
      <c r="B42" s="232"/>
      <c r="C42" s="232">
        <f>SUM(C39:C41)</f>
        <v>374000</v>
      </c>
      <c r="D42" s="232">
        <f t="shared" ref="D42:E42" si="7">SUM(D39:D41)</f>
        <v>469200</v>
      </c>
      <c r="E42" s="232">
        <f t="shared" si="7"/>
        <v>546312</v>
      </c>
      <c r="F42" s="72"/>
      <c r="G42" s="108"/>
      <c r="H42" s="11"/>
      <c r="I42" s="1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x14ac:dyDescent="0.25">
      <c r="A43" s="13" t="s">
        <v>32</v>
      </c>
      <c r="B43" s="233"/>
      <c r="C43" s="232">
        <f>C64</f>
        <v>1200000</v>
      </c>
      <c r="D43" s="232">
        <f t="shared" ref="D43:E43" si="8">D64</f>
        <v>1200000</v>
      </c>
      <c r="E43" s="232">
        <f t="shared" si="8"/>
        <v>1200000</v>
      </c>
      <c r="F43" s="72"/>
      <c r="G43" s="108"/>
      <c r="H43" s="11"/>
      <c r="I43" s="1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x14ac:dyDescent="0.25">
      <c r="A44" s="13" t="s">
        <v>33</v>
      </c>
      <c r="B44" s="232">
        <f>-B60</f>
        <v>-20000</v>
      </c>
      <c r="C44" s="232">
        <f t="shared" ref="C44:E44" si="9">-C60</f>
        <v>-488904.10958904104</v>
      </c>
      <c r="D44" s="232">
        <f t="shared" si="9"/>
        <v>-40712.328767123225</v>
      </c>
      <c r="E44" s="232">
        <f t="shared" si="9"/>
        <v>549616.43835616426</v>
      </c>
      <c r="F44" s="72"/>
      <c r="G44" s="108"/>
      <c r="H44" s="11"/>
      <c r="I44" s="1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5">
      <c r="A45" s="13" t="s">
        <v>83</v>
      </c>
      <c r="B45" s="232">
        <f>-B9</f>
        <v>-6000000</v>
      </c>
      <c r="C45" s="233"/>
      <c r="D45" s="232"/>
      <c r="E45" s="41">
        <f>E10</f>
        <v>4000000</v>
      </c>
      <c r="F45" s="72"/>
      <c r="G45" s="108"/>
      <c r="H45" s="11"/>
      <c r="I45" s="1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row>
    <row r="46" spans="1:34" x14ac:dyDescent="0.25">
      <c r="A46" t="s">
        <v>34</v>
      </c>
      <c r="B46" s="233"/>
      <c r="C46" s="233"/>
      <c r="D46" s="232"/>
      <c r="E46" s="41">
        <f>-E70</f>
        <v>-1279849.92</v>
      </c>
      <c r="F46" s="72"/>
      <c r="G46" s="108"/>
      <c r="H46" s="11"/>
      <c r="I46" s="1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row>
    <row r="47" spans="1:34" x14ac:dyDescent="0.25">
      <c r="A47" t="s">
        <v>35</v>
      </c>
      <c r="B47" s="56">
        <f>SUM(B42:B46)</f>
        <v>-6020000</v>
      </c>
      <c r="C47" s="56">
        <f t="shared" ref="C47:E47" si="10">SUM(C42:C46)</f>
        <v>1085095.890410959</v>
      </c>
      <c r="D47" s="56">
        <f t="shared" si="10"/>
        <v>1628487.6712328768</v>
      </c>
      <c r="E47" s="56">
        <f t="shared" si="10"/>
        <v>5016078.5183561649</v>
      </c>
      <c r="F47" s="72"/>
      <c r="G47" s="108"/>
      <c r="H47" s="11"/>
      <c r="I47" s="1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row>
    <row r="48" spans="1:34" x14ac:dyDescent="0.25">
      <c r="B48" s="6"/>
      <c r="C48" s="6"/>
      <c r="D48" s="6"/>
      <c r="E48" s="2"/>
      <c r="F48" s="72"/>
      <c r="G48" s="108"/>
      <c r="H48" s="11"/>
      <c r="I48" s="14"/>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row>
    <row r="49" spans="1:34" x14ac:dyDescent="0.25">
      <c r="B49" s="15"/>
      <c r="C49" s="6"/>
      <c r="D49" s="6"/>
      <c r="E49" s="2"/>
      <c r="F49" s="72"/>
      <c r="G49" s="108"/>
      <c r="H49" s="11"/>
      <c r="I49" s="14"/>
      <c r="J49" s="72"/>
      <c r="K49" s="79"/>
      <c r="L49" s="72"/>
      <c r="M49" s="72"/>
      <c r="N49" s="72"/>
      <c r="O49" s="72"/>
      <c r="P49" s="72"/>
      <c r="Q49" s="72"/>
      <c r="R49" s="72"/>
      <c r="S49" s="72"/>
      <c r="T49" s="72"/>
      <c r="U49" s="72"/>
      <c r="V49" s="72"/>
      <c r="W49" s="72"/>
      <c r="X49" s="72"/>
      <c r="Y49" s="72"/>
      <c r="Z49" s="72"/>
      <c r="AA49" s="72"/>
      <c r="AB49" s="72"/>
      <c r="AC49" s="72"/>
      <c r="AD49" s="72"/>
      <c r="AE49" s="72"/>
      <c r="AF49" s="72"/>
      <c r="AG49" s="72"/>
      <c r="AH49" s="72"/>
    </row>
    <row r="50" spans="1:34" ht="15.6" customHeight="1" x14ac:dyDescent="0.4">
      <c r="B50" s="16"/>
      <c r="C50" s="17"/>
      <c r="D50" s="18" t="s">
        <v>36</v>
      </c>
      <c r="E50" s="41">
        <f>NPV(B23,C47:E47)-B47</f>
        <v>11857401.628459603</v>
      </c>
      <c r="F50" s="72"/>
      <c r="G50" s="108"/>
      <c r="H50" s="11"/>
      <c r="I50" s="1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row>
    <row r="51" spans="1:34" ht="17.649999999999999" customHeight="1" x14ac:dyDescent="0.4">
      <c r="B51" s="16"/>
      <c r="C51" s="17"/>
      <c r="D51" s="18" t="s">
        <v>37</v>
      </c>
      <c r="E51" s="49">
        <f>IRR(B47:E47)</f>
        <v>0.10600344145855467</v>
      </c>
      <c r="F51" s="72"/>
      <c r="G51" s="108"/>
      <c r="H51" s="11"/>
      <c r="I51" s="1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row>
    <row r="52" spans="1:34" ht="26.25" x14ac:dyDescent="0.4">
      <c r="B52" s="19"/>
      <c r="C52" s="20"/>
      <c r="D52" s="5" t="s">
        <v>84</v>
      </c>
      <c r="E52" s="50" t="s">
        <v>151</v>
      </c>
      <c r="F52" s="72"/>
      <c r="G52" s="108"/>
      <c r="H52" s="11"/>
      <c r="I52" s="1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row>
    <row r="53" spans="1:34" ht="27" thickBot="1" x14ac:dyDescent="0.45">
      <c r="A53" s="72"/>
      <c r="B53" s="219"/>
      <c r="C53" s="220"/>
      <c r="D53" s="221"/>
      <c r="E53" s="72"/>
      <c r="F53" s="72"/>
      <c r="G53" s="108"/>
      <c r="H53" s="11"/>
      <c r="I53" s="14"/>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row>
    <row r="54" spans="1:34" ht="21" x14ac:dyDescent="0.35">
      <c r="A54" s="21" t="s">
        <v>38</v>
      </c>
      <c r="B54" s="22">
        <v>0</v>
      </c>
      <c r="C54" s="22">
        <v>1</v>
      </c>
      <c r="D54" s="22">
        <v>2</v>
      </c>
      <c r="E54" s="23">
        <v>3</v>
      </c>
      <c r="F54" s="72"/>
      <c r="G54" s="108"/>
      <c r="H54" s="11"/>
      <c r="I54" s="14"/>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row>
    <row r="55" spans="1:34" x14ac:dyDescent="0.25">
      <c r="A55" s="24" t="s">
        <v>3</v>
      </c>
      <c r="B55" s="101">
        <f>B14</f>
        <v>10000</v>
      </c>
      <c r="C55" s="102">
        <f>C14*C35</f>
        <v>50000</v>
      </c>
      <c r="D55" s="102">
        <f>D14*D35</f>
        <v>54000</v>
      </c>
      <c r="E55" s="57"/>
      <c r="F55" s="72"/>
      <c r="G55" s="108"/>
      <c r="H55" s="11"/>
      <c r="I55" s="1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row>
    <row r="56" spans="1:34" x14ac:dyDescent="0.25">
      <c r="A56" s="24" t="s">
        <v>39</v>
      </c>
      <c r="B56" s="102"/>
      <c r="C56" s="102">
        <f>C15*(C35/365)</f>
        <v>547945.20547945204</v>
      </c>
      <c r="D56" s="102">
        <f>D15*(D35/365)</f>
        <v>591780.82191780815</v>
      </c>
      <c r="E56" s="58"/>
      <c r="F56" s="72"/>
      <c r="G56" s="108"/>
      <c r="H56" s="11"/>
      <c r="I56" s="1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row>
    <row r="57" spans="1:34" x14ac:dyDescent="0.25">
      <c r="A57" s="24" t="s">
        <v>40</v>
      </c>
      <c r="B57" s="102">
        <f>B16</f>
        <v>30000</v>
      </c>
      <c r="C57" s="102">
        <f>C16*(-C36/365)</f>
        <v>311643.83561643836</v>
      </c>
      <c r="D57" s="102">
        <f>D16*(-D36/365)</f>
        <v>336575.34246575343</v>
      </c>
      <c r="E57" s="58"/>
      <c r="F57" s="72"/>
      <c r="G57" s="108"/>
      <c r="H57" s="11"/>
      <c r="I57" s="1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row>
    <row r="58" spans="1:34" x14ac:dyDescent="0.25">
      <c r="A58" s="24" t="s">
        <v>41</v>
      </c>
      <c r="B58" s="102">
        <f>B17</f>
        <v>20000</v>
      </c>
      <c r="C58" s="102">
        <f>C17*(-C36/365)</f>
        <v>400684.9315068493</v>
      </c>
      <c r="D58" s="102">
        <f>D17*(-D36/365)</f>
        <v>432739.72602739732</v>
      </c>
      <c r="E58" s="58"/>
      <c r="F58" s="72"/>
      <c r="G58" s="108"/>
      <c r="H58" s="11"/>
      <c r="I58" s="1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row>
    <row r="59" spans="1:34" x14ac:dyDescent="0.25">
      <c r="A59" s="24" t="s">
        <v>42</v>
      </c>
      <c r="B59" s="102">
        <f>B55+B57-B58</f>
        <v>20000</v>
      </c>
      <c r="C59" s="102">
        <f>C55+C56+C57-C58</f>
        <v>508904.10958904104</v>
      </c>
      <c r="D59" s="103">
        <f>D55+D56+D57-D58</f>
        <v>549616.43835616426</v>
      </c>
      <c r="E59" s="58"/>
      <c r="F59" s="79" t="s">
        <v>0</v>
      </c>
      <c r="G59" s="108"/>
      <c r="H59" s="11"/>
      <c r="I59" s="1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row>
    <row r="60" spans="1:34" ht="15.75" thickBot="1" x14ac:dyDescent="0.3">
      <c r="A60" s="25" t="s">
        <v>43</v>
      </c>
      <c r="B60" s="104">
        <f>B59</f>
        <v>20000</v>
      </c>
      <c r="C60" s="104">
        <f>C59-B60</f>
        <v>488904.10958904104</v>
      </c>
      <c r="D60" s="105">
        <f>D59-B60-C60</f>
        <v>40712.328767123225</v>
      </c>
      <c r="E60" s="105">
        <f>E59-B60-C60-D60</f>
        <v>-549616.43835616426</v>
      </c>
      <c r="F60" s="72"/>
      <c r="G60" s="108"/>
      <c r="H60" s="11"/>
      <c r="I60" s="1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row>
    <row r="61" spans="1:34" ht="15.75" thickBot="1" x14ac:dyDescent="0.3">
      <c r="A61" s="72"/>
      <c r="B61" s="72"/>
      <c r="C61" s="72"/>
      <c r="D61" s="72"/>
      <c r="E61" s="72"/>
      <c r="F61" s="72"/>
      <c r="G61" s="108"/>
      <c r="H61" s="11"/>
      <c r="I61" s="14"/>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row>
    <row r="62" spans="1:34" ht="21" x14ac:dyDescent="0.35">
      <c r="A62" s="26" t="s">
        <v>79</v>
      </c>
      <c r="B62" s="27">
        <v>0</v>
      </c>
      <c r="C62" s="27">
        <v>1</v>
      </c>
      <c r="D62" s="28">
        <v>2</v>
      </c>
      <c r="E62" s="28">
        <v>3</v>
      </c>
      <c r="F62" s="72"/>
      <c r="G62" s="108"/>
      <c r="H62" s="11"/>
      <c r="I62" s="14"/>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row>
    <row r="63" spans="1:34" x14ac:dyDescent="0.25">
      <c r="A63" s="29" t="s">
        <v>49</v>
      </c>
      <c r="B63" s="30"/>
      <c r="C63" s="31">
        <f>C11</f>
        <v>0.2</v>
      </c>
      <c r="D63" s="31">
        <f t="shared" ref="D63:E63" si="11">D11</f>
        <v>0.2</v>
      </c>
      <c r="E63" s="31">
        <f t="shared" si="11"/>
        <v>0.2</v>
      </c>
      <c r="F63" s="72"/>
      <c r="G63" s="108"/>
      <c r="H63" s="11"/>
      <c r="I63" s="1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row>
    <row r="64" spans="1:34" x14ac:dyDescent="0.25">
      <c r="A64" s="29" t="s">
        <v>28</v>
      </c>
      <c r="B64" s="32"/>
      <c r="C64" s="33">
        <f>$B$65*C63</f>
        <v>1200000</v>
      </c>
      <c r="D64" s="33">
        <f t="shared" ref="D64:E64" si="12">$B$65*D63</f>
        <v>1200000</v>
      </c>
      <c r="E64" s="33">
        <f t="shared" si="12"/>
        <v>1200000</v>
      </c>
      <c r="F64" s="72"/>
      <c r="G64" s="108"/>
      <c r="H64" s="11"/>
      <c r="I64" s="1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row>
    <row r="65" spans="1:34" ht="15.75" thickBot="1" x14ac:dyDescent="0.3">
      <c r="A65" s="34" t="s">
        <v>44</v>
      </c>
      <c r="B65" s="33">
        <f>B9</f>
        <v>6000000</v>
      </c>
      <c r="C65" s="33">
        <f>B65-C64</f>
        <v>4800000</v>
      </c>
      <c r="D65" s="33">
        <f t="shared" ref="D65:E65" si="13">C65-D64</f>
        <v>3600000</v>
      </c>
      <c r="E65" s="33">
        <f t="shared" si="13"/>
        <v>2400000</v>
      </c>
      <c r="F65" s="72"/>
      <c r="G65" s="108"/>
      <c r="H65" s="11"/>
      <c r="I65" s="1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row>
    <row r="66" spans="1:34" ht="16.5" thickBot="1" x14ac:dyDescent="0.3">
      <c r="A66" s="72"/>
      <c r="B66" s="228"/>
      <c r="C66" s="228"/>
      <c r="D66" s="228"/>
      <c r="E66" s="72"/>
      <c r="F66" s="72"/>
      <c r="G66" s="114"/>
      <c r="H66" s="106"/>
      <c r="I66" s="107"/>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row>
    <row r="67" spans="1:34" ht="21" x14ac:dyDescent="0.35">
      <c r="A67" s="35" t="s">
        <v>45</v>
      </c>
      <c r="B67" s="36"/>
      <c r="C67" s="36"/>
      <c r="D67" s="36"/>
      <c r="E67" s="37">
        <v>3</v>
      </c>
      <c r="F67" s="72"/>
      <c r="G67" s="108"/>
      <c r="H67" s="7"/>
      <c r="I67" s="109"/>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row>
    <row r="68" spans="1:34" x14ac:dyDescent="0.25">
      <c r="A68" s="38" t="s">
        <v>46</v>
      </c>
      <c r="B68" s="110"/>
      <c r="C68" s="110"/>
      <c r="D68" s="110" t="s">
        <v>0</v>
      </c>
      <c r="E68" s="112">
        <f>E10</f>
        <v>4000000</v>
      </c>
      <c r="F68" s="72"/>
      <c r="G68" s="108"/>
      <c r="H68" s="11"/>
      <c r="I68" s="1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row>
    <row r="69" spans="1:34" x14ac:dyDescent="0.25">
      <c r="A69" s="38" t="s">
        <v>44</v>
      </c>
      <c r="B69" s="110"/>
      <c r="C69" s="110"/>
      <c r="D69" s="110" t="s">
        <v>0</v>
      </c>
      <c r="E69" s="112">
        <f>B65</f>
        <v>6000000</v>
      </c>
      <c r="F69" s="72"/>
      <c r="G69" s="108"/>
      <c r="H69" s="11"/>
      <c r="I69" s="1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row>
    <row r="70" spans="1:34" ht="15.75" thickBot="1" x14ac:dyDescent="0.3">
      <c r="A70" s="39" t="s">
        <v>34</v>
      </c>
      <c r="B70" s="40"/>
      <c r="C70" s="40"/>
      <c r="D70" s="40" t="s">
        <v>0</v>
      </c>
      <c r="E70" s="113">
        <f>(E68-469)*E19</f>
        <v>1279849.92</v>
      </c>
      <c r="F70" s="72"/>
      <c r="G70" s="108"/>
      <c r="H70" s="11"/>
      <c r="I70" s="1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row>
    <row r="71" spans="1:34" ht="16.5" thickBot="1" x14ac:dyDescent="0.3">
      <c r="A71" s="72"/>
      <c r="B71" s="72"/>
      <c r="C71" s="72"/>
      <c r="D71" s="72"/>
      <c r="E71" s="72"/>
      <c r="F71" s="72"/>
      <c r="G71" s="229"/>
      <c r="H71" s="230"/>
      <c r="I71" s="231"/>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row>
    <row r="72" spans="1:34" x14ac:dyDescent="0.25">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row>
    <row r="73" spans="1:34" x14ac:dyDescent="0.25">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row>
    <row r="74" spans="1:34" x14ac:dyDescent="0.25">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row>
    <row r="75" spans="1:34" ht="23.25" x14ac:dyDescent="0.35">
      <c r="A75" s="240" t="s">
        <v>80</v>
      </c>
      <c r="B75" s="240"/>
      <c r="C75" s="240"/>
      <c r="D75" s="240"/>
      <c r="E75" s="240"/>
      <c r="F75" s="240"/>
      <c r="G75" s="240"/>
      <c r="H75" s="240"/>
      <c r="I75" s="240"/>
      <c r="J75" s="240"/>
      <c r="K75" s="240"/>
      <c r="L75" s="240"/>
      <c r="M75" s="240"/>
      <c r="N75" s="240"/>
      <c r="O75" s="240"/>
      <c r="P75" s="240"/>
      <c r="Q75" s="240"/>
    </row>
    <row r="76" spans="1:34" s="72" customFormat="1" x14ac:dyDescent="0.25"/>
    <row r="77" spans="1:34" s="72" customFormat="1" x14ac:dyDescent="0.25"/>
    <row r="78" spans="1:34" s="72" customFormat="1" x14ac:dyDescent="0.25"/>
    <row r="79" spans="1:34" s="72" customFormat="1" x14ac:dyDescent="0.25"/>
    <row r="80" spans="1:34" s="72" customFormat="1" x14ac:dyDescent="0.25"/>
    <row r="81" s="72" customFormat="1" x14ac:dyDescent="0.25"/>
    <row r="82" s="72" customFormat="1" x14ac:dyDescent="0.25"/>
    <row r="83" s="72" customFormat="1" x14ac:dyDescent="0.25"/>
    <row r="84" s="72" customFormat="1" x14ac:dyDescent="0.25"/>
    <row r="85" s="72" customFormat="1" x14ac:dyDescent="0.25"/>
    <row r="86" s="72" customFormat="1" x14ac:dyDescent="0.25"/>
    <row r="87" s="72" customFormat="1" x14ac:dyDescent="0.25"/>
    <row r="88" s="72" customFormat="1" x14ac:dyDescent="0.25"/>
    <row r="89" s="72" customFormat="1" x14ac:dyDescent="0.25"/>
    <row r="90" s="72" customFormat="1" x14ac:dyDescent="0.25"/>
    <row r="91" s="72" customFormat="1" x14ac:dyDescent="0.25"/>
    <row r="92" s="72" customFormat="1" x14ac:dyDescent="0.25"/>
    <row r="93" s="72" customFormat="1" x14ac:dyDescent="0.25"/>
    <row r="94" s="72" customFormat="1" x14ac:dyDescent="0.25"/>
    <row r="95" s="72" customFormat="1" x14ac:dyDescent="0.25"/>
    <row r="96" s="72" customFormat="1" x14ac:dyDescent="0.25"/>
    <row r="97" s="72" customFormat="1" x14ac:dyDescent="0.25"/>
    <row r="98" s="72" customFormat="1" x14ac:dyDescent="0.25"/>
    <row r="99" s="72" customFormat="1" x14ac:dyDescent="0.25"/>
    <row r="100" s="72" customFormat="1" x14ac:dyDescent="0.25"/>
    <row r="101" s="72" customFormat="1" x14ac:dyDescent="0.25"/>
    <row r="102" s="72" customFormat="1" x14ac:dyDescent="0.25"/>
    <row r="103" s="72" customFormat="1" x14ac:dyDescent="0.25"/>
    <row r="104" s="72" customFormat="1" x14ac:dyDescent="0.25"/>
    <row r="105" s="72" customFormat="1" x14ac:dyDescent="0.25"/>
    <row r="106" s="72" customFormat="1" x14ac:dyDescent="0.25"/>
    <row r="107" s="72" customFormat="1" x14ac:dyDescent="0.25"/>
    <row r="108" s="72" customFormat="1" x14ac:dyDescent="0.25"/>
    <row r="109" s="72" customFormat="1" x14ac:dyDescent="0.25"/>
    <row r="110" s="72" customFormat="1" x14ac:dyDescent="0.25"/>
    <row r="111" s="72" customFormat="1" x14ac:dyDescent="0.25"/>
    <row r="112" s="72" customFormat="1" x14ac:dyDescent="0.25"/>
    <row r="113" s="72" customFormat="1" x14ac:dyDescent="0.25"/>
    <row r="114" s="72" customFormat="1" x14ac:dyDescent="0.25"/>
    <row r="115" s="72" customFormat="1" x14ac:dyDescent="0.25"/>
    <row r="116" s="72" customFormat="1" x14ac:dyDescent="0.25"/>
    <row r="117" s="72" customFormat="1" x14ac:dyDescent="0.25"/>
    <row r="118" s="72" customFormat="1" x14ac:dyDescent="0.25"/>
    <row r="119" s="72" customFormat="1" x14ac:dyDescent="0.25"/>
    <row r="120" s="72" customFormat="1" x14ac:dyDescent="0.25"/>
    <row r="121" s="72" customFormat="1" x14ac:dyDescent="0.25"/>
    <row r="122" s="72" customFormat="1" x14ac:dyDescent="0.25"/>
    <row r="123" s="72" customFormat="1" x14ac:dyDescent="0.25"/>
    <row r="124" s="72" customFormat="1" x14ac:dyDescent="0.25"/>
    <row r="125" s="72" customFormat="1" x14ac:dyDescent="0.25"/>
    <row r="126" s="72" customFormat="1" x14ac:dyDescent="0.25"/>
    <row r="127" s="72" customFormat="1" x14ac:dyDescent="0.25"/>
    <row r="128" s="72" customFormat="1" x14ac:dyDescent="0.25"/>
    <row r="129" s="72" customFormat="1" x14ac:dyDescent="0.25"/>
    <row r="130" s="72" customFormat="1" x14ac:dyDescent="0.25"/>
    <row r="131" s="72" customFormat="1" x14ac:dyDescent="0.25"/>
    <row r="132" s="72" customFormat="1" x14ac:dyDescent="0.25"/>
    <row r="133" s="72" customFormat="1" x14ac:dyDescent="0.25"/>
    <row r="134" s="72" customFormat="1" x14ac:dyDescent="0.25"/>
    <row r="135" s="72" customFormat="1" x14ac:dyDescent="0.25"/>
    <row r="136" s="72" customFormat="1" x14ac:dyDescent="0.25"/>
    <row r="137" s="72" customFormat="1" x14ac:dyDescent="0.25"/>
    <row r="138" s="72" customFormat="1" x14ac:dyDescent="0.25"/>
    <row r="139" s="72" customFormat="1" x14ac:dyDescent="0.25"/>
    <row r="140" s="72" customFormat="1" x14ac:dyDescent="0.25"/>
    <row r="141" s="72" customFormat="1" x14ac:dyDescent="0.25"/>
    <row r="142" s="72" customFormat="1" x14ac:dyDescent="0.25"/>
    <row r="143" s="72" customFormat="1" x14ac:dyDescent="0.25"/>
    <row r="144" s="72" customFormat="1" x14ac:dyDescent="0.25"/>
    <row r="145" s="72" customFormat="1" x14ac:dyDescent="0.25"/>
    <row r="146" s="72" customFormat="1" x14ac:dyDescent="0.25"/>
    <row r="147" s="72" customFormat="1" x14ac:dyDescent="0.25"/>
    <row r="148" s="72" customFormat="1" x14ac:dyDescent="0.25"/>
    <row r="149" s="72" customFormat="1" x14ac:dyDescent="0.25"/>
    <row r="150" s="72" customFormat="1" x14ac:dyDescent="0.25"/>
    <row r="151" s="72" customFormat="1" x14ac:dyDescent="0.25"/>
    <row r="152" s="72" customFormat="1" x14ac:dyDescent="0.25"/>
    <row r="153" s="72" customFormat="1" x14ac:dyDescent="0.25"/>
    <row r="154" s="72" customFormat="1" x14ac:dyDescent="0.25"/>
    <row r="155" s="72" customFormat="1" x14ac:dyDescent="0.25"/>
    <row r="156" s="72" customFormat="1" x14ac:dyDescent="0.25"/>
    <row r="157" s="72" customFormat="1" x14ac:dyDescent="0.25"/>
    <row r="158" s="72" customFormat="1" x14ac:dyDescent="0.25"/>
    <row r="159" s="72" customFormat="1" x14ac:dyDescent="0.25"/>
    <row r="160" s="72" customFormat="1" x14ac:dyDescent="0.25"/>
    <row r="161" s="72" customFormat="1" x14ac:dyDescent="0.25"/>
    <row r="162" s="72" customFormat="1" x14ac:dyDescent="0.25"/>
    <row r="163" s="72" customFormat="1" x14ac:dyDescent="0.25"/>
    <row r="164" s="72" customFormat="1" x14ac:dyDescent="0.25"/>
    <row r="165" s="72" customFormat="1" x14ac:dyDescent="0.25"/>
    <row r="166" s="72" customFormat="1" x14ac:dyDescent="0.25"/>
    <row r="167" s="72" customFormat="1" x14ac:dyDescent="0.25"/>
    <row r="168" s="72" customFormat="1" x14ac:dyDescent="0.25"/>
    <row r="169" s="72" customFormat="1" x14ac:dyDescent="0.25"/>
    <row r="170" s="72" customFormat="1" x14ac:dyDescent="0.25"/>
    <row r="171" s="72" customFormat="1" x14ac:dyDescent="0.25"/>
    <row r="172" s="72" customFormat="1" x14ac:dyDescent="0.25"/>
    <row r="173" s="72" customFormat="1" x14ac:dyDescent="0.25"/>
    <row r="174" s="72" customFormat="1" x14ac:dyDescent="0.25"/>
    <row r="175" s="72" customFormat="1" x14ac:dyDescent="0.25"/>
    <row r="176" s="72" customFormat="1" x14ac:dyDescent="0.25"/>
    <row r="177" s="72" customFormat="1" x14ac:dyDescent="0.25"/>
    <row r="178" s="72" customFormat="1" x14ac:dyDescent="0.25"/>
    <row r="179" s="72" customFormat="1" x14ac:dyDescent="0.25"/>
    <row r="180" s="72" customFormat="1" x14ac:dyDescent="0.25"/>
    <row r="181" s="72" customFormat="1" x14ac:dyDescent="0.25"/>
    <row r="182" s="72" customFormat="1" x14ac:dyDescent="0.25"/>
    <row r="183" s="72" customFormat="1" x14ac:dyDescent="0.25"/>
    <row r="184" s="72" customFormat="1" x14ac:dyDescent="0.25"/>
    <row r="185" s="72" customFormat="1" x14ac:dyDescent="0.25"/>
    <row r="186" s="72" customFormat="1" x14ac:dyDescent="0.25"/>
    <row r="187" s="72" customFormat="1" x14ac:dyDescent="0.25"/>
    <row r="188" s="72" customFormat="1" x14ac:dyDescent="0.25"/>
    <row r="189" s="72" customFormat="1" x14ac:dyDescent="0.25"/>
    <row r="190" s="72" customFormat="1" x14ac:dyDescent="0.25"/>
    <row r="191" s="72" customFormat="1" x14ac:dyDescent="0.25"/>
    <row r="192" s="72" customFormat="1" x14ac:dyDescent="0.25"/>
    <row r="193" s="72" customFormat="1" x14ac:dyDescent="0.25"/>
    <row r="194" s="72" customFormat="1" x14ac:dyDescent="0.25"/>
    <row r="195" s="72" customFormat="1" x14ac:dyDescent="0.25"/>
    <row r="196" s="72" customFormat="1" x14ac:dyDescent="0.25"/>
    <row r="197" s="72" customFormat="1" x14ac:dyDescent="0.25"/>
    <row r="198" s="72" customFormat="1" x14ac:dyDescent="0.25"/>
    <row r="199" s="72" customFormat="1" x14ac:dyDescent="0.25"/>
    <row r="200" s="72" customFormat="1" x14ac:dyDescent="0.25"/>
    <row r="201" s="72" customFormat="1" x14ac:dyDescent="0.25"/>
    <row r="202" s="72" customFormat="1" x14ac:dyDescent="0.25"/>
    <row r="203" s="72" customFormat="1" x14ac:dyDescent="0.25"/>
    <row r="204" s="72" customFormat="1" x14ac:dyDescent="0.25"/>
    <row r="205" s="72" customFormat="1" x14ac:dyDescent="0.25"/>
    <row r="206" s="72" customFormat="1" x14ac:dyDescent="0.25"/>
    <row r="207" s="72" customFormat="1" x14ac:dyDescent="0.25"/>
    <row r="208" s="72" customFormat="1" x14ac:dyDescent="0.25"/>
    <row r="209" s="72" customFormat="1" x14ac:dyDescent="0.25"/>
    <row r="210" s="72" customFormat="1" x14ac:dyDescent="0.25"/>
    <row r="211" s="72" customFormat="1" x14ac:dyDescent="0.25"/>
    <row r="212" s="72" customFormat="1" x14ac:dyDescent="0.25"/>
    <row r="213" s="72" customFormat="1" x14ac:dyDescent="0.25"/>
    <row r="214" s="72" customFormat="1" x14ac:dyDescent="0.25"/>
    <row r="215" s="72" customFormat="1" x14ac:dyDescent="0.25"/>
    <row r="216" s="72" customFormat="1" x14ac:dyDescent="0.25"/>
    <row r="217" s="72" customFormat="1" x14ac:dyDescent="0.25"/>
    <row r="218" s="72" customFormat="1" x14ac:dyDescent="0.25"/>
    <row r="219" s="72" customFormat="1" x14ac:dyDescent="0.25"/>
    <row r="220" s="72" customFormat="1" x14ac:dyDescent="0.25"/>
    <row r="221" s="72" customFormat="1" x14ac:dyDescent="0.25"/>
    <row r="222" s="72" customFormat="1" x14ac:dyDescent="0.25"/>
    <row r="223" s="72" customFormat="1" x14ac:dyDescent="0.25"/>
    <row r="224" s="72" customFormat="1" x14ac:dyDescent="0.25"/>
    <row r="225" s="72" customFormat="1" x14ac:dyDescent="0.25"/>
    <row r="226" s="72" customFormat="1" x14ac:dyDescent="0.25"/>
    <row r="227" s="72" customFormat="1" x14ac:dyDescent="0.25"/>
    <row r="228" s="72" customFormat="1" x14ac:dyDescent="0.25"/>
    <row r="229" s="72" customFormat="1" x14ac:dyDescent="0.25"/>
    <row r="230" s="72" customFormat="1" x14ac:dyDescent="0.25"/>
    <row r="231" s="72" customFormat="1" x14ac:dyDescent="0.25"/>
    <row r="232" s="72" customFormat="1" x14ac:dyDescent="0.25"/>
    <row r="233" s="72" customFormat="1" x14ac:dyDescent="0.25"/>
    <row r="234" s="72" customFormat="1" x14ac:dyDescent="0.25"/>
    <row r="235" s="72" customFormat="1" x14ac:dyDescent="0.25"/>
    <row r="236" s="72" customFormat="1" x14ac:dyDescent="0.25"/>
    <row r="237" s="72" customFormat="1" x14ac:dyDescent="0.25"/>
    <row r="238" s="72" customFormat="1" x14ac:dyDescent="0.25"/>
    <row r="239" s="72" customFormat="1" x14ac:dyDescent="0.25"/>
    <row r="240" s="72" customFormat="1" x14ac:dyDescent="0.25"/>
    <row r="241" s="72" customFormat="1" x14ac:dyDescent="0.25"/>
    <row r="242" s="72" customFormat="1" x14ac:dyDescent="0.25"/>
    <row r="243" s="72" customFormat="1" x14ac:dyDescent="0.25"/>
    <row r="244" s="72" customFormat="1" x14ac:dyDescent="0.25"/>
    <row r="245" s="72" customFormat="1" x14ac:dyDescent="0.25"/>
    <row r="246" s="72" customFormat="1" x14ac:dyDescent="0.25"/>
    <row r="247" s="72" customFormat="1" x14ac:dyDescent="0.25"/>
    <row r="248" s="72" customFormat="1" x14ac:dyDescent="0.25"/>
    <row r="249" s="72" customFormat="1" x14ac:dyDescent="0.25"/>
    <row r="250" s="72" customFormat="1" x14ac:dyDescent="0.25"/>
    <row r="251" s="72" customFormat="1" x14ac:dyDescent="0.25"/>
    <row r="252" s="72" customFormat="1" x14ac:dyDescent="0.25"/>
    <row r="253" s="72" customFormat="1" x14ac:dyDescent="0.25"/>
    <row r="254" s="72" customFormat="1" x14ac:dyDescent="0.25"/>
    <row r="255" s="72" customFormat="1" x14ac:dyDescent="0.25"/>
    <row r="256" s="72" customFormat="1" x14ac:dyDescent="0.25"/>
    <row r="257" s="72" customFormat="1" x14ac:dyDescent="0.25"/>
    <row r="258" s="72" customFormat="1" x14ac:dyDescent="0.25"/>
    <row r="259" s="72" customFormat="1" x14ac:dyDescent="0.25"/>
    <row r="260" s="72" customFormat="1" x14ac:dyDescent="0.25"/>
    <row r="261" s="72" customFormat="1" x14ac:dyDescent="0.25"/>
    <row r="262" s="72" customFormat="1" x14ac:dyDescent="0.25"/>
    <row r="263" s="72" customFormat="1" x14ac:dyDescent="0.25"/>
    <row r="264" s="72" customFormat="1" x14ac:dyDescent="0.25"/>
    <row r="265" s="72" customFormat="1" x14ac:dyDescent="0.25"/>
    <row r="266" s="72" customFormat="1" x14ac:dyDescent="0.25"/>
    <row r="267" s="72" customFormat="1" x14ac:dyDescent="0.25"/>
    <row r="268" s="72" customFormat="1" x14ac:dyDescent="0.25"/>
    <row r="269" s="72" customFormat="1" x14ac:dyDescent="0.25"/>
    <row r="270" s="72" customFormat="1" x14ac:dyDescent="0.25"/>
    <row r="271" s="72" customFormat="1" x14ac:dyDescent="0.25"/>
    <row r="272" s="72" customFormat="1" x14ac:dyDescent="0.25"/>
    <row r="273" s="72" customFormat="1" x14ac:dyDescent="0.25"/>
    <row r="274" s="72" customFormat="1" x14ac:dyDescent="0.25"/>
    <row r="275" s="72" customFormat="1" x14ac:dyDescent="0.25"/>
    <row r="276" s="72" customFormat="1" x14ac:dyDescent="0.25"/>
    <row r="277" s="72" customFormat="1" x14ac:dyDescent="0.25"/>
    <row r="278" s="72" customFormat="1" x14ac:dyDescent="0.25"/>
    <row r="279" s="72" customFormat="1" x14ac:dyDescent="0.25"/>
    <row r="280" s="72" customFormat="1" x14ac:dyDescent="0.25"/>
    <row r="281" s="72" customFormat="1" x14ac:dyDescent="0.25"/>
    <row r="282" s="72" customFormat="1" x14ac:dyDescent="0.25"/>
    <row r="283" s="72" customFormat="1" x14ac:dyDescent="0.25"/>
    <row r="284" s="72" customFormat="1" x14ac:dyDescent="0.25"/>
    <row r="285" s="72" customFormat="1" x14ac:dyDescent="0.25"/>
    <row r="286" s="72" customFormat="1" x14ac:dyDescent="0.25"/>
    <row r="287" s="72" customFormat="1" x14ac:dyDescent="0.25"/>
    <row r="288" s="72" customFormat="1" x14ac:dyDescent="0.25"/>
    <row r="289" s="72" customFormat="1" x14ac:dyDescent="0.25"/>
    <row r="290" s="72" customFormat="1" x14ac:dyDescent="0.25"/>
    <row r="291" s="72" customFormat="1" x14ac:dyDescent="0.25"/>
    <row r="292" s="72" customFormat="1" x14ac:dyDescent="0.25"/>
    <row r="293" s="72" customFormat="1" x14ac:dyDescent="0.25"/>
    <row r="294" s="72" customFormat="1" x14ac:dyDescent="0.25"/>
    <row r="295" s="72" customFormat="1" x14ac:dyDescent="0.25"/>
    <row r="296" s="72" customFormat="1" x14ac:dyDescent="0.25"/>
    <row r="297" s="72" customFormat="1" x14ac:dyDescent="0.25"/>
    <row r="298" s="72" customFormat="1" x14ac:dyDescent="0.25"/>
    <row r="299" s="72" customFormat="1" x14ac:dyDescent="0.25"/>
    <row r="300" s="72" customFormat="1" x14ac:dyDescent="0.25"/>
    <row r="301" s="72" customFormat="1" x14ac:dyDescent="0.25"/>
    <row r="302" s="72" customFormat="1" x14ac:dyDescent="0.25"/>
    <row r="303" s="72" customFormat="1" x14ac:dyDescent="0.25"/>
    <row r="304" s="72" customFormat="1" x14ac:dyDescent="0.25"/>
    <row r="305" s="72" customFormat="1" x14ac:dyDescent="0.25"/>
    <row r="306" s="72" customFormat="1" x14ac:dyDescent="0.25"/>
    <row r="307" s="72" customFormat="1" x14ac:dyDescent="0.25"/>
    <row r="308" s="72" customFormat="1" x14ac:dyDescent="0.25"/>
    <row r="309" s="72" customFormat="1" x14ac:dyDescent="0.25"/>
    <row r="310" s="72" customFormat="1" x14ac:dyDescent="0.25"/>
    <row r="311" s="72" customFormat="1" x14ac:dyDescent="0.25"/>
    <row r="312" s="72" customFormat="1" x14ac:dyDescent="0.25"/>
    <row r="313" s="72" customFormat="1" x14ac:dyDescent="0.25"/>
    <row r="314" s="72" customFormat="1" x14ac:dyDescent="0.25"/>
    <row r="315" s="72" customFormat="1" x14ac:dyDescent="0.25"/>
    <row r="316" s="72" customFormat="1" x14ac:dyDescent="0.25"/>
    <row r="317" s="72" customFormat="1" x14ac:dyDescent="0.25"/>
    <row r="318" s="72" customFormat="1" x14ac:dyDescent="0.25"/>
    <row r="319" s="72" customFormat="1" x14ac:dyDescent="0.25"/>
    <row r="320" s="72" customFormat="1" x14ac:dyDescent="0.25"/>
    <row r="321" s="72" customFormat="1" x14ac:dyDescent="0.25"/>
    <row r="322" s="72" customFormat="1" x14ac:dyDescent="0.25"/>
    <row r="323" s="72" customFormat="1" x14ac:dyDescent="0.25"/>
    <row r="324" s="72" customFormat="1" x14ac:dyDescent="0.25"/>
    <row r="325" s="72" customFormat="1" x14ac:dyDescent="0.25"/>
    <row r="326" s="72" customFormat="1" x14ac:dyDescent="0.25"/>
    <row r="327" s="72" customFormat="1" x14ac:dyDescent="0.25"/>
    <row r="328" s="72" customFormat="1" x14ac:dyDescent="0.25"/>
    <row r="329" s="72" customFormat="1" x14ac:dyDescent="0.25"/>
    <row r="330" s="72" customFormat="1" x14ac:dyDescent="0.25"/>
    <row r="331" s="72" customFormat="1" x14ac:dyDescent="0.25"/>
    <row r="332" s="72" customFormat="1" x14ac:dyDescent="0.25"/>
    <row r="333" s="72" customFormat="1" x14ac:dyDescent="0.25"/>
    <row r="334" s="72" customFormat="1" x14ac:dyDescent="0.25"/>
    <row r="335" s="72" customFormat="1" x14ac:dyDescent="0.25"/>
    <row r="336" s="72" customFormat="1" x14ac:dyDescent="0.25"/>
    <row r="337" s="72" customFormat="1" x14ac:dyDescent="0.25"/>
    <row r="338" s="72" customFormat="1" x14ac:dyDescent="0.25"/>
    <row r="339" s="72" customFormat="1" x14ac:dyDescent="0.25"/>
    <row r="340" s="72" customFormat="1" x14ac:dyDescent="0.25"/>
    <row r="341" s="72" customFormat="1" x14ac:dyDescent="0.25"/>
    <row r="342" s="72" customFormat="1" x14ac:dyDescent="0.25"/>
    <row r="343" s="72" customFormat="1" x14ac:dyDescent="0.25"/>
    <row r="344" s="72" customFormat="1" x14ac:dyDescent="0.25"/>
    <row r="345" s="72" customFormat="1" x14ac:dyDescent="0.25"/>
    <row r="346" s="72" customFormat="1" x14ac:dyDescent="0.25"/>
    <row r="347" s="72" customFormat="1" x14ac:dyDescent="0.25"/>
    <row r="348" s="72" customFormat="1" x14ac:dyDescent="0.25"/>
    <row r="349" s="72" customFormat="1" x14ac:dyDescent="0.25"/>
    <row r="350" s="72" customFormat="1" x14ac:dyDescent="0.25"/>
    <row r="351" s="72" customFormat="1" x14ac:dyDescent="0.25"/>
    <row r="352" s="72" customFormat="1" x14ac:dyDescent="0.25"/>
    <row r="353" s="72" customFormat="1" x14ac:dyDescent="0.25"/>
    <row r="354" s="72" customFormat="1" x14ac:dyDescent="0.25"/>
    <row r="355" s="72" customFormat="1" x14ac:dyDescent="0.25"/>
    <row r="356" s="72" customFormat="1" x14ac:dyDescent="0.25"/>
    <row r="357" s="72" customFormat="1" x14ac:dyDescent="0.25"/>
    <row r="358" s="72" customFormat="1" x14ac:dyDescent="0.25"/>
    <row r="359" s="72" customFormat="1" x14ac:dyDescent="0.25"/>
    <row r="360" s="72" customFormat="1" x14ac:dyDescent="0.25"/>
    <row r="361" s="72" customFormat="1" x14ac:dyDescent="0.25"/>
    <row r="362" s="72" customFormat="1" x14ac:dyDescent="0.25"/>
    <row r="363" s="72" customFormat="1" x14ac:dyDescent="0.25"/>
    <row r="364" s="72" customFormat="1" x14ac:dyDescent="0.25"/>
    <row r="365" s="72" customFormat="1" x14ac:dyDescent="0.25"/>
    <row r="366" s="72" customFormat="1" x14ac:dyDescent="0.25"/>
    <row r="367" s="72" customFormat="1" x14ac:dyDescent="0.25"/>
    <row r="368" s="72" customFormat="1" x14ac:dyDescent="0.25"/>
    <row r="369" s="72" customFormat="1" x14ac:dyDescent="0.25"/>
    <row r="370" s="72" customFormat="1" x14ac:dyDescent="0.25"/>
    <row r="371" s="72" customFormat="1" x14ac:dyDescent="0.25"/>
    <row r="372" s="72" customFormat="1" x14ac:dyDescent="0.25"/>
    <row r="373" s="72" customFormat="1" x14ac:dyDescent="0.25"/>
    <row r="374" s="72" customFormat="1" x14ac:dyDescent="0.25"/>
    <row r="375" s="72" customFormat="1" x14ac:dyDescent="0.25"/>
    <row r="376" s="72" customFormat="1" x14ac:dyDescent="0.25"/>
  </sheetData>
  <mergeCells count="1">
    <mergeCell ref="A75:Q75"/>
  </mergeCells>
  <dataValidations count="1">
    <dataValidation type="list" allowBlank="1" showInputMessage="1" showErrorMessage="1" sqref="E52" xr:uid="{93D96548-08DF-4F6B-82C4-C97419ECAC12}">
      <formula1>"YES,NO"</formula1>
    </dataValidation>
  </dataValidations>
  <pageMargins left="0.7" right="0.7" top="0.75" bottom="0.75" header="0.3" footer="0.3"/>
  <pageSetup orientation="portrait" horizont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B V u m T U e w E A A P U L A A A T A A A A R m 9 y b X V s Y X M v U 2 V j d G l v b j E u b e y R T 0 v D M B i H 7 4 V 9 h 9 D h 2 K T 0 n 1 0 7 l S J S R Q X B w Y Y e x E P W v l 0 j b V K T V C l j 3 9 2 0 n Q e h Z z 2 s v T R 5 f v D y / v I I i C V h F K 2 6 v 3 M 5 0 k a a y D C H B I 3 1 N d 7 k g G w d h S g H O d K Q + l a s 4 j E o 8 g I b c 4 m 3 M G 0 O E a M S q B R T P Z O y F B e W l R K K a Q x m j T P G z J g V 1 k f F J F g n 8 9 u 7 1 T K y M i I k 4 / V V C Z y w x A m d u R P Y 5 4 F v 2 5 M O u a H j B 9 7 C 9 2 y F i B r P P 3 E e O g W b p C R X t / A w Y Z J y + K i A x n U b E h r n V Q L X y X s l J C R R z g S E k l e g z 2 Z G V + E G S 2 y r B l 2 V n b 1 / b c j b I R 3 r U Y b p V j 3 A u i 6 h 6 d 4 + g 7 n m m I q U 8 S J i e V X Q J h T T d p S x 2 + n q A L q B p K I o U e e 9 g X b 6 U w n 0 B 9 K q 2 A B v 8 T 3 Z Z j 3 4 k X 3 1 0 L b A a U + g G q I u 7 E u f m y W b j R 6 o 9 D 2 z 2 X a / n 4 0 0 Q n t b 9 n p H U 3 c 2 u D 9 W 9 2 e D + 6 N 1 7 / 2 R e 9 9 x A 8 / 1 f r u f L x z P G 9 z / l / v 5 4 P 5 o 3 f u D + y N w / w 0 A A P / / A w B Q S w E C L Q A U A A Y A C A A A A C E A K t 2 q Q N I A A A A 3 A Q A A E w A A A A A A A A A A A A A A A A A A A A A A W 0 N v b n R l b n R f V H l w Z X N d L n h t b F B L A Q I t A B Q A A g A I A A A A I Q C 3 k J f x r Q A A A P c A A A A S A A A A A A A A A A A A A A A A A A s D A A B D b 2 5 m a W c v U G F j a 2 F n Z S 5 4 b W x Q S w E C L Q A U A A I A C A A A A C E A V b p k 1 H s B A A D 1 C w A A E w A A A A A A A A A A A A A A A A D o A w A A R m 9 y b X V s Y X M v U 2 V j d G l v b j E u b V B L B Q Y A A A A A A w A D A M I A A A C U 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z 4 A A A A A A A D l P 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J T I w M 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E t M j h U M j I 6 N D c 6 N D Y u O D A 1 O D M x N 1 o i L z 4 8 R W 5 0 c n k g V H l w Z T 0 i R m l s b E N v b H V t b l R 5 c G V z I i B W Y W x 1 Z T 0 i c 0 N R V U Z C U V V G Q X c 9 P S I v P j x F b n R y e S B U e X B l P S J G a W x s Q 2 9 s d W 1 u T m F t Z X M i I F Z h b H V l P S J z W y Z x d W 9 0 O 0 R h d G U m c X V v d D s s J n F 1 b 3 Q 7 T 3 B l b i Z x d W 9 0 O y w m c X V v d D t I a W d o J n F 1 b 3 Q 7 L C Z x d W 9 0 O 0 x v d y Z x d W 9 0 O y w m c X V v d D t D b G 9 z Z S o m c X V v d D s s J n F 1 b 3 Q 7 Q W R q I E N s b 3 N l K i o m c X V v d D s s J n F 1 b 3 Q 7 V m 9 s d W 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V G F i b G U g M C 9 B d X R v U m V t b 3 Z l Z E N v b H V t b n M x L n t E Y X R l L D B 9 J n F 1 b 3 Q 7 L C Z x d W 9 0 O 1 N l Y 3 R p b 2 4 x L 1 R h Y m x l I D A v Q X V 0 b 1 J l b W 9 2 Z W R D b 2 x 1 b W 5 z M S 5 7 T 3 B l b i w x f S Z x d W 9 0 O y w m c X V v d D t T Z W N 0 a W 9 u M S 9 U Y W J s Z S A w L 0 F 1 d G 9 S Z W 1 v d m V k Q 2 9 s d W 1 u c z E u e 0 h p Z 2 g s M n 0 m c X V v d D s s J n F 1 b 3 Q 7 U 2 V j d G l v b j E v V G F i b G U g M C 9 B d X R v U m V t b 3 Z l Z E N v b H V t b n M x L n t M b 3 c s M 3 0 m c X V v d D s s J n F 1 b 3 Q 7 U 2 V j d G l v b j E v V G F i b G U g M C 9 B d X R v U m V t b 3 Z l Z E N v b H V t b n M x L n t D b G 9 z Z S o s N H 0 m c X V v d D s s J n F 1 b 3 Q 7 U 2 V j d G l v b j E v V G F i b G U g M C 9 B d X R v U m V t b 3 Z l Z E N v b H V t b n M x L n t B Z G o g Q 2 x v c 2 U q K i w 1 f S Z x d W 9 0 O y w m c X V v d D t T Z W N 0 a W 9 u M S 9 U Y W J s Z S A w L 0 F 1 d G 9 S Z W 1 v d m V k Q 2 9 s d W 1 u c z E u e 1 Z v b H V t Z S w 2 f S Z x d W 9 0 O 1 0 s J n F 1 b 3 Q 7 Q 2 9 s d W 1 u Q 2 9 1 b n Q m c X V v d D s 6 N y w m c X V v d D t L Z X l D b 2 x 1 b W 5 O Y W 1 l c y Z x d W 9 0 O z p b X S w m c X V v d D t D b 2 x 1 b W 5 J Z G V u d G l 0 a W V z J n F 1 b 3 Q 7 O l s m c X V v d D t T Z W N 0 a W 9 u M S 9 U Y W J s Z S A w L 0 F 1 d G 9 S Z W 1 v d m V k Q 2 9 s d W 1 u c z E u e 0 R h d G U s M H 0 m c X V v d D s s J n F 1 b 3 Q 7 U 2 V j d G l v b j E v V G F i b G U g M C 9 B d X R v U m V t b 3 Z l Z E N v b H V t b n M x L n t P c G V u L D F 9 J n F 1 b 3 Q 7 L C Z x d W 9 0 O 1 N l Y 3 R p b 2 4 x L 1 R h Y m x l I D A v Q X V 0 b 1 J l b W 9 2 Z W R D b 2 x 1 b W 5 z M S 5 7 S G l n a C w y f S Z x d W 9 0 O y w m c X V v d D t T Z W N 0 a W 9 u M S 9 U Y W J s Z S A w L 0 F 1 d G 9 S Z W 1 v d m V k Q 2 9 s d W 1 u c z E u e 0 x v d y w z f S Z x d W 9 0 O y w m c X V v d D t T Z W N 0 a W 9 u M S 9 U Y W J s Z S A w L 0 F 1 d G 9 S Z W 1 v d m V k Q 2 9 s d W 1 u c z E u e 0 N s b 3 N l K i w 0 f S Z x d W 9 0 O y w m c X V v d D t T Z W N 0 a W 9 u M S 9 U Y W J s Z S A w L 0 F 1 d G 9 S Z W 1 v d m V k Q 2 9 s d W 1 u c z E u e 0 F k a i B D b G 9 z Z S o q L D V 9 J n F 1 b 3 Q 7 L C Z x d W 9 0 O 1 N l Y 3 R p b 2 4 x L 1 R h Y m x l I D A v Q X V 0 b 1 J l b W 9 2 Z W R D b 2 x 1 b W 5 z M S 5 7 V m 9 s d W 1 l L D 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s Z S U y M D A l M j A o M i k 8 L 0 l 0 Z W 1 Q Y X R o P j w v S X R l b U x v Y 2 F 0 a W 9 u P j x T d G F i b G V F b n R y a W V z P j x F b n R y e S B U e X B l P S J B Z G R l Z F R v R G F 0 Y U 1 v Z G V s I i B W Y W x 1 Z T 0 i b D A i L z 4 8 R W 5 0 c n k g V H l w Z T 0 i Q n V m Z m V y T m V 4 d F J l Z n J l c 2 g i I F Z h b H V l P S J s M S I v P j x F b n R y e S B U e X B l P S J G a W x s Q 2 9 1 b n Q i I F Z h b H V l P S J s N j E i L z 4 8 R W 5 0 c n k g V H l w Z T 0 i R m l s b E V u Y W J s Z W Q i I F Z h b H V l P S J s M S I v P j x F b n R y e S B U e X B l P S J G a W x s R X J y b 3 J D b 2 R l I i B W Y W x 1 Z T 0 i c 1 V u a 2 5 v d 2 4 i L z 4 8 R W 5 0 c n k g V H l w Z T 0 i R m l s b E V y c m 9 y Q 2 9 1 b n Q i I F Z h b H V l P S J s M C I v P j x F b n R y e S B U e X B l P S J G a W x s T G F z d F V w Z G F 0 Z W Q i I F Z h b H V l P S J k M j A y M y 0 w M S 0 y O F Q y M j o 0 N z o 0 N i 4 4 M D U 4 M z E 3 W i I v P j x F b n R y e S B U e X B l P S J G a W x s Q 2 9 s d W 1 u V H l w Z X M i I F Z h b H V l P S J z Q 1 F V R k J R V U Z B d z 0 9 I i 8 + P E V u d H J 5 I F R 5 c G U 9 I k Z p b G x D b 2 x 1 b W 5 O Y W 1 l c y I g V m F s d W U 9 I n N b J n F 1 b 3 Q 7 R G F 0 Z S Z x d W 9 0 O y w m c X V v d D t P c G V u J n F 1 b 3 Q 7 L C Z x d W 9 0 O 0 h p Z 2 g m c X V v d D s s J n F 1 b 3 Q 7 T G 9 3 J n F 1 b 3 Q 7 L C Z x d W 9 0 O 0 N s b 3 N l K i Z x d W 9 0 O y w m c X V v d D t B Z G o g Q 2 x v c 2 U q K i Z x d W 9 0 O y w m c X V v d D t W b 2 x 1 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3 L C Z x d W 9 0 O 2 t l e U N v b H V t b k 5 h b W V z J n F 1 b 3 Q 7 O l t d L C Z x d W 9 0 O 3 F 1 Z X J 5 U m V s Y X R p b 2 5 z a G l w c y Z x d W 9 0 O z p b X S w m c X V v d D t j b 2 x 1 b W 5 J Z G V u d G l 0 a W V z J n F 1 b 3 Q 7 O l s m c X V v d D t T Z W N 0 a W 9 u M S 9 U Y W J s Z S A w L 0 F 1 d G 9 S Z W 1 v d m V k Q 2 9 s d W 1 u c z E u e 0 R h d G U s M H 0 m c X V v d D s s J n F 1 b 3 Q 7 U 2 V j d G l v b j E v V G F i b G U g M C 9 B d X R v U m V t b 3 Z l Z E N v b H V t b n M x L n t P c G V u L D F 9 J n F 1 b 3 Q 7 L C Z x d W 9 0 O 1 N l Y 3 R p b 2 4 x L 1 R h Y m x l I D A v Q X V 0 b 1 J l b W 9 2 Z W R D b 2 x 1 b W 5 z M S 5 7 S G l n a C w y f S Z x d W 9 0 O y w m c X V v d D t T Z W N 0 a W 9 u M S 9 U Y W J s Z S A w L 0 F 1 d G 9 S Z W 1 v d m V k Q 2 9 s d W 1 u c z E u e 0 x v d y w z f S Z x d W 9 0 O y w m c X V v d D t T Z W N 0 a W 9 u M S 9 U Y W J s Z S A w L 0 F 1 d G 9 S Z W 1 v d m V k Q 2 9 s d W 1 u c z E u e 0 N s b 3 N l K i w 0 f S Z x d W 9 0 O y w m c X V v d D t T Z W N 0 a W 9 u M S 9 U Y W J s Z S A w L 0 F 1 d G 9 S Z W 1 v d m V k Q 2 9 s d W 1 u c z E u e 0 F k a i B D b G 9 z Z S o q L D V 9 J n F 1 b 3 Q 7 L C Z x d W 9 0 O 1 N l Y 3 R p b 2 4 x L 1 R h Y m x l I D A v Q X V 0 b 1 J l b W 9 2 Z W R D b 2 x 1 b W 5 z M S 5 7 V m 9 s d W 1 l L D Z 9 J n F 1 b 3 Q 7 X S w m c X V v d D t D b 2 x 1 b W 5 D b 3 V u d C Z x d W 9 0 O z o 3 L C Z x d W 9 0 O 0 t l e U N v b H V t b k 5 h b W V z J n F 1 b 3 Q 7 O l t d L C Z x d W 9 0 O 0 N v b H V t b k l k Z W 5 0 a X R p Z X M m c X V v d D s 6 W y Z x d W 9 0 O 1 N l Y 3 R p b 2 4 x L 1 R h Y m x l I D A v Q X V 0 b 1 J l b W 9 2 Z W R D b 2 x 1 b W 5 z M S 5 7 R G F 0 Z S w w f S Z x d W 9 0 O y w m c X V v d D t T Z W N 0 a W 9 u M S 9 U Y W J s Z S A w L 0 F 1 d G 9 S Z W 1 v d m V k Q 2 9 s d W 1 u c z E u e 0 9 w Z W 4 s M X 0 m c X V v d D s s J n F 1 b 3 Q 7 U 2 V j d G l v b j E v V G F i b G U g M C 9 B d X R v U m V t b 3 Z l Z E N v b H V t b n M x L n t I a W d o L D J 9 J n F 1 b 3 Q 7 L C Z x d W 9 0 O 1 N l Y 3 R p b 2 4 x L 1 R h Y m x l I D A v Q X V 0 b 1 J l b W 9 2 Z W R D b 2 x 1 b W 5 z M S 5 7 T G 9 3 L D N 9 J n F 1 b 3 Q 7 L C Z x d W 9 0 O 1 N l Y 3 R p b 2 4 x L 1 R h Y m x l I D A v Q X V 0 b 1 J l b W 9 2 Z W R D b 2 x 1 b W 5 z M S 5 7 Q 2 x v c 2 U q L D R 9 J n F 1 b 3 Q 7 L C Z x d W 9 0 O 1 N l Y 3 R p b 2 4 x L 1 R h Y m x l I D A v Q X V 0 b 1 J l b W 9 2 Z W R D b 2 x 1 b W 5 z M S 5 7 Q W R q I E N s b 3 N l K i o s N X 0 m c X V v d D s s J n F 1 b 3 Q 7 U 2 V j d G l v b j E v V G F i b G U g M C 9 B d X R v U m V t b 3 Z l Z E N v b H V t b n M x L n t W b 2 x 1 b W U s N n 0 m c X V v d D t d L C Z x d W 9 0 O 1 J l b G F 0 a W 9 u c 2 h p c E l u Z m 8 m c X V v d D s 6 W 1 1 9 I i 8 + P E V u d H J 5 I F R 5 c G U 9 I l J l c 3 V s d F R 5 c G U i I F Z h b H V l P S J z V G F i b G U i L z 4 8 R W 5 0 c n k g V H l w Z T 0 i R m l s b E 9 i a m V j d F R 5 c G U i I F Z h b H V l P S J z V G F i b G U i L z 4 8 R W 5 0 c n k g V H l w Z T 0 i R m l s b F R h c m d l d C I g V m F s d W U 9 I n N U Y W J s Z V 8 w N C I v P j x F b n R y e S B U e X B l P S J M b 2 F k Z W R U b 0 F u Y W x 5 c 2 l z U 2 V y d m l j Z X M i I F Z h b H V l P S J s M C I v P j w v U 3 R h Y m x l R W 5 0 c m l l c z 4 8 L 0 l 0 Z W 0 + P E l 0 Z W 0 + P E l 0 Z W 1 M b 2 N h d G l v b j 4 8 S X R l b V R 5 c G U + R m 9 y b X V s Y T w v S X R l b V R 5 c G U + P E l 0 Z W 1 Q Y X R o P l N l Y 3 R p b 2 4 x L 1 R h Y m x l J T I w M C U y M C g z K T w v S X R l b V B h d G g + P C 9 J d G V t T G 9 j Y X R p b 2 4 + P F N 0 Y W J s Z U V u d H J p Z X M + P E V u d H J 5 I F R 5 c G U 9 I k F k Z G V k V G 9 E Y X R h T W 9 k Z W w i I F Z h b H V l P S J s M C I v P j x F b n R y e S B U e X B l P S J C d W Z m Z X J O Z X h 0 U m V m c m V z a C I g V m F s d W U 9 I m w x I i 8 + P E V u d H J 5 I F R 5 c G U 9 I k Z p b G x D b 3 V u d C I g V m F s d W U 9 I m w 2 M S I v P j x F b n R y e S B U e X B l P S J G a W x s R W 5 h Y m x l Z C I g V m F s d W U 9 I m w x I i 8 + P E V u d H J 5 I F R 5 c G U 9 I k Z p b G x F c n J v c k N v Z G U i I F Z h b H V l P S J z V W 5 r b m 9 3 b i I v P j x F b n R y e S B U e X B l P S J G a W x s R X J y b 3 J D b 3 V u d C I g V m F s d W U 9 I m w w I i 8 + P E V u d H J 5 I F R 5 c G U 9 I k Z p b G x M Y X N 0 V X B k Y X R l Z C I g V m F s d W U 9 I m Q y M D I z L T A x L T I 4 V D I y O j Q 3 O j Q 2 L j g w N T g z M T d a I i 8 + P E V u d H J 5 I F R 5 c G U 9 I k Z p b G x D b 2 x 1 b W 5 U e X B l c y I g V m F s d W U 9 I n N D U V V G Q l F V R k F 3 P T 0 i L z 4 8 R W 5 0 c n k g V H l w Z T 0 i R m l s b E N v b H V t b k 5 h b W V z I i B W Y W x 1 Z T 0 i c 1 s m c X V v d D t E Y X R l J n F 1 b 3 Q 7 L C Z x d W 9 0 O 0 9 w Z W 4 m c X V v d D s s J n F 1 b 3 Q 7 S G l n a C Z x d W 9 0 O y w m c X V v d D t M b 3 c m c X V v d D s s J n F 1 b 3 Q 7 Q 2 x v c 2 U q J n F 1 b 3 Q 7 L C Z x d W 9 0 O 0 F k a i B D b G 9 z Z S o q J n F 1 b 3 Q 7 L C Z x d W 9 0 O 1 Z v b H V 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1 0 s J n F 1 b 3 Q 7 c X V l c n l S Z W x h d G l v b n N o a X B z J n F 1 b 3 Q 7 O l t d L C Z x d W 9 0 O 2 N v b H V t b k l k Z W 5 0 a X R p Z X M m c X V v d D s 6 W y Z x d W 9 0 O 1 N l Y 3 R p b 2 4 x L 1 R h Y m x l I D A v Q X V 0 b 1 J l b W 9 2 Z W R D b 2 x 1 b W 5 z M S 5 7 R G F 0 Z S w w f S Z x d W 9 0 O y w m c X V v d D t T Z W N 0 a W 9 u M S 9 U Y W J s Z S A w L 0 F 1 d G 9 S Z W 1 v d m V k Q 2 9 s d W 1 u c z E u e 0 9 w Z W 4 s M X 0 m c X V v d D s s J n F 1 b 3 Q 7 U 2 V j d G l v b j E v V G F i b G U g M C 9 B d X R v U m V t b 3 Z l Z E N v b H V t b n M x L n t I a W d o L D J 9 J n F 1 b 3 Q 7 L C Z x d W 9 0 O 1 N l Y 3 R p b 2 4 x L 1 R h Y m x l I D A v Q X V 0 b 1 J l b W 9 2 Z W R D b 2 x 1 b W 5 z M S 5 7 T G 9 3 L D N 9 J n F 1 b 3 Q 7 L C Z x d W 9 0 O 1 N l Y 3 R p b 2 4 x L 1 R h Y m x l I D A v Q X V 0 b 1 J l b W 9 2 Z W R D b 2 x 1 b W 5 z M S 5 7 Q 2 x v c 2 U q L D R 9 J n F 1 b 3 Q 7 L C Z x d W 9 0 O 1 N l Y 3 R p b 2 4 x L 1 R h Y m x l I D A v Q X V 0 b 1 J l b W 9 2 Z W R D b 2 x 1 b W 5 z M S 5 7 Q W R q I E N s b 3 N l K i o s N X 0 m c X V v d D s s J n F 1 b 3 Q 7 U 2 V j d G l v b j E v V G F i b G U g M C 9 B d X R v U m V t b 3 Z l Z E N v b H V t b n M x L n t W b 2 x 1 b W U s N n 0 m c X V v d D t d L C Z x d W 9 0 O 0 N v b H V t b k N v d W 5 0 J n F 1 b 3 Q 7 O j c s J n F 1 b 3 Q 7 S 2 V 5 Q 2 9 s d W 1 u T m F t Z X M m c X V v d D s 6 W 1 0 s J n F 1 b 3 Q 7 Q 2 9 s d W 1 u S W R l b n R p d G l l c y Z x d W 9 0 O z p b J n F 1 b 3 Q 7 U 2 V j d G l v b j E v V G F i b G U g M C 9 B d X R v U m V t b 3 Z l Z E N v b H V t b n M x L n t E Y X R l L D B 9 J n F 1 b 3 Q 7 L C Z x d W 9 0 O 1 N l Y 3 R p b 2 4 x L 1 R h Y m x l I D A v Q X V 0 b 1 J l b W 9 2 Z W R D b 2 x 1 b W 5 z M S 5 7 T 3 B l b i w x f S Z x d W 9 0 O y w m c X V v d D t T Z W N 0 a W 9 u M S 9 U Y W J s Z S A w L 0 F 1 d G 9 S Z W 1 v d m V k Q 2 9 s d W 1 u c z E u e 0 h p Z 2 g s M n 0 m c X V v d D s s J n F 1 b 3 Q 7 U 2 V j d G l v b j E v V G F i b G U g M C 9 B d X R v U m V t b 3 Z l Z E N v b H V t b n M x L n t M b 3 c s M 3 0 m c X V v d D s s J n F 1 b 3 Q 7 U 2 V j d G l v b j E v V G F i b G U g M C 9 B d X R v U m V t b 3 Z l Z E N v b H V t b n M x L n t D b G 9 z Z S o s N H 0 m c X V v d D s s J n F 1 b 3 Q 7 U 2 V j d G l v b j E v V G F i b G U g M C 9 B d X R v U m V t b 3 Z l Z E N v b H V t b n M x L n t B Z G o g Q 2 x v c 2 U q K i w 1 f S Z x d W 9 0 O y w m c X V v d D t T Z W N 0 a W 9 u M S 9 U Y W J s Z S A w L 0 F 1 d G 9 S Z W 1 v d m V k Q 2 9 s d W 1 u c z E u e 1 Z v b H V t Z S w 2 f S Z x d W 9 0 O 1 0 s J n F 1 b 3 Q 7 U m V s Y X R p b 2 5 z a G l w S W 5 m b y Z x d W 9 0 O z p b X X 0 i L z 4 8 R W 5 0 c n k g V H l w Z T 0 i U m V z d W x 0 V H l w Z S I g V m F s d W U 9 I n N U Y W J s Z S I v P j x F b n R y e S B U e X B l P S J G a W x s T 2 J q Z W N 0 V H l w Z S I g V m F s d W U 9 I n N U Y W J s Z S I v P j x F b n R y e S B U e X B l P S J G a W x s V G F y Z 2 V 0 I i B W Y W x 1 Z T 0 i c 1 R h Y m x l X z A 0 N S I v P j x F b n R y e S B U e X B l P S J M b 2 F k Z W R U b 0 F u Y W x 5 c 2 l z U 2 V y d m l j Z X M i I F Z h b H V l P S J s M C I v P j w v U 3 R h Y m x l R W 5 0 c m l l c z 4 8 L 0 l 0 Z W 0 + P E l 0 Z W 0 + P E l 0 Z W 1 M b 2 N h d G l v b j 4 8 S X R l b V R 5 c G U + R m 9 y b X V s Y T w v S X R l b V R 5 c G U + P E l 0 Z W 1 Q Y X R o P l N l Y 3 R p b 2 4 x L 1 R h Y m x l J T I w M C U y M C g 0 K T w v S X R l b V B h d G g + P C 9 J d G V t T G 9 j Y X R p b 2 4 + P F N 0 Y W J s Z U V u d H J p Z X M + P E V u d H J 5 I F R 5 c G U 9 I k F k Z G V k V G 9 E Y X R h T W 9 k Z W w i I F Z h b H V l P S J s M C I v P j x F b n R y e S B U e X B l P S J C d W Z m Z X J O Z X h 0 U m V m c m V z a C I g V m F s d W U 9 I m w x I i 8 + P E V u d H J 5 I F R 5 c G U 9 I k Z p b G x D b 3 V u d C I g V m F s d W U 9 I m w y N S I v P j x F b n R y e S B U e X B l P S J G a W x s R W 5 h Y m x l Z C I g V m F s d W U 9 I m w w I i 8 + P E V u d H J 5 I F R 5 c G U 9 I k Z p b G x F c n J v c k N v Z G U i I F Z h b H V l P S J z V W 5 r b m 9 3 b i I v P j x F b n R y e S B U e X B l P S J G a W x s R X J y b 3 J D b 3 V u d C I g V m F s d W U 9 I m w w I i 8 + P E V u d H J 5 I F R 5 c G U 9 I k Z p b G x M Y X N 0 V X B k Y X R l Z C I g V m F s d W U 9 I m Q y M D I z L T A y L T A 4 V D E 0 O j I z O j A w L j E 2 O T U 3 M T d a I i 8 + P E V u d H J 5 I F R 5 c G U 9 I k Z p b G x D b 2 x 1 b W 5 U e X B l c y I g V m F s d W U 9 I n N D U V V G Q l F V R k F 3 P T 0 i L z 4 8 R W 5 0 c n k g V H l w Z T 0 i R m l s b E N v b H V t b k 5 h b W V z I i B W Y W x 1 Z T 0 i c 1 s m c X V v d D t E Y X R l J n F 1 b 3 Q 7 L C Z x d W 9 0 O 0 9 w Z W 4 m c X V v d D s s J n F 1 b 3 Q 7 S G l n a C Z x d W 9 0 O y w m c X V v d D t M b 3 c m c X V v d D s s J n F 1 b 3 Q 7 Q 2 x v c 2 U q J n F 1 b 3 Q 7 L C Z x d W 9 0 O 0 F k a i B D b G 9 z Z S o q J n F 1 b 3 Q 7 L C Z x d W 9 0 O 1 Z v b H V 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1 0 s J n F 1 b 3 Q 7 c X V l c n l S Z W x h d G l v b n N o a X B z J n F 1 b 3 Q 7 O l t d L C Z x d W 9 0 O 2 N v b H V t b k l k Z W 5 0 a X R p Z X M m c X V v d D s 6 W y Z x d W 9 0 O 1 N l Y 3 R p b 2 4 x L 1 R h Y m x l I D A v Q X V 0 b 1 J l b W 9 2 Z W R D b 2 x 1 b W 5 z M S 5 7 R G F 0 Z S w w f S Z x d W 9 0 O y w m c X V v d D t T Z W N 0 a W 9 u M S 9 U Y W J s Z S A w L 0 F 1 d G 9 S Z W 1 v d m V k Q 2 9 s d W 1 u c z E u e 0 9 w Z W 4 s M X 0 m c X V v d D s s J n F 1 b 3 Q 7 U 2 V j d G l v b j E v V G F i b G U g M C 9 B d X R v U m V t b 3 Z l Z E N v b H V t b n M x L n t I a W d o L D J 9 J n F 1 b 3 Q 7 L C Z x d W 9 0 O 1 N l Y 3 R p b 2 4 x L 1 R h Y m x l I D A v Q X V 0 b 1 J l b W 9 2 Z W R D b 2 x 1 b W 5 z M S 5 7 T G 9 3 L D N 9 J n F 1 b 3 Q 7 L C Z x d W 9 0 O 1 N l Y 3 R p b 2 4 x L 1 R h Y m x l I D A v Q X V 0 b 1 J l b W 9 2 Z W R D b 2 x 1 b W 5 z M S 5 7 Q 2 x v c 2 U q L D R 9 J n F 1 b 3 Q 7 L C Z x d W 9 0 O 1 N l Y 3 R p b 2 4 x L 1 R h Y m x l I D A v Q X V 0 b 1 J l b W 9 2 Z W R D b 2 x 1 b W 5 z M S 5 7 Q W R q I E N s b 3 N l K i o s N X 0 m c X V v d D s s J n F 1 b 3 Q 7 U 2 V j d G l v b j E v V G F i b G U g M C 9 B d X R v U m V t b 3 Z l Z E N v b H V t b n M x L n t W b 2 x 1 b W U s N n 0 m c X V v d D t d L C Z x d W 9 0 O 0 N v b H V t b k N v d W 5 0 J n F 1 b 3 Q 7 O j c s J n F 1 b 3 Q 7 S 2 V 5 Q 2 9 s d W 1 u T m F t Z X M m c X V v d D s 6 W 1 0 s J n F 1 b 3 Q 7 Q 2 9 s d W 1 u S W R l b n R p d G l l c y Z x d W 9 0 O z p b J n F 1 b 3 Q 7 U 2 V j d G l v b j E v V G F i b G U g M C 9 B d X R v U m V t b 3 Z l Z E N v b H V t b n M x L n t E Y X R l L D B 9 J n F 1 b 3 Q 7 L C Z x d W 9 0 O 1 N l Y 3 R p b 2 4 x L 1 R h Y m x l I D A v Q X V 0 b 1 J l b W 9 2 Z W R D b 2 x 1 b W 5 z M S 5 7 T 3 B l b i w x f S Z x d W 9 0 O y w m c X V v d D t T Z W N 0 a W 9 u M S 9 U Y W J s Z S A w L 0 F 1 d G 9 S Z W 1 v d m V k Q 2 9 s d W 1 u c z E u e 0 h p Z 2 g s M n 0 m c X V v d D s s J n F 1 b 3 Q 7 U 2 V j d G l v b j E v V G F i b G U g M C 9 B d X R v U m V t b 3 Z l Z E N v b H V t b n M x L n t M b 3 c s M 3 0 m c X V v d D s s J n F 1 b 3 Q 7 U 2 V j d G l v b j E v V G F i b G U g M C 9 B d X R v U m V t b 3 Z l Z E N v b H V t b n M x L n t D b G 9 z Z S o s N H 0 m c X V v d D s s J n F 1 b 3 Q 7 U 2 V j d G l v b j E v V G F i b G U g M C 9 B d X R v U m V t b 3 Z l Z E N v b H V t b n M x L n t B Z G o g Q 2 x v c 2 U q K i w 1 f S Z x d W 9 0 O y w m c X V v d D t T Z W N 0 a W 9 u M S 9 U Y W J s Z S A w L 0 F 1 d G 9 S Z W 1 v d m V k Q 2 9 s d W 1 u c z E u e 1 Z v b H V t Z S w 2 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G F i b G U l M j A w J T I w K D U 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M i 0 w O F Q x N D o y M z o w M C 4 x N j k 1 N z E 3 W i I v P j x F b n R y e S B U e X B l P S J G a W x s Q 2 9 s d W 1 u V H l w Z X M i I F Z h b H V l P S J z Q 1 F V R k J R V U Z B d z 0 9 I i 8 + P E V u d H J 5 I F R 5 c G U 9 I k Z p b G x D b 2 x 1 b W 5 O Y W 1 l c y I g V m F s d W U 9 I n N b J n F 1 b 3 Q 7 R G F 0 Z S Z x d W 9 0 O y w m c X V v d D t P c G V u J n F 1 b 3 Q 7 L C Z x d W 9 0 O 0 h p Z 2 g m c X V v d D s s J n F 1 b 3 Q 7 T G 9 3 J n F 1 b 3 Q 7 L C Z x d W 9 0 O 0 N s b 3 N l K i Z x d W 9 0 O y w m c X V v d D t B Z G o g Q 2 x v c 2 U q K i Z x d W 9 0 O y w m c X V v d D t W b 2 x 1 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3 L C Z x d W 9 0 O 2 t l e U N v b H V t b k 5 h b W V z J n F 1 b 3 Q 7 O l t d L C Z x d W 9 0 O 3 F 1 Z X J 5 U m V s Y X R p b 2 5 z a G l w c y Z x d W 9 0 O z p b X S w m c X V v d D t j b 2 x 1 b W 5 J Z G V u d G l 0 a W V z J n F 1 b 3 Q 7 O l s m c X V v d D t T Z W N 0 a W 9 u M S 9 U Y W J s Z S A w L 0 F 1 d G 9 S Z W 1 v d m V k Q 2 9 s d W 1 u c z E u e 0 R h d G U s M H 0 m c X V v d D s s J n F 1 b 3 Q 7 U 2 V j d G l v b j E v V G F i b G U g M C 9 B d X R v U m V t b 3 Z l Z E N v b H V t b n M x L n t P c G V u L D F 9 J n F 1 b 3 Q 7 L C Z x d W 9 0 O 1 N l Y 3 R p b 2 4 x L 1 R h Y m x l I D A v Q X V 0 b 1 J l b W 9 2 Z W R D b 2 x 1 b W 5 z M S 5 7 S G l n a C w y f S Z x d W 9 0 O y w m c X V v d D t T Z W N 0 a W 9 u M S 9 U Y W J s Z S A w L 0 F 1 d G 9 S Z W 1 v d m V k Q 2 9 s d W 1 u c z E u e 0 x v d y w z f S Z x d W 9 0 O y w m c X V v d D t T Z W N 0 a W 9 u M S 9 U Y W J s Z S A w L 0 F 1 d G 9 S Z W 1 v d m V k Q 2 9 s d W 1 u c z E u e 0 N s b 3 N l K i w 0 f S Z x d W 9 0 O y w m c X V v d D t T Z W N 0 a W 9 u M S 9 U Y W J s Z S A w L 0 F 1 d G 9 S Z W 1 v d m V k Q 2 9 s d W 1 u c z E u e 0 F k a i B D b G 9 z Z S o q L D V 9 J n F 1 b 3 Q 7 L C Z x d W 9 0 O 1 N l Y 3 R p b 2 4 x L 1 R h Y m x l I D A v Q X V 0 b 1 J l b W 9 2 Z W R D b 2 x 1 b W 5 z M S 5 7 V m 9 s d W 1 l L D Z 9 J n F 1 b 3 Q 7 X S w m c X V v d D t D b 2 x 1 b W 5 D b 3 V u d C Z x d W 9 0 O z o 3 L C Z x d W 9 0 O 0 t l e U N v b H V t b k 5 h b W V z J n F 1 b 3 Q 7 O l t d L C Z x d W 9 0 O 0 N v b H V t b k l k Z W 5 0 a X R p Z X M m c X V v d D s 6 W y Z x d W 9 0 O 1 N l Y 3 R p b 2 4 x L 1 R h Y m x l I D A v Q X V 0 b 1 J l b W 9 2 Z W R D b 2 x 1 b W 5 z M S 5 7 R G F 0 Z S w w f S Z x d W 9 0 O y w m c X V v d D t T Z W N 0 a W 9 u M S 9 U Y W J s Z S A w L 0 F 1 d G 9 S Z W 1 v d m V k Q 2 9 s d W 1 u c z E u e 0 9 w Z W 4 s M X 0 m c X V v d D s s J n F 1 b 3 Q 7 U 2 V j d G l v b j E v V G F i b G U g M C 9 B d X R v U m V t b 3 Z l Z E N v b H V t b n M x L n t I a W d o L D J 9 J n F 1 b 3 Q 7 L C Z x d W 9 0 O 1 N l Y 3 R p b 2 4 x L 1 R h Y m x l I D A v Q X V 0 b 1 J l b W 9 2 Z W R D b 2 x 1 b W 5 z M S 5 7 T G 9 3 L D N 9 J n F 1 b 3 Q 7 L C Z x d W 9 0 O 1 N l Y 3 R p b 2 4 x L 1 R h Y m x l I D A v Q X V 0 b 1 J l b W 9 2 Z W R D b 2 x 1 b W 5 z M S 5 7 Q 2 x v c 2 U q L D R 9 J n F 1 b 3 Q 7 L C Z x d W 9 0 O 1 N l Y 3 R p b 2 4 x L 1 R h Y m x l I D A v Q X V 0 b 1 J l b W 9 2 Z W R D b 2 x 1 b W 5 z M S 5 7 Q W R q I E N s b 3 N l K i o s N X 0 m c X V v d D s s J n F 1 b 3 Q 7 U 2 V j d G l v b j E v V G F i b G U g M C 9 B d X R v U m V t b 3 Z l Z E N v b H V t b n M x L n t W b 2 x 1 b W U s N n 0 m c X V v d D t d L C Z x d W 9 0 O 1 J l b G F 0 a W 9 u c 2 h p c E l u Z m 8 m c X V v d D s 6 W 1 1 9 I i 8 + P E V u d H J 5 I F R 5 c G U 9 I l J l c 3 V s d F R 5 c G U i I F Z h b H V l P S J z V G F i b G U 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R h Y m x l J T I w M C U y M C g 2 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I t M D h U M T Q 6 M j M 6 M D A u M T Y 5 N T c x N 1 o i L z 4 8 R W 5 0 c n k g V H l w Z T 0 i R m l s b E N v b H V t b l R 5 c G V z I i B W Y W x 1 Z T 0 i c 0 N R V U Z C U V V G Q X c 9 P S I v P j x F b n R y e S B U e X B l P S J G a W x s Q 2 9 s d W 1 u T m F t Z X M i I F Z h b H V l P S J z W y Z x d W 9 0 O 0 R h d G U m c X V v d D s s J n F 1 b 3 Q 7 T 3 B l b i Z x d W 9 0 O y w m c X V v d D t I a W d o J n F 1 b 3 Q 7 L C Z x d W 9 0 O 0 x v d y Z x d W 9 0 O y w m c X V v d D t D b G 9 z Z S o m c X V v d D s s J n F 1 b 3 Q 7 Q W R q I E N s b 3 N l K i o m c X V v d D s s J n F 1 b 3 Q 7 V m 9 s d W 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V G F i b G U g M C 9 B d X R v U m V t b 3 Z l Z E N v b H V t b n M x L n t E Y X R l L D B 9 J n F 1 b 3 Q 7 L C Z x d W 9 0 O 1 N l Y 3 R p b 2 4 x L 1 R h Y m x l I D A v Q X V 0 b 1 J l b W 9 2 Z W R D b 2 x 1 b W 5 z M S 5 7 T 3 B l b i w x f S Z x d W 9 0 O y w m c X V v d D t T Z W N 0 a W 9 u M S 9 U Y W J s Z S A w L 0 F 1 d G 9 S Z W 1 v d m V k Q 2 9 s d W 1 u c z E u e 0 h p Z 2 g s M n 0 m c X V v d D s s J n F 1 b 3 Q 7 U 2 V j d G l v b j E v V G F i b G U g M C 9 B d X R v U m V t b 3 Z l Z E N v b H V t b n M x L n t M b 3 c s M 3 0 m c X V v d D s s J n F 1 b 3 Q 7 U 2 V j d G l v b j E v V G F i b G U g M C 9 B d X R v U m V t b 3 Z l Z E N v b H V t b n M x L n t D b G 9 z Z S o s N H 0 m c X V v d D s s J n F 1 b 3 Q 7 U 2 V j d G l v b j E v V G F i b G U g M C 9 B d X R v U m V t b 3 Z l Z E N v b H V t b n M x L n t B Z G o g Q 2 x v c 2 U q K i w 1 f S Z x d W 9 0 O y w m c X V v d D t T Z W N 0 a W 9 u M S 9 U Y W J s Z S A w L 0 F 1 d G 9 S Z W 1 v d m V k Q 2 9 s d W 1 u c z E u e 1 Z v b H V t Z S w 2 f S Z x d W 9 0 O 1 0 s J n F 1 b 3 Q 7 Q 2 9 s d W 1 u Q 2 9 1 b n Q m c X V v d D s 6 N y w m c X V v d D t L Z X l D b 2 x 1 b W 5 O Y W 1 l c y Z x d W 9 0 O z p b X S w m c X V v d D t D b 2 x 1 b W 5 J Z G V u d G l 0 a W V z J n F 1 b 3 Q 7 O l s m c X V v d D t T Z W N 0 a W 9 u M S 9 U Y W J s Z S A w L 0 F 1 d G 9 S Z W 1 v d m V k Q 2 9 s d W 1 u c z E u e 0 R h d G U s M H 0 m c X V v d D s s J n F 1 b 3 Q 7 U 2 V j d G l v b j E v V G F i b G U g M C 9 B d X R v U m V t b 3 Z l Z E N v b H V t b n M x L n t P c G V u L D F 9 J n F 1 b 3 Q 7 L C Z x d W 9 0 O 1 N l Y 3 R p b 2 4 x L 1 R h Y m x l I D A v Q X V 0 b 1 J l b W 9 2 Z W R D b 2 x 1 b W 5 z M S 5 7 S G l n a C w y f S Z x d W 9 0 O y w m c X V v d D t T Z W N 0 a W 9 u M S 9 U Y W J s Z S A w L 0 F 1 d G 9 S Z W 1 v d m V k Q 2 9 s d W 1 u c z E u e 0 x v d y w z f S Z x d W 9 0 O y w m c X V v d D t T Z W N 0 a W 9 u M S 9 U Y W J s Z S A w L 0 F 1 d G 9 S Z W 1 v d m V k Q 2 9 s d W 1 u c z E u e 0 N s b 3 N l K i w 0 f S Z x d W 9 0 O y w m c X V v d D t T Z W N 0 a W 9 u M S 9 U Y W J s Z S A w L 0 F 1 d G 9 S Z W 1 v d m V k Q 2 9 s d W 1 u c z E u e 0 F k a i B D b G 9 z Z S o q L D V 9 J n F 1 b 3 Q 7 L C Z x d W 9 0 O 1 N l Y 3 R p b 2 4 x L 1 R h Y m x l I D A v Q X V 0 b 1 J l b W 9 2 Z W R D b 2 x 1 b W 5 z M S 5 7 V m 9 s d W 1 l L D Z 9 J n F 1 b 3 Q 7 X S w m c X V v d D t S Z W x h d G l v b n N o a X B J b m Z v J n F 1 b 3 Q 7 O l t d f S I v P j x F b n R y e S B U e X B l P S J S Z X N 1 b H R U e X B l I i B W Y W x 1 Z T 0 i c 1 R h Y m x l 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U Y W J s Z S U y M D A v U 2 9 1 c m N l P C 9 J d G V t U G F 0 a D 4 8 L 0 l 0 Z W 1 M b 2 N h d G l v b j 4 8 U 3 R h Y m x l R W 5 0 c m l l c y 8 + P C 9 J d G V t P j x J d G V t P j x J d G V t T G 9 j Y X R p b 2 4 + P E l 0 Z W 1 U e X B l P k Z v c m 1 1 b G E 8 L 0 l 0 Z W 1 U e X B l P j x J d G V t U G F 0 a D 5 T Z W N 0 a W 9 u M S 9 U Y W J s Z S U y M D A v R G F 0 Y T A 8 L 0 l 0 Z W 1 Q Y X R o P j w v S X R l b U x v Y 2 F 0 a W 9 u P j x T d G F i b G V F b n R y a W V z L z 4 8 L 0 l 0 Z W 0 + P E l 0 Z W 0 + P E l 0 Z W 1 M b 2 N h d G l v b j 4 8 S X R l b V R 5 c G U + R m 9 y b X V s Y T w v S X R l b V R 5 c G U + P E l 0 Z W 1 Q Y X R o P l N l Y 3 R p b 2 4 x L 1 R h Y m x l J T I w M C 9 D a G F u Z 2 V k J T I w V H l w Z T w v S X R l b V B h d G g + P C 9 J d G V t T G 9 j Y X R p b 2 4 + P F N 0 Y W J s Z U V u d H J p Z X M v P j w v S X R l b T 4 8 S X R l b T 4 8 S X R l b U x v Y 2 F 0 a W 9 u P j x J d G V t V H l w Z T 5 G b 3 J t d W x h P C 9 J d G V t V H l w Z T 4 8 S X R l b V B h d G g + U 2 V j d G l v b j E v V G F i b G U l M j A w J T I w K D I p L 1 N v d X J j Z T w v S X R l b V B h d G g + P C 9 J d G V t T G 9 j Y X R p b 2 4 + P F N 0 Y W J s Z U V u d H J p Z X M v P j w v S X R l b T 4 8 S X R l b T 4 8 S X R l b U x v Y 2 F 0 a W 9 u P j x J d G V t V H l w Z T 5 G b 3 J t d W x h P C 9 J d G V t V H l w Z T 4 8 S X R l b V B h d G g + U 2 V j d G l v b j E v V G F i b G U l M j A w J T I w K D I p L 0 R h d G E w P C 9 J d G V t U G F 0 a D 4 8 L 0 l 0 Z W 1 M b 2 N h d G l v b j 4 8 U 3 R h Y m x l R W 5 0 c m l l c y 8 + P C 9 J d G V t P j x J d G V t P j x J d G V t T G 9 j Y X R p b 2 4 + P E l 0 Z W 1 U e X B l P k Z v c m 1 1 b G E 8 L 0 l 0 Z W 1 U e X B l P j x J d G V t U G F 0 a D 5 T Z W N 0 a W 9 u M S 9 U Y W J s Z S U y M D A l M j A o M i k v Q 2 h h b m d l Z C U y M F R 5 c G U 8 L 0 l 0 Z W 1 Q Y X R o P j w v S X R l b U x v Y 2 F 0 a W 9 u P j x T d G F i b G V F b n R y a W V z L z 4 8 L 0 l 0 Z W 0 + P E l 0 Z W 0 + P E l 0 Z W 1 M b 2 N h d G l v b j 4 8 S X R l b V R 5 c G U + R m 9 y b X V s Y T w v S X R l b V R 5 c G U + P E l 0 Z W 1 Q Y X R o P l N l Y 3 R p b 2 4 x L 1 R h Y m x l J T I w M C U y M C g z K S 9 T b 3 V y Y 2 U 8 L 0 l 0 Z W 1 Q Y X R o P j w v S X R l b U x v Y 2 F 0 a W 9 u P j x T d G F i b G V F b n R y a W V z L z 4 8 L 0 l 0 Z W 0 + P E l 0 Z W 0 + P E l 0 Z W 1 M b 2 N h d G l v b j 4 8 S X R l b V R 5 c G U + R m 9 y b X V s Y T w v S X R l b V R 5 c G U + P E l 0 Z W 1 Q Y X R o P l N l Y 3 R p b 2 4 x L 1 R h Y m x l J T I w M C U y M C g z K S 9 E Y X R h M D w v S X R l b V B h d G g + P C 9 J d G V t T G 9 j Y X R p b 2 4 + P F N 0 Y W J s Z U V u d H J p Z X M v P j w v S X R l b T 4 8 S X R l b T 4 8 S X R l b U x v Y 2 F 0 a W 9 u P j x J d G V t V H l w Z T 5 G b 3 J t d W x h P C 9 J d G V t V H l w Z T 4 8 S X R l b V B h d G g + U 2 V j d G l v b j E v V G F i b G U l M j A w J T I w K D M p L 0 N o Y W 5 n Z W Q l M j B U e X B l P C 9 J d G V t U G F 0 a D 4 8 L 0 l 0 Z W 1 M b 2 N h d G l v b j 4 8 U 3 R h Y m x l R W 5 0 c m l l c y 8 + P C 9 J d G V t P j x J d G V t P j x J d G V t T G 9 j Y X R p b 2 4 + P E l 0 Z W 1 U e X B l P k Z v c m 1 1 b G E 8 L 0 l 0 Z W 1 U e X B l P j x J d G V t U G F 0 a D 5 T Z W N 0 a W 9 u M S 9 U Y W J s Z S U y M D A l M j A o N C k v U 2 9 1 c m N l P C 9 J d G V t U G F 0 a D 4 8 L 0 l 0 Z W 1 M b 2 N h d G l v b j 4 8 U 3 R h Y m x l R W 5 0 c m l l c y 8 + P C 9 J d G V t P j x J d G V t P j x J d G V t T G 9 j Y X R p b 2 4 + P E l 0 Z W 1 U e X B l P k Z v c m 1 1 b G E 8 L 0 l 0 Z W 1 U e X B l P j x J d G V t U G F 0 a D 5 T Z W N 0 a W 9 u M S 9 U Y W J s Z S U y M D A l M j A o N C k v R G F 0 Y T A 8 L 0 l 0 Z W 1 Q Y X R o P j w v S X R l b U x v Y 2 F 0 a W 9 u P j x T d G F i b G V F b n R y a W V z L z 4 8 L 0 l 0 Z W 0 + P E l 0 Z W 0 + P E l 0 Z W 1 M b 2 N h d G l v b j 4 8 S X R l b V R 5 c G U + R m 9 y b X V s Y T w v S X R l b V R 5 c G U + P E l 0 Z W 1 Q Y X R o P l N l Y 3 R p b 2 4 x L 1 R h Y m x l J T I w M C U y M C g 0 K S 9 D a G F u Z 2 V k J T I w V H l w Z T w v S X R l b V B h d G g + P C 9 J d G V t T G 9 j Y X R p b 2 4 + P F N 0 Y W J s Z U V u d H J p Z X M v P j w v S X R l b T 4 8 S X R l b T 4 8 S X R l b U x v Y 2 F 0 a W 9 u P j x J d G V t V H l w Z T 5 G b 3 J t d W x h P C 9 J d G V t V H l w Z T 4 8 S X R l b V B h d G g + U 2 V j d G l v b j E v V G F i b G U l M j A w J T I w K D U p L 1 N v d X J j Z T w v S X R l b V B h d G g + P C 9 J d G V t T G 9 j Y X R p b 2 4 + P F N 0 Y W J s Z U V u d H J p Z X M v P j w v S X R l b T 4 8 S X R l b T 4 8 S X R l b U x v Y 2 F 0 a W 9 u P j x J d G V t V H l w Z T 5 G b 3 J t d W x h P C 9 J d G V t V H l w Z T 4 8 S X R l b V B h d G g + U 2 V j d G l v b j E v V G F i b G U l M j A w J T I w K D U p L 0 R h d G E w P C 9 J d G V t U G F 0 a D 4 8 L 0 l 0 Z W 1 M b 2 N h d G l v b j 4 8 U 3 R h Y m x l R W 5 0 c m l l c y 8 + P C 9 J d G V t P j x J d G V t P j x J d G V t T G 9 j Y X R p b 2 4 + P E l 0 Z W 1 U e X B l P k Z v c m 1 1 b G E 8 L 0 l 0 Z W 1 U e X B l P j x J d G V t U G F 0 a D 5 T Z W N 0 a W 9 u M S 9 U Y W J s Z S U y M D A l M j A o N S k v Q 2 h h b m d l Z C U y M F R 5 c G U 8 L 0 l 0 Z W 1 Q Y X R o P j w v S X R l b U x v Y 2 F 0 a W 9 u P j x T d G F i b G V F b n R y a W V z L z 4 8 L 0 l 0 Z W 0 + P E l 0 Z W 0 + P E l 0 Z W 1 M b 2 N h d G l v b j 4 8 S X R l b V R 5 c G U + R m 9 y b X V s Y T w v S X R l b V R 5 c G U + P E l 0 Z W 1 Q Y X R o P l N l Y 3 R p b 2 4 x L 1 R h Y m x l J T I w M C U y M C g 2 K S 9 T b 3 V y Y 2 U 8 L 0 l 0 Z W 1 Q Y X R o P j w v S X R l b U x v Y 2 F 0 a W 9 u P j x T d G F i b G V F b n R y a W V z L z 4 8 L 0 l 0 Z W 0 + P E l 0 Z W 0 + P E l 0 Z W 1 M b 2 N h d G l v b j 4 8 S X R l b V R 5 c G U + R m 9 y b X V s Y T w v S X R l b V R 5 c G U + P E l 0 Z W 1 Q Y X R o P l N l Y 3 R p b 2 4 x L 1 R h Y m x l J T I w M C U y M C g 2 K S 9 E Y X R h M D w v S X R l b V B h d G g + P C 9 J d G V t T G 9 j Y X R p b 2 4 + P F N 0 Y W J s Z U V u d H J p Z X M v P j w v S X R l b T 4 8 S X R l b T 4 8 S X R l b U x v Y 2 F 0 a W 9 u P j x J d G V t V H l w Z T 5 G b 3 J t d W x h P C 9 J d G V t V H l w Z T 4 8 S X R l b V B h d G g + U 2 V j d G l v b j E v V G F i b G U l M j A w J T I w K D Y 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g m D W Y 6 w e N Q K A r w l L n G l T s A A A A A A I A A A A A A B B m A A A A A Q A A I A A A A A 6 J m l x B d Z W C 2 U I H q 8 S z C G c i D + 7 o m T B c F A 5 z s R i h x w 6 6 A A A A A A 6 A A A A A A g A A I A A A A H d I X y J v R 8 J o 9 l p 7 B x u V i 1 h F 6 d E 8 6 5 4 r q 5 j G h v 7 Z J A r 7 U A A A A D 6 P 4 R a o E 9 m D D w a 9 l L g x a c 3 e P f a u P 8 / K o g 5 c G P k s 6 X R X I / B 6 Z T C h F L f a X g 3 7 G 5 R d j 4 Y P w 3 5 A g G f e A z t z / h c e I z s E O o Y v r G Z m D t 0 4 W g f K S j T 4 Q A A A A B 6 t K z s M k a r u z W p L U I 8 M s t n + T c C P c Q 8 9 H Q p K 5 f R 3 f I h N 6 u k g j I e v S j F W M o l U 7 o K Q 7 W W j W Y 9 E 0 n z 5 G S 3 O i n e R B x A = < / D a t a M a s h u p > 
</file>

<file path=customXml/itemProps1.xml><?xml version="1.0" encoding="utf-8"?>
<ds:datastoreItem xmlns:ds="http://schemas.openxmlformats.org/officeDocument/2006/customXml" ds:itemID="{5099A6DE-AE0E-4ED1-A7AB-C593F410DC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this First</vt:lpstr>
      <vt:lpstr>QUESTION 1</vt:lpstr>
      <vt:lpstr>QUESTION 2</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Chavez</dc:creator>
  <cp:lastModifiedBy>Loaner</cp:lastModifiedBy>
  <dcterms:created xsi:type="dcterms:W3CDTF">2023-01-28T14:40:15Z</dcterms:created>
  <dcterms:modified xsi:type="dcterms:W3CDTF">2023-04-19T15:12:25Z</dcterms:modified>
</cp:coreProperties>
</file>