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<sst xmlns="http://schemas.openxmlformats.org/spreadsheetml/2006/main" count="68" uniqueCount="67">
  <si>
    <t>index</t>
  </si>
  <si>
    <t>id</t>
  </si>
  <si>
    <t>ja</t>
  </si>
  <si>
    <t>en</t>
  </si>
  <si>
    <t>ko</t>
  </si>
  <si>
    <t>zh</t>
  </si>
  <si>
    <t>愛</t>
  </si>
  <si>
    <t>青</t>
  </si>
  <si>
    <t>赤</t>
  </si>
  <si>
    <t>足</t>
  </si>
  <si>
    <t>汗</t>
  </si>
  <si>
    <t>悪夢</t>
  </si>
  <si>
    <t>明日</t>
  </si>
  <si>
    <t>遊び</t>
  </si>
  <si>
    <t>飴</t>
  </si>
  <si>
    <t>雨</t>
  </si>
  <si>
    <t>亜鉛</t>
  </si>
  <si>
    <t>家</t>
  </si>
  <si>
    <t>意味</t>
  </si>
  <si>
    <t>イカ</t>
  </si>
  <si>
    <t>石</t>
  </si>
  <si>
    <t>医者</t>
  </si>
  <si>
    <t>胃袋</t>
  </si>
  <si>
    <t>色</t>
  </si>
  <si>
    <t>椅子</t>
  </si>
  <si>
    <t>イルカ</t>
  </si>
  <si>
    <t>芋</t>
  </si>
  <si>
    <t>インク</t>
  </si>
  <si>
    <t>海</t>
  </si>
  <si>
    <t>牛</t>
  </si>
  <si>
    <t>梅</t>
  </si>
  <si>
    <t>うに</t>
  </si>
  <si>
    <t>浮き輪</t>
  </si>
  <si>
    <t>うずら</t>
  </si>
  <si>
    <t>鬱</t>
  </si>
  <si>
    <t>渦巻き</t>
  </si>
  <si>
    <t>歌</t>
  </si>
  <si>
    <t>迂回</t>
  </si>
  <si>
    <t>笑顔</t>
  </si>
  <si>
    <t>えんぴつ</t>
  </si>
  <si>
    <t>エルフ</t>
  </si>
  <si>
    <t>円</t>
  </si>
  <si>
    <t>映画</t>
  </si>
  <si>
    <t>栄誉</t>
  </si>
  <si>
    <t>絵本</t>
  </si>
  <si>
    <t>永遠</t>
  </si>
  <si>
    <t>衛生</t>
  </si>
  <si>
    <t>栄養</t>
  </si>
  <si>
    <t>音楽</t>
  </si>
  <si>
    <t>親</t>
  </si>
  <si>
    <t>鬼</t>
  </si>
  <si>
    <t>王国</t>
  </si>
  <si>
    <t>お菓子</t>
  </si>
  <si>
    <t>奥義</t>
  </si>
  <si>
    <t>落ち葉</t>
  </si>
  <si>
    <t>大人</t>
  </si>
  <si>
    <t>男</t>
  </si>
  <si>
    <t>お花</t>
  </si>
  <si>
    <t>猫</t>
  </si>
  <si>
    <t>犬</t>
  </si>
  <si>
    <t>魚</t>
  </si>
  <si>
    <t>卵</t>
  </si>
  <si>
    <t>星</t>
  </si>
  <si>
    <t>時計</t>
  </si>
  <si>
    <t>図書館</t>
  </si>
  <si>
    <t>パソコン</t>
  </si>
  <si>
    <t>ピカチュウ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</si>
</sst>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0.0</v>
      </c>
      <c r="B2" s="1" t="str">
        <f t="shared" ref="B2:B62" si="1">"word_" &amp;　A2  &amp; "_" &amp; D2</f>
        <v>word_0_love</v>
      </c>
      <c r="C2" s="1" t="s">
        <v>6</v>
      </c>
      <c r="D2" s="2" t="str">
        <f>IFERROR(__xludf.DUMMYFUNCTION("LOWER( GOOGLETRANSLATE($C2, ""ja"", D$1))"),"love")</f>
        <v>love</v>
      </c>
      <c r="E2" s="2" t="str">
        <f>IFERROR(__xludf.DUMMYFUNCTION("GOOGLETRANSLATE($C2, ""ja"", E$1)"),"사랑")</f>
        <v>사랑</v>
      </c>
      <c r="F2" s="2" t="str">
        <f>IFERROR(__xludf.DUMMYFUNCTION("GOOGLETRANSLATE($C2, ""ja"", F$1)"),"爱")</f>
        <v>爱</v>
      </c>
    </row>
    <row r="3">
      <c r="A3" s="1">
        <v>1.0</v>
      </c>
      <c r="B3" s="1" t="str">
        <f t="shared" si="1"/>
        <v>word_1_blue</v>
      </c>
      <c r="C3" s="1" t="s">
        <v>7</v>
      </c>
      <c r="D3" s="2" t="str">
        <f>IFERROR(__xludf.DUMMYFUNCTION("LOWER( GOOGLETRANSLATE($C3, ""ja"", D$1))"),"blue")</f>
        <v>blue</v>
      </c>
      <c r="E3" s="2" t="str">
        <f>IFERROR(__xludf.DUMMYFUNCTION("GOOGLETRANSLATE(C3, ""ja"", ""ko"")"),"파란색")</f>
        <v>파란색</v>
      </c>
      <c r="F3" s="2" t="str">
        <f>IFERROR(__xludf.DUMMYFUNCTION("GOOGLETRANSLATE($C3, ""ja"", F$1)"),"蓝色的")</f>
        <v>蓝色的</v>
      </c>
    </row>
    <row r="4">
      <c r="A4" s="1">
        <v>2.0</v>
      </c>
      <c r="B4" s="1" t="str">
        <f t="shared" si="1"/>
        <v>word_2_red</v>
      </c>
      <c r="C4" s="1" t="s">
        <v>8</v>
      </c>
      <c r="D4" s="2" t="str">
        <f>IFERROR(__xludf.DUMMYFUNCTION("LOWER( GOOGLETRANSLATE($C4, ""ja"", D$1))"),"red")</f>
        <v>red</v>
      </c>
      <c r="E4" s="2" t="str">
        <f>IFERROR(__xludf.DUMMYFUNCTION("GOOGLETRANSLATE(C4, ""ja"", ""ko"")"),"빨간색")</f>
        <v>빨간색</v>
      </c>
      <c r="F4" s="2" t="str">
        <f>IFERROR(__xludf.DUMMYFUNCTION("GOOGLETRANSLATE($C4, ""ja"", F$1)"),"红色的")</f>
        <v>红色的</v>
      </c>
    </row>
    <row r="5">
      <c r="A5" s="1">
        <v>3.0</v>
      </c>
      <c r="B5" s="1" t="str">
        <f t="shared" si="1"/>
        <v>word_3_leg</v>
      </c>
      <c r="C5" s="1" t="s">
        <v>9</v>
      </c>
      <c r="D5" s="2" t="str">
        <f>IFERROR(__xludf.DUMMYFUNCTION("LOWER( GOOGLETRANSLATE($C5, ""ja"", D$1))"),"leg")</f>
        <v>leg</v>
      </c>
      <c r="E5" s="2" t="str">
        <f>IFERROR(__xludf.DUMMYFUNCTION("GOOGLETRANSLATE(C5, ""ja"", ""ko"")"),"다리")</f>
        <v>다리</v>
      </c>
      <c r="F5" s="2" t="str">
        <f>IFERROR(__xludf.DUMMYFUNCTION("GOOGLETRANSLATE($C5, ""ja"", F$1)"),"腿")</f>
        <v>腿</v>
      </c>
    </row>
    <row r="6">
      <c r="A6" s="1">
        <v>4.0</v>
      </c>
      <c r="B6" s="1" t="str">
        <f t="shared" si="1"/>
        <v>word_4_sweat</v>
      </c>
      <c r="C6" s="1" t="s">
        <v>10</v>
      </c>
      <c r="D6" s="2" t="str">
        <f>IFERROR(__xludf.DUMMYFUNCTION("LOWER( GOOGLETRANSLATE($C6, ""ja"", D$1))"),"sweat")</f>
        <v>sweat</v>
      </c>
      <c r="E6" s="2" t="str">
        <f>IFERROR(__xludf.DUMMYFUNCTION("GOOGLETRANSLATE(C6, ""ja"", ""ko"")"),"땀")</f>
        <v>땀</v>
      </c>
      <c r="F6" s="2" t="str">
        <f>IFERROR(__xludf.DUMMYFUNCTION("GOOGLETRANSLATE($C6, ""ja"", F$1)"),"汗")</f>
        <v>汗</v>
      </c>
    </row>
    <row r="7">
      <c r="A7" s="1">
        <v>5.0</v>
      </c>
      <c r="B7" s="1" t="str">
        <f t="shared" si="1"/>
        <v>word_5_nightmare</v>
      </c>
      <c r="C7" s="1" t="s">
        <v>11</v>
      </c>
      <c r="D7" s="2" t="str">
        <f>IFERROR(__xludf.DUMMYFUNCTION("LOWER( GOOGLETRANSLATE($C7, ""ja"", D$1))"),"nightmare")</f>
        <v>nightmare</v>
      </c>
      <c r="E7" s="2" t="str">
        <f>IFERROR(__xludf.DUMMYFUNCTION("GOOGLETRANSLATE(C7, ""ja"", ""ko"")"),"악몽")</f>
        <v>악몽</v>
      </c>
      <c r="F7" s="2" t="str">
        <f>IFERROR(__xludf.DUMMYFUNCTION("GOOGLETRANSLATE($C7, ""ja"", F$1)"),"恶梦")</f>
        <v>恶梦</v>
      </c>
    </row>
    <row r="8">
      <c r="A8" s="1">
        <v>6.0</v>
      </c>
      <c r="B8" s="1" t="str">
        <f t="shared" si="1"/>
        <v>word_6_tomorrow</v>
      </c>
      <c r="C8" s="1" t="s">
        <v>12</v>
      </c>
      <c r="D8" s="2" t="str">
        <f>IFERROR(__xludf.DUMMYFUNCTION("LOWER( GOOGLETRANSLATE($C8, ""ja"", D$1))"),"tomorrow")</f>
        <v>tomorrow</v>
      </c>
      <c r="E8" s="2" t="str">
        <f>IFERROR(__xludf.DUMMYFUNCTION("GOOGLETRANSLATE(C8, ""ja"", ""ko"")"),"내일")</f>
        <v>내일</v>
      </c>
      <c r="F8" s="2" t="str">
        <f>IFERROR(__xludf.DUMMYFUNCTION("GOOGLETRANSLATE($C8, ""ja"", F$1)"),"明天")</f>
        <v>明天</v>
      </c>
    </row>
    <row r="9">
      <c r="A9" s="1">
        <v>7.0</v>
      </c>
      <c r="B9" s="1" t="str">
        <f t="shared" si="1"/>
        <v>word_7_play</v>
      </c>
      <c r="C9" s="1" t="s">
        <v>13</v>
      </c>
      <c r="D9" s="2" t="str">
        <f>IFERROR(__xludf.DUMMYFUNCTION("LOWER( GOOGLETRANSLATE($C9, ""ja"", D$1))"),"play")</f>
        <v>play</v>
      </c>
      <c r="E9" s="2" t="str">
        <f>IFERROR(__xludf.DUMMYFUNCTION("GOOGLETRANSLATE(C9, ""ja"", ""ko"")"),"놀다")</f>
        <v>놀다</v>
      </c>
      <c r="F9" s="2" t="str">
        <f>IFERROR(__xludf.DUMMYFUNCTION("GOOGLETRANSLATE($C9, ""ja"", F$1)"),"玩")</f>
        <v>玩</v>
      </c>
    </row>
    <row r="10">
      <c r="A10" s="1">
        <v>8.0</v>
      </c>
      <c r="B10" s="1" t="str">
        <f t="shared" si="1"/>
        <v>word_8_candy</v>
      </c>
      <c r="C10" s="1" t="s">
        <v>14</v>
      </c>
      <c r="D10" s="2" t="str">
        <f>IFERROR(__xludf.DUMMYFUNCTION("LOWER( GOOGLETRANSLATE($C10, ""ja"", D$1))"),"candy")</f>
        <v>candy</v>
      </c>
      <c r="E10" s="2" t="str">
        <f>IFERROR(__xludf.DUMMYFUNCTION("GOOGLETRANSLATE(C10, ""ja"", ""ko"")"),"사탕")</f>
        <v>사탕</v>
      </c>
      <c r="F10" s="2" t="str">
        <f>IFERROR(__xludf.DUMMYFUNCTION("GOOGLETRANSLATE($C10, ""ja"", F$1)"),"糖果")</f>
        <v>糖果</v>
      </c>
    </row>
    <row r="11">
      <c r="A11" s="1">
        <v>9.0</v>
      </c>
      <c r="B11" s="1" t="str">
        <f t="shared" si="1"/>
        <v>word_9_rain</v>
      </c>
      <c r="C11" s="1" t="s">
        <v>15</v>
      </c>
      <c r="D11" s="2" t="str">
        <f>IFERROR(__xludf.DUMMYFUNCTION("LOWER( GOOGLETRANSLATE($C11, ""ja"", D$1))"),"rain")</f>
        <v>rain</v>
      </c>
      <c r="E11" s="2" t="str">
        <f>IFERROR(__xludf.DUMMYFUNCTION("GOOGLETRANSLATE(C11, ""ja"", ""ko"")"),"비")</f>
        <v>비</v>
      </c>
      <c r="F11" s="2" t="str">
        <f>IFERROR(__xludf.DUMMYFUNCTION("GOOGLETRANSLATE($C11, ""ja"", F$1)"),"雨")</f>
        <v>雨</v>
      </c>
    </row>
    <row r="12">
      <c r="A12" s="1">
        <v>10.0</v>
      </c>
      <c r="B12" s="1" t="str">
        <f t="shared" si="1"/>
        <v>word_10_zinc</v>
      </c>
      <c r="C12" s="1" t="s">
        <v>16</v>
      </c>
      <c r="D12" s="2" t="str">
        <f>IFERROR(__xludf.DUMMYFUNCTION("LOWER( GOOGLETRANSLATE($C12, ""ja"", D$1))"),"zinc")</f>
        <v>zinc</v>
      </c>
      <c r="E12" s="2" t="str">
        <f>IFERROR(__xludf.DUMMYFUNCTION("GOOGLETRANSLATE(C12, ""ja"", ""ko"")"),"아연")</f>
        <v>아연</v>
      </c>
      <c r="F12" s="2" t="str">
        <f>IFERROR(__xludf.DUMMYFUNCTION("GOOGLETRANSLATE($C12, ""ja"", F$1)"),"锌")</f>
        <v>锌</v>
      </c>
    </row>
    <row r="13">
      <c r="A13" s="1">
        <v>11.0</v>
      </c>
      <c r="B13" s="1" t="str">
        <f t="shared" si="1"/>
        <v>word_11_house</v>
      </c>
      <c r="C13" s="1" t="s">
        <v>17</v>
      </c>
      <c r="D13" s="2" t="str">
        <f>IFERROR(__xludf.DUMMYFUNCTION("LOWER( GOOGLETRANSLATE($C13, ""ja"", D$1))"),"house")</f>
        <v>house</v>
      </c>
      <c r="E13" s="2" t="str">
        <f>IFERROR(__xludf.DUMMYFUNCTION("GOOGLETRANSLATE(C13, ""ja"", ""ko"")"),"집")</f>
        <v>집</v>
      </c>
      <c r="F13" s="2" t="str">
        <f>IFERROR(__xludf.DUMMYFUNCTION("GOOGLETRANSLATE($C13, ""ja"", F$1)"),"房子")</f>
        <v>房子</v>
      </c>
    </row>
    <row r="14">
      <c r="A14" s="1">
        <v>12.0</v>
      </c>
      <c r="B14" s="1" t="str">
        <f t="shared" si="1"/>
        <v>word_12_meaning</v>
      </c>
      <c r="C14" s="1" t="s">
        <v>18</v>
      </c>
      <c r="D14" s="2" t="str">
        <f>IFERROR(__xludf.DUMMYFUNCTION("LOWER( GOOGLETRANSLATE($C14, ""ja"", D$1))"),"meaning")</f>
        <v>meaning</v>
      </c>
      <c r="E14" s="2" t="str">
        <f>IFERROR(__xludf.DUMMYFUNCTION("GOOGLETRANSLATE(C14, ""ja"", ""ko"")"),"의미")</f>
        <v>의미</v>
      </c>
      <c r="F14" s="2" t="str">
        <f>IFERROR(__xludf.DUMMYFUNCTION("GOOGLETRANSLATE($C14, ""ja"", F$1)"),"意义")</f>
        <v>意义</v>
      </c>
    </row>
    <row r="15">
      <c r="A15" s="1">
        <v>13.0</v>
      </c>
      <c r="B15" s="1" t="str">
        <f t="shared" si="1"/>
        <v>word_13_squid</v>
      </c>
      <c r="C15" s="1" t="s">
        <v>19</v>
      </c>
      <c r="D15" s="2" t="str">
        <f>IFERROR(__xludf.DUMMYFUNCTION("LOWER( GOOGLETRANSLATE($C15, ""ja"", D$1))"),"squid")</f>
        <v>squid</v>
      </c>
      <c r="E15" s="2" t="str">
        <f>IFERROR(__xludf.DUMMYFUNCTION("GOOGLETRANSLATE(C15, ""ja"", ""ko"")"),"오징어")</f>
        <v>오징어</v>
      </c>
      <c r="F15" s="2" t="str">
        <f>IFERROR(__xludf.DUMMYFUNCTION("GOOGLETRANSLATE($C15, ""ja"", F$1)"),"乌贼")</f>
        <v>乌贼</v>
      </c>
    </row>
    <row r="16">
      <c r="A16" s="1">
        <v>14.0</v>
      </c>
      <c r="B16" s="1" t="str">
        <f t="shared" si="1"/>
        <v>word_14_stone</v>
      </c>
      <c r="C16" s="1" t="s">
        <v>20</v>
      </c>
      <c r="D16" s="2" t="str">
        <f>IFERROR(__xludf.DUMMYFUNCTION("LOWER( GOOGLETRANSLATE($C16, ""ja"", D$1))"),"stone")</f>
        <v>stone</v>
      </c>
      <c r="E16" s="2" t="str">
        <f>IFERROR(__xludf.DUMMYFUNCTION("GOOGLETRANSLATE(C16, ""ja"", ""ko"")"),"결석")</f>
        <v>결석</v>
      </c>
      <c r="F16" s="2" t="str">
        <f>IFERROR(__xludf.DUMMYFUNCTION("GOOGLETRANSLATE($C16, ""ja"", F$1)"),"石头")</f>
        <v>石头</v>
      </c>
    </row>
    <row r="17">
      <c r="A17" s="1">
        <v>15.0</v>
      </c>
      <c r="B17" s="1" t="str">
        <f t="shared" si="1"/>
        <v>word_15_doctor</v>
      </c>
      <c r="C17" s="1" t="s">
        <v>21</v>
      </c>
      <c r="D17" s="2" t="str">
        <f>IFERROR(__xludf.DUMMYFUNCTION("LOWER( GOOGLETRANSLATE($C17, ""ja"", D$1))"),"doctor")</f>
        <v>doctor</v>
      </c>
      <c r="E17" s="2" t="str">
        <f>IFERROR(__xludf.DUMMYFUNCTION("GOOGLETRANSLATE(C17, ""ja"", ""ko"")"),"박사님")</f>
        <v>박사님</v>
      </c>
      <c r="F17" s="2" t="str">
        <f>IFERROR(__xludf.DUMMYFUNCTION("GOOGLETRANSLATE($C17, ""ja"", F$1)"),"医生")</f>
        <v>医生</v>
      </c>
    </row>
    <row r="18">
      <c r="A18" s="1">
        <v>16.0</v>
      </c>
      <c r="B18" s="1" t="str">
        <f t="shared" si="1"/>
        <v>word_16_stomach</v>
      </c>
      <c r="C18" s="1" t="s">
        <v>22</v>
      </c>
      <c r="D18" s="2" t="str">
        <f>IFERROR(__xludf.DUMMYFUNCTION("LOWER( GOOGLETRANSLATE($C18, ""ja"", D$1))"),"stomach")</f>
        <v>stomach</v>
      </c>
      <c r="E18" s="2" t="str">
        <f>IFERROR(__xludf.DUMMYFUNCTION("GOOGLETRANSLATE(C18, ""ja"", ""ko"")"),"위")</f>
        <v>위</v>
      </c>
      <c r="F18" s="2" t="str">
        <f>IFERROR(__xludf.DUMMYFUNCTION("GOOGLETRANSLATE($C18, ""ja"", F$1)"),"胃")</f>
        <v>胃</v>
      </c>
    </row>
    <row r="19">
      <c r="A19" s="1">
        <v>17.0</v>
      </c>
      <c r="B19" s="1" t="str">
        <f t="shared" si="1"/>
        <v>word_17_colour</v>
      </c>
      <c r="C19" s="1" t="s">
        <v>23</v>
      </c>
      <c r="D19" s="2" t="str">
        <f>IFERROR(__xludf.DUMMYFUNCTION("LOWER( GOOGLETRANSLATE($C19, ""ja"", D$1))"),"colour")</f>
        <v>colour</v>
      </c>
      <c r="E19" s="2" t="str">
        <f>IFERROR(__xludf.DUMMYFUNCTION("GOOGLETRANSLATE(C19, ""ja"", ""ko"")"),"색상")</f>
        <v>색상</v>
      </c>
      <c r="F19" s="2" t="str">
        <f>IFERROR(__xludf.DUMMYFUNCTION("GOOGLETRANSLATE($C19, ""ja"", F$1)"),"颜色")</f>
        <v>颜色</v>
      </c>
    </row>
    <row r="20">
      <c r="A20" s="1">
        <v>18.0</v>
      </c>
      <c r="B20" s="1" t="str">
        <f t="shared" si="1"/>
        <v>word_18_chair</v>
      </c>
      <c r="C20" s="1" t="s">
        <v>24</v>
      </c>
      <c r="D20" s="2" t="str">
        <f>IFERROR(__xludf.DUMMYFUNCTION("LOWER( GOOGLETRANSLATE($C20, ""ja"", D$1))"),"chair")</f>
        <v>chair</v>
      </c>
      <c r="E20" s="2" t="str">
        <f>IFERROR(__xludf.DUMMYFUNCTION("GOOGLETRANSLATE(C20, ""ja"", ""ko"")"),"의자")</f>
        <v>의자</v>
      </c>
      <c r="F20" s="2" t="str">
        <f>IFERROR(__xludf.DUMMYFUNCTION("GOOGLETRANSLATE($C20, ""ja"", F$1)"),"椅子")</f>
        <v>椅子</v>
      </c>
    </row>
    <row r="21">
      <c r="A21" s="1">
        <v>19.0</v>
      </c>
      <c r="B21" s="1" t="str">
        <f t="shared" si="1"/>
        <v>word_19_dolphin</v>
      </c>
      <c r="C21" s="1" t="s">
        <v>25</v>
      </c>
      <c r="D21" s="2" t="str">
        <f>IFERROR(__xludf.DUMMYFUNCTION("LOWER( GOOGLETRANSLATE($C21, ""ja"", D$1))"),"dolphin")</f>
        <v>dolphin</v>
      </c>
      <c r="E21" s="2" t="str">
        <f>IFERROR(__xludf.DUMMYFUNCTION("GOOGLETRANSLATE(C21, ""ja"", ""ko"")"),"돌고래")</f>
        <v>돌고래</v>
      </c>
      <c r="F21" s="2" t="str">
        <f>IFERROR(__xludf.DUMMYFUNCTION("GOOGLETRANSLATE($C21, ""ja"", F$1)"),"海豚")</f>
        <v>海豚</v>
      </c>
    </row>
    <row r="22">
      <c r="A22" s="1">
        <v>20.0</v>
      </c>
      <c r="B22" s="1" t="str">
        <f t="shared" si="1"/>
        <v>word_20_potato</v>
      </c>
      <c r="C22" s="1" t="s">
        <v>26</v>
      </c>
      <c r="D22" s="2" t="str">
        <f>IFERROR(__xludf.DUMMYFUNCTION("LOWER( GOOGLETRANSLATE($C22, ""ja"", D$1))"),"potato")</f>
        <v>potato</v>
      </c>
      <c r="E22" s="2" t="str">
        <f>IFERROR(__xludf.DUMMYFUNCTION("GOOGLETRANSLATE(C22, ""ja"", ""ko"")"),"감자")</f>
        <v>감자</v>
      </c>
      <c r="F22" s="2" t="str">
        <f>IFERROR(__xludf.DUMMYFUNCTION("GOOGLETRANSLATE($C22, ""ja"", F$1)"),"土豆")</f>
        <v>土豆</v>
      </c>
    </row>
    <row r="23">
      <c r="A23" s="1">
        <v>21.0</v>
      </c>
      <c r="B23" s="1" t="str">
        <f t="shared" si="1"/>
        <v>word_21_ink</v>
      </c>
      <c r="C23" s="1" t="s">
        <v>27</v>
      </c>
      <c r="D23" s="2" t="str">
        <f>IFERROR(__xludf.DUMMYFUNCTION("LOWER( GOOGLETRANSLATE($C23, ""ja"", D$1))"),"ink")</f>
        <v>ink</v>
      </c>
      <c r="E23" s="2" t="str">
        <f>IFERROR(__xludf.DUMMYFUNCTION("GOOGLETRANSLATE(C23, ""ja"", ""ko"")"),"잉크")</f>
        <v>잉크</v>
      </c>
      <c r="F23" s="2" t="str">
        <f>IFERROR(__xludf.DUMMYFUNCTION("GOOGLETRANSLATE($C23, ""ja"", F$1)"),"墨水")</f>
        <v>墨水</v>
      </c>
    </row>
    <row r="24">
      <c r="A24" s="1">
        <v>22.0</v>
      </c>
      <c r="B24" s="1" t="str">
        <f t="shared" si="1"/>
        <v>word_22_ocean</v>
      </c>
      <c r="C24" s="1" t="s">
        <v>28</v>
      </c>
      <c r="D24" s="2" t="str">
        <f>IFERROR(__xludf.DUMMYFUNCTION("LOWER( GOOGLETRANSLATE($C24, ""ja"", D$1))"),"ocean")</f>
        <v>ocean</v>
      </c>
      <c r="E24" s="2" t="str">
        <f>IFERROR(__xludf.DUMMYFUNCTION("GOOGLETRANSLATE($C24, ""ja"", E$1)"),"대양")</f>
        <v>대양</v>
      </c>
      <c r="F24" s="2" t="str">
        <f>IFERROR(__xludf.DUMMYFUNCTION("GOOGLETRANSLATE($C24, ""ja"", F$1)"),"海洋")</f>
        <v>海洋</v>
      </c>
    </row>
    <row r="25">
      <c r="A25" s="1">
        <v>23.0</v>
      </c>
      <c r="B25" s="1" t="str">
        <f t="shared" si="1"/>
        <v>word_23_cow</v>
      </c>
      <c r="C25" s="1" t="s">
        <v>29</v>
      </c>
      <c r="D25" s="2" t="str">
        <f>IFERROR(__xludf.DUMMYFUNCTION("LOWER( GOOGLETRANSLATE($C25, ""ja"", D$1))"),"cow")</f>
        <v>cow</v>
      </c>
      <c r="E25" s="2" t="str">
        <f>IFERROR(__xludf.DUMMYFUNCTION("GOOGLETRANSLATE(C25, ""ja"", ""ko"")"),"암소")</f>
        <v>암소</v>
      </c>
      <c r="F25" s="2" t="str">
        <f>IFERROR(__xludf.DUMMYFUNCTION("GOOGLETRANSLATE($C25, ""ja"", F$1)"),"牛")</f>
        <v>牛</v>
      </c>
    </row>
    <row r="26">
      <c r="A26" s="1">
        <v>24.0</v>
      </c>
      <c r="B26" s="1" t="str">
        <f t="shared" si="1"/>
        <v>word_24_plum</v>
      </c>
      <c r="C26" s="1" t="s">
        <v>30</v>
      </c>
      <c r="D26" s="2" t="str">
        <f>IFERROR(__xludf.DUMMYFUNCTION("LOWER( GOOGLETRANSLATE($C26, ""ja"", D$1))"),"plum")</f>
        <v>plum</v>
      </c>
      <c r="E26" s="2" t="str">
        <f>IFERROR(__xludf.DUMMYFUNCTION("GOOGLETRANSLATE(C26, ""ja"", ""ko"")"),"자두")</f>
        <v>자두</v>
      </c>
      <c r="F26" s="2" t="str">
        <f>IFERROR(__xludf.DUMMYFUNCTION("GOOGLETRANSLATE($C26, ""ja"", F$1)"),"李子")</f>
        <v>李子</v>
      </c>
    </row>
    <row r="27">
      <c r="A27" s="1">
        <v>25.0</v>
      </c>
      <c r="B27" s="1" t="str">
        <f t="shared" si="1"/>
        <v>word_25_native</v>
      </c>
      <c r="C27" s="1" t="s">
        <v>31</v>
      </c>
      <c r="D27" s="2" t="str">
        <f>IFERROR(__xludf.DUMMYFUNCTION("LOWER( GOOGLETRANSLATE($C27, ""ja"", D$1))"),"native")</f>
        <v>native</v>
      </c>
      <c r="E27" s="2" t="str">
        <f>IFERROR(__xludf.DUMMYFUNCTION("GOOGLETRANSLATE(C27, ""ja"", ""ko"")"),"토종의")</f>
        <v>토종의</v>
      </c>
      <c r="F27" s="2" t="str">
        <f>IFERROR(__xludf.DUMMYFUNCTION("GOOGLETRANSLATE($C27, ""ja"", F$1)"),"本国的")</f>
        <v>本国的</v>
      </c>
    </row>
    <row r="28">
      <c r="A28" s="1">
        <v>26.0</v>
      </c>
      <c r="B28" s="1" t="str">
        <f t="shared" si="1"/>
        <v>word_26_float</v>
      </c>
      <c r="C28" s="1" t="s">
        <v>32</v>
      </c>
      <c r="D28" s="2" t="str">
        <f>IFERROR(__xludf.DUMMYFUNCTION("LOWER( GOOGLETRANSLATE($C28, ""ja"", D$1))"),"float")</f>
        <v>float</v>
      </c>
      <c r="E28" s="2" t="str">
        <f>IFERROR(__xludf.DUMMYFUNCTION("GOOGLETRANSLATE(C28, ""ja"", ""ko"")"),"뜨다")</f>
        <v>뜨다</v>
      </c>
      <c r="F28" s="2" t="str">
        <f>IFERROR(__xludf.DUMMYFUNCTION("GOOGLETRANSLATE($C28, ""ja"", F$1)"),"漂浮")</f>
        <v>漂浮</v>
      </c>
    </row>
    <row r="29">
      <c r="A29" s="1">
        <v>27.0</v>
      </c>
      <c r="B29" s="1" t="str">
        <f t="shared" si="1"/>
        <v>word_27_quail</v>
      </c>
      <c r="C29" s="1" t="s">
        <v>33</v>
      </c>
      <c r="D29" s="2" t="str">
        <f>IFERROR(__xludf.DUMMYFUNCTION("LOWER( GOOGLETRANSLATE($C29, ""ja"", D$1))"),"quail")</f>
        <v>quail</v>
      </c>
      <c r="E29" s="2" t="str">
        <f>IFERROR(__xludf.DUMMYFUNCTION("GOOGLETRANSLATE(C29, ""ja"", ""ko"")"),"메추라기")</f>
        <v>메추라기</v>
      </c>
      <c r="F29" s="2" t="str">
        <f>IFERROR(__xludf.DUMMYFUNCTION("GOOGLETRANSLATE($C29, ""ja"", F$1)"),"鹌鹑")</f>
        <v>鹌鹑</v>
      </c>
    </row>
    <row r="30">
      <c r="A30" s="1">
        <v>28.0</v>
      </c>
      <c r="B30" s="1" t="str">
        <f t="shared" si="1"/>
        <v>word_28_depression</v>
      </c>
      <c r="C30" s="1" t="s">
        <v>34</v>
      </c>
      <c r="D30" s="2" t="str">
        <f>IFERROR(__xludf.DUMMYFUNCTION("LOWER( GOOGLETRANSLATE($C30, ""ja"", D$1))"),"depression")</f>
        <v>depression</v>
      </c>
      <c r="E30" s="2" t="str">
        <f>IFERROR(__xludf.DUMMYFUNCTION("GOOGLETRANSLATE(C30, ""ja"", ""ko"")"),"우울증")</f>
        <v>우울증</v>
      </c>
      <c r="F30" s="2" t="str">
        <f>IFERROR(__xludf.DUMMYFUNCTION("GOOGLETRANSLATE($C30, ""ja"", F$1)"),"沮丧")</f>
        <v>沮丧</v>
      </c>
    </row>
    <row r="31">
      <c r="A31" s="1">
        <v>29.0</v>
      </c>
      <c r="B31" s="1" t="str">
        <f t="shared" si="1"/>
        <v>word_29_whirlpool</v>
      </c>
      <c r="C31" s="1" t="s">
        <v>35</v>
      </c>
      <c r="D31" s="2" t="str">
        <f>IFERROR(__xludf.DUMMYFUNCTION("LOWER( GOOGLETRANSLATE($C31, ""ja"", D$1))"),"whirlpool")</f>
        <v>whirlpool</v>
      </c>
      <c r="E31" s="2" t="str">
        <f>IFERROR(__xludf.DUMMYFUNCTION("GOOGLETRANSLATE(C31, ""ja"", ""ko"")"),"소용돌이")</f>
        <v>소용돌이</v>
      </c>
      <c r="F31" s="2" t="str">
        <f>IFERROR(__xludf.DUMMYFUNCTION("GOOGLETRANSLATE($C31, ""ja"", F$1)"),"惠而浦")</f>
        <v>惠而浦</v>
      </c>
    </row>
    <row r="32">
      <c r="A32" s="1">
        <v>30.0</v>
      </c>
      <c r="B32" s="1" t="str">
        <f t="shared" si="1"/>
        <v>word_30_song</v>
      </c>
      <c r="C32" s="1" t="s">
        <v>36</v>
      </c>
      <c r="D32" s="2" t="str">
        <f>IFERROR(__xludf.DUMMYFUNCTION("LOWER( GOOGLETRANSLATE($C32, ""ja"", D$1))"),"song")</f>
        <v>song</v>
      </c>
      <c r="E32" s="2" t="str">
        <f>IFERROR(__xludf.DUMMYFUNCTION("GOOGLETRANSLATE(C32, ""ja"", ""ko"")"),"노래")</f>
        <v>노래</v>
      </c>
      <c r="F32" s="2" t="str">
        <f>IFERROR(__xludf.DUMMYFUNCTION("GOOGLETRANSLATE($C32, ""ja"", F$1)"),"歌曲")</f>
        <v>歌曲</v>
      </c>
    </row>
    <row r="33">
      <c r="A33" s="1">
        <v>31.0</v>
      </c>
      <c r="B33" s="1" t="str">
        <f t="shared" si="1"/>
        <v>word_31_detour</v>
      </c>
      <c r="C33" s="1" t="s">
        <v>37</v>
      </c>
      <c r="D33" s="2" t="str">
        <f>IFERROR(__xludf.DUMMYFUNCTION("LOWER( GOOGLETRANSLATE($C33, ""ja"", D$1))"),"detour")</f>
        <v>detour</v>
      </c>
      <c r="E33" s="2" t="str">
        <f>IFERROR(__xludf.DUMMYFUNCTION("GOOGLETRANSLATE(C33, ""ja"", ""ko"")"),"우회")</f>
        <v>우회</v>
      </c>
      <c r="F33" s="2" t="str">
        <f>IFERROR(__xludf.DUMMYFUNCTION("GOOGLETRANSLATE($C33, ""ja"", F$1)"),"車輛改道")</f>
        <v>車輛改道</v>
      </c>
    </row>
    <row r="34">
      <c r="A34" s="1">
        <v>32.0</v>
      </c>
      <c r="B34" s="1" t="str">
        <f t="shared" si="1"/>
        <v>word_32_smile</v>
      </c>
      <c r="C34" s="1" t="s">
        <v>38</v>
      </c>
      <c r="D34" s="2" t="str">
        <f>IFERROR(__xludf.DUMMYFUNCTION("LOWER( GOOGLETRANSLATE($C34, ""ja"", D$1))"),"smile")</f>
        <v>smile</v>
      </c>
      <c r="E34" s="2" t="str">
        <f>IFERROR(__xludf.DUMMYFUNCTION("GOOGLETRANSLATE(C34, ""ja"", ""ko"")"),"웃다")</f>
        <v>웃다</v>
      </c>
      <c r="F34" s="2" t="str">
        <f>IFERROR(__xludf.DUMMYFUNCTION("GOOGLETRANSLATE($C34, ""ja"", F$1)"),"微笑")</f>
        <v>微笑</v>
      </c>
    </row>
    <row r="35">
      <c r="A35" s="1">
        <v>33.0</v>
      </c>
      <c r="B35" s="1" t="str">
        <f t="shared" si="1"/>
        <v>word_33_pencil</v>
      </c>
      <c r="C35" s="1" t="s">
        <v>39</v>
      </c>
      <c r="D35" s="2" t="str">
        <f>IFERROR(__xludf.DUMMYFUNCTION("LOWER( GOOGLETRANSLATE($C35, ""ja"", D$1))"),"pencil")</f>
        <v>pencil</v>
      </c>
      <c r="E35" s="2" t="str">
        <f>IFERROR(__xludf.DUMMYFUNCTION("GOOGLETRANSLATE(C35, ""ja"", ""ko"")"),"연필")</f>
        <v>연필</v>
      </c>
      <c r="F35" s="2" t="str">
        <f>IFERROR(__xludf.DUMMYFUNCTION("GOOGLETRANSLATE($C35, ""ja"", F$1)"),"铅笔")</f>
        <v>铅笔</v>
      </c>
    </row>
    <row r="36">
      <c r="A36" s="1">
        <v>34.0</v>
      </c>
      <c r="B36" s="1" t="str">
        <f t="shared" si="1"/>
        <v>word_34_elf</v>
      </c>
      <c r="C36" s="1" t="s">
        <v>40</v>
      </c>
      <c r="D36" s="2" t="str">
        <f>IFERROR(__xludf.DUMMYFUNCTION("LOWER( GOOGLETRANSLATE($C36, ""ja"", D$1))"),"elf")</f>
        <v>elf</v>
      </c>
      <c r="E36" s="2" t="str">
        <f>IFERROR(__xludf.DUMMYFUNCTION("GOOGLETRANSLATE(C36, ""ja"", ""ko"")"),"꼬마 요정")</f>
        <v>꼬마 요정</v>
      </c>
      <c r="F36" s="2" t="str">
        <f>IFERROR(__xludf.DUMMYFUNCTION("GOOGLETRANSLATE($C36, ""ja"", F$1)"),"精灵")</f>
        <v>精灵</v>
      </c>
    </row>
    <row r="37">
      <c r="A37" s="1">
        <v>35.0</v>
      </c>
      <c r="B37" s="1" t="str">
        <f t="shared" si="1"/>
        <v>word_35_circle</v>
      </c>
      <c r="C37" s="1" t="s">
        <v>41</v>
      </c>
      <c r="D37" s="2" t="str">
        <f>IFERROR(__xludf.DUMMYFUNCTION("LOWER( GOOGLETRANSLATE($C37, ""ja"", D$1))"),"circle")</f>
        <v>circle</v>
      </c>
      <c r="E37" s="2" t="str">
        <f>IFERROR(__xludf.DUMMYFUNCTION("GOOGLETRANSLATE(C37, ""ja"", ""ko"")"),"원")</f>
        <v>원</v>
      </c>
      <c r="F37" s="2" t="str">
        <f>IFERROR(__xludf.DUMMYFUNCTION("GOOGLETRANSLATE($C37, ""ja"", F$1)"),"圆圈")</f>
        <v>圆圈</v>
      </c>
    </row>
    <row r="38">
      <c r="A38" s="1">
        <v>36.0</v>
      </c>
      <c r="B38" s="1" t="str">
        <f t="shared" si="1"/>
        <v>word_36_movie</v>
      </c>
      <c r="C38" s="1" t="s">
        <v>42</v>
      </c>
      <c r="D38" s="2" t="str">
        <f>IFERROR(__xludf.DUMMYFUNCTION("LOWER( GOOGLETRANSLATE($C38, ""ja"", D$1))"),"movie")</f>
        <v>movie</v>
      </c>
      <c r="E38" s="2" t="str">
        <f>IFERROR(__xludf.DUMMYFUNCTION("GOOGLETRANSLATE(C38, ""ja"", ""ko"")"),"영화")</f>
        <v>영화</v>
      </c>
      <c r="F38" s="2" t="str">
        <f>IFERROR(__xludf.DUMMYFUNCTION("GOOGLETRANSLATE($C38, ""ja"", F$1)"),"电影")</f>
        <v>电影</v>
      </c>
    </row>
    <row r="39">
      <c r="A39" s="1">
        <v>37.0</v>
      </c>
      <c r="B39" s="1" t="str">
        <f t="shared" si="1"/>
        <v>word_37_honor</v>
      </c>
      <c r="C39" s="1" t="s">
        <v>43</v>
      </c>
      <c r="D39" s="2" t="str">
        <f>IFERROR(__xludf.DUMMYFUNCTION("LOWER( GOOGLETRANSLATE($C39, ""ja"", D$1))"),"honor")</f>
        <v>honor</v>
      </c>
      <c r="E39" s="2" t="str">
        <f>IFERROR(__xludf.DUMMYFUNCTION("GOOGLETRANSLATE(C39, ""ja"", ""ko"")"),"명예")</f>
        <v>명예</v>
      </c>
      <c r="F39" s="2" t="str">
        <f>IFERROR(__xludf.DUMMYFUNCTION("GOOGLETRANSLATE($C39, ""ja"", F$1)"),"荣誉")</f>
        <v>荣誉</v>
      </c>
    </row>
    <row r="40">
      <c r="A40" s="1">
        <v>38.0</v>
      </c>
      <c r="B40" s="1" t="str">
        <f t="shared" si="1"/>
        <v>word_38_picture book</v>
      </c>
      <c r="C40" s="1" t="s">
        <v>44</v>
      </c>
      <c r="D40" s="2" t="str">
        <f>IFERROR(__xludf.DUMMYFUNCTION("LOWER( GOOGLETRANSLATE($C40, ""ja"", D$1))"),"picture book")</f>
        <v>picture book</v>
      </c>
      <c r="E40" s="2" t="str">
        <f>IFERROR(__xludf.DUMMYFUNCTION("GOOGLETRANSLATE(C40, ""ja"", ""ko"")"),"그림책")</f>
        <v>그림책</v>
      </c>
      <c r="F40" s="2" t="str">
        <f>IFERROR(__xludf.DUMMYFUNCTION("GOOGLETRANSLATE($C40, ""ja"", F$1)"),"图画书")</f>
        <v>图画书</v>
      </c>
    </row>
    <row r="41">
      <c r="A41" s="1">
        <v>39.0</v>
      </c>
      <c r="B41" s="1" t="str">
        <f t="shared" si="1"/>
        <v>word_39_eternity</v>
      </c>
      <c r="C41" s="1" t="s">
        <v>45</v>
      </c>
      <c r="D41" s="2" t="str">
        <f>IFERROR(__xludf.DUMMYFUNCTION("LOWER( GOOGLETRANSLATE($C41, ""ja"", D$1))"),"eternity")</f>
        <v>eternity</v>
      </c>
      <c r="E41" s="2" t="str">
        <f>IFERROR(__xludf.DUMMYFUNCTION("GOOGLETRANSLATE(C41, ""ja"", ""ko"")"),"영원")</f>
        <v>영원</v>
      </c>
      <c r="F41" s="2" t="str">
        <f>IFERROR(__xludf.DUMMYFUNCTION("GOOGLETRANSLATE($C41, ""ja"", F$1)"),"永恒")</f>
        <v>永恒</v>
      </c>
    </row>
    <row r="42">
      <c r="A42" s="1">
        <v>40.0</v>
      </c>
      <c r="B42" s="1" t="str">
        <f t="shared" si="1"/>
        <v>word_40_hygiene</v>
      </c>
      <c r="C42" s="1" t="s">
        <v>46</v>
      </c>
      <c r="D42" s="2" t="str">
        <f>IFERROR(__xludf.DUMMYFUNCTION("LOWER( GOOGLETRANSLATE($C42, ""ja"", D$1))"),"hygiene")</f>
        <v>hygiene</v>
      </c>
      <c r="E42" s="2" t="str">
        <f>IFERROR(__xludf.DUMMYFUNCTION("GOOGLETRANSLATE(C42, ""ja"", ""ko"")"),"위생")</f>
        <v>위생</v>
      </c>
      <c r="F42" s="2" t="str">
        <f>IFERROR(__xludf.DUMMYFUNCTION("GOOGLETRANSLATE($C42, ""ja"", F$1)"),"卫生")</f>
        <v>卫生</v>
      </c>
    </row>
    <row r="43">
      <c r="A43" s="1">
        <v>41.0</v>
      </c>
      <c r="B43" s="1" t="str">
        <f t="shared" si="1"/>
        <v>word_41_nutrition</v>
      </c>
      <c r="C43" s="1" t="s">
        <v>47</v>
      </c>
      <c r="D43" s="2" t="str">
        <f>IFERROR(__xludf.DUMMYFUNCTION("LOWER( GOOGLETRANSLATE($C43, ""ja"", D$1))"),"nutrition")</f>
        <v>nutrition</v>
      </c>
      <c r="E43" s="2" t="str">
        <f>IFERROR(__xludf.DUMMYFUNCTION("GOOGLETRANSLATE(C43, ""ja"", ""ko"")"),"영양물 섭취")</f>
        <v>영양물 섭취</v>
      </c>
      <c r="F43" s="2" t="str">
        <f>IFERROR(__xludf.DUMMYFUNCTION("GOOGLETRANSLATE($C43, ""ja"", F$1)"),"营养")</f>
        <v>营养</v>
      </c>
    </row>
    <row r="44">
      <c r="A44" s="1">
        <v>42.0</v>
      </c>
      <c r="B44" s="1" t="str">
        <f t="shared" si="1"/>
        <v>word_42_music</v>
      </c>
      <c r="C44" s="1" t="s">
        <v>48</v>
      </c>
      <c r="D44" s="2" t="str">
        <f>IFERROR(__xludf.DUMMYFUNCTION("LOWER( GOOGLETRANSLATE($C44, ""ja"", D$1))"),"music")</f>
        <v>music</v>
      </c>
      <c r="E44" s="2" t="str">
        <f>IFERROR(__xludf.DUMMYFUNCTION("GOOGLETRANSLATE(C44, ""ja"", ""ko"")"),"음악")</f>
        <v>음악</v>
      </c>
      <c r="F44" s="2" t="str">
        <f>IFERROR(__xludf.DUMMYFUNCTION("GOOGLETRANSLATE($C44, ""ja"", F$1)"),"音乐")</f>
        <v>音乐</v>
      </c>
    </row>
    <row r="45">
      <c r="A45" s="1">
        <v>43.0</v>
      </c>
      <c r="B45" s="1" t="str">
        <f t="shared" si="1"/>
        <v>word_43_parent</v>
      </c>
      <c r="C45" s="1" t="s">
        <v>49</v>
      </c>
      <c r="D45" s="2" t="str">
        <f>IFERROR(__xludf.DUMMYFUNCTION("LOWER( GOOGLETRANSLATE($C45, ""ja"", D$1))"),"parent")</f>
        <v>parent</v>
      </c>
      <c r="E45" s="2" t="str">
        <f>IFERROR(__xludf.DUMMYFUNCTION("GOOGLETRANSLATE(C45, ""ja"", ""ko"")"),"부모의")</f>
        <v>부모의</v>
      </c>
      <c r="F45" s="2" t="str">
        <f>IFERROR(__xludf.DUMMYFUNCTION("GOOGLETRANSLATE($C45, ""ja"", F$1)"),"父母")</f>
        <v>父母</v>
      </c>
    </row>
    <row r="46">
      <c r="A46" s="1">
        <v>44.0</v>
      </c>
      <c r="B46" s="1" t="str">
        <f t="shared" si="1"/>
        <v>word_44_demon</v>
      </c>
      <c r="C46" s="1" t="s">
        <v>50</v>
      </c>
      <c r="D46" s="2" t="str">
        <f>IFERROR(__xludf.DUMMYFUNCTION("LOWER( GOOGLETRANSLATE($C46, ""ja"", D$1))"),"demon")</f>
        <v>demon</v>
      </c>
      <c r="E46" s="2" t="str">
        <f>IFERROR(__xludf.DUMMYFUNCTION("GOOGLETRANSLATE(C46, ""ja"", ""ko"")"),"악마")</f>
        <v>악마</v>
      </c>
      <c r="F46" s="2" t="str">
        <f>IFERROR(__xludf.DUMMYFUNCTION("GOOGLETRANSLATE($C46, ""ja"", F$1)"),"恶魔")</f>
        <v>恶魔</v>
      </c>
    </row>
    <row r="47">
      <c r="A47" s="1">
        <v>45.0</v>
      </c>
      <c r="B47" s="1" t="str">
        <f t="shared" si="1"/>
        <v>word_45_kingdom</v>
      </c>
      <c r="C47" s="1" t="s">
        <v>51</v>
      </c>
      <c r="D47" s="2" t="str">
        <f>IFERROR(__xludf.DUMMYFUNCTION("LOWER( GOOGLETRANSLATE($C47, ""ja"", D$1))"),"kingdom")</f>
        <v>kingdom</v>
      </c>
      <c r="E47" s="2" t="str">
        <f>IFERROR(__xludf.DUMMYFUNCTION("GOOGLETRANSLATE(C47, ""ja"", ""ko"")"),"왕국")</f>
        <v>왕국</v>
      </c>
      <c r="F47" s="2" t="str">
        <f>IFERROR(__xludf.DUMMYFUNCTION("GOOGLETRANSLATE($C47, ""ja"", F$1)"),"王国")</f>
        <v>王国</v>
      </c>
    </row>
    <row r="48">
      <c r="A48" s="1">
        <v>46.0</v>
      </c>
      <c r="B48" s="1" t="str">
        <f t="shared" si="1"/>
        <v>word_46_snack</v>
      </c>
      <c r="C48" s="1" t="s">
        <v>52</v>
      </c>
      <c r="D48" s="2" t="str">
        <f>IFERROR(__xludf.DUMMYFUNCTION("LOWER( GOOGLETRANSLATE($C48, ""ja"", D$1))"),"snack")</f>
        <v>snack</v>
      </c>
      <c r="E48" s="2" t="str">
        <f>IFERROR(__xludf.DUMMYFUNCTION("GOOGLETRANSLATE(C48, ""ja"", ""ko"")"),"간식")</f>
        <v>간식</v>
      </c>
      <c r="F48" s="2" t="str">
        <f>IFERROR(__xludf.DUMMYFUNCTION("GOOGLETRANSLATE($C48, ""ja"", F$1)"),"小吃")</f>
        <v>小吃</v>
      </c>
    </row>
    <row r="49">
      <c r="A49" s="1">
        <v>47.0</v>
      </c>
      <c r="B49" s="1" t="str">
        <f t="shared" si="1"/>
        <v>word_47_mystery</v>
      </c>
      <c r="C49" s="1" t="s">
        <v>53</v>
      </c>
      <c r="D49" s="2" t="str">
        <f>IFERROR(__xludf.DUMMYFUNCTION("LOWER( GOOGLETRANSLATE($C49, ""ja"", D$1))"),"mystery")</f>
        <v>mystery</v>
      </c>
      <c r="E49" s="2" t="str">
        <f>IFERROR(__xludf.DUMMYFUNCTION("GOOGLETRANSLATE(C49, ""ja"", ""ko"")"),"신비")</f>
        <v>신비</v>
      </c>
      <c r="F49" s="2" t="str">
        <f>IFERROR(__xludf.DUMMYFUNCTION("GOOGLETRANSLATE($C49, ""ja"", F$1)"),"神秘")</f>
        <v>神秘</v>
      </c>
    </row>
    <row r="50">
      <c r="A50" s="1">
        <v>48.0</v>
      </c>
      <c r="B50" s="1" t="str">
        <f t="shared" si="1"/>
        <v>word_48_fallen leaves</v>
      </c>
      <c r="C50" s="1" t="s">
        <v>54</v>
      </c>
      <c r="D50" s="2" t="str">
        <f>IFERROR(__xludf.DUMMYFUNCTION("LOWER( GOOGLETRANSLATE($C50, ""ja"", D$1))"),"fallen leaves")</f>
        <v>fallen leaves</v>
      </c>
      <c r="E50" s="2" t="str">
        <f>IFERROR(__xludf.DUMMYFUNCTION("GOOGLETRANSLATE(C50, ""ja"", ""ko"")"),"떨어진 잎사귀들")</f>
        <v>떨어진 잎사귀들</v>
      </c>
      <c r="F50" s="2" t="str">
        <f>IFERROR(__xludf.DUMMYFUNCTION("GOOGLETRANSLATE($C50, ""ja"", F$1)"),"落叶")</f>
        <v>落叶</v>
      </c>
    </row>
    <row r="51">
      <c r="A51" s="1">
        <v>49.0</v>
      </c>
      <c r="B51" s="1" t="str">
        <f t="shared" si="1"/>
        <v>word_49_adult</v>
      </c>
      <c r="C51" s="1" t="s">
        <v>55</v>
      </c>
      <c r="D51" s="2" t="str">
        <f>IFERROR(__xludf.DUMMYFUNCTION("LOWER( GOOGLETRANSLATE($C51, ""ja"", D$1))"),"adult")</f>
        <v>adult</v>
      </c>
      <c r="E51" s="2" t="str">
        <f>IFERROR(__xludf.DUMMYFUNCTION("GOOGLETRANSLATE(C51, ""ja"", ""ko"")"),"성인")</f>
        <v>성인</v>
      </c>
      <c r="F51" s="2" t="str">
        <f>IFERROR(__xludf.DUMMYFUNCTION("GOOGLETRANSLATE($C51, ""ja"", F$1)"),"成人")</f>
        <v>成人</v>
      </c>
    </row>
    <row r="52">
      <c r="A52" s="1">
        <v>50.0</v>
      </c>
      <c r="B52" s="1" t="str">
        <f t="shared" si="1"/>
        <v>word_50_man</v>
      </c>
      <c r="C52" s="1" t="s">
        <v>56</v>
      </c>
      <c r="D52" s="2" t="str">
        <f>IFERROR(__xludf.DUMMYFUNCTION("LOWER( GOOGLETRANSLATE($C52, ""ja"", D$1))"),"man")</f>
        <v>man</v>
      </c>
      <c r="E52" s="2" t="str">
        <f>IFERROR(__xludf.DUMMYFUNCTION("GOOGLETRANSLATE(C52, ""ja"", ""ko"")"),"남성")</f>
        <v>남성</v>
      </c>
      <c r="F52" s="1" t="s">
        <v>56</v>
      </c>
    </row>
    <row r="53">
      <c r="A53" s="1">
        <v>51.0</v>
      </c>
      <c r="B53" s="1" t="str">
        <f t="shared" si="1"/>
        <v>word_51_flower</v>
      </c>
      <c r="C53" s="1" t="s">
        <v>57</v>
      </c>
      <c r="D53" s="2" t="str">
        <f>IFERROR(__xludf.DUMMYFUNCTION("LOWER( GOOGLETRANSLATE($C53, ""ja"", D$1))"),"flower")</f>
        <v>flower</v>
      </c>
      <c r="E53" s="2" t="str">
        <f>IFERROR(__xludf.DUMMYFUNCTION("GOOGLETRANSLATE(C53, ""ja"", ""ko"")"),"꽃")</f>
        <v>꽃</v>
      </c>
      <c r="F53" s="2" t="str">
        <f>IFERROR(__xludf.DUMMYFUNCTION("GOOGLETRANSLATE($C53, ""ja"", F$1)"),"花")</f>
        <v>花</v>
      </c>
    </row>
    <row r="54">
      <c r="A54" s="1">
        <v>52.0</v>
      </c>
      <c r="B54" s="1" t="str">
        <f t="shared" si="1"/>
        <v>word_52_cat</v>
      </c>
      <c r="C54" s="1" t="s">
        <v>58</v>
      </c>
      <c r="D54" s="2" t="str">
        <f>IFERROR(__xludf.DUMMYFUNCTION("LOWER( GOOGLETRANSLATE($C54, ""ja"", D$1))"),"cat")</f>
        <v>cat</v>
      </c>
      <c r="E54" s="2" t="str">
        <f>IFERROR(__xludf.DUMMYFUNCTION("GOOGLETRANSLATE(C54, ""ja"", ""ko"")"),"고양이")</f>
        <v>고양이</v>
      </c>
      <c r="F54" s="2" t="str">
        <f>IFERROR(__xludf.DUMMYFUNCTION("GOOGLETRANSLATE($C54, ""ja"", F$1)"),"猫")</f>
        <v>猫</v>
      </c>
    </row>
    <row r="55">
      <c r="A55" s="1">
        <v>53.0</v>
      </c>
      <c r="B55" s="1" t="str">
        <f t="shared" si="1"/>
        <v>word_53_dog</v>
      </c>
      <c r="C55" s="1" t="s">
        <v>59</v>
      </c>
      <c r="D55" s="2" t="str">
        <f>IFERROR(__xludf.DUMMYFUNCTION("LOWER( GOOGLETRANSLATE($C55, ""ja"", D$1))"),"dog")</f>
        <v>dog</v>
      </c>
      <c r="E55" s="2" t="str">
        <f>IFERROR(__xludf.DUMMYFUNCTION("GOOGLETRANSLATE(C55, ""ja"", ""ko"")"),"개")</f>
        <v>개</v>
      </c>
      <c r="F55" s="2" t="str">
        <f>IFERROR(__xludf.DUMMYFUNCTION("GOOGLETRANSLATE($C55, ""ja"", F$1)"),"狗")</f>
        <v>狗</v>
      </c>
    </row>
    <row r="56">
      <c r="A56" s="1">
        <v>54.0</v>
      </c>
      <c r="B56" s="1" t="str">
        <f t="shared" si="1"/>
        <v>word_54_fish</v>
      </c>
      <c r="C56" s="1" t="s">
        <v>60</v>
      </c>
      <c r="D56" s="2" t="str">
        <f>IFERROR(__xludf.DUMMYFUNCTION("LOWER( GOOGLETRANSLATE($C56, ""ja"", D$1))"),"fish")</f>
        <v>fish</v>
      </c>
      <c r="E56" s="2" t="str">
        <f>IFERROR(__xludf.DUMMYFUNCTION("GOOGLETRANSLATE(C56, ""ja"", ""ko"")"),"생선")</f>
        <v>생선</v>
      </c>
      <c r="F56" s="2" t="str">
        <f>IFERROR(__xludf.DUMMYFUNCTION("GOOGLETRANSLATE($C56, ""ja"", F$1)"),"鱼")</f>
        <v>鱼</v>
      </c>
    </row>
    <row r="57">
      <c r="A57" s="1">
        <v>55.0</v>
      </c>
      <c r="B57" s="1" t="str">
        <f t="shared" si="1"/>
        <v>word_55_egg</v>
      </c>
      <c r="C57" s="1" t="s">
        <v>61</v>
      </c>
      <c r="D57" s="2" t="str">
        <f>IFERROR(__xludf.DUMMYFUNCTION("LOWER( GOOGLETRANSLATE($C57, ""ja"", D$1))"),"egg")</f>
        <v>egg</v>
      </c>
      <c r="E57" s="2" t="str">
        <f>IFERROR(__xludf.DUMMYFUNCTION("GOOGLETRANSLATE(C57, ""ja"", ""ko"")"),"계란")</f>
        <v>계란</v>
      </c>
      <c r="F57" s="2" t="str">
        <f>IFERROR(__xludf.DUMMYFUNCTION("GOOGLETRANSLATE($C57, ""ja"", F$1)"),"蛋")</f>
        <v>蛋</v>
      </c>
    </row>
    <row r="58">
      <c r="A58" s="1">
        <v>56.0</v>
      </c>
      <c r="B58" s="1" t="str">
        <f t="shared" si="1"/>
        <v>word_56_star</v>
      </c>
      <c r="C58" s="1" t="s">
        <v>62</v>
      </c>
      <c r="D58" s="2" t="str">
        <f>IFERROR(__xludf.DUMMYFUNCTION("LOWER( GOOGLETRANSLATE($C58, ""ja"", D$1))"),"star")</f>
        <v>star</v>
      </c>
      <c r="E58" s="2" t="str">
        <f>IFERROR(__xludf.DUMMYFUNCTION("GOOGLETRANSLATE(C58, ""ja"", ""ko"")"),"별")</f>
        <v>별</v>
      </c>
      <c r="F58" s="2" t="str">
        <f>IFERROR(__xludf.DUMMYFUNCTION("GOOGLETRANSLATE($C58, ""ja"", F$1)"),"星星")</f>
        <v>星星</v>
      </c>
    </row>
    <row r="59">
      <c r="A59" s="1">
        <v>57.0</v>
      </c>
      <c r="B59" s="1" t="str">
        <f t="shared" si="1"/>
        <v>word_57_clock</v>
      </c>
      <c r="C59" s="1" t="s">
        <v>63</v>
      </c>
      <c r="D59" s="2" t="str">
        <f>IFERROR(__xludf.DUMMYFUNCTION("LOWER( GOOGLETRANSLATE($C59, ""ja"", D$1))"),"clock")</f>
        <v>clock</v>
      </c>
      <c r="E59" s="2" t="str">
        <f>IFERROR(__xludf.DUMMYFUNCTION("GOOGLETRANSLATE(C59, ""ja"", ""ko"")"),"시계")</f>
        <v>시계</v>
      </c>
      <c r="F59" s="2" t="str">
        <f>IFERROR(__xludf.DUMMYFUNCTION("GOOGLETRANSLATE($C59, ""ja"", F$1)"),"钟")</f>
        <v>钟</v>
      </c>
    </row>
    <row r="60">
      <c r="A60" s="1">
        <v>58.0</v>
      </c>
      <c r="B60" s="1" t="str">
        <f t="shared" si="1"/>
        <v>word_58_library</v>
      </c>
      <c r="C60" s="1" t="s">
        <v>64</v>
      </c>
      <c r="D60" s="2" t="str">
        <f>IFERROR(__xludf.DUMMYFUNCTION("LOWER( GOOGLETRANSLATE($C60, ""ja"", D$1))"),"library")</f>
        <v>library</v>
      </c>
      <c r="E60" s="2" t="str">
        <f>IFERROR(__xludf.DUMMYFUNCTION("GOOGLETRANSLATE(C60, ""ja"", ""ko"")"),"도서관")</f>
        <v>도서관</v>
      </c>
      <c r="F60" s="2" t="str">
        <f>IFERROR(__xludf.DUMMYFUNCTION("GOOGLETRANSLATE($C60, ""ja"", F$1)"),"图书馆")</f>
        <v>图书馆</v>
      </c>
    </row>
    <row r="61">
      <c r="A61" s="1">
        <v>59.0</v>
      </c>
      <c r="B61" s="1" t="str">
        <f t="shared" si="1"/>
        <v>word_59_computer</v>
      </c>
      <c r="C61" s="1" t="s">
        <v>65</v>
      </c>
      <c r="D61" s="2" t="str">
        <f>IFERROR(__xludf.DUMMYFUNCTION("LOWER( GOOGLETRANSLATE($C61, ""ja"", D$1))"),"computer")</f>
        <v>computer</v>
      </c>
      <c r="E61" s="2" t="str">
        <f>IFERROR(__xludf.DUMMYFUNCTION("GOOGLETRANSLATE(C61, ""ja"", ""ko"")"),"컴퓨터")</f>
        <v>컴퓨터</v>
      </c>
      <c r="F61" s="2" t="str">
        <f>IFERROR(__xludf.DUMMYFUNCTION("GOOGLETRANSLATE($C61, ""ja"", F$1)"),"电脑")</f>
        <v>电脑</v>
      </c>
    </row>
    <row r="62">
      <c r="A62" s="1">
        <v>60.0</v>
      </c>
      <c r="B62" s="1" t="str">
        <f t="shared" si="1"/>
        <v>word_60_pikachu</v>
      </c>
      <c r="C62" s="1" t="s">
        <v>66</v>
      </c>
      <c r="D62" s="2" t="str">
        <f>IFERROR(__xludf.DUMMYFUNCTION("LOWER( GOOGLETRANSLATE($C62, ""ja"", D$1))"),"pikachu")</f>
        <v>pikachu</v>
      </c>
      <c r="E62" s="2" t="str">
        <f>IFERROR(__xludf.DUMMYFUNCTION("GOOGLETRANSLATE(C62, ""ja"", ""ko"")"),"피카추")</f>
        <v>피카추</v>
      </c>
      <c r="F62" s="2" t="str">
        <f>IFERROR(__xludf.DUMMYFUNCTION("GOOGLETRANSLATE($C62, ""ja"", F$1)"),"皮卡丘")</f>
        <v>皮卡丘</v>
      </c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