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9780" firstSheet="1" activeTab="7"/>
  </bookViews>
  <sheets>
    <sheet name="histograma incongruente" sheetId="8" r:id="rId1"/>
    <sheet name="histograma congruent" sheetId="4" r:id="rId2"/>
    <sheet name="Plan2" sheetId="3" r:id="rId3"/>
    <sheet name="Regressao" sheetId="5" r:id="rId4"/>
    <sheet name="teste z" sheetId="6" r:id="rId5"/>
    <sheet name="t test" sheetId="7" r:id="rId6"/>
    <sheet name="descritiva" sheetId="10" r:id="rId7"/>
    <sheet name="Dados" sheetId="1" r:id="rId8"/>
    <sheet name="Plan4" sheetId="11" r:id="rId9"/>
  </sheets>
  <externalReferences>
    <externalReference r:id="rId10"/>
  </externalReferences>
  <calcPr calcId="145621"/>
</workbook>
</file>

<file path=xl/calcChain.xml><?xml version="1.0" encoding="utf-8"?>
<calcChain xmlns="http://schemas.openxmlformats.org/spreadsheetml/2006/main">
  <c r="F6" i="1" l="1"/>
  <c r="F5" i="1"/>
  <c r="K2" i="1" l="1"/>
  <c r="I5" i="1"/>
  <c r="G2" i="1" l="1"/>
  <c r="E2" i="1"/>
  <c r="F2" i="1" s="1"/>
  <c r="J2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11" i="11"/>
  <c r="D11" i="11"/>
  <c r="D10" i="11"/>
  <c r="D9" i="11"/>
  <c r="D8" i="11"/>
  <c r="D7" i="11"/>
  <c r="D6" i="11"/>
  <c r="D5" i="11"/>
  <c r="D4" i="11"/>
  <c r="D3" i="11"/>
  <c r="D2" i="11"/>
  <c r="D1" i="11"/>
  <c r="C11" i="11"/>
  <c r="B11" i="11"/>
  <c r="I2" i="1" l="1"/>
  <c r="D2" i="1" l="1"/>
  <c r="H2" i="1" s="1"/>
  <c r="B9" i="4"/>
  <c r="B9" i="8"/>
  <c r="B5" i="8"/>
  <c r="B6" i="8" s="1"/>
  <c r="B4" i="8"/>
  <c r="B3" i="8"/>
  <c r="B2" i="8"/>
  <c r="B8" i="8" l="1"/>
  <c r="I5" i="8" s="1"/>
  <c r="B10" i="8"/>
  <c r="M4" i="8" s="1"/>
  <c r="N4" i="8" s="1"/>
  <c r="B5" i="4"/>
  <c r="B6" i="4" s="1"/>
  <c r="B4" i="4"/>
  <c r="B3" i="4"/>
  <c r="B2" i="4"/>
  <c r="B10" i="4" l="1"/>
  <c r="M6" i="4" s="1"/>
  <c r="N6" i="4" s="1"/>
  <c r="I4" i="8"/>
  <c r="B8" i="4"/>
  <c r="I5" i="4" s="1"/>
  <c r="M3" i="8"/>
  <c r="N3" i="8" s="1"/>
  <c r="I3" i="8"/>
  <c r="I6" i="8"/>
  <c r="I7" i="8"/>
  <c r="M6" i="8"/>
  <c r="N6" i="8" s="1"/>
  <c r="M5" i="8"/>
  <c r="N5" i="8" s="1"/>
  <c r="M7" i="8"/>
  <c r="N7" i="8" s="1"/>
  <c r="M5" i="4" l="1"/>
  <c r="N5" i="4" s="1"/>
  <c r="M7" i="4"/>
  <c r="N7" i="4" s="1"/>
  <c r="M4" i="4"/>
  <c r="N4" i="4" s="1"/>
  <c r="M3" i="4"/>
  <c r="N3" i="4" s="1"/>
  <c r="I4" i="4"/>
  <c r="I7" i="4"/>
  <c r="I3" i="4"/>
  <c r="I6" i="4"/>
  <c r="J3" i="8" a="1"/>
  <c r="J7" i="8" s="1"/>
  <c r="J5" i="8" l="1"/>
  <c r="J4" i="8"/>
  <c r="J3" i="8"/>
  <c r="J3" i="4" a="1"/>
  <c r="J6" i="8"/>
  <c r="K4" i="8" l="1"/>
  <c r="K5" i="8"/>
  <c r="K3" i="8"/>
  <c r="K6" i="8"/>
  <c r="J3" i="4"/>
  <c r="J6" i="4"/>
  <c r="J5" i="4"/>
  <c r="J7" i="4"/>
  <c r="J4" i="4"/>
  <c r="K7" i="8"/>
  <c r="K6" i="4" l="1"/>
  <c r="K3" i="4"/>
  <c r="K7" i="4"/>
  <c r="K4" i="4"/>
  <c r="K5" i="4"/>
</calcChain>
</file>

<file path=xl/sharedStrings.xml><?xml version="1.0" encoding="utf-8"?>
<sst xmlns="http://schemas.openxmlformats.org/spreadsheetml/2006/main" count="140" uniqueCount="81">
  <si>
    <t>Congruent</t>
  </si>
  <si>
    <t>Incongruent</t>
  </si>
  <si>
    <t>Média</t>
  </si>
  <si>
    <t>Erro padrão</t>
  </si>
  <si>
    <t>Mediana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</si>
  <si>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</si>
  <si>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</si>
  <si>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</si>
  <si>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</si>
  <si>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</si>
  <si>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</si>
  <si>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</si>
  <si>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</si>
  <si>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</si>
  <si>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RESUMO DOS RESULTADOS</t>
  </si>
  <si>
    <t>Estatística de regressão</t>
  </si>
  <si>
    <t>R múltiplo</t>
  </si>
  <si>
    <t>R-Quadrado</t>
  </si>
  <si>
    <t>R-quadrado ajustado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</si>
  <si>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</si>
  <si>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</si>
  <si>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</si>
  <si>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</si>
  <si>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</si>
  <si>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</si>
  <si>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</si>
  <si>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</si>
  <si>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</si>
  <si>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</si>
  <si>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</si>
  <si>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</si>
  <si>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</si>
  <si>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</si>
  <si>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</si>
  <si>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</si>
  <si>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</si>
  <si>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</si>
  <si>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PROBABILIDADE</t>
  </si>
  <si>
    <t>Percentil</t>
  </si>
  <si>
    <t>Congruet</t>
  </si>
  <si>
    <t>Incroguent</t>
  </si>
  <si>
    <t>Teste-z: duas amostras para médias</t>
  </si>
  <si>
    <t>Variância conhecida</t>
  </si>
  <si>
    <t>Hipótese da diferença de média</t>
  </si>
  <si>
    <t>z</t>
  </si>
  <si>
    <t>P(Z&lt;=z) uni-caudal</t>
  </si>
  <si>
    <t>z crítico uni-caudal</t>
  </si>
  <si>
    <t>P(Z&lt;=z) bi-caudal</t>
  </si>
  <si>
    <t>z crítico bi-caudal</t>
  </si>
  <si>
    <t>Minimo</t>
  </si>
  <si>
    <t>Tamanho (n)</t>
  </si>
  <si>
    <t>Est. Classes</t>
  </si>
  <si>
    <t>Classes</t>
  </si>
  <si>
    <t>Incremento</t>
  </si>
  <si>
    <t>Desv Padrão</t>
  </si>
  <si>
    <t>Corte</t>
  </si>
  <si>
    <t>(selecionaas celulas onde tera formula, digita a formula e aperta ctrl+shift + enter)</t>
  </si>
  <si>
    <t>Pontos</t>
  </si>
  <si>
    <t>Valor</t>
  </si>
  <si>
    <t>Real</t>
  </si>
  <si>
    <t>Calc</t>
  </si>
  <si>
    <t>Teste-t: duas amostras em par para médias</t>
  </si>
  <si>
    <t>Variância</t>
  </si>
  <si>
    <t xml:space="preserve">Correlação de Pearson </t>
  </si>
  <si>
    <t>P(T&lt;=t) uni-caudal</t>
  </si>
  <si>
    <t>t crítico uni-caudal</t>
  </si>
  <si>
    <t>P(T&lt;=t) bi-caudal</t>
  </si>
  <si>
    <t>t crítico bi-caudal</t>
  </si>
  <si>
    <t>o</t>
  </si>
  <si>
    <t>Diferença</t>
  </si>
  <si>
    <t>SD</t>
  </si>
  <si>
    <t>SE</t>
  </si>
  <si>
    <t>T</t>
  </si>
  <si>
    <t>cohensD</t>
  </si>
  <si>
    <t>ME</t>
  </si>
  <si>
    <t>Modo</t>
  </si>
  <si>
    <t>Média das diferenças</t>
  </si>
  <si>
    <t>Desvrio padrã0</t>
  </si>
  <si>
    <t>Dif Médias</t>
  </si>
  <si>
    <t>CI</t>
  </si>
  <si>
    <t>Tcritico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</si>
</sst>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43" fontId="0" fillId="0" borderId="0" xfId="1" applyFont="1" applyFill="1" applyBorder="1" applyAlignment="1"/>
    <xf numFmtId="0" fontId="18" fillId="0" borderId="11" xfId="0" applyFont="1" applyFill="1" applyBorder="1" applyAlignment="1">
      <alignment horizontal="centerContinuous"/>
    </xf>
    <xf numFmtId="0" fontId="19" fillId="0" borderId="12" xfId="0" applyFont="1" applyBorder="1" applyAlignment="1">
      <alignment horizontal="right" wrapText="1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 Incongruente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'[1]Dados, cálculos e gráfico'!$R$1</c:f>
              <c:strCache>
                <c:ptCount val="1"/>
                <c:pt idx="0">
                  <c:v>Real</c:v>
                </c:pt>
              </c:strCache>
            </c:strRef>
          </c:tx>
          <c:invertIfNegative val="0"/>
          <c:cat>
            <c:numRef>
              <c:f>'histograma incongruente'!$I$3:$I$7</c:f>
              <c:numCache>
                <c:formatCode>General</c:formatCode>
                <c:ptCount val="5"/>
                <c:pt idx="0">
                  <c:v>19.6006</c:v>
                </c:pt>
                <c:pt idx="1">
                  <c:v>23.514200000000002</c:v>
                </c:pt>
                <c:pt idx="2">
                  <c:v>27.427800000000005</c:v>
                </c:pt>
                <c:pt idx="3">
                  <c:v>31.341400000000004</c:v>
                </c:pt>
                <c:pt idx="4">
                  <c:v>35.255000000000003</c:v>
                </c:pt>
              </c:numCache>
            </c:numRef>
          </c:cat>
          <c:val>
            <c:numRef>
              <c:f>'histograma incongruente'!$J$3:$J$7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5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358656"/>
        <c:axId val="62360192"/>
      </c:barChart>
      <c:lineChart>
        <c:grouping val="standard"/>
        <c:varyColors val="0"/>
        <c:ser>
          <c:idx val="0"/>
          <c:order val="0"/>
          <c:tx>
            <c:strRef>
              <c:f>'[1]Dados, cálculos e gráfico'!$Q$1</c:f>
              <c:strCache>
                <c:ptCount val="1"/>
                <c:pt idx="0">
                  <c:v>Calc</c:v>
                </c:pt>
              </c:strCache>
            </c:strRef>
          </c:tx>
          <c:marker>
            <c:symbol val="none"/>
          </c:marker>
          <c:cat>
            <c:strRef>
              <c:f>'[1]Dados, cálculos e gráfico'!$P$2:$P$9</c:f>
              <c:strCache>
                <c:ptCount val="8"/>
                <c:pt idx="0">
                  <c:v>3-5</c:v>
                </c:pt>
                <c:pt idx="1">
                  <c:v>6-8</c:v>
                </c:pt>
                <c:pt idx="2">
                  <c:v>9-11</c:v>
                </c:pt>
                <c:pt idx="3">
                  <c:v>12-14</c:v>
                </c:pt>
                <c:pt idx="4">
                  <c:v>15-17</c:v>
                </c:pt>
                <c:pt idx="5">
                  <c:v>18-20</c:v>
                </c:pt>
                <c:pt idx="6">
                  <c:v>21-23</c:v>
                </c:pt>
                <c:pt idx="7">
                  <c:v>24-26</c:v>
                </c:pt>
              </c:strCache>
            </c:strRef>
          </c:cat>
          <c:val>
            <c:numRef>
              <c:f>'histograma incongruente'!$N$3:$N$102</c:f>
              <c:numCache>
                <c:formatCode>General</c:formatCode>
                <c:ptCount val="100"/>
                <c:pt idx="0">
                  <c:v>7.3263179580798268E-2</c:v>
                </c:pt>
                <c:pt idx="1">
                  <c:v>7.9204878770280138E-2</c:v>
                </c:pt>
                <c:pt idx="2">
                  <c:v>4.4010722803336767E-2</c:v>
                </c:pt>
                <c:pt idx="3">
                  <c:v>1.2569137166567964E-2</c:v>
                </c:pt>
                <c:pt idx="4">
                  <c:v>1.8449849468141742E-3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67616"/>
        <c:axId val="62366080"/>
      </c:lineChart>
      <c:catAx>
        <c:axId val="6235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360192"/>
        <c:crosses val="autoZero"/>
        <c:auto val="1"/>
        <c:lblAlgn val="ctr"/>
        <c:lblOffset val="100"/>
        <c:noMultiLvlLbl val="0"/>
      </c:catAx>
      <c:valAx>
        <c:axId val="62360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2358656"/>
        <c:crosses val="autoZero"/>
        <c:crossBetween val="between"/>
      </c:valAx>
      <c:valAx>
        <c:axId val="62366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2367616"/>
        <c:crosses val="max"/>
        <c:crossBetween val="between"/>
      </c:valAx>
      <c:catAx>
        <c:axId val="6236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3660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Histograma Congruente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'[1]Dados, cálculos e gráfico'!$R$1</c:f>
              <c:strCache>
                <c:ptCount val="1"/>
                <c:pt idx="0">
                  <c:v>Real</c:v>
                </c:pt>
              </c:strCache>
            </c:strRef>
          </c:tx>
          <c:invertIfNegative val="0"/>
          <c:cat>
            <c:numRef>
              <c:f>'histograma congruent'!$I$3:$I$7</c:f>
              <c:numCache>
                <c:formatCode>General</c:formatCode>
                <c:ptCount val="5"/>
                <c:pt idx="0">
                  <c:v>11.3696</c:v>
                </c:pt>
                <c:pt idx="1">
                  <c:v>14.109200000000001</c:v>
                </c:pt>
                <c:pt idx="2">
                  <c:v>16.848800000000001</c:v>
                </c:pt>
                <c:pt idx="3">
                  <c:v>19.5884</c:v>
                </c:pt>
                <c:pt idx="4">
                  <c:v>22.327999999999999</c:v>
                </c:pt>
              </c:numCache>
            </c:numRef>
          </c:cat>
          <c:val>
            <c:numRef>
              <c:f>'histograma congruent'!$J$3:$J$7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599168"/>
        <c:axId val="62600704"/>
      </c:barChart>
      <c:lineChart>
        <c:grouping val="standard"/>
        <c:varyColors val="0"/>
        <c:ser>
          <c:idx val="0"/>
          <c:order val="0"/>
          <c:tx>
            <c:strRef>
              <c:f>'[1]Dados, cálculos e gráfico'!$Q$1</c:f>
              <c:strCache>
                <c:ptCount val="1"/>
                <c:pt idx="0">
                  <c:v>Calc</c:v>
                </c:pt>
              </c:strCache>
            </c:strRef>
          </c:tx>
          <c:marker>
            <c:symbol val="none"/>
          </c:marker>
          <c:cat>
            <c:strRef>
              <c:f>'[1]Dados, cálculos e gráfico'!$P$2:$P$9</c:f>
              <c:strCache>
                <c:ptCount val="8"/>
                <c:pt idx="0">
                  <c:v>3-5</c:v>
                </c:pt>
                <c:pt idx="1">
                  <c:v>6-8</c:v>
                </c:pt>
                <c:pt idx="2">
                  <c:v>9-11</c:v>
                </c:pt>
                <c:pt idx="3">
                  <c:v>12-14</c:v>
                </c:pt>
                <c:pt idx="4">
                  <c:v>15-17</c:v>
                </c:pt>
                <c:pt idx="5">
                  <c:v>18-20</c:v>
                </c:pt>
                <c:pt idx="6">
                  <c:v>21-23</c:v>
                </c:pt>
                <c:pt idx="7">
                  <c:v>24-26</c:v>
                </c:pt>
              </c:strCache>
            </c:strRef>
          </c:cat>
          <c:val>
            <c:numRef>
              <c:f>'histograma congruent'!$N$3:$N$102</c:f>
              <c:numCache>
                <c:formatCode>General</c:formatCode>
                <c:ptCount val="100"/>
                <c:pt idx="0">
                  <c:v>8.4390172443934458E-2</c:v>
                </c:pt>
                <c:pt idx="1">
                  <c:v>0.11206773416913682</c:v>
                </c:pt>
                <c:pt idx="2">
                  <c:v>8.2296964853237398E-2</c:v>
                </c:pt>
                <c:pt idx="3">
                  <c:v>3.3419623748139178E-2</c:v>
                </c:pt>
                <c:pt idx="4">
                  <c:v>7.5047080867846503E-3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08128"/>
        <c:axId val="62602240"/>
      </c:lineChart>
      <c:catAx>
        <c:axId val="625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600704"/>
        <c:crosses val="autoZero"/>
        <c:auto val="1"/>
        <c:lblAlgn val="ctr"/>
        <c:lblOffset val="100"/>
        <c:noMultiLvlLbl val="0"/>
      </c:catAx>
      <c:valAx>
        <c:axId val="62600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2599168"/>
        <c:crosses val="autoZero"/>
        <c:crossBetween val="between"/>
      </c:valAx>
      <c:valAx>
        <c:axId val="62602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2608128"/>
        <c:crosses val="max"/>
        <c:crossBetween val="between"/>
      </c:valAx>
      <c:catAx>
        <c:axId val="62608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0224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Regressao!$A$25:$A$48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xVal>
          <c:yVal>
            <c:numRef>
              <c:f>Regressao!$B$25:$B$48</c:f>
              <c:numCache>
                <c:formatCode>General</c:formatCode>
                <c:ptCount val="24"/>
                <c:pt idx="0">
                  <c:v>8630</c:v>
                </c:pt>
                <c:pt idx="1">
                  <c:v>8987</c:v>
                </c:pt>
                <c:pt idx="2">
                  <c:v>9401</c:v>
                </c:pt>
                <c:pt idx="3">
                  <c:v>9564</c:v>
                </c:pt>
                <c:pt idx="4">
                  <c:v>10639</c:v>
                </c:pt>
                <c:pt idx="5">
                  <c:v>11344</c:v>
                </c:pt>
                <c:pt idx="6">
                  <c:v>12079</c:v>
                </c:pt>
                <c:pt idx="7">
                  <c:v>12130</c:v>
                </c:pt>
                <c:pt idx="8">
                  <c:v>12238</c:v>
                </c:pt>
                <c:pt idx="9">
                  <c:v>12369</c:v>
                </c:pt>
                <c:pt idx="10">
                  <c:v>12944</c:v>
                </c:pt>
                <c:pt idx="11">
                  <c:v>14233</c:v>
                </c:pt>
                <c:pt idx="12">
                  <c:v>14480</c:v>
                </c:pt>
                <c:pt idx="13">
                  <c:v>14669</c:v>
                </c:pt>
                <c:pt idx="14">
                  <c:v>14692</c:v>
                </c:pt>
                <c:pt idx="15">
                  <c:v>15073</c:v>
                </c:pt>
                <c:pt idx="16">
                  <c:v>15298</c:v>
                </c:pt>
                <c:pt idx="17">
                  <c:v>16004</c:v>
                </c:pt>
                <c:pt idx="18">
                  <c:v>16791</c:v>
                </c:pt>
                <c:pt idx="19">
                  <c:v>16929</c:v>
                </c:pt>
                <c:pt idx="20">
                  <c:v>18200</c:v>
                </c:pt>
                <c:pt idx="21">
                  <c:v>18495</c:v>
                </c:pt>
                <c:pt idx="22">
                  <c:v>19710</c:v>
                </c:pt>
                <c:pt idx="23">
                  <c:v>22328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1360"/>
        <c:axId val="68121728"/>
      </c:scatterChart>
      <c:valAx>
        <c:axId val="6811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21728"/>
        <c:crosses val="autoZero"/>
        <c:crossBetween val="midCat"/>
      </c:valAx>
      <c:valAx>
        <c:axId val="68121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Congruent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11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Incongruent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0"/>
            <c:dispEq val="0"/>
          </c:trendline>
          <c:xVal>
            <c:numRef>
              <c:f>Dados!$A$2:$A$25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xVal>
          <c:yVal>
            <c:numRef>
              <c:f>Dados!$B$2:$B$25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59744"/>
        <c:axId val="68174208"/>
      </c:scatterChart>
      <c:valAx>
        <c:axId val="68159744"/>
        <c:scaling>
          <c:orientation val="minMax"/>
          <c:min val="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Congruent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174208"/>
        <c:crosses val="autoZero"/>
        <c:crossBetween val="midCat"/>
      </c:valAx>
      <c:valAx>
        <c:axId val="68174208"/>
        <c:scaling>
          <c:orientation val="minMax"/>
          <c:min val="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Incongruent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159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8</xdr:row>
      <xdr:rowOff>114300</xdr:rowOff>
    </xdr:from>
    <xdr:to>
      <xdr:col>15</xdr:col>
      <xdr:colOff>219075</xdr:colOff>
      <xdr:row>23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8</xdr:row>
      <xdr:rowOff>114300</xdr:rowOff>
    </xdr:from>
    <xdr:to>
      <xdr:col>15</xdr:col>
      <xdr:colOff>219075</xdr:colOff>
      <xdr:row>23</xdr:row>
      <xdr:rowOff>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6</xdr:row>
      <xdr:rowOff>200024</xdr:rowOff>
    </xdr:from>
    <xdr:to>
      <xdr:col>18</xdr:col>
      <xdr:colOff>95250</xdr:colOff>
      <xdr:row>25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65391A/Downloads/0161-Gaus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, cálculos e gráfico"/>
    </sheetNames>
    <sheetDataSet>
      <sheetData sheetId="0">
        <row r="1">
          <cell r="Q1" t="str">
            <v>Calc</v>
          </cell>
          <cell r="R1" t="str">
            <v>Real</v>
          </cell>
        </row>
        <row r="2">
          <cell r="P2" t="str">
            <v>3-5</v>
          </cell>
        </row>
        <row r="3">
          <cell r="P3" t="str">
            <v>6-8</v>
          </cell>
        </row>
        <row r="4">
          <cell r="P4" t="str">
            <v>9-11</v>
          </cell>
        </row>
        <row r="5">
          <cell r="P5" t="str">
            <v>12-14</v>
          </cell>
        </row>
        <row r="6">
          <cell r="P6" t="str">
            <v>15-17</v>
          </cell>
        </row>
        <row r="7">
          <cell r="P7" t="str">
            <v>18-20</v>
          </cell>
        </row>
        <row r="8">
          <cell r="P8" t="str">
            <v>21-23</v>
          </cell>
        </row>
        <row r="9">
          <cell r="P9" t="str">
            <v>24-26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26" sqref="D26"/>
    </sheetView>
  </sheetViews>
  <sheetFormatPr defaultRowHeight="15" x14ac:dyDescent="0.25"/>
  <cols>
    <col min="1" max="1" width="12.140625" bestFit="1" customWidth="1"/>
    <col min="4" max="4" width="10.28515625" bestFit="1" customWidth="1"/>
    <col min="5" max="5" width="11.7109375" bestFit="1" customWidth="1"/>
    <col min="10" max="10" width="10.85546875" bestFit="1" customWidth="1"/>
    <col min="14" max="14" width="12" bestFit="1" customWidth="1"/>
  </cols>
  <sheetData>
    <row r="1" spans="1:14" ht="15.75" thickBot="1" x14ac:dyDescent="0.3">
      <c r="D1" t="s">
        <v>1</v>
      </c>
      <c r="J1" t="s">
        <v>56</v>
      </c>
    </row>
    <row r="2" spans="1:14" ht="15.75" thickBot="1" x14ac:dyDescent="0.3">
      <c r="A2" t="s">
        <v>49</v>
      </c>
      <c r="B2" s="1">
        <f>MIN(D2:D25)</f>
        <v>15.686999999999999</v>
      </c>
      <c r="C2" s="7">
        <v>12</v>
      </c>
      <c r="D2" s="7">
        <v>19.277999999999999</v>
      </c>
      <c r="E2" s="1"/>
      <c r="H2" t="s">
        <v>52</v>
      </c>
      <c r="I2" t="s">
        <v>55</v>
      </c>
      <c r="J2" t="s">
        <v>59</v>
      </c>
      <c r="L2" t="s">
        <v>57</v>
      </c>
      <c r="M2" t="s">
        <v>58</v>
      </c>
      <c r="N2" t="s">
        <v>60</v>
      </c>
    </row>
    <row r="3" spans="1:14" ht="15.75" thickBot="1" x14ac:dyDescent="0.3">
      <c r="A3" t="s">
        <v>11</v>
      </c>
      <c r="B3" s="1">
        <f>MAX(D2:D25)</f>
        <v>35.255000000000003</v>
      </c>
      <c r="C3" s="7">
        <v>17</v>
      </c>
      <c r="D3" s="7">
        <v>18.741</v>
      </c>
      <c r="E3" s="1"/>
      <c r="H3">
        <v>1</v>
      </c>
      <c r="I3">
        <f>$B$2+H3*$B$8</f>
        <v>19.6006</v>
      </c>
      <c r="J3">
        <f t="array" ref="J3:J7">FREQUENCY(D2:D25,I3:I7)</f>
        <v>8</v>
      </c>
      <c r="K3">
        <f>J3/SUM($J$3:$J$7)</f>
        <v>0.33333333333333331</v>
      </c>
      <c r="L3">
        <v>1</v>
      </c>
      <c r="M3">
        <f>$B$2+L3*$B$10</f>
        <v>19.6006</v>
      </c>
      <c r="N3">
        <f>_xlfn.NORM.DIST(M3,$B$4,$B$9,FALSE)</f>
        <v>7.3263179580798268E-2</v>
      </c>
    </row>
    <row r="4" spans="1:14" ht="15.75" thickBot="1" x14ac:dyDescent="0.3">
      <c r="A4" t="s">
        <v>2</v>
      </c>
      <c r="B4" s="1">
        <f>AVERAGE(D2:D25)</f>
        <v>22.015916666666669</v>
      </c>
      <c r="C4" s="7">
        <v>10</v>
      </c>
      <c r="D4" s="7">
        <v>21.213999999999999</v>
      </c>
      <c r="E4" s="1"/>
      <c r="H4">
        <v>2</v>
      </c>
      <c r="I4">
        <f t="shared" ref="I4:I7" si="0">$B$2+H4*$B$8</f>
        <v>23.514200000000002</v>
      </c>
      <c r="J4">
        <v>9</v>
      </c>
      <c r="K4">
        <f t="shared" ref="K4:K7" si="1">J4/SUM($J$3:$J$7)</f>
        <v>0.375</v>
      </c>
      <c r="L4">
        <v>2</v>
      </c>
      <c r="M4">
        <f t="shared" ref="M4:M7" si="2">$B$2+L4*$B$10</f>
        <v>23.514200000000002</v>
      </c>
      <c r="N4">
        <f t="shared" ref="N4:N6" si="3">_xlfn.NORM.DIST(M4,$B$4,$B$9,FALSE)</f>
        <v>7.9204878770280138E-2</v>
      </c>
    </row>
    <row r="5" spans="1:14" ht="15.75" thickBot="1" x14ac:dyDescent="0.3">
      <c r="A5" t="s">
        <v>50</v>
      </c>
      <c r="B5">
        <f>COUNT(D2:D25)</f>
        <v>24</v>
      </c>
      <c r="C5" s="7">
        <v>9</v>
      </c>
      <c r="D5" s="7">
        <v>15.686999999999999</v>
      </c>
      <c r="E5" s="1"/>
      <c r="H5">
        <v>3</v>
      </c>
      <c r="I5">
        <f t="shared" si="0"/>
        <v>27.427800000000005</v>
      </c>
      <c r="J5">
        <v>5</v>
      </c>
      <c r="K5">
        <f t="shared" si="1"/>
        <v>0.20833333333333334</v>
      </c>
      <c r="L5">
        <v>3</v>
      </c>
      <c r="M5">
        <f t="shared" si="2"/>
        <v>27.427800000000005</v>
      </c>
      <c r="N5">
        <f t="shared" si="3"/>
        <v>4.4010722803336767E-2</v>
      </c>
    </row>
    <row r="6" spans="1:14" ht="15.75" thickBot="1" x14ac:dyDescent="0.3">
      <c r="A6" t="s">
        <v>51</v>
      </c>
      <c r="B6" s="1">
        <f>SQRT(B5)</f>
        <v>4.8989794855663558</v>
      </c>
      <c r="C6" s="7">
        <v>15</v>
      </c>
      <c r="D6" s="7">
        <v>22.803000000000001</v>
      </c>
      <c r="E6" s="1"/>
      <c r="H6">
        <v>4</v>
      </c>
      <c r="I6">
        <f t="shared" si="0"/>
        <v>31.341400000000004</v>
      </c>
      <c r="J6">
        <v>0</v>
      </c>
      <c r="K6">
        <f t="shared" si="1"/>
        <v>0</v>
      </c>
      <c r="L6">
        <v>4</v>
      </c>
      <c r="M6">
        <f t="shared" si="2"/>
        <v>31.341400000000004</v>
      </c>
      <c r="N6">
        <f t="shared" si="3"/>
        <v>1.2569137166567964E-2</v>
      </c>
    </row>
    <row r="7" spans="1:14" ht="15.75" thickBot="1" x14ac:dyDescent="0.3">
      <c r="A7" t="s">
        <v>52</v>
      </c>
      <c r="B7">
        <v>5</v>
      </c>
      <c r="C7" s="7">
        <v>12</v>
      </c>
      <c r="D7" s="7">
        <v>20.878</v>
      </c>
      <c r="E7" s="1"/>
      <c r="H7">
        <v>5</v>
      </c>
      <c r="I7">
        <f t="shared" si="0"/>
        <v>35.255000000000003</v>
      </c>
      <c r="J7">
        <v>2</v>
      </c>
      <c r="K7">
        <f t="shared" si="1"/>
        <v>8.3333333333333329E-2</v>
      </c>
      <c r="L7">
        <v>5</v>
      </c>
      <c r="M7">
        <f t="shared" si="2"/>
        <v>35.255000000000003</v>
      </c>
      <c r="N7">
        <f>_xlfn.NORM.DIST(M7,$B$4,$B$9,FALSE)</f>
        <v>1.8449849468141742E-3</v>
      </c>
    </row>
    <row r="8" spans="1:14" ht="15.75" thickBot="1" x14ac:dyDescent="0.3">
      <c r="A8" t="s">
        <v>53</v>
      </c>
      <c r="B8">
        <f>(B3-B2)/B7</f>
        <v>3.9136000000000011</v>
      </c>
      <c r="C8" s="7">
        <v>15</v>
      </c>
      <c r="D8" s="7">
        <v>24.571999999999999</v>
      </c>
      <c r="E8" s="1"/>
    </row>
    <row r="9" spans="1:14" ht="15.75" thickBot="1" x14ac:dyDescent="0.3">
      <c r="A9" t="s">
        <v>54</v>
      </c>
      <c r="B9">
        <f>_xlfn.STDEV.S(D2:D25)</f>
        <v>4.7970571224691367</v>
      </c>
      <c r="C9" s="7">
        <v>9</v>
      </c>
      <c r="D9" s="7">
        <v>17.393999999999998</v>
      </c>
      <c r="E9" s="1"/>
    </row>
    <row r="10" spans="1:14" ht="15.75" thickBot="1" x14ac:dyDescent="0.3">
      <c r="A10" t="s">
        <v>53</v>
      </c>
      <c r="B10" s="1">
        <f>(B3-B2)/5</f>
        <v>3.9136000000000011</v>
      </c>
      <c r="C10" s="7">
        <v>9</v>
      </c>
      <c r="D10" s="7">
        <v>20.762</v>
      </c>
      <c r="E10" s="1"/>
    </row>
    <row r="11" spans="1:14" ht="15.75" thickBot="1" x14ac:dyDescent="0.3">
      <c r="C11" s="7">
        <v>14</v>
      </c>
      <c r="D11" s="7">
        <v>26.282</v>
      </c>
      <c r="E11" s="1"/>
    </row>
    <row r="12" spans="1:14" ht="15.75" thickBot="1" x14ac:dyDescent="0.3">
      <c r="C12" s="7">
        <v>22</v>
      </c>
      <c r="D12" s="7">
        <v>24.524000000000001</v>
      </c>
      <c r="E12" s="1"/>
    </row>
    <row r="13" spans="1:14" ht="15.75" thickBot="1" x14ac:dyDescent="0.3">
      <c r="C13" s="7">
        <v>15</v>
      </c>
      <c r="D13" s="7">
        <v>18.643999999999998</v>
      </c>
      <c r="E13" s="1"/>
    </row>
    <row r="14" spans="1:14" ht="15.75" thickBot="1" x14ac:dyDescent="0.3">
      <c r="C14" s="7">
        <v>15</v>
      </c>
      <c r="D14" s="7">
        <v>17.510000000000002</v>
      </c>
      <c r="E14" s="1"/>
    </row>
    <row r="15" spans="1:14" ht="15.75" thickBot="1" x14ac:dyDescent="0.3">
      <c r="C15" s="7">
        <v>17</v>
      </c>
      <c r="D15" s="7">
        <v>20.329999999999998</v>
      </c>
      <c r="E15" s="1"/>
    </row>
    <row r="16" spans="1:14" ht="15.75" thickBot="1" x14ac:dyDescent="0.3">
      <c r="C16" s="7">
        <v>18</v>
      </c>
      <c r="D16" s="7">
        <v>35.255000000000003</v>
      </c>
      <c r="E16" s="1"/>
    </row>
    <row r="17" spans="3:5" ht="15.75" thickBot="1" x14ac:dyDescent="0.3">
      <c r="C17" s="7">
        <v>12</v>
      </c>
      <c r="D17" s="7">
        <v>22.158000000000001</v>
      </c>
      <c r="E17" s="1"/>
    </row>
    <row r="18" spans="3:5" ht="15.75" thickBot="1" x14ac:dyDescent="0.3">
      <c r="C18" s="7">
        <v>18</v>
      </c>
      <c r="D18" s="7">
        <v>25.138999999999999</v>
      </c>
      <c r="E18" s="1"/>
    </row>
    <row r="19" spans="3:5" ht="15.75" thickBot="1" x14ac:dyDescent="0.3">
      <c r="C19" s="7">
        <v>11</v>
      </c>
      <c r="D19" s="7">
        <v>20.428999999999998</v>
      </c>
      <c r="E19" s="1"/>
    </row>
    <row r="20" spans="3:5" ht="15.75" thickBot="1" x14ac:dyDescent="0.3">
      <c r="C20" s="7">
        <v>11</v>
      </c>
      <c r="D20" s="7">
        <v>17.425000000000001</v>
      </c>
      <c r="E20" s="1"/>
    </row>
    <row r="21" spans="3:5" ht="15.75" thickBot="1" x14ac:dyDescent="0.3">
      <c r="C21" s="7">
        <v>12</v>
      </c>
      <c r="D21" s="7">
        <v>34.287999999999997</v>
      </c>
      <c r="E21" s="1"/>
    </row>
    <row r="22" spans="3:5" ht="15.75" thickBot="1" x14ac:dyDescent="0.3">
      <c r="C22" s="7">
        <v>13</v>
      </c>
      <c r="D22" s="7">
        <v>23.893999999999998</v>
      </c>
      <c r="E22" s="1"/>
    </row>
    <row r="23" spans="3:5" ht="15.75" thickBot="1" x14ac:dyDescent="0.3">
      <c r="C23" s="7">
        <v>14</v>
      </c>
      <c r="D23" s="7">
        <v>17.96</v>
      </c>
      <c r="E23" s="1"/>
    </row>
    <row r="24" spans="3:5" ht="15.75" thickBot="1" x14ac:dyDescent="0.3">
      <c r="C24" s="7">
        <v>20</v>
      </c>
      <c r="D24" s="7">
        <v>22.058</v>
      </c>
      <c r="E24" s="1"/>
    </row>
    <row r="25" spans="3:5" ht="15.75" thickBot="1" x14ac:dyDescent="0.3">
      <c r="C25" s="7">
        <v>16</v>
      </c>
      <c r="D25" s="7">
        <v>21.157</v>
      </c>
      <c r="E25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3" sqref="I3"/>
    </sheetView>
  </sheetViews>
  <sheetFormatPr defaultRowHeight="15" x14ac:dyDescent="0.25"/>
  <cols>
    <col min="1" max="1" width="12.140625" bestFit="1" customWidth="1"/>
    <col min="4" max="4" width="10.28515625" bestFit="1" customWidth="1"/>
    <col min="5" max="5" width="11.7109375" bestFit="1" customWidth="1"/>
    <col min="10" max="10" width="10.85546875" bestFit="1" customWidth="1"/>
    <col min="14" max="14" width="12" bestFit="1" customWidth="1"/>
  </cols>
  <sheetData>
    <row r="1" spans="1:14" ht="15.75" thickBot="1" x14ac:dyDescent="0.3">
      <c r="D1" t="s">
        <v>0</v>
      </c>
      <c r="E1" t="s">
        <v>1</v>
      </c>
      <c r="J1" t="s">
        <v>56</v>
      </c>
    </row>
    <row r="2" spans="1:14" ht="15.75" thickBot="1" x14ac:dyDescent="0.3">
      <c r="A2" t="s">
        <v>49</v>
      </c>
      <c r="B2" s="1">
        <f>MIN(D2:D25)</f>
        <v>8.6300000000000008</v>
      </c>
      <c r="D2" s="7">
        <v>12.079000000000001</v>
      </c>
      <c r="E2" s="7">
        <v>19.277999999999999</v>
      </c>
      <c r="H2" t="s">
        <v>52</v>
      </c>
      <c r="I2" t="s">
        <v>55</v>
      </c>
      <c r="J2" t="s">
        <v>59</v>
      </c>
      <c r="L2" t="s">
        <v>57</v>
      </c>
      <c r="M2" t="s">
        <v>58</v>
      </c>
      <c r="N2" t="s">
        <v>60</v>
      </c>
    </row>
    <row r="3" spans="1:14" ht="15.75" thickBot="1" x14ac:dyDescent="0.3">
      <c r="A3" t="s">
        <v>11</v>
      </c>
      <c r="B3" s="1">
        <f>MAX(D2:D25)</f>
        <v>22.327999999999999</v>
      </c>
      <c r="D3" s="7">
        <v>16.791</v>
      </c>
      <c r="E3" s="7">
        <v>18.741</v>
      </c>
      <c r="H3">
        <v>1</v>
      </c>
      <c r="I3">
        <f>$B$2+H3*$B$8</f>
        <v>11.3696</v>
      </c>
      <c r="J3">
        <f t="array" ref="J3:J7">FREQUENCY(D2:D25,I3:I7)</f>
        <v>6</v>
      </c>
      <c r="K3">
        <f>J3/SUM($J$3:$J$7)</f>
        <v>0.25</v>
      </c>
      <c r="L3">
        <v>1</v>
      </c>
      <c r="M3">
        <f>$B$2+L3*$B$10</f>
        <v>11.3696</v>
      </c>
      <c r="N3">
        <f>_xlfn.NORM.DIST(M3,$B$4,$B$9,FALSE)</f>
        <v>8.4390172443934458E-2</v>
      </c>
    </row>
    <row r="4" spans="1:14" ht="15.75" thickBot="1" x14ac:dyDescent="0.3">
      <c r="A4" t="s">
        <v>2</v>
      </c>
      <c r="B4" s="1">
        <f>AVERAGE(D2:D25)</f>
        <v>14.051125000000001</v>
      </c>
      <c r="D4" s="7">
        <v>9.5640000000000001</v>
      </c>
      <c r="E4" s="7">
        <v>21.213999999999999</v>
      </c>
      <c r="H4">
        <v>2</v>
      </c>
      <c r="I4">
        <f t="shared" ref="I4:I7" si="0">$B$2+H4*$B$8</f>
        <v>14.109200000000001</v>
      </c>
      <c r="J4">
        <v>5</v>
      </c>
      <c r="K4">
        <f t="shared" ref="K4:K7" si="1">J4/SUM($J$3:$J$7)</f>
        <v>0.20833333333333334</v>
      </c>
      <c r="L4">
        <v>2</v>
      </c>
      <c r="M4">
        <f t="shared" ref="M4:M7" si="2">$B$2+L4*$B$10</f>
        <v>14.109200000000001</v>
      </c>
      <c r="N4">
        <f t="shared" ref="N4:N6" si="3">_xlfn.NORM.DIST(M4,$B$4,$B$9,FALSE)</f>
        <v>0.11206773416913682</v>
      </c>
    </row>
    <row r="5" spans="1:14" ht="15.75" thickBot="1" x14ac:dyDescent="0.3">
      <c r="A5" t="s">
        <v>50</v>
      </c>
      <c r="B5">
        <f>COUNT(D2:D25)</f>
        <v>24</v>
      </c>
      <c r="D5" s="7">
        <v>8.6300000000000008</v>
      </c>
      <c r="E5" s="7">
        <v>15.686999999999999</v>
      </c>
      <c r="H5">
        <v>3</v>
      </c>
      <c r="I5">
        <f t="shared" si="0"/>
        <v>16.848800000000001</v>
      </c>
      <c r="J5">
        <v>8</v>
      </c>
      <c r="K5">
        <f t="shared" si="1"/>
        <v>0.33333333333333331</v>
      </c>
      <c r="L5">
        <v>3</v>
      </c>
      <c r="M5">
        <f t="shared" si="2"/>
        <v>16.848800000000001</v>
      </c>
      <c r="N5">
        <f t="shared" si="3"/>
        <v>8.2296964853237398E-2</v>
      </c>
    </row>
    <row r="6" spans="1:14" ht="15.75" thickBot="1" x14ac:dyDescent="0.3">
      <c r="A6" t="s">
        <v>51</v>
      </c>
      <c r="B6" s="1">
        <f>SQRT(B5)</f>
        <v>4.8989794855663558</v>
      </c>
      <c r="D6" s="7">
        <v>14.669</v>
      </c>
      <c r="E6" s="7">
        <v>22.803000000000001</v>
      </c>
      <c r="H6">
        <v>4</v>
      </c>
      <c r="I6">
        <f t="shared" si="0"/>
        <v>19.5884</v>
      </c>
      <c r="J6">
        <v>3</v>
      </c>
      <c r="K6">
        <f t="shared" si="1"/>
        <v>0.125</v>
      </c>
      <c r="L6">
        <v>4</v>
      </c>
      <c r="M6">
        <f t="shared" si="2"/>
        <v>19.5884</v>
      </c>
      <c r="N6">
        <f t="shared" si="3"/>
        <v>3.3419623748139178E-2</v>
      </c>
    </row>
    <row r="7" spans="1:14" ht="15.75" thickBot="1" x14ac:dyDescent="0.3">
      <c r="A7" t="s">
        <v>52</v>
      </c>
      <c r="B7">
        <v>5</v>
      </c>
      <c r="D7" s="7">
        <v>12.238</v>
      </c>
      <c r="E7" s="7">
        <v>20.878</v>
      </c>
      <c r="H7">
        <v>5</v>
      </c>
      <c r="I7">
        <f t="shared" si="0"/>
        <v>22.327999999999999</v>
      </c>
      <c r="J7">
        <v>2</v>
      </c>
      <c r="K7">
        <f t="shared" si="1"/>
        <v>8.3333333333333329E-2</v>
      </c>
      <c r="L7">
        <v>5</v>
      </c>
      <c r="M7">
        <f t="shared" si="2"/>
        <v>22.327999999999999</v>
      </c>
      <c r="N7">
        <f>_xlfn.NORM.DIST(M7,$B$4,$B$9,FALSE)</f>
        <v>7.5047080867846503E-3</v>
      </c>
    </row>
    <row r="8" spans="1:14" ht="15.75" thickBot="1" x14ac:dyDescent="0.3">
      <c r="A8" t="s">
        <v>53</v>
      </c>
      <c r="B8">
        <f>(B3-B2)/B7</f>
        <v>2.7395999999999998</v>
      </c>
      <c r="D8" s="7">
        <v>14.692</v>
      </c>
      <c r="E8" s="7">
        <v>24.571999999999999</v>
      </c>
    </row>
    <row r="9" spans="1:14" ht="15.75" thickBot="1" x14ac:dyDescent="0.3">
      <c r="A9" t="s">
        <v>54</v>
      </c>
      <c r="B9">
        <f>_xlfn.STDEV.S(D2:D25)</f>
        <v>3.559357957645187</v>
      </c>
      <c r="D9" s="7">
        <v>8.9870000000000001</v>
      </c>
      <c r="E9" s="7">
        <v>17.393999999999998</v>
      </c>
    </row>
    <row r="10" spans="1:14" ht="15.75" thickBot="1" x14ac:dyDescent="0.3">
      <c r="A10" t="s">
        <v>53</v>
      </c>
      <c r="B10" s="1">
        <f>(B3-B2)/5</f>
        <v>2.7395999999999998</v>
      </c>
      <c r="D10" s="7">
        <v>9.4009999999999998</v>
      </c>
      <c r="E10" s="7">
        <v>20.762</v>
      </c>
    </row>
    <row r="11" spans="1:14" ht="15.75" thickBot="1" x14ac:dyDescent="0.3">
      <c r="D11" s="7">
        <v>14.48</v>
      </c>
      <c r="E11" s="7">
        <v>26.282</v>
      </c>
    </row>
    <row r="12" spans="1:14" ht="15.75" thickBot="1" x14ac:dyDescent="0.3">
      <c r="D12" s="7">
        <v>22.327999999999999</v>
      </c>
      <c r="E12" s="7">
        <v>24.524000000000001</v>
      </c>
    </row>
    <row r="13" spans="1:14" ht="15.75" thickBot="1" x14ac:dyDescent="0.3">
      <c r="D13" s="7">
        <v>15.298</v>
      </c>
      <c r="E13" s="7">
        <v>18.643999999999998</v>
      </c>
    </row>
    <row r="14" spans="1:14" ht="15.75" thickBot="1" x14ac:dyDescent="0.3">
      <c r="D14" s="7">
        <v>15.073</v>
      </c>
      <c r="E14" s="7">
        <v>17.510000000000002</v>
      </c>
    </row>
    <row r="15" spans="1:14" ht="15.75" thickBot="1" x14ac:dyDescent="0.3">
      <c r="D15" s="7">
        <v>16.928999999999998</v>
      </c>
      <c r="E15" s="7">
        <v>20.329999999999998</v>
      </c>
    </row>
    <row r="16" spans="1:14" ht="15.75" thickBot="1" x14ac:dyDescent="0.3">
      <c r="D16" s="7">
        <v>18.2</v>
      </c>
      <c r="E16" s="7">
        <v>35.255000000000003</v>
      </c>
    </row>
    <row r="17" spans="4:7" ht="15.75" thickBot="1" x14ac:dyDescent="0.3">
      <c r="D17" s="7">
        <v>12.13</v>
      </c>
      <c r="E17" s="7">
        <v>22.158000000000001</v>
      </c>
    </row>
    <row r="18" spans="4:7" ht="15.75" thickBot="1" x14ac:dyDescent="0.3">
      <c r="D18" s="7">
        <v>18.495000000000001</v>
      </c>
      <c r="E18" s="7">
        <v>25.138999999999999</v>
      </c>
    </row>
    <row r="19" spans="4:7" ht="15.75" thickBot="1" x14ac:dyDescent="0.3">
      <c r="D19" s="7">
        <v>10.638999999999999</v>
      </c>
      <c r="E19" s="7">
        <v>20.428999999999998</v>
      </c>
      <c r="G19" t="s">
        <v>68</v>
      </c>
    </row>
    <row r="20" spans="4:7" ht="15.75" thickBot="1" x14ac:dyDescent="0.3">
      <c r="D20" s="7">
        <v>11.343999999999999</v>
      </c>
      <c r="E20" s="7">
        <v>17.425000000000001</v>
      </c>
    </row>
    <row r="21" spans="4:7" ht="15.75" thickBot="1" x14ac:dyDescent="0.3">
      <c r="D21" s="7">
        <v>12.369</v>
      </c>
      <c r="E21" s="7">
        <v>34.287999999999997</v>
      </c>
    </row>
    <row r="22" spans="4:7" ht="15.75" thickBot="1" x14ac:dyDescent="0.3">
      <c r="D22" s="7">
        <v>12.944000000000001</v>
      </c>
      <c r="E22" s="7">
        <v>23.893999999999998</v>
      </c>
    </row>
    <row r="23" spans="4:7" ht="15.75" thickBot="1" x14ac:dyDescent="0.3">
      <c r="D23" s="7">
        <v>14.233000000000001</v>
      </c>
      <c r="E23" s="7">
        <v>17.96</v>
      </c>
    </row>
    <row r="24" spans="4:7" ht="15.75" thickBot="1" x14ac:dyDescent="0.3">
      <c r="D24" s="7">
        <v>19.71</v>
      </c>
      <c r="E24" s="7">
        <v>22.058</v>
      </c>
    </row>
    <row r="25" spans="4:7" ht="15.75" thickBot="1" x14ac:dyDescent="0.3">
      <c r="D25" s="7">
        <v>16.004000000000001</v>
      </c>
      <c r="E25" s="7">
        <v>21.157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27" sqref="D27"/>
    </sheetView>
  </sheetViews>
  <sheetFormatPr defaultRowHeight="15" x14ac:dyDescent="0.25"/>
  <cols>
    <col min="1" max="1" width="30.28515625" bestFit="1" customWidth="1"/>
  </cols>
  <sheetData>
    <row r="1" spans="1:9" x14ac:dyDescent="0.25">
      <c r="A1" t="s">
        <v>14</v>
      </c>
    </row>
    <row r="2" spans="1:9" ht="15.75" thickBot="1" x14ac:dyDescent="0.3"/>
    <row r="3" spans="1:9" x14ac:dyDescent="0.25">
      <c r="A3" s="6" t="s">
        <v>15</v>
      </c>
      <c r="B3" s="6"/>
    </row>
    <row r="4" spans="1:9" x14ac:dyDescent="0.25">
      <c r="A4" s="2" t="s">
        <v>16</v>
      </c>
      <c r="B4" s="2">
        <v>0.35181952723213622</v>
      </c>
    </row>
    <row r="5" spans="1:9" x14ac:dyDescent="0.25">
      <c r="A5" s="2" t="s">
        <v>17</v>
      </c>
      <c r="B5" s="2">
        <v>0.12377697974184383</v>
      </c>
    </row>
    <row r="6" spans="1:9" x14ac:dyDescent="0.25">
      <c r="A6" s="2" t="s">
        <v>18</v>
      </c>
      <c r="B6" s="2">
        <v>8.3948660639200368E-2</v>
      </c>
    </row>
    <row r="7" spans="1:9" x14ac:dyDescent="0.25">
      <c r="A7" s="2" t="s">
        <v>3</v>
      </c>
      <c r="B7" s="2">
        <v>3406.6818237945013</v>
      </c>
    </row>
    <row r="8" spans="1:9" ht="15.75" thickBot="1" x14ac:dyDescent="0.3">
      <c r="A8" s="3" t="s">
        <v>19</v>
      </c>
      <c r="B8" s="3">
        <v>24</v>
      </c>
    </row>
    <row r="10" spans="1:9" ht="15.75" thickBot="1" x14ac:dyDescent="0.3">
      <c r="A10" t="s">
        <v>20</v>
      </c>
    </row>
    <row r="11" spans="1:9" x14ac:dyDescent="0.25">
      <c r="A11" s="4"/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9" x14ac:dyDescent="0.25">
      <c r="A12" s="2" t="s">
        <v>21</v>
      </c>
      <c r="B12" s="2">
        <v>1</v>
      </c>
      <c r="C12" s="2">
        <v>36067085.55641973</v>
      </c>
      <c r="D12" s="2">
        <v>36067085.55641973</v>
      </c>
      <c r="E12" s="2">
        <v>3.1077630824151097</v>
      </c>
      <c r="F12" s="2">
        <v>9.1807664351757814E-2</v>
      </c>
    </row>
    <row r="13" spans="1:9" x14ac:dyDescent="0.25">
      <c r="A13" s="2" t="s">
        <v>22</v>
      </c>
      <c r="B13" s="2">
        <v>22</v>
      </c>
      <c r="C13" s="2">
        <v>255320583.06858027</v>
      </c>
      <c r="D13" s="2">
        <v>11605481.048571831</v>
      </c>
      <c r="E13" s="2"/>
      <c r="F13" s="2"/>
    </row>
    <row r="14" spans="1:9" ht="15.75" thickBot="1" x14ac:dyDescent="0.3">
      <c r="A14" s="3" t="s">
        <v>23</v>
      </c>
      <c r="B14" s="3">
        <v>23</v>
      </c>
      <c r="C14" s="3">
        <v>291387668.625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30</v>
      </c>
      <c r="C16" s="4" t="s">
        <v>3</v>
      </c>
      <c r="D16" s="4" t="s">
        <v>31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36</v>
      </c>
    </row>
    <row r="17" spans="1:9" x14ac:dyDescent="0.25">
      <c r="A17" s="2" t="s">
        <v>24</v>
      </c>
      <c r="B17" s="2">
        <v>8303.9623304756478</v>
      </c>
      <c r="C17" s="2">
        <v>3333.4285644142683</v>
      </c>
      <c r="D17" s="2">
        <v>2.4911175295981702</v>
      </c>
      <c r="E17" s="2">
        <v>2.0765821069932862E-2</v>
      </c>
      <c r="F17" s="2">
        <v>1390.8546069549166</v>
      </c>
      <c r="G17" s="2">
        <v>15217.07005399638</v>
      </c>
      <c r="H17" s="2">
        <v>1390.8546069549166</v>
      </c>
      <c r="I17" s="2">
        <v>15217.07005399638</v>
      </c>
    </row>
    <row r="18" spans="1:9" ht="15.75" thickBot="1" x14ac:dyDescent="0.3">
      <c r="A18" s="3" t="s">
        <v>1</v>
      </c>
      <c r="B18" s="3">
        <v>0.26104580411252548</v>
      </c>
      <c r="C18" s="3">
        <v>0.14807875875402762</v>
      </c>
      <c r="D18" s="3">
        <v>1.7628848749748536</v>
      </c>
      <c r="E18" s="3">
        <v>9.1807664351758189E-2</v>
      </c>
      <c r="F18" s="3">
        <v>-4.6050745596109888E-2</v>
      </c>
      <c r="G18" s="3">
        <v>0.56814235382116085</v>
      </c>
      <c r="H18" s="3">
        <v>-4.6050745596109888E-2</v>
      </c>
      <c r="I18" s="3">
        <v>0.56814235382116085</v>
      </c>
    </row>
    <row r="22" spans="1:9" x14ac:dyDescent="0.25">
      <c r="A22" t="s">
        <v>37</v>
      </c>
    </row>
    <row r="23" spans="1:9" ht="15.75" thickBot="1" x14ac:dyDescent="0.3"/>
    <row r="24" spans="1:9" x14ac:dyDescent="0.25">
      <c r="A24" s="4" t="s">
        <v>38</v>
      </c>
      <c r="B24" s="4" t="s">
        <v>0</v>
      </c>
    </row>
    <row r="25" spans="1:9" x14ac:dyDescent="0.25">
      <c r="A25" s="2">
        <v>2.0833333333333335</v>
      </c>
      <c r="B25" s="2">
        <v>8630</v>
      </c>
    </row>
    <row r="26" spans="1:9" x14ac:dyDescent="0.25">
      <c r="A26" s="2">
        <v>6.25</v>
      </c>
      <c r="B26" s="2">
        <v>8987</v>
      </c>
    </row>
    <row r="27" spans="1:9" x14ac:dyDescent="0.25">
      <c r="A27" s="2">
        <v>10.416666666666668</v>
      </c>
      <c r="B27" s="2">
        <v>9401</v>
      </c>
    </row>
    <row r="28" spans="1:9" x14ac:dyDescent="0.25">
      <c r="A28" s="2">
        <v>14.583333333333334</v>
      </c>
      <c r="B28" s="2">
        <v>9564</v>
      </c>
    </row>
    <row r="29" spans="1:9" x14ac:dyDescent="0.25">
      <c r="A29" s="2">
        <v>18.75</v>
      </c>
      <c r="B29" s="2">
        <v>10639</v>
      </c>
    </row>
    <row r="30" spans="1:9" x14ac:dyDescent="0.25">
      <c r="A30" s="2">
        <v>22.916666666666668</v>
      </c>
      <c r="B30" s="2">
        <v>11344</v>
      </c>
    </row>
    <row r="31" spans="1:9" x14ac:dyDescent="0.25">
      <c r="A31" s="2">
        <v>27.083333333333332</v>
      </c>
      <c r="B31" s="2">
        <v>12079</v>
      </c>
    </row>
    <row r="32" spans="1:9" x14ac:dyDescent="0.25">
      <c r="A32" s="2">
        <v>31.25</v>
      </c>
      <c r="B32" s="2">
        <v>12130</v>
      </c>
    </row>
    <row r="33" spans="1:2" x14ac:dyDescent="0.25">
      <c r="A33" s="2">
        <v>35.416666666666671</v>
      </c>
      <c r="B33" s="2">
        <v>12238</v>
      </c>
    </row>
    <row r="34" spans="1:2" x14ac:dyDescent="0.25">
      <c r="A34" s="2">
        <v>39.583333333333336</v>
      </c>
      <c r="B34" s="2">
        <v>12369</v>
      </c>
    </row>
    <row r="35" spans="1:2" x14ac:dyDescent="0.25">
      <c r="A35" s="2">
        <v>43.750000000000007</v>
      </c>
      <c r="B35" s="2">
        <v>12944</v>
      </c>
    </row>
    <row r="36" spans="1:2" x14ac:dyDescent="0.25">
      <c r="A36" s="2">
        <v>47.916666666666671</v>
      </c>
      <c r="B36" s="2">
        <v>14233</v>
      </c>
    </row>
    <row r="37" spans="1:2" x14ac:dyDescent="0.25">
      <c r="A37" s="2">
        <v>52.083333333333336</v>
      </c>
      <c r="B37" s="2">
        <v>14480</v>
      </c>
    </row>
    <row r="38" spans="1:2" x14ac:dyDescent="0.25">
      <c r="A38" s="2">
        <v>56.250000000000007</v>
      </c>
      <c r="B38" s="2">
        <v>14669</v>
      </c>
    </row>
    <row r="39" spans="1:2" x14ac:dyDescent="0.25">
      <c r="A39" s="2">
        <v>60.416666666666671</v>
      </c>
      <c r="B39" s="2">
        <v>14692</v>
      </c>
    </row>
    <row r="40" spans="1:2" x14ac:dyDescent="0.25">
      <c r="A40" s="2">
        <v>64.583333333333343</v>
      </c>
      <c r="B40" s="2">
        <v>15073</v>
      </c>
    </row>
    <row r="41" spans="1:2" x14ac:dyDescent="0.25">
      <c r="A41" s="2">
        <v>68.75</v>
      </c>
      <c r="B41" s="2">
        <v>15298</v>
      </c>
    </row>
    <row r="42" spans="1:2" x14ac:dyDescent="0.25">
      <c r="A42" s="2">
        <v>72.916666666666671</v>
      </c>
      <c r="B42" s="2">
        <v>16004</v>
      </c>
    </row>
    <row r="43" spans="1:2" x14ac:dyDescent="0.25">
      <c r="A43" s="2">
        <v>77.083333333333329</v>
      </c>
      <c r="B43" s="2">
        <v>16791</v>
      </c>
    </row>
    <row r="44" spans="1:2" x14ac:dyDescent="0.25">
      <c r="A44" s="2">
        <v>81.25</v>
      </c>
      <c r="B44" s="2">
        <v>16929</v>
      </c>
    </row>
    <row r="45" spans="1:2" x14ac:dyDescent="0.25">
      <c r="A45" s="2">
        <v>85.416666666666671</v>
      </c>
      <c r="B45" s="2">
        <v>18200</v>
      </c>
    </row>
    <row r="46" spans="1:2" x14ac:dyDescent="0.25">
      <c r="A46" s="2">
        <v>89.583333333333329</v>
      </c>
      <c r="B46" s="2">
        <v>18495</v>
      </c>
    </row>
    <row r="47" spans="1:2" x14ac:dyDescent="0.25">
      <c r="A47" s="2">
        <v>93.75</v>
      </c>
      <c r="B47" s="2">
        <v>19710</v>
      </c>
    </row>
    <row r="48" spans="1:2" ht="15.75" thickBot="1" x14ac:dyDescent="0.3">
      <c r="A48" s="3">
        <v>97.916666666666671</v>
      </c>
      <c r="B48" s="3">
        <v>22328</v>
      </c>
    </row>
  </sheetData>
  <sortState ref="B25:B48">
    <sortCondition ref="B25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5" x14ac:dyDescent="0.25"/>
  <cols>
    <col min="1" max="1" width="32.85546875" bestFit="1" customWidth="1"/>
    <col min="2" max="2" width="12.7109375" bestFit="1" customWidth="1"/>
    <col min="3" max="3" width="12.28515625" bestFit="1" customWidth="1"/>
  </cols>
  <sheetData>
    <row r="1" spans="1:3" x14ac:dyDescent="0.25">
      <c r="A1" t="s">
        <v>41</v>
      </c>
    </row>
    <row r="2" spans="1:3" ht="15.75" thickBot="1" x14ac:dyDescent="0.3"/>
    <row r="3" spans="1:3" x14ac:dyDescent="0.25">
      <c r="A3" s="4"/>
      <c r="B3" s="4" t="s">
        <v>0</v>
      </c>
      <c r="C3" s="4" t="s">
        <v>1</v>
      </c>
    </row>
    <row r="4" spans="1:3" x14ac:dyDescent="0.25">
      <c r="A4" s="2" t="s">
        <v>2</v>
      </c>
      <c r="B4" s="2">
        <v>14051.125</v>
      </c>
      <c r="C4" s="2">
        <v>22015.916666666668</v>
      </c>
    </row>
    <row r="5" spans="1:3" x14ac:dyDescent="0.25">
      <c r="A5" s="2" t="s">
        <v>42</v>
      </c>
      <c r="B5" s="2">
        <v>12669029.07</v>
      </c>
      <c r="C5" s="2">
        <v>23011757.039999999</v>
      </c>
    </row>
    <row r="6" spans="1:3" x14ac:dyDescent="0.25">
      <c r="A6" s="2" t="s">
        <v>19</v>
      </c>
      <c r="B6" s="2">
        <v>24</v>
      </c>
      <c r="C6" s="2">
        <v>24</v>
      </c>
    </row>
    <row r="7" spans="1:3" x14ac:dyDescent="0.25">
      <c r="A7" s="2" t="s">
        <v>43</v>
      </c>
      <c r="B7" s="2">
        <v>0</v>
      </c>
      <c r="C7" s="2"/>
    </row>
    <row r="8" spans="1:3" x14ac:dyDescent="0.25">
      <c r="A8" s="2" t="s">
        <v>44</v>
      </c>
      <c r="B8" s="2">
        <v>-6.5322505536180042</v>
      </c>
      <c r="C8" s="2"/>
    </row>
    <row r="9" spans="1:3" x14ac:dyDescent="0.25">
      <c r="A9" s="2" t="s">
        <v>45</v>
      </c>
      <c r="B9" s="2">
        <v>3.2394309457117743E-11</v>
      </c>
      <c r="C9" s="2"/>
    </row>
    <row r="10" spans="1:3" x14ac:dyDescent="0.25">
      <c r="A10" s="2" t="s">
        <v>46</v>
      </c>
      <c r="B10" s="2">
        <v>1.6448536269514715</v>
      </c>
      <c r="C10" s="2"/>
    </row>
    <row r="11" spans="1:3" x14ac:dyDescent="0.25">
      <c r="A11" s="2" t="s">
        <v>47</v>
      </c>
      <c r="B11" s="2">
        <v>6.4788618914235485E-11</v>
      </c>
      <c r="C11" s="2"/>
    </row>
    <row r="12" spans="1:3" ht="15.75" thickBot="1" x14ac:dyDescent="0.3">
      <c r="A12" s="3" t="s">
        <v>48</v>
      </c>
      <c r="B12" s="3">
        <v>1.9599639845400536</v>
      </c>
      <c r="C1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B14" sqref="B14"/>
    </sheetView>
  </sheetViews>
  <sheetFormatPr defaultRowHeight="15" x14ac:dyDescent="0.25"/>
  <cols>
    <col min="1" max="1" width="39.5703125" bestFit="1" customWidth="1"/>
    <col min="2" max="2" width="12.7109375" bestFit="1" customWidth="1"/>
    <col min="3" max="3" width="12.28515625" bestFit="1" customWidth="1"/>
  </cols>
  <sheetData>
    <row r="1" spans="1:3" x14ac:dyDescent="0.25">
      <c r="A1" t="s">
        <v>61</v>
      </c>
    </row>
    <row r="2" spans="1:3" ht="15.75" thickBot="1" x14ac:dyDescent="0.3"/>
    <row r="3" spans="1:3" x14ac:dyDescent="0.25">
      <c r="A3" s="4"/>
      <c r="B3" s="4" t="s">
        <v>0</v>
      </c>
      <c r="C3" s="4" t="s">
        <v>1</v>
      </c>
    </row>
    <row r="4" spans="1:3" x14ac:dyDescent="0.25">
      <c r="A4" s="2" t="s">
        <v>2</v>
      </c>
      <c r="B4" s="2">
        <v>14051.125</v>
      </c>
      <c r="C4" s="2">
        <v>22015.916666666668</v>
      </c>
    </row>
    <row r="5" spans="1:3" x14ac:dyDescent="0.25">
      <c r="A5" s="2" t="s">
        <v>62</v>
      </c>
      <c r="B5" s="2">
        <v>12669029.070652174</v>
      </c>
      <c r="C5" s="2">
        <v>23011757.036231913</v>
      </c>
    </row>
    <row r="6" spans="1:3" x14ac:dyDescent="0.25">
      <c r="A6" s="2" t="s">
        <v>19</v>
      </c>
      <c r="B6" s="2">
        <v>24</v>
      </c>
      <c r="C6" s="2">
        <v>24</v>
      </c>
    </row>
    <row r="7" spans="1:3" x14ac:dyDescent="0.25">
      <c r="A7" s="2" t="s">
        <v>63</v>
      </c>
      <c r="B7" s="2">
        <v>0.35181952723213594</v>
      </c>
      <c r="C7" s="2"/>
    </row>
    <row r="8" spans="1:3" x14ac:dyDescent="0.25">
      <c r="A8" s="2" t="s">
        <v>43</v>
      </c>
      <c r="B8" s="2">
        <v>0</v>
      </c>
      <c r="C8" s="2"/>
    </row>
    <row r="9" spans="1:3" x14ac:dyDescent="0.25">
      <c r="A9" s="2" t="s">
        <v>25</v>
      </c>
      <c r="B9" s="2">
        <v>23</v>
      </c>
      <c r="C9" s="2"/>
    </row>
    <row r="10" spans="1:3" x14ac:dyDescent="0.25">
      <c r="A10" s="2" t="s">
        <v>31</v>
      </c>
      <c r="B10" s="2">
        <v>-8.0207069441099588</v>
      </c>
      <c r="C10" s="2"/>
    </row>
    <row r="11" spans="1:3" x14ac:dyDescent="0.25">
      <c r="A11" s="2" t="s">
        <v>64</v>
      </c>
      <c r="B11" s="2">
        <v>2.0515002928555801E-8</v>
      </c>
      <c r="C11" s="2"/>
    </row>
    <row r="12" spans="1:3" x14ac:dyDescent="0.25">
      <c r="A12" s="2" t="s">
        <v>65</v>
      </c>
      <c r="B12" s="2">
        <v>1.7138715277470482</v>
      </c>
      <c r="C12" s="2"/>
    </row>
    <row r="13" spans="1:3" x14ac:dyDescent="0.25">
      <c r="A13" s="2" t="s">
        <v>66</v>
      </c>
      <c r="B13" s="2">
        <v>4.1030005857111603E-8</v>
      </c>
      <c r="C13" s="2"/>
    </row>
    <row r="14" spans="1:3" ht="15.75" thickBot="1" x14ac:dyDescent="0.3">
      <c r="A14" s="3" t="s">
        <v>67</v>
      </c>
      <c r="B14" s="3">
        <v>2.0686576104190491</v>
      </c>
      <c r="C14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" sqref="D3"/>
    </sheetView>
  </sheetViews>
  <sheetFormatPr defaultRowHeight="15" x14ac:dyDescent="0.25"/>
  <cols>
    <col min="1" max="1" width="26.7109375" customWidth="1"/>
    <col min="3" max="3" width="25.28515625" customWidth="1"/>
    <col min="4" max="4" width="15.5703125" customWidth="1"/>
  </cols>
  <sheetData>
    <row r="1" spans="1:4" x14ac:dyDescent="0.25">
      <c r="A1" s="4" t="s">
        <v>0</v>
      </c>
      <c r="B1" s="4"/>
      <c r="C1" s="4" t="s">
        <v>1</v>
      </c>
      <c r="D1" s="4"/>
    </row>
    <row r="2" spans="1:4" ht="7.5" customHeight="1" x14ac:dyDescent="0.25">
      <c r="A2" s="2"/>
      <c r="B2" s="2"/>
      <c r="C2" s="2"/>
      <c r="D2" s="2"/>
    </row>
    <row r="3" spans="1:4" x14ac:dyDescent="0.25">
      <c r="A3" s="2" t="s">
        <v>2</v>
      </c>
      <c r="B3" s="2">
        <v>14.051125000000001</v>
      </c>
      <c r="C3" s="2" t="s">
        <v>2</v>
      </c>
      <c r="D3" s="2">
        <v>22.015916666666669</v>
      </c>
    </row>
    <row r="4" spans="1:4" x14ac:dyDescent="0.25">
      <c r="A4" s="2" t="s">
        <v>3</v>
      </c>
      <c r="B4" s="2">
        <v>0.72655090067879735</v>
      </c>
      <c r="C4" s="2" t="s">
        <v>3</v>
      </c>
      <c r="D4" s="2">
        <v>0.97919518475276157</v>
      </c>
    </row>
    <row r="5" spans="1:4" x14ac:dyDescent="0.25">
      <c r="A5" s="2" t="s">
        <v>4</v>
      </c>
      <c r="B5" s="2">
        <v>14.3565</v>
      </c>
      <c r="C5" s="2" t="s">
        <v>4</v>
      </c>
      <c r="D5" s="2">
        <v>21.017499999999998</v>
      </c>
    </row>
    <row r="6" spans="1:4" hidden="1" x14ac:dyDescent="0.25">
      <c r="A6" s="2" t="s">
        <v>75</v>
      </c>
      <c r="B6" s="2" t="e">
        <v>#N/A</v>
      </c>
      <c r="C6" s="2" t="s">
        <v>75</v>
      </c>
      <c r="D6" s="2" t="e">
        <v>#N/A</v>
      </c>
    </row>
    <row r="7" spans="1:4" x14ac:dyDescent="0.25">
      <c r="A7" s="2" t="s">
        <v>5</v>
      </c>
      <c r="B7" s="2">
        <v>3.559357957645187</v>
      </c>
      <c r="C7" s="2" t="s">
        <v>5</v>
      </c>
      <c r="D7" s="2">
        <v>4.7970571224691367</v>
      </c>
    </row>
    <row r="8" spans="1:4" x14ac:dyDescent="0.25">
      <c r="A8" s="2" t="s">
        <v>6</v>
      </c>
      <c r="B8" s="2">
        <v>12.669029070652117</v>
      </c>
      <c r="C8" s="2" t="s">
        <v>6</v>
      </c>
      <c r="D8" s="2">
        <v>23.011757036231874</v>
      </c>
    </row>
    <row r="9" spans="1:4" hidden="1" x14ac:dyDescent="0.25">
      <c r="A9" s="2" t="s">
        <v>7</v>
      </c>
      <c r="B9" s="2">
        <v>-0.20522482332339997</v>
      </c>
      <c r="C9" s="2" t="s">
        <v>7</v>
      </c>
      <c r="D9" s="2">
        <v>2.6889001984359884</v>
      </c>
    </row>
    <row r="10" spans="1:4" hidden="1" x14ac:dyDescent="0.25">
      <c r="A10" s="2" t="s">
        <v>8</v>
      </c>
      <c r="B10" s="2">
        <v>0.41689987447903698</v>
      </c>
      <c r="C10" s="2" t="s">
        <v>8</v>
      </c>
      <c r="D10" s="2">
        <v>1.547590025915548</v>
      </c>
    </row>
    <row r="11" spans="1:4" hidden="1" x14ac:dyDescent="0.25">
      <c r="A11" s="2" t="s">
        <v>9</v>
      </c>
      <c r="B11" s="2">
        <v>13.697999999999999</v>
      </c>
      <c r="C11" s="2" t="s">
        <v>9</v>
      </c>
      <c r="D11" s="2">
        <v>19.568000000000005</v>
      </c>
    </row>
    <row r="12" spans="1:4" x14ac:dyDescent="0.25">
      <c r="A12" s="2" t="s">
        <v>10</v>
      </c>
      <c r="B12" s="2">
        <v>8.6300000000000008</v>
      </c>
      <c r="C12" s="2" t="s">
        <v>10</v>
      </c>
      <c r="D12" s="2">
        <v>15.686999999999999</v>
      </c>
    </row>
    <row r="13" spans="1:4" x14ac:dyDescent="0.25">
      <c r="A13" s="2" t="s">
        <v>11</v>
      </c>
      <c r="B13" s="2">
        <v>22.327999999999999</v>
      </c>
      <c r="C13" s="2" t="s">
        <v>11</v>
      </c>
      <c r="D13" s="2">
        <v>35.255000000000003</v>
      </c>
    </row>
    <row r="14" spans="1:4" hidden="1" x14ac:dyDescent="0.25">
      <c r="A14" s="2" t="s">
        <v>12</v>
      </c>
      <c r="B14" s="2">
        <v>337.22700000000003</v>
      </c>
      <c r="C14" s="2" t="s">
        <v>12</v>
      </c>
      <c r="D14" s="2">
        <v>528.38200000000006</v>
      </c>
    </row>
    <row r="15" spans="1:4" ht="15.75" thickBot="1" x14ac:dyDescent="0.3">
      <c r="A15" s="3" t="s">
        <v>13</v>
      </c>
      <c r="B15" s="3">
        <v>24</v>
      </c>
      <c r="C15" s="3" t="s">
        <v>13</v>
      </c>
      <c r="D15" s="3">
        <v>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11.7109375" bestFit="1" customWidth="1"/>
    <col min="8" max="8" width="14.28515625" bestFit="1" customWidth="1"/>
    <col min="10" max="10" width="14.28515625" bestFit="1" customWidth="1"/>
    <col min="17" max="17" width="11.7109375" bestFit="1" customWidth="1"/>
    <col min="18" max="18" width="12" bestFit="1" customWidth="1"/>
    <col min="19" max="19" width="12.28515625" bestFit="1" customWidth="1"/>
  </cols>
  <sheetData>
    <row r="1" spans="1:19" ht="15.75" thickBot="1" x14ac:dyDescent="0.3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76</v>
      </c>
      <c r="J1" t="s">
        <v>77</v>
      </c>
      <c r="K1" t="s">
        <v>78</v>
      </c>
      <c r="L1" t="s">
        <v>80</v>
      </c>
      <c r="Q1" s="4"/>
      <c r="R1" s="4" t="s">
        <v>0</v>
      </c>
      <c r="S1" s="4" t="s">
        <v>1</v>
      </c>
    </row>
    <row r="2" spans="1:19" ht="15.75" thickBot="1" x14ac:dyDescent="0.3">
      <c r="A2" s="7">
        <v>12.079000000000001</v>
      </c>
      <c r="B2" s="7">
        <v>19.277999999999999</v>
      </c>
      <c r="C2" s="1">
        <f>B2-A2</f>
        <v>7.1989999999999981</v>
      </c>
      <c r="D2">
        <f>_xlfn.STDEV.S(B2:B25)</f>
        <v>4.7970571224691367</v>
      </c>
      <c r="E2">
        <f>J2/SQRT(24)</f>
        <v>0.9930286347783408</v>
      </c>
      <c r="F2">
        <f>(22.01592-14.051125)/(E2)</f>
        <v>8.0207103008443106</v>
      </c>
      <c r="G2">
        <f>(22.01592-14.051125)/J2</f>
        <v>1.6372206343127933</v>
      </c>
      <c r="H2">
        <f>F2*E2</f>
        <v>7.9647950000000005</v>
      </c>
      <c r="I2" s="1">
        <f>AVERAGE(C2:C25)</f>
        <v>7.964791666666664</v>
      </c>
      <c r="J2">
        <f>STDEVA(C2:C25)</f>
        <v>4.8648269103590565</v>
      </c>
      <c r="K2">
        <f>(22.01592-14.051125)</f>
        <v>7.9647950000000005</v>
      </c>
      <c r="L2">
        <v>1.714</v>
      </c>
      <c r="Q2" s="2" t="s">
        <v>0</v>
      </c>
      <c r="R2" s="2">
        <v>1</v>
      </c>
      <c r="S2" s="2"/>
    </row>
    <row r="3" spans="1:19" ht="15.75" thickBot="1" x14ac:dyDescent="0.3">
      <c r="A3" s="7">
        <v>16.791</v>
      </c>
      <c r="B3" s="7">
        <v>18.741</v>
      </c>
      <c r="C3" s="1">
        <f t="shared" ref="C3:C25" si="0">B3-A3</f>
        <v>1.9499999999999993</v>
      </c>
      <c r="Q3" s="3" t="s">
        <v>1</v>
      </c>
      <c r="R3" s="3">
        <v>0.35181952723213594</v>
      </c>
      <c r="S3" s="3">
        <v>1</v>
      </c>
    </row>
    <row r="4" spans="1:19" ht="15.75" thickBot="1" x14ac:dyDescent="0.3">
      <c r="A4" s="7">
        <v>9.5640000000000001</v>
      </c>
      <c r="B4" s="7">
        <v>21.213999999999999</v>
      </c>
      <c r="C4" s="1">
        <f t="shared" si="0"/>
        <v>11.649999999999999</v>
      </c>
    </row>
    <row r="5" spans="1:19" ht="15.75" thickBot="1" x14ac:dyDescent="0.3">
      <c r="A5" s="7">
        <v>8.6300000000000008</v>
      </c>
      <c r="B5" s="7">
        <v>15.686999999999999</v>
      </c>
      <c r="C5" s="1">
        <f t="shared" si="0"/>
        <v>7.0569999999999986</v>
      </c>
      <c r="E5" t="s">
        <v>79</v>
      </c>
      <c r="F5">
        <f>$K$2+($L$2*E2)</f>
        <v>9.6668460800100764</v>
      </c>
      <c r="I5">
        <f>7.8-5.08</f>
        <v>2.7199999999999998</v>
      </c>
    </row>
    <row r="6" spans="1:19" ht="15.75" thickBot="1" x14ac:dyDescent="0.3">
      <c r="A6" s="7">
        <v>14.669</v>
      </c>
      <c r="B6" s="7">
        <v>22.803000000000001</v>
      </c>
      <c r="C6" s="1">
        <f t="shared" si="0"/>
        <v>8.1340000000000003</v>
      </c>
      <c r="F6">
        <f>$K$2-($L$2*E2)</f>
        <v>6.2627439199899246</v>
      </c>
    </row>
    <row r="7" spans="1:19" ht="15.75" thickBot="1" x14ac:dyDescent="0.3">
      <c r="A7" s="7">
        <v>12.238</v>
      </c>
      <c r="B7" s="7">
        <v>20.878</v>
      </c>
      <c r="C7" s="1">
        <f t="shared" si="0"/>
        <v>8.64</v>
      </c>
    </row>
    <row r="8" spans="1:19" ht="15.75" thickBot="1" x14ac:dyDescent="0.3">
      <c r="A8" s="7">
        <v>14.692</v>
      </c>
      <c r="B8" s="7">
        <v>24.571999999999999</v>
      </c>
      <c r="C8" s="1">
        <f t="shared" si="0"/>
        <v>9.879999999999999</v>
      </c>
    </row>
    <row r="9" spans="1:19" ht="15.75" thickBot="1" x14ac:dyDescent="0.3">
      <c r="A9" s="7">
        <v>8.9870000000000001</v>
      </c>
      <c r="B9" s="7">
        <v>17.393999999999998</v>
      </c>
      <c r="C9" s="1">
        <f t="shared" si="0"/>
        <v>8.4069999999999983</v>
      </c>
    </row>
    <row r="10" spans="1:19" ht="15.75" thickBot="1" x14ac:dyDescent="0.3">
      <c r="A10" s="7">
        <v>9.4009999999999998</v>
      </c>
      <c r="B10" s="7">
        <v>20.762</v>
      </c>
      <c r="C10" s="1">
        <f t="shared" si="0"/>
        <v>11.361000000000001</v>
      </c>
    </row>
    <row r="11" spans="1:19" ht="15.75" thickBot="1" x14ac:dyDescent="0.3">
      <c r="A11" s="7">
        <v>14.48</v>
      </c>
      <c r="B11" s="7">
        <v>26.282</v>
      </c>
      <c r="C11" s="1">
        <f t="shared" si="0"/>
        <v>11.802</v>
      </c>
    </row>
    <row r="12" spans="1:19" ht="15.75" thickBot="1" x14ac:dyDescent="0.3">
      <c r="A12" s="7">
        <v>22.327999999999999</v>
      </c>
      <c r="B12" s="7">
        <v>24.524000000000001</v>
      </c>
      <c r="C12" s="1">
        <f t="shared" si="0"/>
        <v>2.1960000000000015</v>
      </c>
    </row>
    <row r="13" spans="1:19" ht="15.75" thickBot="1" x14ac:dyDescent="0.3">
      <c r="A13" s="7">
        <v>15.298</v>
      </c>
      <c r="B13" s="7">
        <v>18.643999999999998</v>
      </c>
      <c r="C13" s="1">
        <f t="shared" si="0"/>
        <v>3.3459999999999983</v>
      </c>
    </row>
    <row r="14" spans="1:19" ht="15.75" thickBot="1" x14ac:dyDescent="0.3">
      <c r="A14" s="7">
        <v>15.073</v>
      </c>
      <c r="B14" s="7">
        <v>17.510000000000002</v>
      </c>
      <c r="C14" s="1">
        <f t="shared" si="0"/>
        <v>2.4370000000000012</v>
      </c>
    </row>
    <row r="15" spans="1:19" ht="15.75" thickBot="1" x14ac:dyDescent="0.3">
      <c r="A15" s="7">
        <v>16.928999999999998</v>
      </c>
      <c r="B15" s="7">
        <v>20.329999999999998</v>
      </c>
      <c r="C15" s="1">
        <f t="shared" si="0"/>
        <v>3.4009999999999998</v>
      </c>
    </row>
    <row r="16" spans="1:19" ht="15.75" thickBot="1" x14ac:dyDescent="0.3">
      <c r="A16" s="7">
        <v>18.2</v>
      </c>
      <c r="B16" s="7">
        <v>35.255000000000003</v>
      </c>
      <c r="C16" s="1">
        <f t="shared" si="0"/>
        <v>17.055000000000003</v>
      </c>
    </row>
    <row r="17" spans="1:10" ht="15.75" thickBot="1" x14ac:dyDescent="0.3">
      <c r="A17" s="7">
        <v>12.13</v>
      </c>
      <c r="B17" s="7">
        <v>22.158000000000001</v>
      </c>
      <c r="C17" s="1">
        <f t="shared" si="0"/>
        <v>10.028</v>
      </c>
    </row>
    <row r="18" spans="1:10" ht="15.75" thickBot="1" x14ac:dyDescent="0.3">
      <c r="A18" s="7">
        <v>18.495000000000001</v>
      </c>
      <c r="B18" s="7">
        <v>25.138999999999999</v>
      </c>
      <c r="C18" s="1">
        <f t="shared" si="0"/>
        <v>6.6439999999999984</v>
      </c>
    </row>
    <row r="19" spans="1:10" ht="15.75" thickBot="1" x14ac:dyDescent="0.3">
      <c r="A19" s="7">
        <v>10.638999999999999</v>
      </c>
      <c r="B19" s="7">
        <v>20.428999999999998</v>
      </c>
      <c r="C19" s="1">
        <f t="shared" si="0"/>
        <v>9.7899999999999991</v>
      </c>
    </row>
    <row r="20" spans="1:10" ht="15.75" thickBot="1" x14ac:dyDescent="0.3">
      <c r="A20" s="7">
        <v>11.343999999999999</v>
      </c>
      <c r="B20" s="7">
        <v>17.425000000000001</v>
      </c>
      <c r="C20" s="1">
        <f t="shared" si="0"/>
        <v>6.0810000000000013</v>
      </c>
    </row>
    <row r="21" spans="1:10" ht="15.75" thickBot="1" x14ac:dyDescent="0.3">
      <c r="A21" s="7">
        <v>12.369</v>
      </c>
      <c r="B21" s="7">
        <v>34.287999999999997</v>
      </c>
      <c r="C21" s="1">
        <f t="shared" si="0"/>
        <v>21.918999999999997</v>
      </c>
    </row>
    <row r="22" spans="1:10" ht="15.75" thickBot="1" x14ac:dyDescent="0.3">
      <c r="A22" s="7">
        <v>12.944000000000001</v>
      </c>
      <c r="B22" s="7">
        <v>23.893999999999998</v>
      </c>
      <c r="C22" s="1">
        <f t="shared" si="0"/>
        <v>10.949999999999998</v>
      </c>
    </row>
    <row r="23" spans="1:10" ht="15.75" thickBot="1" x14ac:dyDescent="0.3">
      <c r="A23" s="7">
        <v>14.233000000000001</v>
      </c>
      <c r="B23" s="7">
        <v>17.96</v>
      </c>
      <c r="C23" s="1">
        <f t="shared" si="0"/>
        <v>3.7270000000000003</v>
      </c>
    </row>
    <row r="24" spans="1:10" ht="15.75" thickBot="1" x14ac:dyDescent="0.3">
      <c r="A24" s="7">
        <v>19.71</v>
      </c>
      <c r="B24" s="7">
        <v>22.058</v>
      </c>
      <c r="C24" s="1">
        <f t="shared" si="0"/>
        <v>2.347999999999999</v>
      </c>
      <c r="H24" t="s">
        <v>39</v>
      </c>
      <c r="J24" t="s">
        <v>40</v>
      </c>
    </row>
    <row r="25" spans="1:10" ht="15.75" thickBot="1" x14ac:dyDescent="0.3">
      <c r="A25" s="7">
        <v>16.004000000000001</v>
      </c>
      <c r="B25" s="7">
        <v>21.157</v>
      </c>
      <c r="C25" s="1">
        <f t="shared" si="0"/>
        <v>5.1529999999999987</v>
      </c>
      <c r="G25" s="2" t="s">
        <v>6</v>
      </c>
      <c r="H25" s="5">
        <v>12669029.070652174</v>
      </c>
      <c r="I25" s="2" t="s">
        <v>6</v>
      </c>
      <c r="J25" s="5">
        <v>23011757.036231913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"/>
    </sheetView>
  </sheetViews>
  <sheetFormatPr defaultRowHeight="15" x14ac:dyDescent="0.25"/>
  <sheetData>
    <row r="1" spans="1:5" x14ac:dyDescent="0.25">
      <c r="A1">
        <v>1</v>
      </c>
      <c r="B1">
        <v>8</v>
      </c>
      <c r="C1">
        <v>5</v>
      </c>
      <c r="D1">
        <f>C1-B1</f>
        <v>-3</v>
      </c>
    </row>
    <row r="2" spans="1:5" x14ac:dyDescent="0.25">
      <c r="A2">
        <v>2</v>
      </c>
      <c r="B2">
        <v>7</v>
      </c>
      <c r="C2">
        <v>6</v>
      </c>
      <c r="D2">
        <f t="shared" ref="D2:D10" si="0">C2-B2</f>
        <v>-1</v>
      </c>
    </row>
    <row r="3" spans="1:5" x14ac:dyDescent="0.25">
      <c r="A3">
        <v>3</v>
      </c>
      <c r="B3">
        <v>6</v>
      </c>
      <c r="C3">
        <v>4</v>
      </c>
      <c r="D3">
        <f t="shared" si="0"/>
        <v>-2</v>
      </c>
    </row>
    <row r="4" spans="1:5" x14ac:dyDescent="0.25">
      <c r="A4">
        <v>4</v>
      </c>
      <c r="B4">
        <v>9</v>
      </c>
      <c r="C4">
        <v>6</v>
      </c>
      <c r="D4">
        <f t="shared" si="0"/>
        <v>-3</v>
      </c>
    </row>
    <row r="5" spans="1:5" x14ac:dyDescent="0.25">
      <c r="A5">
        <v>5</v>
      </c>
      <c r="B5">
        <v>10</v>
      </c>
      <c r="C5">
        <v>5</v>
      </c>
      <c r="D5">
        <f t="shared" si="0"/>
        <v>-5</v>
      </c>
    </row>
    <row r="6" spans="1:5" x14ac:dyDescent="0.25">
      <c r="A6">
        <v>6</v>
      </c>
      <c r="B6">
        <v>5</v>
      </c>
      <c r="C6">
        <v>3</v>
      </c>
      <c r="D6">
        <f t="shared" si="0"/>
        <v>-2</v>
      </c>
    </row>
    <row r="7" spans="1:5" x14ac:dyDescent="0.25">
      <c r="A7">
        <v>7</v>
      </c>
      <c r="B7">
        <v>7</v>
      </c>
      <c r="C7">
        <v>2</v>
      </c>
      <c r="D7">
        <f t="shared" si="0"/>
        <v>-5</v>
      </c>
    </row>
    <row r="8" spans="1:5" x14ac:dyDescent="0.25">
      <c r="A8">
        <v>8</v>
      </c>
      <c r="B8">
        <v>11</v>
      </c>
      <c r="C8">
        <v>9</v>
      </c>
      <c r="D8">
        <f t="shared" si="0"/>
        <v>-2</v>
      </c>
    </row>
    <row r="9" spans="1:5" x14ac:dyDescent="0.25">
      <c r="A9">
        <v>9</v>
      </c>
      <c r="B9">
        <v>8</v>
      </c>
      <c r="C9">
        <v>4</v>
      </c>
      <c r="D9">
        <f t="shared" si="0"/>
        <v>-4</v>
      </c>
    </row>
    <row r="10" spans="1:5" x14ac:dyDescent="0.25">
      <c r="A10">
        <v>10</v>
      </c>
      <c r="B10">
        <v>7</v>
      </c>
      <c r="C10">
        <v>4</v>
      </c>
      <c r="D10">
        <f t="shared" si="0"/>
        <v>-3</v>
      </c>
    </row>
    <row r="11" spans="1:5" x14ac:dyDescent="0.25">
      <c r="B11">
        <f>AVERAGE(B1:B10)</f>
        <v>7.8</v>
      </c>
      <c r="C11">
        <f>AVERAGE(C1:C10)</f>
        <v>4.8</v>
      </c>
      <c r="D11">
        <f>AVERAGE(D1:D10)</f>
        <v>-3</v>
      </c>
      <c r="E11">
        <f>STDEVA(D1:D10)</f>
        <v>1.3333333333333333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E535C-94BB-4058-86D0-1EB3DD360F6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histograma incongruente</vt:lpstr>
      <vt:lpstr>histograma congruent</vt:lpstr>
      <vt:lpstr>Plan2</vt:lpstr>
      <vt:lpstr>Regressao</vt:lpstr>
      <vt:lpstr>teste z</vt:lpstr>
      <vt:lpstr>t test</vt:lpstr>
      <vt:lpstr>descritiva</vt:lpstr>
      <vt:lpstr>Dados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Barcelos Talita (FCA)</dc:creator>
  <cp:lastModifiedBy>Administrator</cp:lastModifiedBy>
  <dcterms:created xsi:type="dcterms:W3CDTF">2016-11-21T19:08:18Z</dcterms:created>
  <dcterms:modified xsi:type="dcterms:W3CDTF">2016-11-22T17:04:25Z</dcterms:modified>
</cp:coreProperties>
</file>