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456" tabRatio="909" firstSheet="0" activeTab="2" autoFilterDateGrouping="1"/>
  </bookViews>
  <sheets>
    <sheet xmlns:r="http://schemas.openxmlformats.org/officeDocument/2006/relationships" name="PROPUESTA (Opcional)" sheetId="1" state="visible" r:id="rId1"/>
    <sheet xmlns:r="http://schemas.openxmlformats.org/officeDocument/2006/relationships" name="Propuesta Dolar MEP" sheetId="2" state="visible" r:id="rId2"/>
    <sheet xmlns:r="http://schemas.openxmlformats.org/officeDocument/2006/relationships" name="Cotizador EPS" sheetId="3" state="visible" r:id="rId3"/>
    <sheet xmlns:r="http://schemas.openxmlformats.org/officeDocument/2006/relationships" name="B. CASE" sheetId="4" state="visible" r:id="rId4"/>
    <sheet xmlns:r="http://schemas.openxmlformats.org/officeDocument/2006/relationships" name="Tarifas" sheetId="5" state="visible" r:id="rId5"/>
    <sheet xmlns:r="http://schemas.openxmlformats.org/officeDocument/2006/relationships" name="Calc. MEP-BNA" sheetId="6" state="visible" r:id="rId6"/>
    <sheet xmlns:r="http://schemas.openxmlformats.org/officeDocument/2006/relationships" name="SSPP Insside" sheetId="7" state="visible" r:id="rId7"/>
    <sheet xmlns:r="http://schemas.openxmlformats.org/officeDocument/2006/relationships" name="CALCULO QRADAR" sheetId="8" state="visible" r:id="rId8"/>
    <sheet xmlns:r="http://schemas.openxmlformats.org/officeDocument/2006/relationships" name="Coti Argentina Formato Sep" sheetId="9" state="visible" r:id="rId9"/>
    <sheet xmlns:r="http://schemas.openxmlformats.org/officeDocument/2006/relationships" name="QRadar XDR Package SW  RU Calc" sheetId="10" state="visible" r:id="rId10"/>
    <sheet xmlns:r="http://schemas.openxmlformats.org/officeDocument/2006/relationships" name="Change Tracking" sheetId="11" state="visible" r:id="rId11"/>
  </sheets>
  <externalReferences>
    <externalReference xmlns:r="http://schemas.openxmlformats.org/officeDocument/2006/relationships" r:id="rId12"/>
    <externalReference xmlns:r="http://schemas.openxmlformats.org/officeDocument/2006/relationships" r:id="rId13"/>
    <externalReference xmlns:r="http://schemas.openxmlformats.org/officeDocument/2006/relationships" r:id="rId14"/>
    <externalReference xmlns:r="http://schemas.openxmlformats.org/officeDocument/2006/relationships" r:id="rId15"/>
    <externalReference xmlns:r="http://schemas.openxmlformats.org/officeDocument/2006/relationships" r:id="rId16"/>
    <externalReference xmlns:r="http://schemas.openxmlformats.org/officeDocument/2006/relationships" r:id="rId17"/>
    <externalReference xmlns:r="http://schemas.openxmlformats.org/officeDocument/2006/relationships" r:id="rId18"/>
    <externalReference xmlns:r="http://schemas.openxmlformats.org/officeDocument/2006/relationships" r:id="rId19"/>
    <externalReference xmlns:r="http://schemas.openxmlformats.org/officeDocument/2006/relationships" r:id="rId20"/>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s>
  <definedNames>
    <definedName name="_" hidden="1">{"CONSEJO",#N/A,FALSE,"Dist p0";"CONSEJO",#N/A,FALSE,"Ficha CODICE"}</definedName>
    <definedName name="____________F" hidden="1">{"CONSEJO",#N/A,FALSE,"Dist p0";"CONSEJO",#N/A,FALSE,"Ficha CODICE"}</definedName>
    <definedName name="____________r" hidden="1">{"ANAR",#N/A,FALSE,"Dist total";"MARGEN",#N/A,FALSE,"Dist total";"COMENTARIO",#N/A,FALSE,"Ficha CODICE";"CONSEJO",#N/A,FALSE,"Dist p0";"uno",#N/A,FALSE,"Dist total"}</definedName>
    <definedName name="____________v3" hidden="1">{"CONSEJO",#N/A,FALSE,"Dist p0";"CONSEJO",#N/A,FALSE,"Ficha CODICE"}</definedName>
    <definedName name="________F" hidden="1">{"CONSEJO",#N/A,FALSE,"Dist p0";"CONSEJO",#N/A,FALSE,"Ficha CODICE"}</definedName>
    <definedName name="________r" hidden="1">{"ANAR",#N/A,FALSE,"Dist total";"MARGEN",#N/A,FALSE,"Dist total";"COMENTARIO",#N/A,FALSE,"Ficha CODICE";"CONSEJO",#N/A,FALSE,"Dist p0";"uno",#N/A,FALSE,"Dist total"}</definedName>
    <definedName name="________v3" hidden="1">{"CONSEJO",#N/A,FALSE,"Dist p0";"CONSEJO",#N/A,FALSE,"Ficha CODICE"}</definedName>
    <definedName name="_______F" hidden="1">{"CONSEJO",#N/A,FALSE,"Dist p0";"CONSEJO",#N/A,FALSE,"Ficha CODICE"}</definedName>
    <definedName name="_______r" hidden="1">{"ANAR",#N/A,FALSE,"Dist total";"MARGEN",#N/A,FALSE,"Dist total";"COMENTARIO",#N/A,FALSE,"Ficha CODICE";"CONSEJO",#N/A,FALSE,"Dist p0";"uno",#N/A,FALSE,"Dist total"}</definedName>
    <definedName name="_______v3" hidden="1">{"CONSEJO",#N/A,FALSE,"Dist p0";"CONSEJO",#N/A,FALSE,"Ficha CODICE"}</definedName>
    <definedName name="______F" hidden="1">{"CONSEJO",#N/A,FALSE,"Dist p0";"CONSEJO",#N/A,FALSE,"Ficha CODICE"}</definedName>
    <definedName name="______r" hidden="1">{"ANAR",#N/A,FALSE,"Dist total";"MARGEN",#N/A,FALSE,"Dist total";"COMENTARIO",#N/A,FALSE,"Ficha CODICE";"CONSEJO",#N/A,FALSE,"Dist p0";"uno",#N/A,FALSE,"Dist total"}</definedName>
    <definedName name="______v3" hidden="1">{"CONSEJO",#N/A,FALSE,"Dist p0";"CONSEJO",#N/A,FALSE,"Ficha CODICE"}</definedName>
    <definedName name="_____F" hidden="1">{"CONSEJO",#N/A,FALSE,"Dist p0";"CONSEJO",#N/A,FALSE,"Ficha CODICE"}</definedName>
    <definedName name="_____r" hidden="1">{"ANAR",#N/A,FALSE,"Dist total";"MARGEN",#N/A,FALSE,"Dist total";"COMENTARIO",#N/A,FALSE,"Ficha CODICE";"CONSEJO",#N/A,FALSE,"Dist p0";"uno",#N/A,FALSE,"Dist total"}</definedName>
    <definedName name="_____v3" hidden="1">{"CONSEJO",#N/A,FALSE,"Dist p0";"CONSEJO",#N/A,FALSE,"Ficha CODICE"}</definedName>
    <definedName name="____F" hidden="1">{"CONSEJO",#N/A,FALSE,"Dist p0";"CONSEJO",#N/A,FALSE,"Ficha CODICE"}</definedName>
    <definedName name="____r" hidden="1">{"ANAR",#N/A,FALSE,"Dist total";"MARGEN",#N/A,FALSE,"Dist total";"COMENTARIO",#N/A,FALSE,"Ficha CODICE";"CONSEJO",#N/A,FALSE,"Dist p0";"uno",#N/A,FALSE,"Dist total"}</definedName>
    <definedName name="____v3" hidden="1">{"CONSEJO",#N/A,FALSE,"Dist p0";"CONSEJO",#N/A,FALSE,"Ficha CODICE"}</definedName>
    <definedName name="___F" hidden="1">{"CONSEJO",#N/A,FALSE,"Dist p0";"CONSEJO",#N/A,FALSE,"Ficha CODICE"}</definedName>
    <definedName name="___r" hidden="1">{"ANAR",#N/A,FALSE,"Dist total";"MARGEN",#N/A,FALSE,"Dist total";"COMENTARIO",#N/A,FALSE,"Ficha CODICE";"CONSEJO",#N/A,FALSE,"Dist p0";"uno",#N/A,FALSE,"Dist total"}</definedName>
    <definedName name="___thinkcellREMAAAEAAAAAAAAAhsIrptyUR0G9m7Y_tN.5UA" hidden="1">#REF!</definedName>
    <definedName name="___thinkcellREMAAAEAAAAAAAAAOeBcROfpbE6BWLuAlhQ_KA" hidden="1">#REF!</definedName>
    <definedName name="___thinkcellREMAAAEAAAAEAAAAmZhzLDpVtkGR1rS_e2BWfw" hidden="1">#REF!</definedName>
    <definedName name="___v3" hidden="1">{"CONSEJO",#N/A,FALSE,"Dist p0";"CONSEJO",#N/A,FALSE,"Ficha CODICE"}</definedName>
    <definedName name="__10____0_S" hidden="1">#REF!</definedName>
    <definedName name="__123Graph_A" hidden="1">#REF!</definedName>
    <definedName name="__123Graph_AGRAF4" hidden="1">#REF!</definedName>
    <definedName name="__123Graph_AGRAF5" hidden="1">#REF!</definedName>
    <definedName name="__123Graph_AGRAF50" hidden="1">#REF!</definedName>
    <definedName name="__123Graph_AGRAF51" hidden="1">#REF!</definedName>
    <definedName name="__123Graph_AGRAF52" hidden="1">#REF!</definedName>
    <definedName name="__123Graph_AGRAF53" hidden="1">#REF!</definedName>
    <definedName name="__123Graph_AGRAF54" hidden="1">#REF!</definedName>
    <definedName name="__123Graph_AGRAF55" hidden="1">#REF!</definedName>
    <definedName name="__123Graph_AGRAF56" hidden="1">#REF!</definedName>
    <definedName name="__123Graph_AGRAF57" hidden="1">#REF!</definedName>
    <definedName name="__123Graph_AGRAF58" hidden="1">#REF!</definedName>
    <definedName name="__123Graph_AGRAF59" hidden="1">#REF!</definedName>
    <definedName name="__123Graph_AGRAF60" hidden="1">#REF!</definedName>
    <definedName name="__123Graph_AGRAF61" hidden="1">#REF!</definedName>
    <definedName name="__123Graph_AGRAF62" hidden="1">#REF!</definedName>
    <definedName name="__123Graph_AGRAF63" hidden="1">#REF!</definedName>
    <definedName name="__123Graph_AGRAF64" hidden="1">#REF!</definedName>
    <definedName name="__123Graph_AGRAF65" hidden="1">#REF!</definedName>
    <definedName name="__123Graph_AGRAF66" hidden="1">#REF!</definedName>
    <definedName name="__123Graph_AGRAF67" hidden="1">#REF!</definedName>
    <definedName name="__123Graph_AGRAF68" hidden="1">#REF!</definedName>
    <definedName name="__123Graph_AGRAF69" hidden="1">#REF!</definedName>
    <definedName name="__123Graph_B" hidden="1">'[1]F&amp;F'!#REF!</definedName>
    <definedName name="__123Graph_BCURRENT" hidden="1">'[1]F&amp;F'!#REF!</definedName>
    <definedName name="__123Graph_XBAL" hidden="1">#REF!</definedName>
    <definedName name="__123Graph_XCMOB" hidden="1">#REF!</definedName>
    <definedName name="__123Graph_XGRAF2" hidden="1">#REF!</definedName>
    <definedName name="__123Graph_XGRAF21" hidden="1">#REF!</definedName>
    <definedName name="__123Graph_XGRAF22" hidden="1">#REF!</definedName>
    <definedName name="__123Graph_XGRAF23" hidden="1">#REF!</definedName>
    <definedName name="__123Graph_XGRAF24" hidden="1">#REF!</definedName>
    <definedName name="__123Graph_XGRAF25" hidden="1">#REF!</definedName>
    <definedName name="__123Graph_XGRAF26" hidden="1">#REF!</definedName>
    <definedName name="__123Graph_XGRAF27" hidden="1">#REF!</definedName>
    <definedName name="__123Graph_XGRAF28" hidden="1">#REF!</definedName>
    <definedName name="__123Graph_XGRAF29" hidden="1">#REF!</definedName>
    <definedName name="__123Graph_XGRAF30" hidden="1">#REF!</definedName>
    <definedName name="__123Graph_XGRAF31" hidden="1">#REF!</definedName>
    <definedName name="__123Graph_XGRAF32" hidden="1">#REF!</definedName>
    <definedName name="__123Graph_XGRAF33" hidden="1">#REF!</definedName>
    <definedName name="__123Graph_XGRAF34" hidden="1">#REF!</definedName>
    <definedName name="__123Graph_XGRAF35" hidden="1">#REF!</definedName>
    <definedName name="__123Graph_XGRAF36" hidden="1">#REF!</definedName>
    <definedName name="__123Graph_XGRAF37" hidden="1">#REF!</definedName>
    <definedName name="__123Graph_XGRAF38" hidden="1">#REF!</definedName>
    <definedName name="__123Graph_XGRAF39" hidden="1">#REF!</definedName>
    <definedName name="__123Graph_XGRAF4" hidden="1">#REF!</definedName>
    <definedName name="__123Graph_XGRAF40" hidden="1">#REF!</definedName>
    <definedName name="__123Graph_XGRAF41" hidden="1">#REF!</definedName>
    <definedName name="__123Graph_XGRAF42" hidden="1">#REF!</definedName>
    <definedName name="__123Graph_XGRAF43" hidden="1">#REF!</definedName>
    <definedName name="__123Graph_XGRAF44" hidden="1">#REF!</definedName>
    <definedName name="__123Graph_XGRAF5" hidden="1">#REF!</definedName>
    <definedName name="__123Graph_XIRPF" hidden="1">#REF!</definedName>
    <definedName name="__123Graph_XISOC" hidden="1">#REF!</definedName>
    <definedName name="__123Graph_XIVA" hidden="1">#REF!</definedName>
    <definedName name="__123Graph_XOTROS" hidden="1">#REF!</definedName>
    <definedName name="__123Graph_XSSOC" hidden="1">#REF!</definedName>
    <definedName name="__2_" hidden="1">#REF!</definedName>
    <definedName name="__r" hidden="1">{"ANAR",#N/A,FALSE,"Dist total";"MARGEN",#N/A,FALSE,"Dist total";"COMENTARIO",#N/A,FALSE,"Ficha CODICE";"CONSEJO",#N/A,FALSE,"Dist p0";"uno",#N/A,FALSE,"Dist total"}</definedName>
    <definedName name="__v3" hidden="1">{"CONSEJO",#N/A,FALSE,"Dist p0";"CONSEJO",#N/A,FALSE,"Ficha CODICE"}</definedName>
    <definedName name="_1_" hidden="1">#REF!</definedName>
    <definedName name="_1_0__123Graph_AGR" hidden="1">#REF!</definedName>
    <definedName name="_10____0_S" hidden="1">#REF!</definedName>
    <definedName name="_10_0_S" hidden="1">#REF!</definedName>
    <definedName name="_11_" hidden="1">#REF!</definedName>
    <definedName name="_11____0__123Graph_AGR" hidden="1">#REF!</definedName>
    <definedName name="_12_" hidden="1">#REF!</definedName>
    <definedName name="_12________123Graph_AGR" hidden="1">#REF!</definedName>
    <definedName name="_12_123Grap" hidden="1">#REF!</definedName>
    <definedName name="_123" hidden="1">#REF!</definedName>
    <definedName name="_13______S" hidden="1">#REF!</definedName>
    <definedName name="_13_____0__123Graph_AGR" hidden="1">#REF!</definedName>
    <definedName name="_14________123Graph_AGR" hidden="1">#REF!</definedName>
    <definedName name="_14_______S" hidden="1">#REF!</definedName>
    <definedName name="_14_123Graph_AGRA" hidden="1">#REF!</definedName>
    <definedName name="_14_123Graph_AGRA1" hidden="1">#REF!</definedName>
    <definedName name="_15_____0_S" hidden="1">#REF!</definedName>
    <definedName name="_15____0_S" hidden="1">#REF!</definedName>
    <definedName name="_16________123Grap" hidden="1">#REF!</definedName>
    <definedName name="_16_____0__123Graph_AGR" hidden="1">#REF!</definedName>
    <definedName name="_16_123Graph_AGRA" hidden="1">#REF!</definedName>
    <definedName name="_17_" hidden="1">#REF!</definedName>
    <definedName name="_17________123Graph_AGRA" hidden="1">#REF!</definedName>
    <definedName name="_18________123Graph_AGRA" hidden="1">#REF!</definedName>
    <definedName name="_18_______S" hidden="1">#REF!</definedName>
    <definedName name="_18_123Graph_AGRA" hidden="1">#REF!</definedName>
    <definedName name="_19________123Graph_AGR" hidden="1">#REF!</definedName>
    <definedName name="_19________123Graph_AGRA" hidden="1">#REF!</definedName>
    <definedName name="_2_" hidden="1">#REF!</definedName>
    <definedName name="_2_0_S" hidden="1">#REF!</definedName>
    <definedName name="_2_123Graph_AGR" hidden="1">#REF!</definedName>
    <definedName name="_20________123Graph_AGRA" hidden="1">#REF!</definedName>
    <definedName name="_20_____0_S" hidden="1">#REF!</definedName>
    <definedName name="_20_123Graph_AGRA" hidden="1">#REF!</definedName>
    <definedName name="_21________123Graph_XGR" hidden="1">#REF!</definedName>
    <definedName name="_21_____0__123Graph_AGR" hidden="1">#REF!</definedName>
    <definedName name="_22________123Grap" hidden="1">#REF!</definedName>
    <definedName name="_22_______123Grap" hidden="1">#REF!</definedName>
    <definedName name="_22_123Graph_XGR" hidden="1">#REF!</definedName>
    <definedName name="_23_______123Graph_AGRA" hidden="1">#REF!</definedName>
    <definedName name="_23_______S" hidden="1">#REF!</definedName>
    <definedName name="_24________123Graph_AGRA" hidden="1">#REF!</definedName>
    <definedName name="_24_______123Graph_AGRA" hidden="1">#REF!</definedName>
    <definedName name="_24_0" hidden="1">#REF!</definedName>
    <definedName name="_25_______123Graph_AGRA" hidden="1">#REF!</definedName>
    <definedName name="_25_____0_S" hidden="1">#REF!</definedName>
    <definedName name="_26________123Graph_AGRA" hidden="1">#REF!</definedName>
    <definedName name="_26_______123Graph_AGRA" hidden="1">#REF!</definedName>
    <definedName name="_26_0__123Grap" hidden="1">#REF!</definedName>
    <definedName name="_27________123Grap" hidden="1">#REF!</definedName>
    <definedName name="_27_______123Graph_XGR" hidden="1">#REF!</definedName>
    <definedName name="_28________123Graph_AGRA" hidden="1">#REF!</definedName>
    <definedName name="_28_____0" hidden="1">#REF!</definedName>
    <definedName name="_28_0__123Graph_AGRA" hidden="1">#REF!</definedName>
    <definedName name="_29________123Graph_AGRA" hidden="1">#REF!</definedName>
    <definedName name="_29_____0__123Grap" hidden="1">#REF!</definedName>
    <definedName name="_3_0" hidden="1">#REF!</definedName>
    <definedName name="_3_0__123Graph_AGR" hidden="1">#REF!</definedName>
    <definedName name="_30________123Graph_AGRA" hidden="1">#REF!</definedName>
    <definedName name="_30_____0__123Graph_AGRA" hidden="1">#REF!</definedName>
    <definedName name="_30_0__123Graph_AGRA" hidden="1">#REF!</definedName>
    <definedName name="_31________123Graph_AGRA" hidden="1">#REF!</definedName>
    <definedName name="_31_____0__123Graph_AGRA" hidden="1">#REF!</definedName>
    <definedName name="_32________123Graph_XGR" hidden="1">#REF!</definedName>
    <definedName name="_32_____0__123Graph_AGRA" hidden="1">#REF!</definedName>
    <definedName name="_32_0__123Graph_AGRA" hidden="1">#REF!</definedName>
    <definedName name="_33________123Graph_AGRA" hidden="1">#REF!</definedName>
    <definedName name="_33_____0__123Graph_AGRA" hidden="1">#REF!</definedName>
    <definedName name="_34_______123Grap" hidden="1">#REF!</definedName>
    <definedName name="_34_____0__123Graph_XGR" hidden="1">#REF!</definedName>
    <definedName name="_34_0__123Graph_AGRA" hidden="1">#REF!</definedName>
    <definedName name="_35________123Graph_AGRA" hidden="1">#REF!</definedName>
    <definedName name="_35____0" hidden="1">#REF!</definedName>
    <definedName name="_36_______123Graph_AGRA" hidden="1">#REF!</definedName>
    <definedName name="_36____0__123Grap" hidden="1">#REF!</definedName>
    <definedName name="_36_0__123Graph_XGR" hidden="1">#REF!</definedName>
    <definedName name="_37________123Graph_XGR" hidden="1">#REF!</definedName>
    <definedName name="_37____0__123Graph_AGRA" hidden="1">#REF!</definedName>
    <definedName name="_38_______123Graph_AGRA" hidden="1">#REF!</definedName>
    <definedName name="_38____0__123Graph_AGRA" hidden="1">#REF!</definedName>
    <definedName name="_39_______123Grap" hidden="1">#REF!</definedName>
    <definedName name="_39____0__123Graph_AGRA" hidden="1">#REF!</definedName>
    <definedName name="_4_______123Graph_AGR" hidden="1">#REF!</definedName>
    <definedName name="_4_0__123Grap" hidden="1">#REF!</definedName>
    <definedName name="_4_123Graph_AGR" hidden="1">#REF!</definedName>
    <definedName name="_40_______123Graph_AGRA" hidden="1">#REF!</definedName>
    <definedName name="_40____0__123Graph_AGRA" hidden="1">#REF!</definedName>
    <definedName name="_41_______123Graph_AGRA" hidden="1">#REF!</definedName>
    <definedName name="_41____0__123Graph_XGR" hidden="1">#REF!</definedName>
    <definedName name="_42_______123Graph_AGRA" hidden="1">#REF!</definedName>
    <definedName name="_42_123Grap" hidden="1">#REF!</definedName>
    <definedName name="_43_______123Graph_AGRA" hidden="1">#REF!</definedName>
    <definedName name="_43_123Graph_AGRA" hidden="1">#REF!</definedName>
    <definedName name="_44_______123Graph_XGR" hidden="1">#REF!</definedName>
    <definedName name="_44_123Graph_AGRA" hidden="1">#REF!</definedName>
    <definedName name="_45_______123Graph_AGRA" hidden="1">#REF!</definedName>
    <definedName name="_45_123Graph_AGRA" hidden="1">#REF!</definedName>
    <definedName name="_46_____0" hidden="1">#REF!</definedName>
    <definedName name="_46_123Graph_AGRA" hidden="1">#REF!</definedName>
    <definedName name="_47_______123Graph_AGRA" hidden="1">#REF!</definedName>
    <definedName name="_47_123Graph_XGR" hidden="1">#REF!</definedName>
    <definedName name="_48_____0__123Grap" hidden="1">#REF!</definedName>
    <definedName name="_48_0" hidden="1">#REF!</definedName>
    <definedName name="_49_______123Graph_XGR" hidden="1">#REF!</definedName>
    <definedName name="_49_0__123Grap" hidden="1">#REF!</definedName>
    <definedName name="_4S" hidden="1">#REF!</definedName>
    <definedName name="_5_0__123Graph_AGRA" hidden="1">#REF!</definedName>
    <definedName name="_5_0_S" hidden="1">#REF!</definedName>
    <definedName name="_50_____0__123Graph_AGRA" hidden="1">#REF!</definedName>
    <definedName name="_50_0__123Graph_AGRA" hidden="1">#REF!</definedName>
    <definedName name="_51_____0" hidden="1">#REF!</definedName>
    <definedName name="_51_0__123Graph_AGRA" hidden="1">#REF!</definedName>
    <definedName name="_52_____0__123Graph_AGRA" hidden="1">#REF!</definedName>
    <definedName name="_52_0__123Graph_AGRA" hidden="1">#REF!</definedName>
    <definedName name="_53_____0__123Grap" hidden="1">#REF!</definedName>
    <definedName name="_53_0__123Graph_AGRA" hidden="1">#REF!</definedName>
    <definedName name="_54_____0__123Graph_AGRA" hidden="1">#REF!</definedName>
    <definedName name="_54_0__123Graph_XGR" hidden="1">#REF!</definedName>
    <definedName name="_55_____0__123Graph_AGRA" hidden="1">#REF!</definedName>
    <definedName name="_56_____0__123Graph_AGRA" hidden="1">#REF!</definedName>
    <definedName name="_57_____0__123Graph_AGRA" hidden="1">#REF!</definedName>
    <definedName name="_58_____0__123Graph_XGR" hidden="1">#REF!</definedName>
    <definedName name="_59_____0__123Graph_AGRA" hidden="1">#REF!</definedName>
    <definedName name="_6_" hidden="1">#REF!</definedName>
    <definedName name="_6____0__123Graph_AGR" hidden="1">#REF!</definedName>
    <definedName name="_6_0__123Graph_AGR" hidden="1">#REF!</definedName>
    <definedName name="_6_0__123Graph_AGRA" hidden="1">#REF!</definedName>
    <definedName name="_60____0" hidden="1">#REF!</definedName>
    <definedName name="_61_____0__123Graph_AGRA" hidden="1">#REF!</definedName>
    <definedName name="_62____0__123Grap" hidden="1">#REF!</definedName>
    <definedName name="_63_____0__123Graph_XGR" hidden="1">#REF!</definedName>
    <definedName name="_64____0__123Graph_AGRA" hidden="1">#REF!</definedName>
    <definedName name="_66____0__123Graph_AGRA" hidden="1">#REF!</definedName>
    <definedName name="_68____0__123Graph_AGRA" hidden="1">#REF!</definedName>
    <definedName name="_7_" hidden="1">#REF!</definedName>
    <definedName name="_7_______123Graph_AGR" hidden="1">#REF!</definedName>
    <definedName name="_7_0__123Graph_AGRA" hidden="1">#REF!</definedName>
    <definedName name="_70____0__123Graph_AGRA" hidden="1">#REF!</definedName>
    <definedName name="_71____0" hidden="1">#REF!</definedName>
    <definedName name="_72____0__123Graph_XGR" hidden="1">#REF!</definedName>
    <definedName name="_73____0__123Grap" hidden="1">#REF!</definedName>
    <definedName name="_75____0__123Graph_AGRA" hidden="1">#REF!</definedName>
    <definedName name="_77____0__123Graph_AGRA" hidden="1">#REF!</definedName>
    <definedName name="_79____0__123Graph_AGRA" hidden="1">#REF!</definedName>
    <definedName name="_8______S" hidden="1">#REF!</definedName>
    <definedName name="_8____0__123Graph_AGR" hidden="1">#REF!</definedName>
    <definedName name="_8_0__123Graph_AGRA" hidden="1">#REF!</definedName>
    <definedName name="_81____0__123Graph_AGRA" hidden="1">#REF!</definedName>
    <definedName name="_83____0__123Graph_XGR" hidden="1">#REF!</definedName>
    <definedName name="_8S" hidden="1">#REF!</definedName>
    <definedName name="_9_______123Graph_AGR" hidden="1">#REF!</definedName>
    <definedName name="_9______S" hidden="1">#REF!</definedName>
    <definedName name="_9_0__123Graph_XGR" hidden="1">#REF!</definedName>
    <definedName name="_AUC14bea23f398d402f9fec28677c7575b1" hidden="1">#REF!</definedName>
    <definedName name="_AUC19006f3d21d0476a9d0b40d14d11aa84" hidden="1">#REF!</definedName>
    <definedName name="_AUC1ade48618c734751afcb5287f7404ac1" hidden="1">#REF!</definedName>
    <definedName name="_AUC211aaefc79fb41d3b8a07db4222282f9" hidden="1">#REF!</definedName>
    <definedName name="_AUC49fe27293844461282fab00fd64f4d40" hidden="1">#REF!</definedName>
    <definedName name="_AUC63bd32a7c9f940e091c2da5a20c4011e" hidden="1">#REF!</definedName>
    <definedName name="_AUC8749c8c252e949bb94a745450c54d04a" hidden="1">#REF!</definedName>
    <definedName name="_AUCb2683aba45c54442a305e8330849767d" hidden="1">#REF!</definedName>
    <definedName name="_AUCc1f596b2e4e049fc967b12bbfed20816" hidden="1">#REF!</definedName>
    <definedName name="_AUCc45394643f2d43cd9261d66712b9a1a0" hidden="1">#REF!</definedName>
    <definedName name="_AUCda95bad85d1c46e6945e9dc55c67f986" hidden="1">#REF!</definedName>
    <definedName name="_AUCe04ab7be14bc4e3f920148e186caa7f1" hidden="1">#REF!</definedName>
    <definedName name="_F" hidden="1">{"CONSEJO",#N/A,FALSE,"Dist p0";"CONSEJO",#N/A,FALSE,"Ficha CODICE"}</definedName>
    <definedName name="_Fill" hidden="1">'[2]#RIF'!#REF!</definedName>
    <definedName name="_Key1" hidden="1">'[1]F&amp;F'!#REF!</definedName>
    <definedName name="_Key2" hidden="1">'[1]F&amp;F'!#REF!</definedName>
    <definedName name="_Order1" hidden="1">0</definedName>
    <definedName name="_Order2" hidden="1">255</definedName>
    <definedName name="_r" hidden="1">{"ANAR",#N/A,FALSE,"Dist total";"MARGEN",#N/A,FALSE,"Dist total";"COMENTARIO",#N/A,FALSE,"Ficha CODICE";"CONSEJO",#N/A,FALSE,"Dist p0";"uno",#N/A,FALSE,"Dist total"}</definedName>
    <definedName name="_Sort" hidden="1">'[1]F&amp;F'!#REF!</definedName>
    <definedName name="_v3" hidden="1">{"CONSEJO",#N/A,FALSE,"Dist p0";"CONSEJO",#N/A,FALSE,"Ficha CODICE"}</definedName>
    <definedName name="aaaa" hidden="1">[3]MSH51C!$GT$176:$GY$187,[3]MSH51C!#REF!,[3]MSH51C!#REF!</definedName>
    <definedName name="aba" hidden="1">#REF!</definedName>
    <definedName name="abc" hidden="1">#REF!</definedName>
    <definedName name="ABCD" hidden="1">{"'Hoja1'!$A$110:$J$197","'Hoja1'!$A$23:$M$109"}</definedName>
    <definedName name="abd" hidden="1">#REF!</definedName>
    <definedName name="abe" hidden="1">#REF!</definedName>
    <definedName name="abf" hidden="1">#REF!</definedName>
    <definedName name="abg" hidden="1">#REF!</definedName>
    <definedName name="abh" hidden="1">#REF!</definedName>
    <definedName name="abi" hidden="1">#REF!</definedName>
    <definedName name="abm" hidden="1">#REF!</definedName>
    <definedName name="AccessDatabase" hidden="1">"F:\General\Pricing Models\Combined\combined_2d.mdb"</definedName>
    <definedName name="AccessOpt" hidden="1">"Yes"</definedName>
    <definedName name="aes" hidden="1">{"CONSEJO",#N/A,FALSE,"Dist p0";"CONSEJO",#N/A,FALSE,"Ficha CODICE"}</definedName>
    <definedName name="AggBidDiscount" hidden="1">#REF!</definedName>
    <definedName name="aka" hidden="1">#REF!</definedName>
    <definedName name="amn" hidden="1">#REF!</definedName>
    <definedName name="amo" hidden="1">#REF!</definedName>
    <definedName name="anscount" hidden="1">2</definedName>
    <definedName name="aprile" hidden="1">{"Area1",#N/A,TRUE,"Obiettivo";"Area2",#N/A,TRUE,"Dati per Direzione"}</definedName>
    <definedName name="Aranceles">[5]Porcentuales!$G$1:$I$7</definedName>
    <definedName name="Argentina">#REF!</definedName>
    <definedName name="Arquitecto_IT">#REF!</definedName>
    <definedName name="asd" hidden="1">{"CONSEJO",#N/A,FALSE,"Dist p0";"CONSEJO",#N/A,FALSE,"Ficha CODICE"}</definedName>
    <definedName name="asdaf" hidden="1">{"uno",#N/A,FALSE,"Dist total";"COMENTARIO",#N/A,FALSE,"Ficha CODICE"}</definedName>
    <definedName name="asdf" hidden="1">{"CONSEJO",#N/A,FALSE,"Dist p0";"CONSEJO",#N/A,FALSE,"Ficha CODICE"}</definedName>
    <definedName name="bb" hidden="1">{"uno",#N/A,FALSE,"Dist total";"COMENTARIO",#N/A,FALSE,"Ficha CODICE"}</definedName>
    <definedName name="bbbb" hidden="1">[6]MSH51C!$GT$176:$GY$187,[6]MSH51C!#REF!,[6]MSH51C!#REF!</definedName>
    <definedName name="Cambio">'[7]PCR_BASE - ITALIA'!$C$67</definedName>
    <definedName name="Categoría_Bronze">[5]Porcentuales!#REF!</definedName>
    <definedName name="categoría_distribuidor">[5]Porcentuales!$A$1:$B$7</definedName>
    <definedName name="Categoría_Gold">[5]Porcentuales!$D$1:$E$7</definedName>
    <definedName name="Categoría_Platinum">[5]Porcentuales!#REF!</definedName>
    <definedName name="Categoría_Silver">[5]Porcentuales!#REF!</definedName>
    <definedName name="Categoría_SinContrato">[5]Porcentuales!#REF!</definedName>
    <definedName name="categorias_distri">[9]Porcentuales!$A$1:$B$6</definedName>
    <definedName name="cccc" hidden="1">[3]MSH51C!$C$1:$C$65536,[3]MSH51C!$H$1:$FU$65536</definedName>
    <definedName name="Chile">#REF!</definedName>
    <definedName name="Cisco_engineer">#REF!</definedName>
    <definedName name="CODIGOS_ST0570" hidden="1">{"'Hoja1'!$A$110:$J$197","'Hoja1'!$A$23:$M$109"}</definedName>
    <definedName name="codq21e34" hidden="1">{"'Hoja1'!$A$110:$J$197","'Hoja1'!$A$23:$M$109"}</definedName>
    <definedName name="copia" hidden="1">{"CONSEJO",#N/A,FALSE,"Dist p0";"CONSEJO",#N/A,FALSE,"Ficha CODICE"}</definedName>
    <definedName name="Cordinator">#REF!</definedName>
    <definedName name="costo_TOT_postazioni">[10]Ipotesi!$B$34</definedName>
    <definedName name="CS">#REF!</definedName>
    <definedName name="cualquiera" hidden="1">{"uno",#N/A,FALSE,"Dist total";"COMENTARIO",#N/A,FALSE,"Ficha CODICE"}</definedName>
    <definedName name="cuenta" hidden="1">{"CONSEJO",#N/A,FALSE,"Dist p0";"CONSEJO",#N/A,FALSE,"Ficha CODICE"}</definedName>
    <definedName name="Currency">[11]Lookups!#REF!</definedName>
    <definedName name="Czech" hidden="1">{"'RF Parameters Worksheet'!$A$1:$V$50"}</definedName>
    <definedName name="d" hidden="1">{"ANAR",#N/A,FALSE,"Dist total";"MARGEN",#N/A,FALSE,"Dist total";"COMENTARIO",#N/A,FALSE,"Ficha CODICE";"CONSEJO",#N/A,FALSE,"Dist p0";"uno",#N/A,FALSE,"Dist total"}</definedName>
    <definedName name="Data_base_technician">#REF!</definedName>
    <definedName name="Dcto_Resto">#REF!</definedName>
    <definedName name="Dcto_Serv">#REF!</definedName>
    <definedName name="DctoCisco">#REF!</definedName>
    <definedName name="DctoHwEspecial">#REF!</definedName>
    <definedName name="DctoHwJ">#REF!</definedName>
    <definedName name="DctoHwStd">#REF!</definedName>
    <definedName name="DctoJNPR">#REF!</definedName>
    <definedName name="ddd" hidden="1">#REF!</definedName>
    <definedName name="dddd" hidden="1">{"ANAR",#N/A,FALSE,"Dist total";"MARGEN",#N/A,FALSE,"Dist total";"COMENTARIO",#N/A,FALSE,"Ficha CODICE";"CONSEJO",#N/A,FALSE,"Dist p0";"uno",#N/A,FALSE,"Dist total"}</definedName>
    <definedName name="ddddddd" hidden="1">{"ANAR",#N/A,FALSE,"Dist total";"MARGEN",#N/A,FALSE,"Dist total";"COMENTARIO",#N/A,FALSE,"Ficha CODICE";"CONSEJO",#N/A,FALSE,"Dist p0";"uno",#N/A,FALSE,"Dist total"}</definedName>
    <definedName name="dfhfghg" hidden="1">[2]MSH51C!#REF!,[2]MSH51C!#REF!,[2]MSH51C!$FM$1:$FW$65536</definedName>
    <definedName name="dfhgfh" hidden="1">[2]MSH51C!$B$1:$J$65536,[2]MSH51C!#REF!</definedName>
    <definedName name="dg" hidden="1">#REF!</definedName>
    <definedName name="DISTRIB" hidden="1">#REF!</definedName>
    <definedName name="DME_Dirty" hidden="1">"False"</definedName>
    <definedName name="DME_LocalFile" hidden="1">"True"</definedName>
    <definedName name="dsgfhgdfhgt" hidden="1">[2]MSH51C!$GN$1:$GU$65536,[2]MSH51C!#REF!,[2]MSH51C!#REF!,[2]MSH51C!#REF!,[2]MSH51C!#REF!</definedName>
    <definedName name="durata_contratto">[10]Ipotesi!$B$5</definedName>
    <definedName name="EFF_Evolutive">[10]Ipotesi!$AB$4</definedName>
    <definedName name="EFF_Progetti">[10]Ipotesi!$AB$3</definedName>
    <definedName name="EFF_T_AND_M">[10]Ipotesi!$AB$5</definedName>
    <definedName name="EPSDR">'[12]VPC Calculator'!#REF!</definedName>
    <definedName name="erfweqr" hidden="1">{"'RF Parameters Worksheet'!$A$1:$V$50"}</definedName>
    <definedName name="errrdgs" hidden="1">[2]MSH51C!#REF!,[2]MSH51C!#REF!,[2]MSH51C!$FM$1:$FW$65536</definedName>
    <definedName name="esw" hidden="1">{"uno",#N/A,FALSE,"Dist total";"COMENTARIO",#N/A,FALSE,"Ficha CODICE"}</definedName>
    <definedName name="euro">#REF!</definedName>
    <definedName name="Ev" hidden="1">38657.736412037</definedName>
    <definedName name="EV__EXPOPTIONS__" hidden="1">0</definedName>
    <definedName name="EV__LASTREFTIME__" hidden="1">39612.6945949074</definedName>
    <definedName name="EV__MAXEXPCOLS__" hidden="1">100</definedName>
    <definedName name="EV__MAXEXPROWS__" hidden="1">1000</definedName>
    <definedName name="EV__MEMORYCVW__" hidden="1">0</definedName>
    <definedName name="EV__WBEVMODE__" hidden="1">0</definedName>
    <definedName name="EV__WBREFOPTIONS__" hidden="1">134217728</definedName>
    <definedName name="EV__WBVERSION__" hidden="1">0</definedName>
    <definedName name="EX">#REF!</definedName>
    <definedName name="EXdir">#REF!</definedName>
    <definedName name="Expired" hidden="1">FALSE</definedName>
    <definedName name="ExpiryDate" hidden="1">6-2007</definedName>
    <definedName name="EXptnr">#REF!</definedName>
    <definedName name="fACTURACION" hidden="1">#REF!</definedName>
    <definedName name="fanculo" hidden="1">[3]MSH51C!$C$1:$C$65536,[3]MSH51C!$H$1:$FU$65536</definedName>
    <definedName name="fdhfhgdhg" hidden="1">[13]MSH51C!$A$11:$IV$13,[13]MSH51C!$A$17:$IV$27,[13]MSH51C!$A$62:$IV$64,[13]MSH51C!$A$66:$IV$68,[13]MSH51C!$A$70:$IV$71,[13]MSH51C!$A$73:$IV$75,[13]MSH51C!$A$92:$IV$94,[13]MSH51C!$A$122:$IV$124,[13]MSH51C!#REF!,[13]MSH51C!#REF!,[13]MSH51C!$A$176:$IV$186</definedName>
    <definedName name="ff" hidden="1">{"uno",#N/A,FALSE,"Dist total";"COMENTARIO",#N/A,FALSE,"Ficha CODICE"}</definedName>
    <definedName name="ffffffff" hidden="1">{"CONSEJO",#N/A,FALSE,"Dist p0";"CONSEJO",#N/A,FALSE,"Ficha CODICE"}</definedName>
    <definedName name="figa7" hidden="1">{"Area1",#N/A,TRUE,"Obiettivo";"Area2",#N/A,TRUE,"Dati per Direzione"}</definedName>
    <definedName name="figafiga" hidden="1">{"Area1",#N/A,TRUE,"Obiettivo";"Area2",#N/A,TRUE,"Dati per Direzione"}</definedName>
    <definedName name="fixedBET" hidden="1">#REF!</definedName>
    <definedName name="FPIDR">'[12]VPC Calculator'!#REF!</definedName>
    <definedName name="GAI" hidden="1">#REF!</definedName>
    <definedName name="Genesis" hidden="1">{"'Quotation'!$A$1:$G$1"}</definedName>
    <definedName name="Genesis1" hidden="1">{"'Quotation'!$A$1:$G$1"}</definedName>
    <definedName name="gfsdg" hidden="1">{"'RF Parameters Worksheet'!$A$1:$V$50"}</definedName>
    <definedName name="gg" hidden="1">{"CONSEJO",#N/A,FALSE,"Dist p0";"CONSEJO",#N/A,FALSE,"Ficha CODICE"}</definedName>
    <definedName name="ggg" hidden="1">{"ANAR",#N/A,FALSE,"Dist total";"MARGEN",#N/A,FALSE,"Dist total";"COMENTARIO",#N/A,FALSE,"Ficha CODICE";"CONSEJO",#N/A,FALSE,"Dist p0";"uno",#N/A,FALSE,"Dist total"}</definedName>
    <definedName name="gggg" hidden="1">{"uno",#N/A,FALSE,"Dist total";"COMENTARIO",#N/A,FALSE,"Ficha CODICE"}</definedName>
    <definedName name="gggggggggg" hidden="1">{"ANAR",#N/A,FALSE,"Dist total";"MARGEN",#N/A,FALSE,"Dist total";"COMENTARIO",#N/A,FALSE,"Ficha CODICE";"CONSEJO",#N/A,FALSE,"Dist p0";"uno",#N/A,FALSE,"Dist total"}</definedName>
    <definedName name="ggggs" hidden="1">{"CONSEJO",#N/A,FALSE,"Dist p0";"CONSEJO",#N/A,FALSE,"Ficha CODICE"}</definedName>
    <definedName name="ghfhfd" hidden="1">[2]MSH51C!$B$1:$J$65536,[2]MSH51C!#REF!</definedName>
    <definedName name="GP_Adicional">#REF!</definedName>
    <definedName name="GP_AXE">#REF!</definedName>
    <definedName name="GP_UMO">#REF!</definedName>
    <definedName name="gyr">#REF!</definedName>
    <definedName name="hh" hidden="1">{"CONSEJO",#N/A,FALSE,"Dist p0";"CONSEJO",#N/A,FALSE,"Ficha CODICE"}</definedName>
    <definedName name="hola" hidden="1">{"ANAR",#N/A,FALSE,"Dist total";"MARGEN",#N/A,FALSE,"Dist total";"COMENTARIO",#N/A,FALSE,"Ficha CODICE";"CONSEJO",#N/A,FALSE,"Dist p0";"uno",#N/A,FALSE,"Dist total"}</definedName>
    <definedName name="Horas" hidden="1">#REF!</definedName>
    <definedName name="HTML_CodePage" hidden="1">1252</definedName>
    <definedName name="HTML_Control" hidden="1">{"'RF Parameters Worksheet'!$A$1:$V$50"}</definedName>
    <definedName name="HTML_Description" hidden="1">""</definedName>
    <definedName name="HTML_Email" hidden="1">""</definedName>
    <definedName name="HTML_Header" hidden="1">"RF Parameters Worksheet"</definedName>
    <definedName name="HTML_LastUpdate" hidden="1">"7/7/2000"</definedName>
    <definedName name="HTML_LineAfter" hidden="1">FALSE</definedName>
    <definedName name="HTML_LineBefore" hidden="1">FALSE</definedName>
    <definedName name="HTML_Name" hidden="1">"ncheng"</definedName>
    <definedName name="HTML_OBDlg2" hidden="1">TRUE</definedName>
    <definedName name="HTML_OBDlg4" hidden="1">TRUE</definedName>
    <definedName name="HTML_OS" hidden="1">0</definedName>
    <definedName name="HTML_PathFile" hidden="1">"C:\Work\Nfc tool\MyHTML.htm"</definedName>
    <definedName name="HTML_Title" hidden="1">"UMTS-nfc-temp"</definedName>
    <definedName name="htmlcontrol" hidden="1">{"'Scheda bianca'!$A$1:$L$42"}</definedName>
    <definedName name="i" hidden="1">{"uno",#N/A,FALSE,"Dist total";"COMENTARIO",#N/A,FALSE,"Ficha CODICE"}</definedName>
    <definedName name="ICptnr">#REF!</definedName>
    <definedName name="Jdir">#REF!</definedName>
    <definedName name="jfk" hidden="1">{"ANAR",#N/A,FALSE,"Dist total";"MARGEN",#N/A,FALSE,"Dist total";"COMENTARIO",#N/A,FALSE,"Ficha CODICE";"CONSEJO",#N/A,FALSE,"Dist p0";"uno",#N/A,FALSE,"Dist total"}</definedName>
    <definedName name="jj" hidden="1">{"uno",#N/A,FALSE,"Dist total";"COMENTARIO",#N/A,FALSE,"Ficha CODICE"}</definedName>
    <definedName name="JNSCP">#REF!</definedName>
    <definedName name="JOJO" hidden="1">#REF!</definedName>
    <definedName name="JOJU" hidden="1">#REF!</definedName>
    <definedName name="jp" hidden="1">{"uno",#N/A,FALSE,"Dist total";"COMENTARIO",#N/A,FALSE,"Ficha CODICE"}</definedName>
    <definedName name="Jptnr">#REF!</definedName>
    <definedName name="Jseries">#REF!</definedName>
    <definedName name="Julio" hidden="1">#REF!</definedName>
    <definedName name="jUNIO" hidden="1">#REF!</definedName>
    <definedName name="K2_WBEVMODE" hidden="1">0</definedName>
    <definedName name="KAIME" hidden="1">#REF!</definedName>
    <definedName name="KLJ" hidden="1">#REF!</definedName>
    <definedName name="KLM" hidden="1">#REF!</definedName>
    <definedName name="KLS" hidden="1">#REF!</definedName>
    <definedName name="KLX" hidden="1">#REF!</definedName>
    <definedName name="lfl" hidden="1">{"uno",#N/A,FALSE,"Dist total";"COMENTARIO",#N/A,FALSE,"Ficha CODICE"}</definedName>
    <definedName name="limcount" hidden="1">1</definedName>
    <definedName name="list_price">[11]Lookups!#REF!</definedName>
    <definedName name="lista">#REF!</definedName>
    <definedName name="ListaPAX">#REF!</definedName>
    <definedName name="ListaPPA">#REF!</definedName>
    <definedName name="ll" hidden="1">{"uno",#N/A,FALSE,"Dist total";"COMENTARIO",#N/A,FALSE,"Ficha CODICE"}</definedName>
    <definedName name="lll" hidden="1">{"CONSEJO",#N/A,FALSE,"Dist p0";"CONSEJO",#N/A,FALSE,"Ficha CODICE"}</definedName>
    <definedName name="lsl" hidden="1">{"ANAR",#N/A,FALSE,"Dist total";"MARGEN",#N/A,FALSE,"Dist total";"COMENTARIO",#N/A,FALSE,"Ficha CODICE";"CONSEJO",#N/A,FALSE,"Dist p0";"uno",#N/A,FALSE,"Dist total"}</definedName>
    <definedName name="lui" hidden="1">{"uno",#N/A,FALSE,"Dist total";"COMENTARIO",#N/A,FALSE,"Ficha CODICE"}</definedName>
    <definedName name="luis" hidden="1">{"CONSEJO",#N/A,FALSE,"Dist p0";"CONSEJO",#N/A,FALSE,"Ficha CODICE"}</definedName>
    <definedName name="luisin" hidden="1">{"uno",#N/A,FALSE,"Dist total";"COMENTARIO",#N/A,FALSE,"Ficha CODICE"}</definedName>
    <definedName name="maggio" hidden="1">{"Area1",#N/A,TRUE,"Obiettivo";"Area2",#N/A,TRUE,"Dati per Direzione"}</definedName>
    <definedName name="mARCELO" hidden="1">#REF!</definedName>
    <definedName name="margen">#REF!</definedName>
    <definedName name="Ment">#REF!</definedName>
    <definedName name="Microsoft_technician">#REF!</definedName>
    <definedName name="Mptnr">#REF!</definedName>
    <definedName name="Networking_technician">#REF!</definedName>
    <definedName name="nn" hidden="1">{"ANAR",#N/A,FALSE,"Dist total";"MARGEN",#N/A,FALSE,"Dist total";"COMENTARIO",#N/A,FALSE,"Ficha CODICE";"CONSEJO",#N/A,FALSE,"Dist p0";"uno",#N/A,FALSE,"Dist total"}</definedName>
    <definedName name="NonUS">[11]Lookups!#REF!</definedName>
    <definedName name="NonUS_1">[11]Lookups!#REF!</definedName>
    <definedName name="NS">#REF!</definedName>
    <definedName name="NSdir">#REF!</definedName>
    <definedName name="NSN">#REF!</definedName>
    <definedName name="NSptnr">#REF!</definedName>
    <definedName name="NUEVO" hidden="1">#REF!</definedName>
    <definedName name="ññññ" hidden="1">{"ANAR",#N/A,FALSE,"Dist total";"MARGEN",#N/A,FALSE,"Dist total";"COMENTARIO",#N/A,FALSE,"Ficha CODICE";"CONSEJO",#N/A,FALSE,"Dist p0";"uno",#N/A,FALSE,"Dist total"}</definedName>
    <definedName name="oh" hidden="1">{"Area1",#N/A,TRUE,"Obiettivo";"Area2",#N/A,TRUE,"Dati per Direzione"}</definedName>
    <definedName name="ojo" hidden="1">#REF!</definedName>
    <definedName name="p" hidden="1">{"uno",#N/A,FALSE,"Dist total";"COMENTARIO",#N/A,FALSE,"Ficha CODICE"}</definedName>
    <definedName name="Part_Details">[14]Lookups!$B$6:$E$20</definedName>
    <definedName name="part_drop_down">[14]Lookups!$B$6:$B$20</definedName>
    <definedName name="PAX.">#REF!</definedName>
    <definedName name="PC_msg" hidden="1">"Yes"</definedName>
    <definedName name="Pctgallocation">'[15]Bottom-up detail'!$V$3</definedName>
    <definedName name="Perc_Fid_Argentina">[10]Ipotesi!$AR$18</definedName>
    <definedName name="Perc_Fid_Brazil">[10]Ipotesi!$AR$19</definedName>
    <definedName name="Perc_Fid_EU">[10]Ipotesi!$AR$16</definedName>
    <definedName name="Perc_Fid_Italia">[10]Ipotesi!$AR$15</definedName>
    <definedName name="Perc_Fid_Latam">[10]Ipotesi!$AR$17</definedName>
    <definedName name="pluto" hidden="1">{"'RF Parameters Worksheet'!$A$1:$V$50"}</definedName>
    <definedName name="poi" hidden="1">{"Area1",#N/A,TRUE,"Obiettivo";"Area2",#N/A,TRUE,"Dati per Direzione"}</definedName>
    <definedName name="pp" hidden="1">#REF!</definedName>
    <definedName name="PPA">#REF!</definedName>
    <definedName name="PPA.">#REF!</definedName>
    <definedName name="pppp" hidden="1">#REF!</definedName>
    <definedName name="Propuesta">#REF!</definedName>
    <definedName name="pureBET" hidden="1">#REF!</definedName>
    <definedName name="q" hidden="1">{"ANAR",#N/A,FALSE,"Dist total";"MARGEN",#N/A,FALSE,"Dist total";"COMENTARIO",#N/A,FALSE,"Ficha CODICE";"CONSEJO",#N/A,FALSE,"Dist p0";"uno",#N/A,FALSE,"Dist total"}</definedName>
    <definedName name="QFXPtnr">#REF!</definedName>
    <definedName name="quota_cap">'[10]Quote RTI'!$L$4</definedName>
    <definedName name="quota_exprivia">'[10]Quote RTI'!$B$5</definedName>
    <definedName name="quota_exprivia_argentina">'[10]Quote RTI'!$E$6</definedName>
    <definedName name="quota_exprivia_brasile">'[10]Quote RTI'!$E$3</definedName>
    <definedName name="quota_exprivia_cile">'[10]Quote RTI'!$E$4</definedName>
    <definedName name="quota_exprivia_colombia">'[10]Quote RTI'!$E$7</definedName>
    <definedName name="quota_exprivia_peru">'[10]Quote RTI'!$E$5</definedName>
    <definedName name="quota_ibm">'[10]Quote RTI'!$L$3</definedName>
    <definedName name="quota_IV">'[10]Quote RTI'!$B$6</definedName>
    <definedName name="quota_RTI">'[10]Quote RTI'!$B$12</definedName>
    <definedName name="renewal_price">#REF!</definedName>
    <definedName name="revenueBET" hidden="1">#REF!</definedName>
    <definedName name="rr" hidden="1">{"ANAR",#N/A,FALSE,"Dist total";"MARGEN",#N/A,FALSE,"Dist total";"COMENTARIO",#N/A,FALSE,"Ficha CODICE";"CONSEJO",#N/A,FALSE,"Dist p0";"uno",#N/A,FALSE,"Dist total"}</definedName>
    <definedName name="rrr" hidden="1">{"ANAR",#N/A,FALSE,"Dist total";"MARGEN",#N/A,FALSE,"Dist total";"COMENTARIO",#N/A,FALSE,"Ficha CODICE";"CONSEJO",#N/A,FALSE,"Dist p0";"uno",#N/A,FALSE,"Dist total"}</definedName>
    <definedName name="rsvp">[11]Lookups!#REF!</definedName>
    <definedName name="rsvp_rate">[11]Lookups!#REF!</definedName>
    <definedName name="rtyf" hidden="1">{"ANAR",#N/A,FALSE,"Dist total";"MARGEN",#N/A,FALSE,"Dist total";"COMENTARIO",#N/A,FALSE,"Ficha CODICE";"CONSEJO",#N/A,FALSE,"Dist p0";"uno",#N/A,FALSE,"Dist total"}</definedName>
    <definedName name="SAPBEXdnldView" hidden="1">"B9F4N0D6FMNLEHM51A3YUP98R"</definedName>
    <definedName name="SAPBEXhrIndnt" hidden="1">1</definedName>
    <definedName name="SAPBEXrevision" hidden="1">3</definedName>
    <definedName name="SAPBEXsysID" hidden="1">"BWP"</definedName>
    <definedName name="SAPBEXwbID" hidden="1">"01V6PAILPQUY1J0A5Q1QQMRZD"</definedName>
    <definedName name="SBRent">#REF!</definedName>
    <definedName name="SBRptnr">#REF!</definedName>
    <definedName name="sconto_LATAM">[10]Summary!$N$6</definedName>
    <definedName name="sdf" hidden="1">{"uno",#N/A,FALSE,"Dist total";"COMENTARIO",#N/A,FALSE,"Ficha CODICE"}</definedName>
    <definedName name="sdfsd" hidden="1">{"ANAR",#N/A,FALSE,"Dist total";"MARGEN",#N/A,FALSE,"Dist total";"COMENTARIO",#N/A,FALSE,"Ficha CODICE";"CONSEJO",#N/A,FALSE,"Dist p0";"uno",#N/A,FALSE,"Dist total"}</definedName>
    <definedName name="sdfsdfs" hidden="1">{"ANAR",#N/A,FALSE,"Dist total";"MARGEN",#N/A,FALSE,"Dist total";"COMENTARIO",#N/A,FALSE,"Ficha CODICE";"CONSEJO",#N/A,FALSE,"Dist p0";"uno",#N/A,FALSE,"Dist total"}</definedName>
    <definedName name="sdfsss" hidden="1">{"uno",#N/A,FALSE,"Dist total";"COMENTARIO",#N/A,FALSE,"Ficha CODICE"}</definedName>
    <definedName name="sencount" hidden="1">1</definedName>
    <definedName name="Senior_Consultant">#REF!</definedName>
    <definedName name="sf" hidden="1">{"CONSEJO",#N/A,FALSE,"Dist p0";"CONSEJO",#N/A,FALSE,"Ficha CODICE"}</definedName>
    <definedName name="sfs" hidden="1">{"uno",#N/A,FALSE,"Dist total";"COMENTARIO",#N/A,FALSE,"Ficha CODICE"}</definedName>
    <definedName name="sharedBET" hidden="1">#REF!</definedName>
    <definedName name="solver_adj" hidden="1">'[2]#RIF'!#REF!</definedName>
    <definedName name="solver_cvg" hidden="1">0.001</definedName>
    <definedName name="solver_drv" hidden="1">1</definedName>
    <definedName name="solver_est" hidden="1">1</definedName>
    <definedName name="solver_itr" hidden="1">100</definedName>
    <definedName name="solver_lin" hidden="1">0</definedName>
    <definedName name="solver_neg" hidden="1">2</definedName>
    <definedName name="solver_num" hidden="1">0</definedName>
    <definedName name="solver_nwt" hidden="1">1</definedName>
    <definedName name="solver_opt" hidden="1">'[2]#RIF'!#REF!</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2874628</definedName>
    <definedName name="sss" hidden="1">{"CONSEJO",#N/A,FALSE,"Dist p0";"CONSEJO",#N/A,FALSE,"Ficha CODICE"}</definedName>
    <definedName name="ssss" hidden="1">{"CONSEJO",#N/A,FALSE,"Dist p0";"CONSEJO",#N/A,FALSE,"Ficha CODICE"}</definedName>
    <definedName name="SuperUser" hidden="1">FALSE</definedName>
    <definedName name="teaming">#REF!</definedName>
    <definedName name="TGS">#REF!</definedName>
    <definedName name="tgv" hidden="1">{"ANAR",#N/A,FALSE,"Dist total";"MARGEN",#N/A,FALSE,"Dist total";"COMENTARIO",#N/A,FALSE,"Ficha CODICE";"CONSEJO",#N/A,FALSE,"Dist p0";"uno",#N/A,FALSE,"Dist total"}</definedName>
    <definedName name="TotalEPS">'[12]VPC Calculator'!#REF!</definedName>
    <definedName name="TotalFPI">'[12]VPC Calculator'!#REF!</definedName>
    <definedName name="tradeups">[11]Lookups!$B$4:$H$30</definedName>
    <definedName name="tradeups_1">[11]Lookups!$B$4:$B$30</definedName>
    <definedName name="Transition_Manager">#REF!</definedName>
    <definedName name="TTT" hidden="1">{"CONSEJO",#N/A,FALSE,"Dist p0";"CONSEJO",#N/A,FALSE,"Ficha CODICE"}</definedName>
    <definedName name="UK" hidden="1">{"'RF Parameters Worksheet'!$A$1:$V$50"}</definedName>
    <definedName name="Unix_Linux_technician">#REF!</definedName>
    <definedName name="utt" hidden="1">{"ANAR",#N/A,FALSE,"Dist total";"MARGEN",#N/A,FALSE,"Dist total";"COMENTARIO",#N/A,FALSE,"Ficha CODICE";"CONSEJO",#N/A,FALSE,"Dist p0";"uno",#N/A,FALSE,"Dist total"}</definedName>
    <definedName name="w" hidden="1">{"Area1",#N/A,TRUE,"Obiettivo";"Area2",#N/A,TRUE,"Dati per Direzione"}</definedName>
    <definedName name="WLANPtnr">#REF!</definedName>
    <definedName name="wrn.ANALISIS." hidden="1">{"ANAR",#N/A,FALSE,"Dist total";"MARGEN",#N/A,FALSE,"Dist total";"COMENTARIO",#N/A,FALSE,"Ficha CODICE";"CONSEJO",#N/A,FALSE,"Dist p0";"uno",#N/A,FALSE,"Dist total"}</definedName>
    <definedName name="wrn.mario" hidden="1">{"Area1",#N/A,TRUE,"Obiettivo";"Area2",#N/A,TRUE,"Dati per Direzione"}</definedName>
    <definedName name="wrn.Mario." hidden="1">{"Area1",#N/A,TRUE,"Obiettivo";"Area2",#N/A,TRUE,"Dati per Direzione"}</definedName>
    <definedName name="wrn.PARA._.EL._.CONSEJO." hidden="1">{"CONSEJO",#N/A,FALSE,"Dist p0";"CONSEJO",#N/A,FALSE,"Ficha CODICE"}</definedName>
    <definedName name="wrn.PARA._.LA._.CARTA." hidden="1">{"uno",#N/A,FALSE,"Dist total";"COMENTARIO",#N/A,FALSE,"Ficha CODICE"}</definedName>
    <definedName name="ww" hidden="1">{"uno",#N/A,FALSE,"Dist total";"COMENTARIO",#N/A,FALSE,"Ficha CODICE"}</definedName>
    <definedName name="wwwww" hidden="1">{"'RF Parameters Worksheet'!$A$1:$V$50"}</definedName>
    <definedName name="WXptnr">#REF!</definedName>
    <definedName name="X" hidden="1">#REF!</definedName>
    <definedName name="XX" hidden="1">{"'Hoja1'!$A$110:$J$197","'Hoja1'!$A$23:$M$109"}</definedName>
    <definedName name="yhn" hidden="1">{"CONSEJO",#N/A,FALSE,"Dist p0";"CONSEJO",#N/A,FALSE,"Ficha CODICE"}</definedName>
    <definedName name="YUI" hidden="1">{"ANAR",#N/A,FALSE,"Dist total";"MARGEN",#N/A,FALSE,"Dist total";"COMENTARIO",#N/A,FALSE,"Ficha CODICE";"CONSEJO",#N/A,FALSE,"Dist p0";"uno",#N/A,FALSE,"Dist total"}</definedName>
    <definedName name="yy" hidden="1">{"uno",#N/A,FALSE,"Dist total";"COMENTARIO",#N/A,FALSE,"Ficha CODICE"}</definedName>
    <definedName name="YYY" hidden="1">{"uno",#N/A,FALSE,"Dist total";"COMENTARIO",#N/A,FALSE,"Ficha CODICE"}</definedName>
    <definedName name="Z_9D737543_22F2_11D3_ACAF_004F490495C0_.wvu.Cols" hidden="1">[16]MSH51C!#REF!,[16]MSH51C!#REF!,[16]MSH51C!$FM$1:$FW$65536</definedName>
    <definedName name="Z_9D737543_22F2_11D3_ACAF_004F490495C0_.wvu.FilterData" hidden="1">[2]MSH51C!$A$17:$IV$17</definedName>
    <definedName name="Z_9D737543_22F2_11D3_ACAF_004F490495C0_.wvu.PrintArea" hidden="1">[16]MSH51C!$GN$1:$GU$65536,[16]MSH51C!#REF!,[16]MSH51C!#REF!,[16]MSH51C!#REF!,[16]MSH51C!#REF!</definedName>
    <definedName name="Z_9D737543_22F2_11D3_ACAF_004F490495C0_.wvu.PrintTitles" hidden="1">[16]MSH51C!$B$1:$J$65536,[16]MSH51C!#REF!</definedName>
    <definedName name="Z_9D737543_22F2_11D3_ACAF_004F490495C0_.wvu.Rows" hidden="1">[16]MSH51C!$A$11:$IV$13,[16]MSH51C!$A$17:$IV$27,[16]MSH51C!$A$62:$IV$64,[16]MSH51C!$A$66:$IV$68,[16]MSH51C!$A$70:$IV$71,[16]MSH51C!$A$73:$IV$75,[16]MSH51C!$A$92:$IV$94,[16]MSH51C!$A$122:$IV$124,[16]MSH51C!#REF!,[16]MSH51C!#REF!,[16]MSH51C!$A$176:$IV$186</definedName>
    <definedName name="Z_9D737544_22F2_11D3_ACAF_004F490495C0_.wvu.Cols" hidden="1">[16]MSH51C!#REF!,[16]MSH51C!#REF!,[16]MSH51C!$FM$1:$FW$65536</definedName>
    <definedName name="Z_9D737544_22F2_11D3_ACAF_004F490495C0_.wvu.FilterData" hidden="1">[2]MSH51C!$A$17:$IV$17</definedName>
    <definedName name="Z_9D737544_22F2_11D3_ACAF_004F490495C0_.wvu.PrintArea" hidden="1">[2]MSH51C!$A$13:$F$183</definedName>
    <definedName name="Z_9D737544_22F2_11D3_ACAF_004F490495C0_.wvu.PrintTitles" hidden="1">[16]MSH51C!$B$1:$J$65536,[16]MSH51C!#REF!</definedName>
    <definedName name="Z_9D737544_22F2_11D3_ACAF_004F490495C0_.wvu.Rows" hidden="1">[16]MSH51C!$A$11:$IV$13,[16]MSH51C!$A$17:$IV$27,[16]MSH51C!$A$62:$IV$64,[16]MSH51C!$A$66:$IV$68,[16]MSH51C!$A$70:$IV$71,[16]MSH51C!$A$73:$IV$75,[16]MSH51C!$A$92:$IV$94,[16]MSH51C!$A$122:$IV$124,[16]MSH51C!#REF!,[16]MSH51C!#REF!,[16]MSH51C!$A$176:$IV$186</definedName>
    <definedName name="Z_9D737546_22F2_11D3_ACAF_004F490495C0_.wvu.Cols" hidden="1">[2]MSH51C!$F$1:$DU$65536</definedName>
    <definedName name="Z_9D737546_22F2_11D3_ACAF_004F490495C0_.wvu.FilterData" hidden="1">[2]MSH51C!$A$17:$IV$17</definedName>
    <definedName name="Z_9D737546_22F2_11D3_ACAF_004F490495C0_.wvu.PrintArea" hidden="1">[16]MSH51C!$GV$176:$HA$187,[16]MSH51C!#REF!,[16]MSH51C!#REF!</definedName>
    <definedName name="Z_9D737546_22F2_11D3_ACAF_004F490495C0_.wvu.PrintTitles" hidden="1">[16]MSH51C!$B$1:$J$65536,[16]MSH51C!#REF!</definedName>
    <definedName name="Z_9D737546_22F2_11D3_ACAF_004F490495C0_.wvu.Rows" hidden="1">[16]MSH51C!$A$11:$IV$13,[16]MSH51C!$A$17:$IV$27,[16]MSH51C!$A$62:$IV$64,[16]MSH51C!$A$66:$IV$68,[16]MSH51C!$A$70:$IV$71,[16]MSH51C!$A$73:$IV$75,[16]MSH51C!$A$92:$IV$94,[16]MSH51C!$A$122:$IV$124,[16]MSH51C!#REF!,[16]MSH51C!#REF!,[16]MSH51C!$A$176:$IV$186</definedName>
    <definedName name="Z_9D737548_22F2_11D3_ACAF_004F490495C0_.wvu.Cols" hidden="1">[16]MSH51C!$C$1:$C$65536,[16]MSH51C!$J$1:$FW$65536</definedName>
    <definedName name="Z_9D737548_22F2_11D3_ACAF_004F490495C0_.wvu.FilterData" hidden="1">[2]MSH51C!$A$17:$IV$17</definedName>
    <definedName name="Z_9D737548_22F2_11D3_ACAF_004F490495C0_.wvu.PrintArea" hidden="1">[16]MSH51C!#REF!</definedName>
    <definedName name="Z_9D737548_22F2_11D3_ACAF_004F490495C0_.wvu.PrintTitles" hidden="1">[16]MSH51C!$B$1:$J$65536,[16]MSH51C!#REF!</definedName>
    <definedName name="Z_9D737548_22F2_11D3_ACAF_004F490495C0_.wvu.Rows" hidden="1">[16]MSH51C!$A$11:$IV$13,[16]MSH51C!$A$17:$IV$27,[16]MSH51C!$A$62:$IV$64,[16]MSH51C!$A$66:$IV$68,[16]MSH51C!$A$70:$IV$71,[16]MSH51C!$A$73:$IV$75,[16]MSH51C!$A$92:$IV$94,[16]MSH51C!$A$122:$IV$124,[16]MSH51C!#REF!,[16]MSH51C!#REF!,[16]MSH51C!$A$176:$IV$186</definedName>
    <definedName name="Zip">OFFSET('[18]Zip Code'!$A$1,0,0,COUNTA('[18]Zip Code'!$A$1:$A$65536),COUNTA('[18]Zip Code'!$A$1:$IV$1))</definedName>
    <definedName name="zzz" hidden="1">{"'RF Parameters Worksheet'!$A$1:$V$50"}</definedName>
    <definedName name="Argentina" localSheetId="1">#REF!</definedName>
    <definedName name="Chile" localSheetId="1">#REF!</definedName>
    <definedName name="lista" localSheetId="1">#REF!</definedName>
    <definedName name="ListaPAX" localSheetId="1">#REF!</definedName>
    <definedName name="PAX." localSheetId="1">#REF!</definedName>
    <definedName name="PPA" localSheetId="1">#REF!</definedName>
    <definedName name="PPA." localSheetId="1">#REF!</definedName>
    <definedName name="teaming" localSheetId="1">#REF!</definedName>
    <definedName name="_" localSheetId="3" hidden="1">{"CONSEJO",#N/A,FALSE,"Dist p0";"CONSEJO",#N/A,FALSE,"Ficha CODICE"}</definedName>
    <definedName name="____________F" localSheetId="3" hidden="1">{"CONSEJO",#N/A,FALSE,"Dist p0";"CONSEJO",#N/A,FALSE,"Ficha CODICE"}</definedName>
    <definedName name="____________r" localSheetId="3" hidden="1">{"ANAR",#N/A,FALSE,"Dist total";"MARGEN",#N/A,FALSE,"Dist total";"COMENTARIO",#N/A,FALSE,"Ficha CODICE";"CONSEJO",#N/A,FALSE,"Dist p0";"uno",#N/A,FALSE,"Dist total"}</definedName>
    <definedName name="____________v3" localSheetId="3" hidden="1">{"CONSEJO",#N/A,FALSE,"Dist p0";"CONSEJO",#N/A,FALSE,"Ficha CODICE"}</definedName>
    <definedName name="________F" localSheetId="3" hidden="1">{"CONSEJO",#N/A,FALSE,"Dist p0";"CONSEJO",#N/A,FALSE,"Ficha CODICE"}</definedName>
    <definedName name="________r" localSheetId="3" hidden="1">{"ANAR",#N/A,FALSE,"Dist total";"MARGEN",#N/A,FALSE,"Dist total";"COMENTARIO",#N/A,FALSE,"Ficha CODICE";"CONSEJO",#N/A,FALSE,"Dist p0";"uno",#N/A,FALSE,"Dist total"}</definedName>
    <definedName name="________v3" localSheetId="3" hidden="1">{"CONSEJO",#N/A,FALSE,"Dist p0";"CONSEJO",#N/A,FALSE,"Ficha CODICE"}</definedName>
    <definedName name="_______F" localSheetId="3" hidden="1">{"CONSEJO",#N/A,FALSE,"Dist p0";"CONSEJO",#N/A,FALSE,"Ficha CODICE"}</definedName>
    <definedName name="_______r" localSheetId="3" hidden="1">{"ANAR",#N/A,FALSE,"Dist total";"MARGEN",#N/A,FALSE,"Dist total";"COMENTARIO",#N/A,FALSE,"Ficha CODICE";"CONSEJO",#N/A,FALSE,"Dist p0";"uno",#N/A,FALSE,"Dist total"}</definedName>
    <definedName name="_______v3" localSheetId="3" hidden="1">{"CONSEJO",#N/A,FALSE,"Dist p0";"CONSEJO",#N/A,FALSE,"Ficha CODICE"}</definedName>
    <definedName name="______F" localSheetId="3" hidden="1">{"CONSEJO",#N/A,FALSE,"Dist p0";"CONSEJO",#N/A,FALSE,"Ficha CODICE"}</definedName>
    <definedName name="______r" localSheetId="3" hidden="1">{"ANAR",#N/A,FALSE,"Dist total";"MARGEN",#N/A,FALSE,"Dist total";"COMENTARIO",#N/A,FALSE,"Ficha CODICE";"CONSEJO",#N/A,FALSE,"Dist p0";"uno",#N/A,FALSE,"Dist total"}</definedName>
    <definedName name="______v3" localSheetId="3" hidden="1">{"CONSEJO",#N/A,FALSE,"Dist p0";"CONSEJO",#N/A,FALSE,"Ficha CODICE"}</definedName>
    <definedName name="_____F" localSheetId="3" hidden="1">{"CONSEJO",#N/A,FALSE,"Dist p0";"CONSEJO",#N/A,FALSE,"Ficha CODICE"}</definedName>
    <definedName name="_____r" localSheetId="3" hidden="1">{"ANAR",#N/A,FALSE,"Dist total";"MARGEN",#N/A,FALSE,"Dist total";"COMENTARIO",#N/A,FALSE,"Ficha CODICE";"CONSEJO",#N/A,FALSE,"Dist p0";"uno",#N/A,FALSE,"Dist total"}</definedName>
    <definedName name="_____v3" localSheetId="3" hidden="1">{"CONSEJO",#N/A,FALSE,"Dist p0";"CONSEJO",#N/A,FALSE,"Ficha CODICE"}</definedName>
    <definedName name="____F" localSheetId="3" hidden="1">{"CONSEJO",#N/A,FALSE,"Dist p0";"CONSEJO",#N/A,FALSE,"Ficha CODICE"}</definedName>
    <definedName name="____r" localSheetId="3" hidden="1">{"ANAR",#N/A,FALSE,"Dist total";"MARGEN",#N/A,FALSE,"Dist total";"COMENTARIO",#N/A,FALSE,"Ficha CODICE";"CONSEJO",#N/A,FALSE,"Dist p0";"uno",#N/A,FALSE,"Dist total"}</definedName>
    <definedName name="____v3" localSheetId="3" hidden="1">{"CONSEJO",#N/A,FALSE,"Dist p0";"CONSEJO",#N/A,FALSE,"Ficha CODICE"}</definedName>
    <definedName name="___F" localSheetId="3" hidden="1">{"CONSEJO",#N/A,FALSE,"Dist p0";"CONSEJO",#N/A,FALSE,"Ficha CODICE"}</definedName>
    <definedName name="___r" localSheetId="3" hidden="1">{"ANAR",#N/A,FALSE,"Dist total";"MARGEN",#N/A,FALSE,"Dist total";"COMENTARIO",#N/A,FALSE,"Ficha CODICE";"CONSEJO",#N/A,FALSE,"Dist p0";"uno",#N/A,FALSE,"Dist total"}</definedName>
    <definedName name="___v3" localSheetId="3" hidden="1">{"CONSEJO",#N/A,FALSE,"Dist p0";"CONSEJO",#N/A,FALSE,"Ficha CODICE"}</definedName>
    <definedName name="__r" localSheetId="3" hidden="1">{"ANAR",#N/A,FALSE,"Dist total";"MARGEN",#N/A,FALSE,"Dist total";"COMENTARIO",#N/A,FALSE,"Ficha CODICE";"CONSEJO",#N/A,FALSE,"Dist p0";"uno",#N/A,FALSE,"Dist total"}</definedName>
    <definedName name="__v3" localSheetId="3" hidden="1">{"CONSEJO",#N/A,FALSE,"Dist p0";"CONSEJO",#N/A,FALSE,"Ficha CODICE"}</definedName>
    <definedName name="_F" localSheetId="3" hidden="1">{"CONSEJO",#N/A,FALSE,"Dist p0";"CONSEJO",#N/A,FALSE,"Ficha CODICE"}</definedName>
    <definedName name="_r" localSheetId="3" hidden="1">{"ANAR",#N/A,FALSE,"Dist total";"MARGEN",#N/A,FALSE,"Dist total";"COMENTARIO",#N/A,FALSE,"Ficha CODICE";"CONSEJO",#N/A,FALSE,"Dist p0";"uno",#N/A,FALSE,"Dist total"}</definedName>
    <definedName name="_v3" localSheetId="3" hidden="1">{"CONSEJO",#N/A,FALSE,"Dist p0";"CONSEJO",#N/A,FALSE,"Ficha CODICE"}</definedName>
    <definedName name="aaaa" localSheetId="3" hidden="1">[3]MSH51C!$GT$176:$GY$187,[3]MSH51C!#REF!,[3]MSH51C!#REF!</definedName>
    <definedName name="ABCD" localSheetId="3" hidden="1">{"'Hoja1'!$A$110:$J$197","'Hoja1'!$A$23:$M$109"}</definedName>
    <definedName name="aes" localSheetId="3" hidden="1">{"CONSEJO",#N/A,FALSE,"Dist p0";"CONSEJO",#N/A,FALSE,"Ficha CODICE"}</definedName>
    <definedName name="aprile" localSheetId="3" hidden="1">{"Area1",#N/A,TRUE,"Obiettivo";"Area2",#N/A,TRUE,"Dati per Direzione"}</definedName>
    <definedName name="Aranceles" localSheetId="3">[4]Porcentuales!$G$1:$I$7</definedName>
    <definedName name="asd" localSheetId="3" hidden="1">{"CONSEJO",#N/A,FALSE,"Dist p0";"CONSEJO",#N/A,FALSE,"Ficha CODICE"}</definedName>
    <definedName name="asdaf" localSheetId="3" hidden="1">{"uno",#N/A,FALSE,"Dist total";"COMENTARIO",#N/A,FALSE,"Ficha CODICE"}</definedName>
    <definedName name="asdf" localSheetId="3" hidden="1">{"CONSEJO",#N/A,FALSE,"Dist p0";"CONSEJO",#N/A,FALSE,"Ficha CODICE"}</definedName>
    <definedName name="bb" localSheetId="3" hidden="1">{"uno",#N/A,FALSE,"Dist total";"COMENTARIO",#N/A,FALSE,"Ficha CODICE"}</definedName>
    <definedName name="Categoría_Bronze" localSheetId="3">[4]Porcentuales!#REF!</definedName>
    <definedName name="categoría_distribuidor" localSheetId="3">[4]Porcentuales!$A$1:$B$7</definedName>
    <definedName name="Categoría_Gold" localSheetId="3">[4]Porcentuales!$D$1:$E$7</definedName>
    <definedName name="Categoría_Platinum" localSheetId="3">[4]Porcentuales!#REF!</definedName>
    <definedName name="Categoría_Silver" localSheetId="3">[4]Porcentuales!#REF!</definedName>
    <definedName name="Categoría_SinContrato" localSheetId="3">[4]Porcentuales!#REF!</definedName>
    <definedName name="categorias_distri" localSheetId="3">[8]Porcentuales!$A$1:$B$6</definedName>
    <definedName name="CODIGOS_ST0570" localSheetId="3" hidden="1">{"'Hoja1'!$A$110:$J$197","'Hoja1'!$A$23:$M$109"}</definedName>
    <definedName name="codq21e34" localSheetId="3" hidden="1">{"'Hoja1'!$A$110:$J$197","'Hoja1'!$A$23:$M$109"}</definedName>
    <definedName name="copia" localSheetId="3" hidden="1">{"CONSEJO",#N/A,FALSE,"Dist p0";"CONSEJO",#N/A,FALSE,"Ficha CODICE"}</definedName>
    <definedName name="cualquiera" localSheetId="3" hidden="1">{"uno",#N/A,FALSE,"Dist total";"COMENTARIO",#N/A,FALSE,"Ficha CODICE"}</definedName>
    <definedName name="cuenta" localSheetId="3" hidden="1">{"CONSEJO",#N/A,FALSE,"Dist p0";"CONSEJO",#N/A,FALSE,"Ficha CODICE"}</definedName>
    <definedName name="Czech" localSheetId="3" hidden="1">{"'RF Parameters Worksheet'!$A$1:$V$50"}</definedName>
    <definedName name="d" localSheetId="3" hidden="1">{"ANAR",#N/A,FALSE,"Dist total";"MARGEN",#N/A,FALSE,"Dist total";"COMENTARIO",#N/A,FALSE,"Ficha CODICE";"CONSEJO",#N/A,FALSE,"Dist p0";"uno",#N/A,FALSE,"Dist total"}</definedName>
    <definedName name="dddd" localSheetId="3" hidden="1">{"ANAR",#N/A,FALSE,"Dist total";"MARGEN",#N/A,FALSE,"Dist total";"COMENTARIO",#N/A,FALSE,"Ficha CODICE";"CONSEJO",#N/A,FALSE,"Dist p0";"uno",#N/A,FALSE,"Dist total"}</definedName>
    <definedName name="ddddddd" localSheetId="3" hidden="1">{"ANAR",#N/A,FALSE,"Dist total";"MARGEN",#N/A,FALSE,"Dist total";"COMENTARIO",#N/A,FALSE,"Ficha CODICE";"CONSEJO",#N/A,FALSE,"Dist p0";"uno",#N/A,FALSE,"Dist total"}</definedName>
    <definedName name="erfweqr" localSheetId="3" hidden="1">{"'RF Parameters Worksheet'!$A$1:$V$50"}</definedName>
    <definedName name="esw" localSheetId="3" hidden="1">{"uno",#N/A,FALSE,"Dist total";"COMENTARIO",#N/A,FALSE,"Ficha CODICE"}</definedName>
    <definedName name="fdhfhgdhg" localSheetId="3" hidden="1">[13]MSH51C!$A$11:$IV$13,[13]MSH51C!$A$17:$IV$27,[13]MSH51C!$A$62:$IV$64,[13]MSH51C!$A$66:$IV$68,[13]MSH51C!$A$70:$IV$71,[13]MSH51C!$A$73:$IV$75,[13]MSH51C!$A$92:$IV$94,[13]MSH51C!$A$122:$IV$124,[13]MSH51C!#REF!,[13]MSH51C!#REF!,[13]MSH51C!$A$176:$IV$186</definedName>
    <definedName name="ff" localSheetId="3" hidden="1">{"uno",#N/A,FALSE,"Dist total";"COMENTARIO",#N/A,FALSE,"Ficha CODICE"}</definedName>
    <definedName name="ffffffff" localSheetId="3" hidden="1">{"CONSEJO",#N/A,FALSE,"Dist p0";"CONSEJO",#N/A,FALSE,"Ficha CODICE"}</definedName>
    <definedName name="figa7" localSheetId="3" hidden="1">{"Area1",#N/A,TRUE,"Obiettivo";"Area2",#N/A,TRUE,"Dati per Direzione"}</definedName>
    <definedName name="figafiga" localSheetId="3" hidden="1">{"Area1",#N/A,TRUE,"Obiettivo";"Area2",#N/A,TRUE,"Dati per Direzione"}</definedName>
    <definedName name="Genesis" localSheetId="3" hidden="1">{"'Quotation'!$A$1:$G$1"}</definedName>
    <definedName name="Genesis1" localSheetId="3" hidden="1">{"'Quotation'!$A$1:$G$1"}</definedName>
    <definedName name="gfsdg" localSheetId="3" hidden="1">{"'RF Parameters Worksheet'!$A$1:$V$50"}</definedName>
    <definedName name="gg" localSheetId="3" hidden="1">{"CONSEJO",#N/A,FALSE,"Dist p0";"CONSEJO",#N/A,FALSE,"Ficha CODICE"}</definedName>
    <definedName name="ggg" localSheetId="3" hidden="1">{"ANAR",#N/A,FALSE,"Dist total";"MARGEN",#N/A,FALSE,"Dist total";"COMENTARIO",#N/A,FALSE,"Ficha CODICE";"CONSEJO",#N/A,FALSE,"Dist p0";"uno",#N/A,FALSE,"Dist total"}</definedName>
    <definedName name="gggg" localSheetId="3" hidden="1">{"uno",#N/A,FALSE,"Dist total";"COMENTARIO",#N/A,FALSE,"Ficha CODICE"}</definedName>
    <definedName name="gggggggggg" localSheetId="3" hidden="1">{"ANAR",#N/A,FALSE,"Dist total";"MARGEN",#N/A,FALSE,"Dist total";"COMENTARIO",#N/A,FALSE,"Ficha CODICE";"CONSEJO",#N/A,FALSE,"Dist p0";"uno",#N/A,FALSE,"Dist total"}</definedName>
    <definedName name="ggggs" localSheetId="3" hidden="1">{"CONSEJO",#N/A,FALSE,"Dist p0";"CONSEJO",#N/A,FALSE,"Ficha CODICE"}</definedName>
    <definedName name="hh" localSheetId="3" hidden="1">{"CONSEJO",#N/A,FALSE,"Dist p0";"CONSEJO",#N/A,FALSE,"Ficha CODICE"}</definedName>
    <definedName name="hola" localSheetId="3" hidden="1">{"ANAR",#N/A,FALSE,"Dist total";"MARGEN",#N/A,FALSE,"Dist total";"COMENTARIO",#N/A,FALSE,"Ficha CODICE";"CONSEJO",#N/A,FALSE,"Dist p0";"uno",#N/A,FALSE,"Dist total"}</definedName>
    <definedName name="HTML_Control" localSheetId="3" hidden="1">{"'RF Parameters Worksheet'!$A$1:$V$50"}</definedName>
    <definedName name="htmlcontrol" localSheetId="3" hidden="1">{"'Scheda bianca'!$A$1:$L$42"}</definedName>
    <definedName name="i" localSheetId="3" hidden="1">{"uno",#N/A,FALSE,"Dist total";"COMENTARIO",#N/A,FALSE,"Ficha CODICE"}</definedName>
    <definedName name="jfk" localSheetId="3" hidden="1">{"ANAR",#N/A,FALSE,"Dist total";"MARGEN",#N/A,FALSE,"Dist total";"COMENTARIO",#N/A,FALSE,"Ficha CODICE";"CONSEJO",#N/A,FALSE,"Dist p0";"uno",#N/A,FALSE,"Dist total"}</definedName>
    <definedName name="jj" localSheetId="3" hidden="1">{"uno",#N/A,FALSE,"Dist total";"COMENTARIO",#N/A,FALSE,"Ficha CODICE"}</definedName>
    <definedName name="jp" localSheetId="3" hidden="1">{"uno",#N/A,FALSE,"Dist total";"COMENTARIO",#N/A,FALSE,"Ficha CODICE"}</definedName>
    <definedName name="lfl" localSheetId="3" hidden="1">{"uno",#N/A,FALSE,"Dist total";"COMENTARIO",#N/A,FALSE,"Ficha CODICE"}</definedName>
    <definedName name="ll" localSheetId="3" hidden="1">{"uno",#N/A,FALSE,"Dist total";"COMENTARIO",#N/A,FALSE,"Ficha CODICE"}</definedName>
    <definedName name="lll" localSheetId="3" hidden="1">{"CONSEJO",#N/A,FALSE,"Dist p0";"CONSEJO",#N/A,FALSE,"Ficha CODICE"}</definedName>
    <definedName name="lsl" localSheetId="3" hidden="1">{"ANAR",#N/A,FALSE,"Dist total";"MARGEN",#N/A,FALSE,"Dist total";"COMENTARIO",#N/A,FALSE,"Ficha CODICE";"CONSEJO",#N/A,FALSE,"Dist p0";"uno",#N/A,FALSE,"Dist total"}</definedName>
    <definedName name="lui" localSheetId="3" hidden="1">{"uno",#N/A,FALSE,"Dist total";"COMENTARIO",#N/A,FALSE,"Ficha CODICE"}</definedName>
    <definedName name="luis" localSheetId="3" hidden="1">{"CONSEJO",#N/A,FALSE,"Dist p0";"CONSEJO",#N/A,FALSE,"Ficha CODICE"}</definedName>
    <definedName name="luisin" localSheetId="3" hidden="1">{"uno",#N/A,FALSE,"Dist total";"COMENTARIO",#N/A,FALSE,"Ficha CODICE"}</definedName>
    <definedName name="maggio" localSheetId="3" hidden="1">{"Area1",#N/A,TRUE,"Obiettivo";"Area2",#N/A,TRUE,"Dati per Direzione"}</definedName>
    <definedName name="nn" localSheetId="3" hidden="1">{"ANAR",#N/A,FALSE,"Dist total";"MARGEN",#N/A,FALSE,"Dist total";"COMENTARIO",#N/A,FALSE,"Ficha CODICE";"CONSEJO",#N/A,FALSE,"Dist p0";"uno",#N/A,FALSE,"Dist total"}</definedName>
    <definedName name="ññññ" localSheetId="3" hidden="1">{"ANAR",#N/A,FALSE,"Dist total";"MARGEN",#N/A,FALSE,"Dist total";"COMENTARIO",#N/A,FALSE,"Ficha CODICE";"CONSEJO",#N/A,FALSE,"Dist p0";"uno",#N/A,FALSE,"Dist total"}</definedName>
    <definedName name="oh" localSheetId="3" hidden="1">{"Area1",#N/A,TRUE,"Obiettivo";"Area2",#N/A,TRUE,"Dati per Direzione"}</definedName>
    <definedName name="p" localSheetId="3" hidden="1">{"uno",#N/A,FALSE,"Dist total";"COMENTARIO",#N/A,FALSE,"Ficha CODICE"}</definedName>
    <definedName name="pluto" localSheetId="3" hidden="1">{"'RF Parameters Worksheet'!$A$1:$V$50"}</definedName>
    <definedName name="poi" localSheetId="3" hidden="1">{"Area1",#N/A,TRUE,"Obiettivo";"Area2",#N/A,TRUE,"Dati per Direzione"}</definedName>
    <definedName name="q" localSheetId="3" hidden="1">{"ANAR",#N/A,FALSE,"Dist total";"MARGEN",#N/A,FALSE,"Dist total";"COMENTARIO",#N/A,FALSE,"Ficha CODICE";"CONSEJO",#N/A,FALSE,"Dist p0";"uno",#N/A,FALSE,"Dist total"}</definedName>
    <definedName name="rr" localSheetId="3" hidden="1">{"ANAR",#N/A,FALSE,"Dist total";"MARGEN",#N/A,FALSE,"Dist total";"COMENTARIO",#N/A,FALSE,"Ficha CODICE";"CONSEJO",#N/A,FALSE,"Dist p0";"uno",#N/A,FALSE,"Dist total"}</definedName>
    <definedName name="rrr" localSheetId="3" hidden="1">{"ANAR",#N/A,FALSE,"Dist total";"MARGEN",#N/A,FALSE,"Dist total";"COMENTARIO",#N/A,FALSE,"Ficha CODICE";"CONSEJO",#N/A,FALSE,"Dist p0";"uno",#N/A,FALSE,"Dist total"}</definedName>
    <definedName name="rtyf" localSheetId="3" hidden="1">{"ANAR",#N/A,FALSE,"Dist total";"MARGEN",#N/A,FALSE,"Dist total";"COMENTARIO",#N/A,FALSE,"Ficha CODICE";"CONSEJO",#N/A,FALSE,"Dist p0";"uno",#N/A,FALSE,"Dist total"}</definedName>
    <definedName name="sdf" localSheetId="3" hidden="1">{"uno",#N/A,FALSE,"Dist total";"COMENTARIO",#N/A,FALSE,"Ficha CODICE"}</definedName>
    <definedName name="sdfsd" localSheetId="3" hidden="1">{"ANAR",#N/A,FALSE,"Dist total";"MARGEN",#N/A,FALSE,"Dist total";"COMENTARIO",#N/A,FALSE,"Ficha CODICE";"CONSEJO",#N/A,FALSE,"Dist p0";"uno",#N/A,FALSE,"Dist total"}</definedName>
    <definedName name="sdfsdfs" localSheetId="3" hidden="1">{"ANAR",#N/A,FALSE,"Dist total";"MARGEN",#N/A,FALSE,"Dist total";"COMENTARIO",#N/A,FALSE,"Ficha CODICE";"CONSEJO",#N/A,FALSE,"Dist p0";"uno",#N/A,FALSE,"Dist total"}</definedName>
    <definedName name="sdfsss" localSheetId="3" hidden="1">{"uno",#N/A,FALSE,"Dist total";"COMENTARIO",#N/A,FALSE,"Ficha CODICE"}</definedName>
    <definedName name="sf" localSheetId="3" hidden="1">{"CONSEJO",#N/A,FALSE,"Dist p0";"CONSEJO",#N/A,FALSE,"Ficha CODICE"}</definedName>
    <definedName name="sfs" localSheetId="3" hidden="1">{"uno",#N/A,FALSE,"Dist total";"COMENTARIO",#N/A,FALSE,"Ficha CODICE"}</definedName>
    <definedName name="sss" localSheetId="3" hidden="1">{"CONSEJO",#N/A,FALSE,"Dist p0";"CONSEJO",#N/A,FALSE,"Ficha CODICE"}</definedName>
    <definedName name="ssss" localSheetId="3" hidden="1">{"CONSEJO",#N/A,FALSE,"Dist p0";"CONSEJO",#N/A,FALSE,"Ficha CODICE"}</definedName>
    <definedName name="tgv" localSheetId="3" hidden="1">{"ANAR",#N/A,FALSE,"Dist total";"MARGEN",#N/A,FALSE,"Dist total";"COMENTARIO",#N/A,FALSE,"Ficha CODICE";"CONSEJO",#N/A,FALSE,"Dist p0";"uno",#N/A,FALSE,"Dist total"}</definedName>
    <definedName name="TTT" localSheetId="3" hidden="1">{"CONSEJO",#N/A,FALSE,"Dist p0";"CONSEJO",#N/A,FALSE,"Ficha CODICE"}</definedName>
    <definedName name="UK" localSheetId="3" hidden="1">{"'RF Parameters Worksheet'!$A$1:$V$50"}</definedName>
    <definedName name="utt" localSheetId="3" hidden="1">{"ANAR",#N/A,FALSE,"Dist total";"MARGEN",#N/A,FALSE,"Dist total";"COMENTARIO",#N/A,FALSE,"Ficha CODICE";"CONSEJO",#N/A,FALSE,"Dist p0";"uno",#N/A,FALSE,"Dist total"}</definedName>
    <definedName name="w" localSheetId="3" hidden="1">{"Area1",#N/A,TRUE,"Obiettivo";"Area2",#N/A,TRUE,"Dati per Direzione"}</definedName>
    <definedName name="wrn.ANALISIS." localSheetId="3" hidden="1">{"ANAR",#N/A,FALSE,"Dist total";"MARGEN",#N/A,FALSE,"Dist total";"COMENTARIO",#N/A,FALSE,"Ficha CODICE";"CONSEJO",#N/A,FALSE,"Dist p0";"uno",#N/A,FALSE,"Dist total"}</definedName>
    <definedName name="wrn.mario" localSheetId="3" hidden="1">{"Area1",#N/A,TRUE,"Obiettivo";"Area2",#N/A,TRUE,"Dati per Direzione"}</definedName>
    <definedName name="wrn.Mario." localSheetId="3" hidden="1">{"Area1",#N/A,TRUE,"Obiettivo";"Area2",#N/A,TRUE,"Dati per Direzione"}</definedName>
    <definedName name="wrn.PARA._.EL._.CONSEJO." localSheetId="3" hidden="1">{"CONSEJO",#N/A,FALSE,"Dist p0";"CONSEJO",#N/A,FALSE,"Ficha CODICE"}</definedName>
    <definedName name="wrn.PARA._.LA._.CARTA." localSheetId="3" hidden="1">{"uno",#N/A,FALSE,"Dist total";"COMENTARIO",#N/A,FALSE,"Ficha CODICE"}</definedName>
    <definedName name="ww" localSheetId="3" hidden="1">{"uno",#N/A,FALSE,"Dist total";"COMENTARIO",#N/A,FALSE,"Ficha CODICE"}</definedName>
    <definedName name="wwwww" localSheetId="3" hidden="1">{"'RF Parameters Worksheet'!$A$1:$V$50"}</definedName>
    <definedName name="XX" localSheetId="3" hidden="1">{"'Hoja1'!$A$110:$J$197","'Hoja1'!$A$23:$M$109"}</definedName>
    <definedName name="yhn" localSheetId="3" hidden="1">{"CONSEJO",#N/A,FALSE,"Dist p0";"CONSEJO",#N/A,FALSE,"Ficha CODICE"}</definedName>
    <definedName name="YUI" localSheetId="3" hidden="1">{"ANAR",#N/A,FALSE,"Dist total";"MARGEN",#N/A,FALSE,"Dist total";"COMENTARIO",#N/A,FALSE,"Ficha CODICE";"CONSEJO",#N/A,FALSE,"Dist p0";"uno",#N/A,FALSE,"Dist total"}</definedName>
    <definedName name="yy" localSheetId="3" hidden="1">{"uno",#N/A,FALSE,"Dist total";"COMENTARIO",#N/A,FALSE,"Ficha CODICE"}</definedName>
    <definedName name="YYY" localSheetId="3" hidden="1">{"uno",#N/A,FALSE,"Dist total";"COMENTARIO",#N/A,FALSE,"Ficha CODICE"}</definedName>
    <definedName name="Zip" localSheetId="3">OFFSET('[17]Zip Code'!$A$1,0,0,COUNTA('[17]Zip Code'!$A$1:$A$65536),COUNTA('[17]Zip Code'!$A$1:$IV$1))</definedName>
    <definedName name="zzz" localSheetId="3" hidden="1">{"'RF Parameters Worksheet'!$A$1:$V$50"}</definedName>
    <definedName name="Argentina" localSheetId="8">#REF!</definedName>
    <definedName name="Chile" localSheetId="8">#REF!</definedName>
    <definedName name="lista" localSheetId="8">#REF!</definedName>
    <definedName name="PAX." localSheetId="8">#REF!</definedName>
  </definedNames>
  <calcPr calcId="191028" fullCalcOnLoad="1"/>
</workbook>
</file>

<file path=xl/styles.xml><?xml version="1.0" encoding="utf-8"?>
<styleSheet xmlns="http://schemas.openxmlformats.org/spreadsheetml/2006/main">
  <numFmts count="23">
    <numFmt numFmtId="164" formatCode="_-[$USD]\ * #,##0.00_-;\-[$USD]\ * #,##0.00_-;_-[$USD]\ * &quot;-&quot;??_-;_-@_-"/>
    <numFmt numFmtId="165" formatCode="[$USD]\ #,##0.00"/>
    <numFmt numFmtId="166" formatCode="#,##0.0"/>
    <numFmt numFmtId="167" formatCode="[$USD]\ #,##0.00;\-[$USD]\ #,##0.00"/>
    <numFmt numFmtId="168" formatCode="#,##0.00_ ;\-#,##0.00\ "/>
    <numFmt numFmtId="169" formatCode="#,##0.00\ [$EUR]"/>
    <numFmt numFmtId="170" formatCode="_-* #,##0_-;\-* #,##0_-;_-* &quot;-&quot;??_-;_-@_-"/>
    <numFmt numFmtId="171" formatCode="[$USD]\ #,##0.0"/>
    <numFmt numFmtId="172" formatCode="[$ARS]\ #,##0.00"/>
    <numFmt numFmtId="173" formatCode="_-[$ARS]\ * #,##0.00_-;\-[$ARS]\ * #,##0.00_-;_-[$ARS]\ * &quot;-&quot;??_-;_-@_-"/>
    <numFmt numFmtId="174" formatCode="[$ARS]\ #,##0.00;\-[$ARS]\ #,##0.00"/>
    <numFmt numFmtId="175" formatCode="[$ARS]\ #,##0.0"/>
    <numFmt numFmtId="176" formatCode="_-[$$-409]* #,##0.00_ ;_-[$$-409]* \-#,##0.00\ ;_-[$$-409]* &quot;-&quot;??_ ;_-@_ "/>
    <numFmt numFmtId="177" formatCode="&quot;$&quot;\ #,##0.00"/>
    <numFmt numFmtId="178" formatCode="&quot;$&quot;#,##0.00_);[Red]\(&quot;$&quot;#,##0.00\)"/>
    <numFmt numFmtId="179" formatCode="&quot;$&quot;#,##0"/>
    <numFmt numFmtId="180" formatCode="&quot;$&quot;#,##0.00"/>
    <numFmt numFmtId="181" formatCode="_ * #,##0.00_ ;_ * \-#,##0.00_ ;_ * &quot;-&quot;_ ;_ @_ "/>
    <numFmt numFmtId="182" formatCode="_ * #,##0.00_ ;_ * \-#,##0.00_ ;_ * &quot;-&quot;??_ ;_ @_ "/>
    <numFmt numFmtId="183" formatCode="[$$-409]#,##0.00"/>
    <numFmt numFmtId="184" formatCode="_-&quot;$&quot;\ * #,##0.00_-;\-&quot;$&quot;\ * #,##0.00_-;_-&quot;$&quot;\ * &quot;-&quot;??_-;_-@_-"/>
    <numFmt numFmtId="185" formatCode="_-* #,##0.00_-;\-* #,##0.00_-;_-* &quot;-&quot;??_-;_-@_-"/>
    <numFmt numFmtId="186" formatCode="0.0_)"/>
  </numFmts>
  <fonts count="76">
    <font>
      <name val="Calibri"/>
      <family val="2"/>
      <color theme="1"/>
      <sz val="11"/>
      <scheme val="minor"/>
    </font>
    <font>
      <name val="Calibri"/>
      <family val="2"/>
      <b val="1"/>
      <color theme="0"/>
      <sz val="11"/>
      <scheme val="minor"/>
    </font>
    <font>
      <name val="Calibri"/>
      <family val="2"/>
      <b val="1"/>
      <color theme="1"/>
      <sz val="11"/>
      <scheme val="minor"/>
    </font>
    <font>
      <name val="Calibri"/>
      <family val="2"/>
      <color theme="0"/>
      <sz val="11"/>
      <scheme val="minor"/>
    </font>
    <font>
      <name val="Calibri"/>
      <family val="2"/>
      <b val="1"/>
      <color theme="1"/>
      <sz val="12"/>
      <scheme val="minor"/>
    </font>
    <font>
      <name val="Calibri"/>
      <family val="2"/>
      <b val="1"/>
      <color rgb="FFFF0000"/>
      <sz val="11"/>
      <scheme val="minor"/>
    </font>
    <font>
      <name val="Calibri"/>
      <family val="2"/>
      <i val="1"/>
      <color theme="1"/>
      <sz val="11"/>
      <scheme val="minor"/>
    </font>
    <font>
      <name val="Calibri"/>
      <family val="2"/>
      <color theme="2" tint="-0.249977111117893"/>
      <sz val="11"/>
      <scheme val="minor"/>
    </font>
    <font>
      <name val="Arial"/>
      <family val="2"/>
      <sz val="10"/>
    </font>
    <font>
      <name val="Arial"/>
      <family val="2"/>
      <color theme="0"/>
      <sz val="10"/>
    </font>
    <font>
      <name val="Arial"/>
      <family val="2"/>
      <b val="1"/>
      <sz val="10"/>
    </font>
    <font>
      <name val="Arial"/>
      <family val="2"/>
      <sz val="8"/>
    </font>
    <font>
      <name val="Arial"/>
      <family val="2"/>
      <b val="1"/>
      <color rgb="FFFF0000"/>
      <sz val="10"/>
    </font>
    <font>
      <name val="Arial"/>
      <family val="2"/>
      <b val="1"/>
      <color theme="3" tint="0.3999755851924192"/>
      <sz val="10"/>
    </font>
    <font>
      <name val="Calibri"/>
      <family val="2"/>
      <b val="1"/>
      <color theme="0"/>
      <sz val="14"/>
      <scheme val="minor"/>
    </font>
    <font>
      <name val="Calibri"/>
      <family val="2"/>
      <color theme="1"/>
      <sz val="14"/>
      <scheme val="minor"/>
    </font>
    <font>
      <name val="Calibri"/>
      <family val="2"/>
      <color theme="0"/>
      <sz val="14"/>
      <scheme val="minor"/>
    </font>
    <font>
      <name val="Calibri"/>
      <family val="2"/>
      <color theme="0"/>
      <sz val="12"/>
      <scheme val="minor"/>
    </font>
    <font>
      <name val="Calibri"/>
      <family val="2"/>
      <b val="1"/>
      <color theme="0"/>
      <sz val="11"/>
      <u val="single"/>
      <scheme val="minor"/>
    </font>
    <font>
      <name val="Calibri"/>
      <family val="2"/>
      <b val="1"/>
      <color theme="2" tint="-0.749992370372631"/>
      <sz val="11"/>
      <scheme val="minor"/>
    </font>
    <font>
      <name val="Arial"/>
      <family val="2"/>
      <sz val="9"/>
    </font>
    <font>
      <name val="Arial"/>
      <family val="2"/>
      <b val="1"/>
      <sz val="9"/>
    </font>
    <font>
      <name val="Arial"/>
      <family val="2"/>
      <b val="1"/>
      <color theme="0"/>
      <sz val="9"/>
    </font>
    <font>
      <name val="Calibri"/>
      <family val="2"/>
      <color theme="1"/>
      <sz val="11"/>
      <scheme val="minor"/>
    </font>
    <font>
      <name val="Arial"/>
      <family val="2"/>
      <b val="1"/>
      <sz val="11"/>
    </font>
    <font>
      <name val="Arial"/>
      <family val="2"/>
      <color theme="0" tint="-0.499984740745262"/>
      <sz val="9"/>
    </font>
    <font>
      <name val="Arial"/>
      <family val="2"/>
      <b val="1"/>
      <color theme="0" tint="-0.499984740745262"/>
      <sz val="9"/>
    </font>
    <font>
      <name val="Courier"/>
      <family val="3"/>
      <sz val="12"/>
    </font>
    <font>
      <name val="Arial"/>
      <family val="2"/>
      <b val="1"/>
      <color indexed="8"/>
      <sz val="10"/>
    </font>
    <font>
      <name val="Arial"/>
      <family val="2"/>
      <color theme="1"/>
      <sz val="10"/>
    </font>
    <font>
      <name val="Calibri"/>
      <family val="2"/>
      <color theme="1"/>
      <sz val="12"/>
      <scheme val="minor"/>
    </font>
    <font>
      <name val="Arial"/>
      <family val="2"/>
      <b val="1"/>
      <color theme="1"/>
      <sz val="10"/>
    </font>
    <font>
      <name val="StempelGaramondRoman"/>
      <sz val="12"/>
    </font>
    <font>
      <name val="Arial"/>
      <family val="2"/>
      <b val="1"/>
      <color theme="0" tint="-0.1499984740745262"/>
      <sz val="10"/>
    </font>
    <font>
      <name val="Arial"/>
      <family val="2"/>
      <b val="1"/>
      <color indexed="8"/>
      <sz val="16"/>
    </font>
    <font>
      <name val="Times New Roman"/>
      <family val="1"/>
      <b val="1"/>
      <color theme="1"/>
      <sz val="14"/>
    </font>
    <font>
      <name val="Times New Roman"/>
      <family val="1"/>
      <color theme="1"/>
      <sz val="14"/>
    </font>
    <font>
      <name val="Times New Roman"/>
      <family val="1"/>
      <color theme="1"/>
      <sz val="12"/>
    </font>
    <font>
      <name val="Calibri"/>
      <family val="2"/>
      <color theme="1"/>
      <sz val="16"/>
      <scheme val="minor"/>
    </font>
    <font>
      <name val="Calibri"/>
      <family val="2"/>
      <b val="1"/>
      <color theme="0" tint="-0.249977111117893"/>
      <sz val="14"/>
      <scheme val="minor"/>
    </font>
    <font>
      <name val="Arial"/>
      <family val="2"/>
      <b val="1"/>
      <color indexed="12"/>
      <sz val="10"/>
    </font>
    <font>
      <name val="Arial"/>
      <family val="2"/>
      <b val="1"/>
      <color indexed="12"/>
      <sz val="8"/>
    </font>
    <font>
      <name val="Arial"/>
      <family val="2"/>
      <b val="1"/>
      <color indexed="12"/>
      <sz val="12"/>
    </font>
    <font>
      <name val="Arial"/>
      <family val="2"/>
      <b val="1"/>
      <color rgb="FFFFCC99"/>
      <sz val="8"/>
    </font>
    <font>
      <name val="Calibri"/>
      <family val="2"/>
      <color theme="10"/>
      <sz val="11"/>
      <u val="single"/>
      <scheme val="minor"/>
    </font>
    <font>
      <name val="IBM Plex Sans"/>
      <family val="2"/>
      <b val="1"/>
      <color theme="0"/>
      <sz val="20"/>
    </font>
    <font>
      <name val="IBM Plex Sans"/>
      <family val="2"/>
      <color theme="1"/>
      <sz val="20"/>
    </font>
    <font>
      <name val="IBM Plex Sans"/>
      <family val="2"/>
      <color theme="0"/>
      <sz val="20"/>
      <u val="single"/>
    </font>
    <font>
      <name val="IBM Plex Sans"/>
      <family val="2"/>
      <b val="1"/>
      <color theme="0"/>
      <sz val="22"/>
    </font>
    <font>
      <name val="IBM Plex Sans"/>
      <family val="2"/>
      <color theme="0"/>
      <sz val="16"/>
    </font>
    <font>
      <name val="IBM Plex Sans"/>
      <family val="2"/>
      <color theme="1"/>
      <sz val="12"/>
    </font>
    <font>
      <name val="IBM Plex Sans"/>
      <family val="2"/>
      <b val="1"/>
      <color theme="0"/>
      <sz val="12"/>
    </font>
    <font>
      <name val="IBM Plex Sans"/>
      <family val="2"/>
      <b val="1"/>
      <color theme="0"/>
      <sz val="14"/>
    </font>
    <font>
      <name val="IBM Plex Sans"/>
      <family val="2"/>
      <b val="1"/>
      <color rgb="FF0432FF"/>
      <sz val="12"/>
    </font>
    <font>
      <name val="IBM Plex Sans"/>
      <family val="2"/>
      <color theme="0"/>
      <sz val="12"/>
    </font>
    <font>
      <name val="IBM Plex Sans"/>
      <family val="2"/>
      <b val="1"/>
      <color theme="1"/>
      <sz val="16"/>
    </font>
    <font>
      <name val="IBM Plex Sans"/>
      <family val="2"/>
      <color theme="1"/>
      <sz val="16"/>
    </font>
    <font>
      <name val="IBM Plex Sans"/>
      <family val="2"/>
      <b val="1"/>
      <color rgb="FF0432FF"/>
      <sz val="16"/>
    </font>
    <font>
      <name val="IBM Plex Sans"/>
      <family val="2"/>
      <i val="1"/>
      <color theme="1"/>
      <sz val="10"/>
    </font>
    <font>
      <name val="IBM Plex Sans"/>
      <family val="2"/>
      <color rgb="FF0432FF"/>
      <sz val="12"/>
    </font>
    <font>
      <name val="IBM Plex Sans"/>
      <family val="2"/>
      <color rgb="FFFF0000"/>
      <sz val="12"/>
    </font>
    <font>
      <name val="IBM Plex Sans"/>
      <family val="2"/>
      <sz val="11"/>
    </font>
    <font>
      <name val="IBM Plex Sans"/>
      <family val="2"/>
      <i val="1"/>
      <color rgb="FFFF0000"/>
      <sz val="10"/>
    </font>
    <font>
      <name val="IBM Plex Sans"/>
      <family val="2"/>
      <b val="1"/>
      <color rgb="FFFFC000"/>
      <sz val="14"/>
    </font>
    <font>
      <name val="IBM Plex Sans"/>
      <family val="2"/>
      <i val="1"/>
      <color rgb="FFFF0000"/>
      <sz val="12"/>
    </font>
    <font>
      <name val="IBM Plex Sans"/>
      <family val="2"/>
      <i val="1"/>
      <color theme="1"/>
      <sz val="12"/>
    </font>
    <font>
      <name val="IBM Plex Sans"/>
      <family val="2"/>
      <b val="1"/>
      <sz val="12"/>
    </font>
    <font>
      <name val="IBM Plex Sans"/>
      <family val="2"/>
      <sz val="12"/>
    </font>
    <font>
      <name val="IBM Plex Sans"/>
      <family val="2"/>
      <b val="1"/>
      <color theme="7"/>
      <sz val="14"/>
    </font>
    <font>
      <name val="IBM Plex Sans"/>
      <family val="2"/>
      <b val="1"/>
      <color rgb="FFFF0000"/>
      <sz val="20"/>
    </font>
    <font>
      <name val="IBM Plex Sans"/>
      <family val="2"/>
      <b val="1"/>
      <color theme="1"/>
      <sz val="14"/>
    </font>
    <font>
      <name val="IBM Plex Sans"/>
      <family val="2"/>
      <b val="1"/>
      <color theme="1"/>
      <sz val="12"/>
    </font>
    <font>
      <name val="Calibri"/>
      <family val="2"/>
      <b val="1"/>
      <color theme="1"/>
      <sz val="18"/>
      <scheme val="minor"/>
    </font>
    <font>
      <name val="Calibri"/>
      <family val="2"/>
      <b val="1"/>
      <color theme="0" tint="-0.249977111117893"/>
      <sz val="11"/>
      <scheme val="minor"/>
    </font>
    <font>
      <name val="Arial"/>
      <family val="2"/>
      <color theme="0" tint="-0.249977111117893"/>
      <sz val="9"/>
    </font>
    <font>
      <name val="Arial"/>
      <family val="2"/>
      <color theme="0" tint="-0.249977111117893"/>
      <sz val="10"/>
    </font>
  </fonts>
  <fills count="40">
    <fill>
      <patternFill/>
    </fill>
    <fill>
      <patternFill patternType="gray125"/>
    </fill>
    <fill>
      <patternFill patternType="solid">
        <fgColor theme="0"/>
        <bgColor indexed="64"/>
      </patternFill>
    </fill>
    <fill>
      <patternFill patternType="solid">
        <fgColor theme="0" tint="-0.0499893185216834"/>
        <bgColor indexed="64"/>
      </patternFill>
    </fill>
    <fill>
      <patternFill patternType="solid">
        <fgColor theme="0" tint="-0.1499984740745262"/>
        <bgColor indexed="64"/>
      </patternFill>
    </fill>
    <fill>
      <patternFill patternType="solid">
        <fgColor theme="0" tint="-0.249977111117893"/>
        <bgColor indexed="64"/>
      </patternFill>
    </fill>
    <fill>
      <patternFill patternType="solid">
        <fgColor theme="4" tint="0.7999816888943144"/>
        <bgColor indexed="64"/>
      </patternFill>
    </fill>
    <fill>
      <patternFill patternType="solid">
        <fgColor theme="9" tint="0.7999816888943144"/>
        <bgColor indexed="64"/>
      </patternFill>
    </fill>
    <fill>
      <patternFill patternType="solid">
        <fgColor rgb="FF92D050"/>
        <bgColor indexed="64"/>
      </patternFill>
    </fill>
    <fill>
      <patternFill patternType="solid">
        <fgColor theme="0" tint="-0.499984740745262"/>
        <bgColor indexed="64"/>
      </patternFill>
    </fill>
    <fill>
      <patternFill patternType="solid">
        <fgColor theme="4" tint="0.3999755851924192"/>
        <bgColor indexed="64"/>
      </patternFill>
    </fill>
    <fill>
      <patternFill patternType="solid">
        <fgColor theme="8" tint="0.7999816888943144"/>
        <bgColor indexed="64"/>
      </patternFill>
    </fill>
    <fill>
      <patternFill patternType="solid">
        <fgColor theme="2" tint="-0.499984740745262"/>
        <bgColor indexed="64"/>
      </patternFill>
    </fill>
    <fill>
      <patternFill patternType="solid">
        <fgColor indexed="47"/>
        <bgColor indexed="64"/>
      </patternFill>
    </fill>
    <fill>
      <patternFill patternType="solid">
        <fgColor rgb="FFFF0000"/>
        <bgColor indexed="64"/>
      </patternFill>
    </fill>
    <fill>
      <patternFill patternType="solid">
        <fgColor rgb="FF0A0244"/>
        <bgColor indexed="64"/>
      </patternFill>
    </fill>
    <fill>
      <patternFill patternType="solid">
        <fgColor theme="4" tint="-0.499984740745262"/>
        <bgColor indexed="64"/>
      </patternFill>
    </fill>
    <fill>
      <patternFill patternType="solid">
        <fgColor theme="4" tint="0.5999938962981048"/>
        <bgColor indexed="64"/>
      </patternFill>
    </fill>
    <fill>
      <patternFill patternType="solid">
        <fgColor theme="4" tint="-0.249977111117893"/>
        <bgColor indexed="64"/>
      </patternFill>
    </fill>
    <fill>
      <patternFill patternType="solid">
        <fgColor theme="7" tint="0.5999938962981048"/>
        <bgColor indexed="64"/>
      </patternFill>
    </fill>
    <fill>
      <patternFill patternType="solid">
        <fgColor theme="5" tint="-0.249977111117893"/>
        <bgColor indexed="64"/>
      </patternFill>
    </fill>
    <fill>
      <patternFill patternType="solid">
        <fgColor theme="3"/>
        <bgColor indexed="64"/>
      </patternFill>
    </fill>
    <fill>
      <patternFill patternType="solid">
        <fgColor rgb="FFDDFC24"/>
        <bgColor indexed="64"/>
      </patternFill>
    </fill>
    <fill>
      <patternFill patternType="solid">
        <fgColor theme="7" tint="0.7999816888943144"/>
        <bgColor indexed="64"/>
      </patternFill>
    </fill>
    <fill>
      <patternFill patternType="solid">
        <fgColor rgb="FFFFFF00"/>
        <bgColor indexed="64"/>
      </patternFill>
    </fill>
    <fill>
      <patternFill patternType="solid">
        <fgColor rgb="FF99FF99"/>
        <bgColor indexed="64"/>
      </patternFill>
    </fill>
    <fill>
      <patternFill patternType="solid">
        <fgColor theme="3" tint="0.5999938962981048"/>
        <bgColor indexed="64"/>
      </patternFill>
    </fill>
    <fill>
      <patternFill patternType="solid">
        <fgColor rgb="FFFFC000"/>
        <bgColor indexed="64"/>
      </patternFill>
    </fill>
    <fill>
      <patternFill patternType="solid">
        <fgColor theme="6" tint="0.5999938962981048"/>
        <bgColor indexed="64"/>
      </patternFill>
    </fill>
    <fill>
      <patternFill patternType="solid">
        <fgColor theme="9" tint="0.5999938962981048"/>
        <bgColor indexed="64"/>
      </patternFill>
    </fill>
    <fill>
      <patternFill patternType="solid">
        <fgColor theme="4" tint="0.7999816888943144"/>
        <bgColor theme="4" tint="0.7999816888943144"/>
      </patternFill>
    </fill>
    <fill>
      <patternFill patternType="solid">
        <fgColor rgb="FF00B0F0"/>
        <bgColor indexed="64"/>
      </patternFill>
    </fill>
    <fill>
      <patternFill patternType="solid">
        <fgColor rgb="FFC00000"/>
        <bgColor indexed="64"/>
      </patternFill>
    </fill>
    <fill>
      <patternFill patternType="solid">
        <fgColor theme="1"/>
        <bgColor indexed="64"/>
      </patternFill>
    </fill>
    <fill>
      <patternFill patternType="solid">
        <fgColor theme="4"/>
        <bgColor indexed="64"/>
      </patternFill>
    </fill>
    <fill>
      <patternFill patternType="solid">
        <fgColor theme="6"/>
        <bgColor indexed="64"/>
      </patternFill>
    </fill>
    <fill>
      <patternFill patternType="solid">
        <fgColor rgb="FFD77E01"/>
        <bgColor indexed="64"/>
      </patternFill>
    </fill>
    <fill>
      <patternFill patternType="solid">
        <fgColor theme="2" tint="-0.09997863704336681"/>
        <bgColor indexed="64"/>
      </patternFill>
    </fill>
    <fill>
      <patternFill patternType="solid">
        <fgColor theme="9" tint="0.3999755851924192"/>
        <bgColor indexed="64"/>
      </patternFill>
    </fill>
    <fill>
      <patternFill patternType="solid">
        <fgColor theme="9" tint="-0.499984740745262"/>
        <bgColor indexed="64"/>
      </patternFill>
    </fill>
  </fills>
  <borders count="8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style="medium">
        <color indexed="64"/>
      </left>
      <right style="thin">
        <color indexed="64"/>
      </right>
      <top/>
      <bottom/>
      <diagonal/>
    </border>
    <border>
      <left style="thin">
        <color theme="4" tint="-0.249946592608417"/>
      </left>
      <right style="thin">
        <color theme="4" tint="-0.249946592608417"/>
      </right>
      <top style="thin">
        <color theme="4" tint="-0.249946592608417"/>
      </top>
      <bottom style="thin">
        <color theme="4" tint="-0.249946592608417"/>
      </bottom>
      <diagonal/>
    </border>
    <border>
      <left style="thin">
        <color indexed="64"/>
      </left>
      <right/>
      <top/>
      <bottom/>
      <diagonal/>
    </border>
    <border>
      <left/>
      <right style="medium">
        <color indexed="64"/>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medium">
        <color indexed="64"/>
      </left>
      <right/>
      <top/>
      <bottom style="medium">
        <color indexed="64"/>
      </bottom>
      <diagonal/>
    </border>
    <border>
      <left/>
      <right style="thin">
        <color theme="1"/>
      </right>
      <top style="thin">
        <color theme="1"/>
      </top>
      <bottom style="thin">
        <color theme="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right style="thin">
        <color rgb="FFBFBFBF"/>
      </right>
      <top/>
      <bottom style="thin">
        <color rgb="FFBFBFBF"/>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right style="thin">
        <color indexed="64"/>
      </right>
      <top/>
      <bottom style="medium">
        <color indexed="64"/>
      </bottom>
      <diagonal/>
    </border>
    <border>
      <left/>
      <right style="medium">
        <color indexed="64"/>
      </right>
      <top style="thin">
        <color indexed="64"/>
      </top>
      <bottom style="thin">
        <color indexed="64"/>
      </bottom>
      <diagonal/>
    </border>
    <border>
      <left style="thin">
        <color indexed="64"/>
      </left>
      <right style="medium">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style="medium">
        <color indexed="64"/>
      </left>
      <right/>
      <top/>
      <bottom style="thin">
        <color indexed="64"/>
      </bottom>
      <diagonal/>
    </border>
  </borders>
  <cellStyleXfs count="17">
    <xf numFmtId="0" fontId="23" fillId="0" borderId="0"/>
    <xf numFmtId="0" fontId="8" fillId="0" borderId="0"/>
    <xf numFmtId="184" fontId="8" fillId="0" borderId="0"/>
    <xf numFmtId="0" fontId="8" fillId="0" borderId="0"/>
    <xf numFmtId="185" fontId="23" fillId="0" borderId="0"/>
    <xf numFmtId="0" fontId="23" fillId="0" borderId="0"/>
    <xf numFmtId="186" fontId="27" fillId="0" borderId="0"/>
    <xf numFmtId="9" fontId="30" fillId="0" borderId="0"/>
    <xf numFmtId="185" fontId="30" fillId="0" borderId="0"/>
    <xf numFmtId="9" fontId="32" fillId="0" borderId="0"/>
    <xf numFmtId="0" fontId="30" fillId="0" borderId="0"/>
    <xf numFmtId="184" fontId="23" fillId="0" borderId="0"/>
    <xf numFmtId="9" fontId="23" fillId="0" borderId="0"/>
    <xf numFmtId="41" fontId="23" fillId="0" borderId="0"/>
    <xf numFmtId="184" fontId="8" fillId="0" borderId="0"/>
    <xf numFmtId="0" fontId="44" fillId="0" borderId="0"/>
    <xf numFmtId="0" fontId="30" fillId="0" borderId="0"/>
  </cellStyleXfs>
  <cellXfs count="931">
    <xf numFmtId="0" fontId="0" fillId="0" borderId="0" pivotButton="0" quotePrefix="0" xfId="0"/>
    <xf numFmtId="0" fontId="0" fillId="2" borderId="0" applyAlignment="1" pivotButton="0" quotePrefix="0" xfId="0">
      <alignment vertical="center"/>
    </xf>
    <xf numFmtId="0" fontId="2" fillId="7" borderId="1" applyAlignment="1" pivotButton="0" quotePrefix="0" xfId="0">
      <alignment horizontal="center" vertical="center"/>
    </xf>
    <xf numFmtId="0" fontId="2" fillId="3" borderId="1" applyAlignment="1" pivotButton="0" quotePrefix="0" xfId="0">
      <alignment horizontal="center" vertical="center"/>
    </xf>
    <xf numFmtId="0" fontId="0" fillId="2" borderId="0" applyAlignment="1" pivotButton="0" quotePrefix="0" xfId="0">
      <alignment horizontal="center" vertical="center"/>
    </xf>
    <xf numFmtId="164" fontId="0" fillId="2" borderId="0" applyAlignment="1" pivotButton="0" quotePrefix="0" xfId="0">
      <alignment horizontal="center" vertical="center"/>
    </xf>
    <xf numFmtId="164" fontId="0" fillId="3" borderId="1" applyAlignment="1" pivotButton="0" quotePrefix="0" xfId="0">
      <alignment horizontal="center" vertical="center"/>
    </xf>
    <xf numFmtId="164" fontId="0" fillId="4" borderId="1" applyAlignment="1" pivotButton="0" quotePrefix="0" xfId="0">
      <alignment horizontal="center" vertical="center"/>
    </xf>
    <xf numFmtId="164" fontId="0" fillId="5" borderId="1" applyAlignment="1" pivotButton="0" quotePrefix="0" xfId="0">
      <alignment horizontal="center" vertical="center"/>
    </xf>
    <xf numFmtId="0" fontId="0" fillId="3" borderId="9" applyAlignment="1" pivotButton="0" quotePrefix="0" xfId="0">
      <alignment horizontal="center" vertical="center"/>
    </xf>
    <xf numFmtId="0" fontId="0" fillId="3" borderId="10" applyAlignment="1" pivotButton="0" quotePrefix="0" xfId="0">
      <alignment horizontal="center" vertical="center"/>
    </xf>
    <xf numFmtId="164" fontId="0" fillId="3" borderId="15" applyAlignment="1" pivotButton="0" quotePrefix="0" xfId="0">
      <alignment horizontal="center" vertical="center"/>
    </xf>
    <xf numFmtId="0" fontId="0" fillId="4" borderId="9" applyAlignment="1" pivotButton="0" quotePrefix="0" xfId="0">
      <alignment horizontal="center" vertical="center"/>
    </xf>
    <xf numFmtId="0" fontId="0" fillId="4" borderId="10" applyAlignment="1" pivotButton="0" quotePrefix="0" xfId="0">
      <alignment horizontal="center" vertical="center"/>
    </xf>
    <xf numFmtId="164" fontId="0" fillId="4" borderId="15" applyAlignment="1" pivotButton="0" quotePrefix="0" xfId="0">
      <alignment horizontal="center" vertical="center"/>
    </xf>
    <xf numFmtId="0" fontId="0" fillId="5" borderId="9" applyAlignment="1" pivotButton="0" quotePrefix="0" xfId="0">
      <alignment horizontal="center" vertical="center"/>
    </xf>
    <xf numFmtId="0" fontId="0" fillId="5" borderId="10" applyAlignment="1" pivotButton="0" quotePrefix="0" xfId="0">
      <alignment horizontal="center" vertical="center"/>
    </xf>
    <xf numFmtId="164" fontId="0" fillId="5" borderId="15" applyAlignment="1" pivotButton="0" quotePrefix="0" xfId="0">
      <alignment horizontal="center" vertical="center"/>
    </xf>
    <xf numFmtId="164" fontId="3" fillId="9" borderId="23" applyAlignment="1" pivotButton="0" quotePrefix="0" xfId="0">
      <alignment vertical="center"/>
    </xf>
    <xf numFmtId="164" fontId="2" fillId="2" borderId="5" applyAlignment="1" pivotButton="0" quotePrefix="0" xfId="0">
      <alignment horizontal="center" vertical="center"/>
    </xf>
    <xf numFmtId="164" fontId="2" fillId="2" borderId="5" applyAlignment="1" pivotButton="0" quotePrefix="0" xfId="0">
      <alignment vertical="center"/>
    </xf>
    <xf numFmtId="0" fontId="2" fillId="3" borderId="25" applyAlignment="1" pivotButton="0" quotePrefix="0" xfId="0">
      <alignment horizontal="center" vertical="center"/>
    </xf>
    <xf numFmtId="0" fontId="2" fillId="3" borderId="26" applyAlignment="1" pivotButton="0" quotePrefix="0" xfId="0">
      <alignment horizontal="center" vertical="center"/>
    </xf>
    <xf numFmtId="0" fontId="2" fillId="3" borderId="27" applyAlignment="1" pivotButton="0" quotePrefix="0" xfId="0">
      <alignment horizontal="center" vertical="center"/>
    </xf>
    <xf numFmtId="164" fontId="0" fillId="3" borderId="2" applyAlignment="1" pivotButton="0" quotePrefix="0" xfId="0">
      <alignment horizontal="center" vertical="center"/>
    </xf>
    <xf numFmtId="0" fontId="2" fillId="3" borderId="5" applyAlignment="1" pivotButton="0" quotePrefix="0" xfId="0">
      <alignment horizontal="center" vertical="center"/>
    </xf>
    <xf numFmtId="164" fontId="2" fillId="3" borderId="23" applyAlignment="1" pivotButton="0" quotePrefix="0" xfId="0">
      <alignment horizontal="center" vertical="center"/>
    </xf>
    <xf numFmtId="0" fontId="2" fillId="4" borderId="11" applyAlignment="1" pivotButton="0" quotePrefix="0" xfId="0">
      <alignment horizontal="center" vertical="center"/>
    </xf>
    <xf numFmtId="0" fontId="2" fillId="4" borderId="13" applyAlignment="1" pivotButton="0" quotePrefix="0" xfId="0">
      <alignment horizontal="center" vertical="center"/>
    </xf>
    <xf numFmtId="0" fontId="2" fillId="4" borderId="28" applyAlignment="1" pivotButton="0" quotePrefix="0" xfId="0">
      <alignment horizontal="center" vertical="center"/>
    </xf>
    <xf numFmtId="164" fontId="0" fillId="4" borderId="2" applyAlignment="1" pivotButton="0" quotePrefix="0" xfId="0">
      <alignment horizontal="center" vertical="center"/>
    </xf>
    <xf numFmtId="0" fontId="2" fillId="4" borderId="5" applyAlignment="1" pivotButton="0" quotePrefix="0" xfId="0">
      <alignment horizontal="center" vertical="center"/>
    </xf>
    <xf numFmtId="164" fontId="2" fillId="4" borderId="23" applyAlignment="1" pivotButton="0" quotePrefix="0" xfId="0">
      <alignment horizontal="center" vertical="center"/>
    </xf>
    <xf numFmtId="0" fontId="2" fillId="5" borderId="11" applyAlignment="1" pivotButton="0" quotePrefix="0" xfId="0">
      <alignment horizontal="center" vertical="center"/>
    </xf>
    <xf numFmtId="0" fontId="2" fillId="5" borderId="13" applyAlignment="1" pivotButton="0" quotePrefix="0" xfId="0">
      <alignment horizontal="center" vertical="center"/>
    </xf>
    <xf numFmtId="0" fontId="2" fillId="5" borderId="28" applyAlignment="1" pivotButton="0" quotePrefix="0" xfId="0">
      <alignment horizontal="center" vertical="center"/>
    </xf>
    <xf numFmtId="164" fontId="0" fillId="5" borderId="2" applyAlignment="1" pivotButton="0" quotePrefix="0" xfId="0">
      <alignment horizontal="center" vertical="center"/>
    </xf>
    <xf numFmtId="0" fontId="2" fillId="5" borderId="5" applyAlignment="1" pivotButton="0" quotePrefix="0" xfId="0">
      <alignment horizontal="center" vertical="center"/>
    </xf>
    <xf numFmtId="164" fontId="2" fillId="5" borderId="23" applyAlignment="1" pivotButton="0" quotePrefix="0" xfId="0">
      <alignment horizontal="center" vertical="center"/>
    </xf>
    <xf numFmtId="164" fontId="2" fillId="2" borderId="24" applyAlignment="1" pivotButton="0" quotePrefix="0" xfId="0">
      <alignment horizontal="center" vertical="center"/>
    </xf>
    <xf numFmtId="0" fontId="6" fillId="6" borderId="16" applyAlignment="1" pivotButton="0" quotePrefix="0" xfId="0">
      <alignment vertical="center"/>
    </xf>
    <xf numFmtId="0" fontId="0" fillId="3" borderId="8" applyAlignment="1" pivotButton="0" quotePrefix="0" xfId="0">
      <alignment horizontal="center" vertical="center"/>
    </xf>
    <xf numFmtId="164" fontId="0" fillId="3" borderId="14" applyAlignment="1" pivotButton="0" quotePrefix="0" xfId="0">
      <alignment horizontal="center" vertical="center"/>
    </xf>
    <xf numFmtId="164" fontId="0" fillId="3" borderId="29" applyAlignment="1" pivotButton="0" quotePrefix="0" xfId="0">
      <alignment horizontal="center" vertical="center"/>
    </xf>
    <xf numFmtId="164" fontId="2" fillId="3" borderId="16" applyAlignment="1" pivotButton="0" quotePrefix="0" xfId="0">
      <alignment horizontal="center" vertical="center"/>
    </xf>
    <xf numFmtId="0" fontId="0" fillId="4" borderId="8" applyAlignment="1" pivotButton="0" quotePrefix="0" xfId="0">
      <alignment horizontal="center" vertical="center"/>
    </xf>
    <xf numFmtId="164" fontId="0" fillId="4" borderId="14" applyAlignment="1" pivotButton="0" quotePrefix="0" xfId="0">
      <alignment horizontal="center" vertical="center"/>
    </xf>
    <xf numFmtId="164" fontId="0" fillId="4" borderId="29" applyAlignment="1" pivotButton="0" quotePrefix="0" xfId="0">
      <alignment horizontal="center" vertical="center"/>
    </xf>
    <xf numFmtId="164" fontId="2" fillId="4" borderId="16" applyAlignment="1" pivotButton="0" quotePrefix="0" xfId="0">
      <alignment horizontal="center" vertical="center"/>
    </xf>
    <xf numFmtId="0" fontId="0" fillId="5" borderId="8" applyAlignment="1" pivotButton="0" quotePrefix="0" xfId="0">
      <alignment horizontal="center" vertical="center"/>
    </xf>
    <xf numFmtId="164" fontId="0" fillId="5" borderId="14" applyAlignment="1" pivotButton="0" quotePrefix="0" xfId="0">
      <alignment horizontal="center" vertical="center"/>
    </xf>
    <xf numFmtId="164" fontId="0" fillId="5" borderId="29" applyAlignment="1" pivotButton="0" quotePrefix="0" xfId="0">
      <alignment horizontal="center" vertical="center"/>
    </xf>
    <xf numFmtId="164" fontId="2" fillId="5" borderId="16" applyAlignment="1" pivotButton="0" quotePrefix="0" xfId="0">
      <alignment horizontal="center" vertical="center"/>
    </xf>
    <xf numFmtId="164" fontId="3" fillId="9" borderId="16" applyAlignment="1" pivotButton="0" quotePrefix="0" xfId="0">
      <alignment vertical="center"/>
    </xf>
    <xf numFmtId="164" fontId="0" fillId="3" borderId="28" applyAlignment="1" pivotButton="0" quotePrefix="0" xfId="0">
      <alignment horizontal="center" vertical="center"/>
    </xf>
    <xf numFmtId="164" fontId="2" fillId="3" borderId="5" applyAlignment="1" pivotButton="0" quotePrefix="0" xfId="0">
      <alignment horizontal="center" vertical="center"/>
    </xf>
    <xf numFmtId="164" fontId="0" fillId="4" borderId="28" applyAlignment="1" pivotButton="0" quotePrefix="0" xfId="0">
      <alignment horizontal="center" vertical="center"/>
    </xf>
    <xf numFmtId="164" fontId="2" fillId="4" borderId="5" applyAlignment="1" pivotButton="0" quotePrefix="0" xfId="0">
      <alignment horizontal="center" vertical="center"/>
    </xf>
    <xf numFmtId="164" fontId="0" fillId="5" borderId="28" applyAlignment="1" pivotButton="0" quotePrefix="0" xfId="0">
      <alignment horizontal="center" vertical="center"/>
    </xf>
    <xf numFmtId="164" fontId="2" fillId="5" borderId="5" applyAlignment="1" pivotButton="0" quotePrefix="0" xfId="0">
      <alignment horizontal="center" vertical="center"/>
    </xf>
    <xf numFmtId="164" fontId="3" fillId="9" borderId="5" applyAlignment="1" pivotButton="0" quotePrefix="0" xfId="0">
      <alignment vertical="center"/>
    </xf>
    <xf numFmtId="164" fontId="0" fillId="7" borderId="1" applyAlignment="1" pivotButton="0" quotePrefix="0" xfId="0">
      <alignment horizontal="center" vertical="center"/>
    </xf>
    <xf numFmtId="164" fontId="7" fillId="2" borderId="0" applyAlignment="1" pivotButton="0" quotePrefix="0" xfId="0">
      <alignment horizontal="center" vertical="center"/>
    </xf>
    <xf numFmtId="0" fontId="6" fillId="8" borderId="12" applyAlignment="1" pivotButton="0" quotePrefix="0" xfId="0">
      <alignment vertical="center"/>
    </xf>
    <xf numFmtId="0" fontId="6" fillId="6" borderId="16" applyAlignment="1" pivotButton="0" quotePrefix="0" xfId="0">
      <alignment horizontal="center" vertical="center"/>
    </xf>
    <xf numFmtId="0" fontId="6" fillId="6" borderId="23" applyAlignment="1" pivotButton="0" quotePrefix="0" xfId="0">
      <alignment horizontal="center" vertical="center"/>
    </xf>
    <xf numFmtId="0" fontId="6" fillId="6" borderId="17" applyAlignment="1" pivotButton="0" quotePrefix="0" xfId="0">
      <alignment horizontal="center" vertical="center"/>
    </xf>
    <xf numFmtId="0" fontId="2" fillId="3" borderId="9" applyAlignment="1" pivotButton="0" quotePrefix="0" xfId="0">
      <alignment horizontal="center" vertical="center"/>
    </xf>
    <xf numFmtId="0" fontId="2" fillId="3" borderId="33" applyAlignment="1" pivotButton="0" quotePrefix="0" xfId="0">
      <alignment horizontal="center" vertical="center"/>
    </xf>
    <xf numFmtId="0" fontId="8" fillId="2" borderId="38" applyAlignment="1" pivotButton="0" quotePrefix="0" xfId="1">
      <alignment horizontal="center" vertical="center"/>
    </xf>
    <xf numFmtId="0" fontId="8" fillId="2" borderId="20" applyAlignment="1" pivotButton="0" quotePrefix="0" xfId="1">
      <alignment horizontal="center" vertical="center"/>
    </xf>
    <xf numFmtId="0" fontId="8" fillId="2" borderId="0" applyAlignment="1" pivotButton="0" quotePrefix="0" xfId="1">
      <alignment horizontal="center" vertical="center"/>
    </xf>
    <xf numFmtId="0" fontId="8" fillId="2" borderId="0" applyAlignment="1" pivotButton="0" quotePrefix="0" xfId="1">
      <alignment vertical="center" wrapText="1"/>
    </xf>
    <xf numFmtId="0" fontId="11" fillId="2" borderId="0" applyAlignment="1" pivotButton="0" quotePrefix="0" xfId="1">
      <alignment vertical="center"/>
    </xf>
    <xf numFmtId="0" fontId="6" fillId="6" borderId="41" applyAlignment="1" pivotButton="0" quotePrefix="0" xfId="0">
      <alignment horizontal="center" vertical="center"/>
    </xf>
    <xf numFmtId="0" fontId="0" fillId="3" borderId="37" applyAlignment="1" pivotButton="0" quotePrefix="0" xfId="0">
      <alignment horizontal="center" vertical="center"/>
    </xf>
    <xf numFmtId="164" fontId="0" fillId="3" borderId="6" applyAlignment="1" pivotButton="0" quotePrefix="0" xfId="0">
      <alignment horizontal="center" vertical="center"/>
    </xf>
    <xf numFmtId="164" fontId="0" fillId="3" borderId="30" applyAlignment="1" pivotButton="0" quotePrefix="0" xfId="0">
      <alignment horizontal="center" vertical="center"/>
    </xf>
    <xf numFmtId="164" fontId="2" fillId="3" borderId="41" applyAlignment="1" pivotButton="0" quotePrefix="0" xfId="0">
      <alignment horizontal="center" vertical="center"/>
    </xf>
    <xf numFmtId="0" fontId="0" fillId="4" borderId="37" applyAlignment="1" pivotButton="0" quotePrefix="0" xfId="0">
      <alignment horizontal="center" vertical="center"/>
    </xf>
    <xf numFmtId="164" fontId="0" fillId="4" borderId="6" applyAlignment="1" pivotButton="0" quotePrefix="0" xfId="0">
      <alignment horizontal="center" vertical="center"/>
    </xf>
    <xf numFmtId="164" fontId="0" fillId="4" borderId="30" applyAlignment="1" pivotButton="0" quotePrefix="0" xfId="0">
      <alignment horizontal="center" vertical="center"/>
    </xf>
    <xf numFmtId="164" fontId="2" fillId="4" borderId="41" applyAlignment="1" pivotButton="0" quotePrefix="0" xfId="0">
      <alignment horizontal="center" vertical="center"/>
    </xf>
    <xf numFmtId="0" fontId="0" fillId="5" borderId="37" applyAlignment="1" pivotButton="0" quotePrefix="0" xfId="0">
      <alignment horizontal="center" vertical="center"/>
    </xf>
    <xf numFmtId="164" fontId="0" fillId="5" borderId="6" applyAlignment="1" pivotButton="0" quotePrefix="0" xfId="0">
      <alignment horizontal="center" vertical="center"/>
    </xf>
    <xf numFmtId="164" fontId="0" fillId="5" borderId="30" applyAlignment="1" pivotButton="0" quotePrefix="0" xfId="0">
      <alignment horizontal="center" vertical="center"/>
    </xf>
    <xf numFmtId="164" fontId="2" fillId="5" borderId="41" applyAlignment="1" pivotButton="0" quotePrefix="0" xfId="0">
      <alignment horizontal="center" vertical="center"/>
    </xf>
    <xf numFmtId="164" fontId="3" fillId="9" borderId="41" applyAlignment="1" pivotButton="0" quotePrefix="0" xfId="0">
      <alignment vertical="center"/>
    </xf>
    <xf numFmtId="164" fontId="0" fillId="5" borderId="27" applyAlignment="1" pivotButton="0" quotePrefix="0" xfId="0">
      <alignment horizontal="center" vertical="center"/>
    </xf>
    <xf numFmtId="164" fontId="2" fillId="5" borderId="24" applyAlignment="1" pivotButton="0" quotePrefix="0" xfId="0">
      <alignment horizontal="center" vertical="center"/>
    </xf>
    <xf numFmtId="164" fontId="3" fillId="9" borderId="24" applyAlignment="1" pivotButton="0" quotePrefix="0" xfId="0">
      <alignment vertical="center"/>
    </xf>
    <xf numFmtId="164" fontId="0" fillId="3" borderId="27" applyAlignment="1" pivotButton="0" quotePrefix="0" xfId="0">
      <alignment horizontal="center" vertical="center"/>
    </xf>
    <xf numFmtId="164" fontId="2" fillId="3" borderId="24" applyAlignment="1" pivotButton="0" quotePrefix="0" xfId="0">
      <alignment horizontal="center" vertical="center"/>
    </xf>
    <xf numFmtId="164" fontId="0" fillId="4" borderId="27" applyAlignment="1" pivotButton="0" quotePrefix="0" xfId="0">
      <alignment horizontal="center" vertical="center"/>
    </xf>
    <xf numFmtId="164" fontId="2" fillId="4" borderId="24" applyAlignment="1" pivotButton="0" quotePrefix="0" xfId="0">
      <alignment horizontal="center" vertical="center"/>
    </xf>
    <xf numFmtId="0" fontId="6" fillId="8" borderId="7" applyAlignment="1" pivotButton="0" quotePrefix="0" xfId="0">
      <alignment vertical="center"/>
    </xf>
    <xf numFmtId="0" fontId="0" fillId="15" borderId="0" applyAlignment="1" pivotButton="0" quotePrefix="0" xfId="0">
      <alignment vertical="center"/>
    </xf>
    <xf numFmtId="0" fontId="14" fillId="15" borderId="51" applyAlignment="1" pivotButton="0" quotePrefix="0" xfId="0">
      <alignment horizontal="center" vertical="center"/>
    </xf>
    <xf numFmtId="0" fontId="15" fillId="15" borderId="0" applyAlignment="1" pivotButton="0" quotePrefix="0" xfId="0">
      <alignment vertical="center"/>
    </xf>
    <xf numFmtId="0" fontId="16" fillId="15" borderId="51" applyAlignment="1" pivotButton="0" quotePrefix="0" xfId="0">
      <alignment horizontal="left" vertical="center"/>
    </xf>
    <xf numFmtId="165" fontId="16" fillId="15" borderId="51" applyAlignment="1" pivotButton="0" quotePrefix="0" xfId="0">
      <alignment horizontal="center" vertical="center"/>
    </xf>
    <xf numFmtId="0" fontId="14" fillId="15" borderId="51" applyAlignment="1" pivotButton="0" quotePrefix="0" xfId="0">
      <alignment horizontal="left" vertical="center"/>
    </xf>
    <xf numFmtId="165" fontId="14" fillId="15" borderId="51" applyAlignment="1" pivotButton="0" quotePrefix="0" xfId="0">
      <alignment horizontal="center" vertical="center"/>
    </xf>
    <xf numFmtId="0" fontId="14" fillId="16" borderId="51" applyAlignment="1" pivotButton="0" quotePrefix="0" xfId="0">
      <alignment horizontal="center" vertical="center"/>
    </xf>
    <xf numFmtId="0" fontId="17" fillId="16" borderId="51" applyAlignment="1" pivotButton="0" quotePrefix="0" xfId="0">
      <alignment horizontal="left" vertical="center" wrapText="1"/>
    </xf>
    <xf numFmtId="165" fontId="17" fillId="16" borderId="51" applyAlignment="1" pivotButton="0" quotePrefix="0" xfId="0">
      <alignment horizontal="left" vertical="center" wrapText="1"/>
    </xf>
    <xf numFmtId="0" fontId="3" fillId="15" borderId="0" applyAlignment="1" pivotButton="0" quotePrefix="0" xfId="0">
      <alignment vertical="center"/>
    </xf>
    <xf numFmtId="0" fontId="19" fillId="17" borderId="1" applyAlignment="1" pivotButton="0" quotePrefix="0" xfId="0">
      <alignment horizontal="center" vertical="center"/>
    </xf>
    <xf numFmtId="0" fontId="19" fillId="17" borderId="33" applyAlignment="1" pivotButton="0" quotePrefix="0" xfId="0">
      <alignment horizontal="center" vertical="center"/>
    </xf>
    <xf numFmtId="165" fontId="1" fillId="18" borderId="1" applyAlignment="1" pivotButton="0" quotePrefix="0" xfId="0">
      <alignment vertical="center"/>
    </xf>
    <xf numFmtId="165" fontId="1" fillId="18" borderId="33" applyAlignment="1" pivotButton="0" quotePrefix="0" xfId="0">
      <alignment vertical="center"/>
    </xf>
    <xf numFmtId="165" fontId="1" fillId="18" borderId="15" applyAlignment="1" pivotButton="0" quotePrefix="0" xfId="0">
      <alignment vertical="center"/>
    </xf>
    <xf numFmtId="165" fontId="1" fillId="18" borderId="36" applyAlignment="1" pivotButton="0" quotePrefix="0" xfId="0">
      <alignment vertical="center"/>
    </xf>
    <xf numFmtId="0" fontId="19" fillId="17" borderId="9" applyAlignment="1" pivotButton="0" quotePrefix="0" xfId="0">
      <alignment horizontal="center" vertical="center"/>
    </xf>
    <xf numFmtId="0" fontId="19" fillId="17" borderId="10" applyAlignment="1" pivotButton="0" quotePrefix="0" xfId="0">
      <alignment horizontal="center" vertical="center"/>
    </xf>
    <xf numFmtId="0" fontId="6" fillId="6" borderId="11" applyAlignment="1" pivotButton="0" quotePrefix="0" xfId="0">
      <alignment horizontal="center" vertical="center"/>
    </xf>
    <xf numFmtId="0" fontId="6" fillId="6" borderId="13" applyAlignment="1" pivotButton="0" quotePrefix="0" xfId="0">
      <alignment horizontal="center" vertical="center"/>
    </xf>
    <xf numFmtId="0" fontId="5" fillId="6" borderId="13" applyAlignment="1" pivotButton="0" quotePrefix="0" xfId="0">
      <alignment horizontal="center" vertical="center"/>
    </xf>
    <xf numFmtId="0" fontId="6" fillId="6" borderId="14" applyAlignment="1" pivotButton="0" quotePrefix="0" xfId="0">
      <alignment horizontal="center" vertical="center"/>
    </xf>
    <xf numFmtId="0" fontId="5" fillId="6" borderId="14" applyAlignment="1" pivotButton="0" quotePrefix="0" xfId="0">
      <alignment horizontal="center" vertical="center"/>
    </xf>
    <xf numFmtId="0" fontId="6" fillId="6" borderId="1" applyAlignment="1" pivotButton="0" quotePrefix="0" xfId="0">
      <alignment horizontal="center" vertical="center"/>
    </xf>
    <xf numFmtId="0" fontId="5" fillId="6" borderId="1" applyAlignment="1" pivotButton="0" quotePrefix="0" xfId="0">
      <alignment horizontal="center" vertical="center"/>
    </xf>
    <xf numFmtId="0" fontId="6" fillId="6" borderId="15" applyAlignment="1" pivotButton="0" quotePrefix="0" xfId="0">
      <alignment horizontal="center" vertical="center"/>
    </xf>
    <xf numFmtId="0" fontId="5" fillId="6" borderId="15" applyAlignment="1" pivotButton="0" quotePrefix="0" xfId="0">
      <alignment horizontal="center" vertical="center"/>
    </xf>
    <xf numFmtId="0" fontId="2" fillId="17" borderId="48" applyAlignment="1" pivotButton="0" quotePrefix="0" xfId="0">
      <alignment horizontal="center" vertical="center"/>
    </xf>
    <xf numFmtId="0" fontId="2" fillId="17" borderId="14" applyAlignment="1" pivotButton="0" quotePrefix="0" xfId="0">
      <alignment horizontal="center" vertical="center"/>
    </xf>
    <xf numFmtId="0" fontId="2" fillId="17" borderId="32" applyAlignment="1" pivotButton="0" quotePrefix="0" xfId="0">
      <alignment horizontal="center" vertical="center"/>
    </xf>
    <xf numFmtId="0" fontId="2" fillId="17" borderId="55" applyAlignment="1" pivotButton="0" quotePrefix="0" xfId="0">
      <alignment horizontal="center" vertical="center"/>
    </xf>
    <xf numFmtId="0" fontId="2" fillId="17" borderId="49" applyAlignment="1" pivotButton="0" quotePrefix="0" xfId="0">
      <alignment horizontal="center" vertical="center"/>
    </xf>
    <xf numFmtId="0" fontId="2" fillId="17" borderId="7" applyAlignment="1" pivotButton="0" quotePrefix="0" xfId="0">
      <alignment horizontal="center" vertical="center"/>
    </xf>
    <xf numFmtId="0" fontId="2" fillId="17" borderId="46" applyAlignment="1" pivotButton="0" quotePrefix="0" xfId="0">
      <alignment horizontal="center" vertical="center"/>
    </xf>
    <xf numFmtId="0" fontId="2" fillId="17" borderId="47" applyAlignment="1" pivotButton="0" quotePrefix="0" xfId="0">
      <alignment horizontal="center" vertical="center"/>
    </xf>
    <xf numFmtId="0" fontId="2" fillId="17" borderId="25" applyAlignment="1" pivotButton="0" quotePrefix="0" xfId="0">
      <alignment horizontal="center" vertical="center"/>
    </xf>
    <xf numFmtId="0" fontId="2" fillId="17" borderId="26" applyAlignment="1" pivotButton="0" quotePrefix="0" xfId="0">
      <alignment horizontal="center" vertical="center"/>
    </xf>
    <xf numFmtId="0" fontId="2" fillId="17" borderId="57" applyAlignment="1" pivotButton="0" quotePrefix="0" xfId="0">
      <alignment horizontal="center" vertical="center"/>
    </xf>
    <xf numFmtId="0" fontId="2" fillId="17" borderId="54" applyAlignment="1" pivotButton="0" quotePrefix="0" xfId="0">
      <alignment horizontal="center" vertical="center"/>
    </xf>
    <xf numFmtId="0" fontId="2" fillId="17" borderId="12" applyAlignment="1" pivotButton="0" quotePrefix="0" xfId="0">
      <alignment horizontal="center" vertical="center"/>
    </xf>
    <xf numFmtId="0" fontId="21" fillId="0" borderId="1" applyAlignment="1" pivotButton="0" quotePrefix="0" xfId="1">
      <alignment horizontal="center" vertical="center"/>
    </xf>
    <xf numFmtId="0" fontId="22" fillId="21" borderId="1" applyAlignment="1" pivotButton="0" quotePrefix="0" xfId="1">
      <alignment horizontal="center" vertical="center"/>
    </xf>
    <xf numFmtId="165" fontId="20" fillId="17" borderId="1" applyAlignment="1" pivotButton="0" quotePrefix="0" xfId="1">
      <alignment horizontal="right" vertical="center"/>
    </xf>
    <xf numFmtId="0" fontId="2" fillId="8" borderId="9" applyAlignment="1" pivotButton="0" quotePrefix="0" xfId="0">
      <alignment vertical="center"/>
    </xf>
    <xf numFmtId="164" fontId="2" fillId="8" borderId="1" applyAlignment="1" pivotButton="0" quotePrefix="0" xfId="0">
      <alignment vertical="center"/>
    </xf>
    <xf numFmtId="164" fontId="2" fillId="8" borderId="33" applyAlignment="1" pivotButton="0" quotePrefix="0" xfId="0">
      <alignment vertical="center"/>
    </xf>
    <xf numFmtId="165" fontId="1" fillId="20" borderId="15" applyAlignment="1" pivotButton="0" quotePrefix="0" xfId="0">
      <alignment vertical="center"/>
    </xf>
    <xf numFmtId="165" fontId="1" fillId="20" borderId="36" applyAlignment="1" pivotButton="0" quotePrefix="0" xfId="0">
      <alignment vertical="center"/>
    </xf>
    <xf numFmtId="0" fontId="9" fillId="2" borderId="0" pivotButton="0" quotePrefix="0" xfId="1"/>
    <xf numFmtId="0" fontId="8" fillId="2" borderId="0" pivotButton="0" quotePrefix="0" xfId="1"/>
    <xf numFmtId="14" fontId="8" fillId="2" borderId="38" pivotButton="0" quotePrefix="0" xfId="1"/>
    <xf numFmtId="0" fontId="8" fillId="2" borderId="0" applyAlignment="1" pivotButton="0" quotePrefix="0" xfId="1">
      <alignment horizontal="center"/>
    </xf>
    <xf numFmtId="0" fontId="8" fillId="2" borderId="12" pivotButton="0" quotePrefix="0" xfId="1"/>
    <xf numFmtId="0" fontId="8" fillId="2" borderId="5" applyAlignment="1" pivotButton="0" quotePrefix="0" xfId="1">
      <alignment horizontal="center"/>
    </xf>
    <xf numFmtId="0" fontId="8" fillId="2" borderId="0" applyAlignment="1" pivotButton="0" quotePrefix="0" xfId="1">
      <alignment horizontal="right"/>
    </xf>
    <xf numFmtId="0" fontId="8" fillId="2" borderId="5" pivotButton="0" quotePrefix="0" xfId="1"/>
    <xf numFmtId="0" fontId="12" fillId="2" borderId="0" applyAlignment="1" pivotButton="0" quotePrefix="0" xfId="1">
      <alignment horizontal="center"/>
    </xf>
    <xf numFmtId="0" fontId="12" fillId="2" borderId="0" applyAlignment="1" pivotButton="0" quotePrefix="0" xfId="1">
      <alignment horizontal="center" wrapText="1"/>
    </xf>
    <xf numFmtId="0" fontId="12" fillId="2" borderId="0" applyAlignment="1" pivotButton="0" quotePrefix="0" xfId="1">
      <alignment wrapText="1"/>
    </xf>
    <xf numFmtId="0" fontId="8" fillId="2" borderId="0" pivotButton="0" quotePrefix="0" xfId="3"/>
    <xf numFmtId="0" fontId="10" fillId="2" borderId="0" applyAlignment="1" pivotButton="0" quotePrefix="0" xfId="1">
      <alignment horizontal="center" vertical="center"/>
    </xf>
    <xf numFmtId="165" fontId="26" fillId="4" borderId="1" applyAlignment="1" pivotButton="0" quotePrefix="0" xfId="1">
      <alignment horizontal="right" vertical="center"/>
    </xf>
    <xf numFmtId="0" fontId="23" fillId="2" borderId="0" pivotButton="0" quotePrefix="0" xfId="5"/>
    <xf numFmtId="0" fontId="2" fillId="2" borderId="1" applyAlignment="1" pivotButton="0" quotePrefix="0" xfId="5">
      <alignment horizontal="center"/>
    </xf>
    <xf numFmtId="166" fontId="8" fillId="0" borderId="43" applyAlignment="1" pivotButton="0" quotePrefix="0" xfId="6">
      <alignment horizontal="left" vertical="center"/>
    </xf>
    <xf numFmtId="167" fontId="29" fillId="4" borderId="43" applyAlignment="1" pivotButton="0" quotePrefix="0" xfId="6">
      <alignment horizontal="right" vertical="center"/>
    </xf>
    <xf numFmtId="166" fontId="24" fillId="4" borderId="43" applyAlignment="1" applyProtection="1" pivotButton="0" quotePrefix="0" xfId="6">
      <alignment horizontal="right" vertical="center"/>
      <protection locked="0" hidden="0"/>
    </xf>
    <xf numFmtId="167" fontId="31" fillId="4" borderId="43" applyAlignment="1" pivotButton="0" quotePrefix="0" xfId="6">
      <alignment horizontal="right" vertical="center"/>
    </xf>
    <xf numFmtId="166" fontId="10" fillId="4" borderId="43" applyAlignment="1" applyProtection="1" pivotButton="0" quotePrefix="0" xfId="6">
      <alignment horizontal="right" vertical="center"/>
      <protection locked="0" hidden="0"/>
    </xf>
    <xf numFmtId="168" fontId="31" fillId="4" borderId="43" applyAlignment="1" pivotButton="0" quotePrefix="0" xfId="6">
      <alignment horizontal="right" vertical="center"/>
    </xf>
    <xf numFmtId="166" fontId="33" fillId="4" borderId="24" applyAlignment="1" applyProtection="1" pivotButton="0" quotePrefix="0" xfId="6">
      <alignment horizontal="center" vertical="center"/>
      <protection locked="0" hidden="0"/>
    </xf>
    <xf numFmtId="169" fontId="31" fillId="4" borderId="24" applyAlignment="1" pivotButton="0" quotePrefix="0" xfId="6">
      <alignment horizontal="center" vertical="center"/>
    </xf>
    <xf numFmtId="0" fontId="2" fillId="2" borderId="0" pivotButton="0" quotePrefix="0" xfId="5"/>
    <xf numFmtId="0" fontId="23" fillId="0" borderId="0" pivotButton="0" quotePrefix="0" xfId="5"/>
    <xf numFmtId="167" fontId="29" fillId="29" borderId="41" applyAlignment="1" pivotButton="0" quotePrefix="0" xfId="6">
      <alignment horizontal="right" vertical="center"/>
    </xf>
    <xf numFmtId="167" fontId="31" fillId="24" borderId="1" applyAlignment="1" pivotButton="0" quotePrefix="0" xfId="6">
      <alignment horizontal="right" vertical="center"/>
    </xf>
    <xf numFmtId="166" fontId="28" fillId="26" borderId="5" applyAlignment="1" pivotButton="0" quotePrefix="0" xfId="6">
      <alignment horizontal="left" vertical="center"/>
    </xf>
    <xf numFmtId="167" fontId="31" fillId="29" borderId="5" applyAlignment="1" pivotButton="0" quotePrefix="0" xfId="6">
      <alignment horizontal="right" vertical="center"/>
    </xf>
    <xf numFmtId="166" fontId="28" fillId="26" borderId="23" applyAlignment="1" pivotButton="0" quotePrefix="0" xfId="6">
      <alignment horizontal="left" vertical="center" wrapText="1"/>
    </xf>
    <xf numFmtId="166" fontId="28" fillId="26" borderId="23" applyAlignment="1" pivotButton="0" quotePrefix="0" xfId="6">
      <alignment horizontal="center" vertical="center" wrapText="1"/>
    </xf>
    <xf numFmtId="167" fontId="29" fillId="29" borderId="23" applyAlignment="1" pivotButton="0" quotePrefix="0" xfId="6">
      <alignment horizontal="right" vertical="center"/>
    </xf>
    <xf numFmtId="166" fontId="28" fillId="26" borderId="17" applyAlignment="1" pivotButton="0" quotePrefix="0" xfId="6">
      <alignment horizontal="left" vertical="center" wrapText="1"/>
    </xf>
    <xf numFmtId="166" fontId="28" fillId="26" borderId="17" applyAlignment="1" pivotButton="0" quotePrefix="0" xfId="6">
      <alignment horizontal="center" vertical="center" wrapText="1"/>
    </xf>
    <xf numFmtId="167" fontId="29" fillId="29" borderId="17" applyAlignment="1" pivotButton="0" quotePrefix="0" xfId="6">
      <alignment horizontal="right" vertical="center"/>
    </xf>
    <xf numFmtId="167" fontId="8" fillId="0" borderId="43" applyAlignment="1" pivotButton="0" quotePrefix="0" xfId="6">
      <alignment vertical="center"/>
    </xf>
    <xf numFmtId="166" fontId="28" fillId="6" borderId="16" applyAlignment="1" pivotButton="0" quotePrefix="0" xfId="6">
      <alignment horizontal="left" vertical="center"/>
    </xf>
    <xf numFmtId="167" fontId="29" fillId="28" borderId="16" applyAlignment="1" pivotButton="0" quotePrefix="0" xfId="6">
      <alignment horizontal="right" vertical="center"/>
    </xf>
    <xf numFmtId="166" fontId="29" fillId="6" borderId="23" applyAlignment="1" pivotButton="0" quotePrefix="0" xfId="6">
      <alignment horizontal="left" vertical="center"/>
    </xf>
    <xf numFmtId="166" fontId="29" fillId="6" borderId="23" applyAlignment="1" pivotButton="0" quotePrefix="0" xfId="6">
      <alignment horizontal="center" vertical="center"/>
    </xf>
    <xf numFmtId="167" fontId="29" fillId="28" borderId="23" applyAlignment="1" pivotButton="0" quotePrefix="0" xfId="6">
      <alignment horizontal="right" vertical="center"/>
    </xf>
    <xf numFmtId="167" fontId="29" fillId="28" borderId="17" applyAlignment="1" pivotButton="0" quotePrefix="0" xfId="6">
      <alignment horizontal="right" vertical="center"/>
    </xf>
    <xf numFmtId="166" fontId="8" fillId="4" borderId="43" applyAlignment="1" applyProtection="1" pivotButton="0" quotePrefix="0" xfId="6">
      <alignment horizontal="left" vertical="center"/>
      <protection locked="0" hidden="0"/>
    </xf>
    <xf numFmtId="166" fontId="28" fillId="6" borderId="5" applyAlignment="1" pivotButton="0" quotePrefix="0" xfId="6">
      <alignment horizontal="left" vertical="center"/>
    </xf>
    <xf numFmtId="167" fontId="31" fillId="28" borderId="5" applyAlignment="1" pivotButton="0" quotePrefix="0" xfId="6">
      <alignment horizontal="right" vertical="center"/>
    </xf>
    <xf numFmtId="166" fontId="8" fillId="4" borderId="18" applyAlignment="1" applyProtection="1" pivotButton="0" quotePrefix="0" xfId="6">
      <alignment horizontal="left" vertical="center"/>
      <protection locked="0" hidden="0"/>
    </xf>
    <xf numFmtId="166" fontId="8" fillId="4" borderId="24" applyAlignment="1" applyProtection="1" pivotButton="0" quotePrefix="0" xfId="6">
      <alignment horizontal="left" vertical="center"/>
      <protection locked="0" hidden="0"/>
    </xf>
    <xf numFmtId="0" fontId="2" fillId="30" borderId="1" pivotButton="0" quotePrefix="0" xfId="0"/>
    <xf numFmtId="0" fontId="2" fillId="30" borderId="59" pivotButton="0" quotePrefix="0" xfId="0"/>
    <xf numFmtId="0" fontId="2" fillId="30" borderId="3" applyAlignment="1" pivotButton="0" quotePrefix="0" xfId="0">
      <alignment horizontal="center" wrapText="1"/>
    </xf>
    <xf numFmtId="0" fontId="0" fillId="3" borderId="64" pivotButton="0" quotePrefix="0" xfId="0"/>
    <xf numFmtId="170" fontId="0" fillId="23" borderId="64" pivotButton="0" quotePrefix="0" xfId="4"/>
    <xf numFmtId="170" fontId="0" fillId="23" borderId="61" pivotButton="0" quotePrefix="0" xfId="4"/>
    <xf numFmtId="0" fontId="0" fillId="3" borderId="65" pivotButton="0" quotePrefix="0" xfId="0"/>
    <xf numFmtId="170" fontId="0" fillId="23" borderId="65" pivotButton="0" quotePrefix="0" xfId="4"/>
    <xf numFmtId="170" fontId="0" fillId="23" borderId="66" pivotButton="0" quotePrefix="0" xfId="4"/>
    <xf numFmtId="170" fontId="0" fillId="23" borderId="6" pivotButton="0" quotePrefix="0" xfId="4"/>
    <xf numFmtId="170" fontId="0" fillId="23" borderId="63" pivotButton="0" quotePrefix="0" xfId="4"/>
    <xf numFmtId="0" fontId="0" fillId="3" borderId="6" pivotButton="0" quotePrefix="0" xfId="0"/>
    <xf numFmtId="0" fontId="0" fillId="2" borderId="0" pivotButton="0" quotePrefix="0" xfId="0"/>
    <xf numFmtId="0" fontId="23" fillId="25" borderId="1" applyAlignment="1" pivotButton="0" quotePrefix="0" xfId="5">
      <alignment horizontal="right"/>
    </xf>
    <xf numFmtId="171" fontId="23" fillId="25" borderId="1" pivotButton="0" quotePrefix="0" xfId="5"/>
    <xf numFmtId="2" fontId="23" fillId="25" borderId="1" pivotButton="0" quotePrefix="0" xfId="5"/>
    <xf numFmtId="0" fontId="23" fillId="19" borderId="1" applyAlignment="1" pivotButton="0" quotePrefix="0" xfId="5">
      <alignment horizontal="right"/>
    </xf>
    <xf numFmtId="171" fontId="23" fillId="19" borderId="1" pivotButton="0" quotePrefix="0" xfId="5"/>
    <xf numFmtId="2" fontId="23" fillId="19" borderId="1" pivotButton="0" quotePrefix="0" xfId="5"/>
    <xf numFmtId="171" fontId="28" fillId="19" borderId="23" applyAlignment="1" pivotButton="0" quotePrefix="0" xfId="6">
      <alignment horizontal="center" vertical="center" wrapText="1"/>
    </xf>
    <xf numFmtId="171" fontId="28" fillId="25" borderId="23" applyAlignment="1" pivotButton="0" quotePrefix="0" xfId="6">
      <alignment horizontal="center" vertical="center" wrapText="1"/>
    </xf>
    <xf numFmtId="171" fontId="28" fillId="22" borderId="23" applyAlignment="1" pivotButton="0" quotePrefix="0" xfId="6">
      <alignment horizontal="center" vertical="center" wrapText="1"/>
    </xf>
    <xf numFmtId="171" fontId="29" fillId="22" borderId="17" applyAlignment="1" pivotButton="0" quotePrefix="0" xfId="6">
      <alignment horizontal="center" vertical="center"/>
    </xf>
    <xf numFmtId="0" fontId="23" fillId="22" borderId="1" applyAlignment="1" pivotButton="0" quotePrefix="0" xfId="5">
      <alignment horizontal="right"/>
    </xf>
    <xf numFmtId="171" fontId="23" fillId="22" borderId="1" pivotButton="0" quotePrefix="0" xfId="5"/>
    <xf numFmtId="2" fontId="23" fillId="22" borderId="1" pivotButton="0" quotePrefix="0" xfId="5"/>
    <xf numFmtId="0" fontId="23" fillId="27" borderId="1" applyAlignment="1" pivotButton="0" quotePrefix="0" xfId="5">
      <alignment horizontal="right"/>
    </xf>
    <xf numFmtId="171" fontId="23" fillId="27" borderId="1" pivotButton="0" quotePrefix="0" xfId="5"/>
    <xf numFmtId="2" fontId="23" fillId="27" borderId="1" pivotButton="0" quotePrefix="0" xfId="5"/>
    <xf numFmtId="171" fontId="29" fillId="27" borderId="23" applyAlignment="1" pivotButton="0" quotePrefix="0" xfId="6">
      <alignment horizontal="center" vertical="center"/>
    </xf>
    <xf numFmtId="166" fontId="29" fillId="27" borderId="23" applyAlignment="1" pivotButton="0" quotePrefix="0" xfId="6">
      <alignment horizontal="left" vertical="center"/>
    </xf>
    <xf numFmtId="166" fontId="29" fillId="19" borderId="23" applyAlignment="1" pivotButton="0" quotePrefix="0" xfId="6">
      <alignment horizontal="left" vertical="center"/>
    </xf>
    <xf numFmtId="166" fontId="29" fillId="22" borderId="17" applyAlignment="1" pivotButton="0" quotePrefix="0" xfId="6">
      <alignment horizontal="left" vertical="center"/>
    </xf>
    <xf numFmtId="166" fontId="28" fillId="19" borderId="23" applyAlignment="1" pivotButton="0" quotePrefix="0" xfId="6">
      <alignment horizontal="left" vertical="center" wrapText="1"/>
    </xf>
    <xf numFmtId="166" fontId="28" fillId="25" borderId="23" applyAlignment="1" pivotButton="0" quotePrefix="0" xfId="6">
      <alignment horizontal="left" vertical="center" wrapText="1"/>
    </xf>
    <xf numFmtId="166" fontId="28" fillId="22" borderId="23" applyAlignment="1" pivotButton="0" quotePrefix="0" xfId="6">
      <alignment horizontal="left" vertical="center" wrapText="1"/>
    </xf>
    <xf numFmtId="166" fontId="8" fillId="2" borderId="0" applyAlignment="1" applyProtection="1" pivotButton="0" quotePrefix="0" xfId="6">
      <alignment horizontal="left" vertical="center"/>
      <protection locked="0" hidden="0"/>
    </xf>
    <xf numFmtId="166" fontId="33" fillId="2" borderId="0" applyAlignment="1" applyProtection="1" pivotButton="0" quotePrefix="0" xfId="6">
      <alignment horizontal="center" vertical="center"/>
      <protection locked="0" hidden="0"/>
    </xf>
    <xf numFmtId="169" fontId="31" fillId="2" borderId="0" applyAlignment="1" pivotButton="0" quotePrefix="0" xfId="6">
      <alignment horizontal="center" vertical="center"/>
    </xf>
    <xf numFmtId="172" fontId="29" fillId="29" borderId="16" applyAlignment="1" pivotButton="0" quotePrefix="0" xfId="6">
      <alignment horizontal="right" vertical="center"/>
    </xf>
    <xf numFmtId="172" fontId="29" fillId="29" borderId="23" applyAlignment="1" pivotButton="0" quotePrefix="0" xfId="6">
      <alignment horizontal="right" vertical="center"/>
    </xf>
    <xf numFmtId="172" fontId="29" fillId="29" borderId="17" applyAlignment="1" pivotButton="0" quotePrefix="0" xfId="6">
      <alignment horizontal="right" vertical="center"/>
    </xf>
    <xf numFmtId="172" fontId="28" fillId="26" borderId="5" applyAlignment="1" pivotButton="0" quotePrefix="0" xfId="6">
      <alignment horizontal="left" vertical="center"/>
    </xf>
    <xf numFmtId="172" fontId="31" fillId="29" borderId="5" applyAlignment="1" pivotButton="0" quotePrefix="0" xfId="6">
      <alignment horizontal="right" vertical="center"/>
    </xf>
    <xf numFmtId="172" fontId="29" fillId="28" borderId="23" applyAlignment="1" pivotButton="0" quotePrefix="0" xfId="6">
      <alignment horizontal="right" vertical="center"/>
    </xf>
    <xf numFmtId="172" fontId="29" fillId="6" borderId="23" applyAlignment="1" pivotButton="0" quotePrefix="0" xfId="6">
      <alignment horizontal="center" vertical="center"/>
    </xf>
    <xf numFmtId="172" fontId="29" fillId="19" borderId="23" applyAlignment="1" pivotButton="0" quotePrefix="0" xfId="6">
      <alignment horizontal="center" vertical="center"/>
    </xf>
    <xf numFmtId="172" fontId="29" fillId="28" borderId="17" applyAlignment="1" pivotButton="0" quotePrefix="0" xfId="6">
      <alignment horizontal="right" vertical="center"/>
    </xf>
    <xf numFmtId="173" fontId="31" fillId="28" borderId="5" applyAlignment="1" pivotButton="0" quotePrefix="0" xfId="6">
      <alignment horizontal="right" vertical="center"/>
    </xf>
    <xf numFmtId="174" fontId="31" fillId="4" borderId="43" applyAlignment="1" pivotButton="0" quotePrefix="0" xfId="6">
      <alignment horizontal="right" vertical="center"/>
    </xf>
    <xf numFmtId="175" fontId="23" fillId="27" borderId="1" pivotButton="0" quotePrefix="0" xfId="5"/>
    <xf numFmtId="175" fontId="23" fillId="19" borderId="1" pivotButton="0" quotePrefix="0" xfId="5"/>
    <xf numFmtId="175" fontId="23" fillId="25" borderId="1" pivotButton="0" quotePrefix="0" xfId="5"/>
    <xf numFmtId="175" fontId="23" fillId="22" borderId="1" pivotButton="0" quotePrefix="0" xfId="5"/>
    <xf numFmtId="175" fontId="2" fillId="2" borderId="0" pivotButton="0" quotePrefix="0" xfId="5"/>
    <xf numFmtId="171" fontId="2" fillId="2" borderId="0" pivotButton="0" quotePrefix="0" xfId="5"/>
    <xf numFmtId="172" fontId="23" fillId="2" borderId="0" pivotButton="0" quotePrefix="0" xfId="5"/>
    <xf numFmtId="0" fontId="36" fillId="17" borderId="24" applyAlignment="1" pivotButton="0" quotePrefix="0" xfId="0">
      <alignment horizontal="center" vertical="center" wrapText="1"/>
    </xf>
    <xf numFmtId="0" fontId="36" fillId="17" borderId="5" applyAlignment="1" pivotButton="0" quotePrefix="0" xfId="0">
      <alignment horizontal="center" vertical="center" wrapText="1"/>
    </xf>
    <xf numFmtId="176" fontId="36" fillId="17" borderId="5" applyAlignment="1" pivotButton="0" quotePrefix="0" xfId="11">
      <alignment horizontal="center" vertical="center" wrapText="1"/>
    </xf>
    <xf numFmtId="166" fontId="28" fillId="19" borderId="16" applyAlignment="1" pivotButton="0" quotePrefix="0" xfId="6">
      <alignment horizontal="left" vertical="center" wrapText="1"/>
    </xf>
    <xf numFmtId="171" fontId="28" fillId="19" borderId="16" applyAlignment="1" pivotButton="0" quotePrefix="0" xfId="6">
      <alignment horizontal="center" vertical="center" wrapText="1"/>
    </xf>
    <xf numFmtId="167" fontId="29" fillId="29" borderId="16" applyAlignment="1" pivotButton="0" quotePrefix="0" xfId="6">
      <alignment horizontal="right" vertical="center"/>
    </xf>
    <xf numFmtId="166" fontId="28" fillId="24" borderId="16" applyAlignment="1" pivotButton="0" quotePrefix="0" xfId="6">
      <alignment horizontal="left" vertical="center" wrapText="1"/>
    </xf>
    <xf numFmtId="171" fontId="28" fillId="24" borderId="16" applyAlignment="1" pivotButton="0" quotePrefix="0" xfId="6">
      <alignment horizontal="center" vertical="center" wrapText="1"/>
    </xf>
    <xf numFmtId="0" fontId="23" fillId="2" borderId="1" applyAlignment="1" pivotButton="0" quotePrefix="0" xfId="5">
      <alignment horizontal="right"/>
    </xf>
    <xf numFmtId="171" fontId="23" fillId="2" borderId="1" pivotButton="0" quotePrefix="0" xfId="5"/>
    <xf numFmtId="2" fontId="23" fillId="2" borderId="1" pivotButton="0" quotePrefix="0" xfId="5"/>
    <xf numFmtId="0" fontId="2" fillId="2" borderId="0" applyAlignment="1" pivotButton="0" quotePrefix="0" xfId="5">
      <alignment vertical="center"/>
    </xf>
    <xf numFmtId="0" fontId="23" fillId="2" borderId="0" applyAlignment="1" pivotButton="0" quotePrefix="0" xfId="5">
      <alignment horizontal="center"/>
    </xf>
    <xf numFmtId="9" fontId="23" fillId="2" borderId="0" applyAlignment="1" pivotButton="0" quotePrefix="0" xfId="12">
      <alignment horizontal="center"/>
    </xf>
    <xf numFmtId="166" fontId="28" fillId="27" borderId="16" applyAlignment="1" pivotButton="0" quotePrefix="0" xfId="6">
      <alignment horizontal="left" vertical="center" wrapText="1"/>
    </xf>
    <xf numFmtId="171" fontId="28" fillId="27" borderId="16" applyAlignment="1" pivotButton="0" quotePrefix="0" xfId="6">
      <alignment horizontal="center" vertical="center" wrapText="1"/>
    </xf>
    <xf numFmtId="0" fontId="23" fillId="2" borderId="16" applyAlignment="1" pivotButton="0" quotePrefix="0" xfId="5">
      <alignment horizontal="center"/>
    </xf>
    <xf numFmtId="166" fontId="29" fillId="6" borderId="42" applyAlignment="1" pivotButton="0" quotePrefix="0" xfId="6">
      <alignment horizontal="left" vertical="center"/>
    </xf>
    <xf numFmtId="166" fontId="29" fillId="6" borderId="42" applyAlignment="1" pivotButton="0" quotePrefix="0" xfId="6">
      <alignment horizontal="center" vertical="center"/>
    </xf>
    <xf numFmtId="166" fontId="29" fillId="6" borderId="41" applyAlignment="1" pivotButton="0" quotePrefix="0" xfId="6">
      <alignment horizontal="left" vertical="center"/>
    </xf>
    <xf numFmtId="171" fontId="29" fillId="6" borderId="41" applyAlignment="1" pivotButton="0" quotePrefix="0" xfId="6">
      <alignment horizontal="center" vertical="center"/>
    </xf>
    <xf numFmtId="166" fontId="29" fillId="6" borderId="16" applyAlignment="1" pivotButton="0" quotePrefix="0" xfId="6">
      <alignment horizontal="left" vertical="center"/>
    </xf>
    <xf numFmtId="166" fontId="29" fillId="6" borderId="16" applyAlignment="1" pivotButton="0" quotePrefix="0" xfId="6">
      <alignment horizontal="center" vertical="center"/>
    </xf>
    <xf numFmtId="166" fontId="29" fillId="25" borderId="17" applyAlignment="1" pivotButton="0" quotePrefix="0" xfId="6">
      <alignment horizontal="left" vertical="center"/>
    </xf>
    <xf numFmtId="165" fontId="31" fillId="19" borderId="23" applyAlignment="1" pivotButton="0" quotePrefix="0" xfId="6">
      <alignment horizontal="center" vertical="center"/>
    </xf>
    <xf numFmtId="165" fontId="31" fillId="25" borderId="17" applyAlignment="1" pivotButton="0" quotePrefix="0" xfId="6">
      <alignment horizontal="center" vertical="center"/>
    </xf>
    <xf numFmtId="172" fontId="23" fillId="2" borderId="1" applyAlignment="1" pivotButton="0" quotePrefix="0" xfId="5">
      <alignment horizontal="center" vertical="center"/>
    </xf>
    <xf numFmtId="165" fontId="2" fillId="2" borderId="1" applyAlignment="1" pivotButton="0" quotePrefix="0" xfId="5">
      <alignment horizontal="center" vertical="center"/>
    </xf>
    <xf numFmtId="172" fontId="28" fillId="4" borderId="16" applyAlignment="1" pivotButton="0" quotePrefix="0" xfId="6">
      <alignment horizontal="center" vertical="center" wrapText="1"/>
    </xf>
    <xf numFmtId="172" fontId="28" fillId="4" borderId="23" applyAlignment="1" pivotButton="0" quotePrefix="0" xfId="6">
      <alignment horizontal="center" vertical="center" wrapText="1"/>
    </xf>
    <xf numFmtId="172" fontId="28" fillId="4" borderId="17" applyAlignment="1" pivotButton="0" quotePrefix="0" xfId="6">
      <alignment horizontal="center" vertical="center" wrapText="1"/>
    </xf>
    <xf numFmtId="166" fontId="24" fillId="4" borderId="43" applyAlignment="1" applyProtection="1" pivotButton="0" quotePrefix="0" xfId="6">
      <alignment horizontal="right" vertical="center" wrapText="1"/>
      <protection locked="0" hidden="0"/>
    </xf>
    <xf numFmtId="0" fontId="2" fillId="2" borderId="1" applyAlignment="1" pivotButton="0" quotePrefix="0" xfId="5">
      <alignment horizontal="center" wrapText="1"/>
    </xf>
    <xf numFmtId="0" fontId="2" fillId="31" borderId="1" applyAlignment="1" pivotButton="0" quotePrefix="0" xfId="5">
      <alignment horizontal="center"/>
    </xf>
    <xf numFmtId="165" fontId="2" fillId="31" borderId="1" applyAlignment="1" pivotButton="0" quotePrefix="0" xfId="5">
      <alignment horizontal="center" vertical="center"/>
    </xf>
    <xf numFmtId="172" fontId="29" fillId="23" borderId="23" applyAlignment="1" pivotButton="0" quotePrefix="0" xfId="6">
      <alignment horizontal="right" vertical="center"/>
    </xf>
    <xf numFmtId="172" fontId="29" fillId="23" borderId="17" applyAlignment="1" pivotButton="0" quotePrefix="0" xfId="6">
      <alignment horizontal="right" vertical="center"/>
    </xf>
    <xf numFmtId="172" fontId="29" fillId="4" borderId="16" applyAlignment="1" pivotButton="0" quotePrefix="0" xfId="6">
      <alignment horizontal="right" vertical="center"/>
    </xf>
    <xf numFmtId="172" fontId="29" fillId="4" borderId="23" applyAlignment="1" pivotButton="0" quotePrefix="0" xfId="6">
      <alignment horizontal="right" vertical="center"/>
    </xf>
    <xf numFmtId="172" fontId="29" fillId="4" borderId="17" applyAlignment="1" pivotButton="0" quotePrefix="0" xfId="6">
      <alignment horizontal="right" vertical="center"/>
    </xf>
    <xf numFmtId="172" fontId="28" fillId="11" borderId="16" applyAlignment="1" pivotButton="0" quotePrefix="0" xfId="6">
      <alignment horizontal="center" vertical="center" wrapText="1"/>
    </xf>
    <xf numFmtId="172" fontId="29" fillId="11" borderId="16" applyAlignment="1" pivotButton="0" quotePrefix="0" xfId="6">
      <alignment horizontal="right" vertical="center"/>
    </xf>
    <xf numFmtId="172" fontId="28" fillId="11" borderId="23" applyAlignment="1" pivotButton="0" quotePrefix="0" xfId="6">
      <alignment horizontal="center" vertical="center" wrapText="1"/>
    </xf>
    <xf numFmtId="172" fontId="29" fillId="11" borderId="23" applyAlignment="1" pivotButton="0" quotePrefix="0" xfId="6">
      <alignment horizontal="right" vertical="center"/>
    </xf>
    <xf numFmtId="172" fontId="28" fillId="11" borderId="17" applyAlignment="1" pivotButton="0" quotePrefix="0" xfId="6">
      <alignment horizontal="center" vertical="center" wrapText="1"/>
    </xf>
    <xf numFmtId="172" fontId="29" fillId="11" borderId="17" applyAlignment="1" pivotButton="0" quotePrefix="0" xfId="6">
      <alignment horizontal="right" vertical="center"/>
    </xf>
    <xf numFmtId="172" fontId="28" fillId="4" borderId="5" applyAlignment="1" pivotButton="0" quotePrefix="0" xfId="6">
      <alignment horizontal="left" vertical="center"/>
    </xf>
    <xf numFmtId="172" fontId="31" fillId="4" borderId="5" applyAlignment="1" pivotButton="0" quotePrefix="0" xfId="6">
      <alignment horizontal="right" vertical="center"/>
    </xf>
    <xf numFmtId="172" fontId="28" fillId="11" borderId="5" applyAlignment="1" pivotButton="0" quotePrefix="0" xfId="6">
      <alignment horizontal="left" vertical="center"/>
    </xf>
    <xf numFmtId="172" fontId="31" fillId="11" borderId="5" applyAlignment="1" pivotButton="0" quotePrefix="0" xfId="6">
      <alignment horizontal="right" vertical="center"/>
    </xf>
    <xf numFmtId="166" fontId="28" fillId="23" borderId="16" applyAlignment="1" pivotButton="0" quotePrefix="0" xfId="6">
      <alignment horizontal="left" vertical="center"/>
    </xf>
    <xf numFmtId="167" fontId="29" fillId="23" borderId="16" applyAlignment="1" pivotButton="0" quotePrefix="0" xfId="6">
      <alignment horizontal="right" vertical="center"/>
    </xf>
    <xf numFmtId="172" fontId="29" fillId="23" borderId="23" applyAlignment="1" pivotButton="0" quotePrefix="0" xfId="6">
      <alignment horizontal="center" vertical="center"/>
    </xf>
    <xf numFmtId="166" fontId="28" fillId="23" borderId="5" applyAlignment="1" pivotButton="0" quotePrefix="0" xfId="6">
      <alignment horizontal="left" vertical="center"/>
    </xf>
    <xf numFmtId="173" fontId="31" fillId="23" borderId="5" applyAlignment="1" pivotButton="0" quotePrefix="0" xfId="6">
      <alignment horizontal="right" vertical="center"/>
    </xf>
    <xf numFmtId="166" fontId="28" fillId="19" borderId="16" applyAlignment="1" pivotButton="0" quotePrefix="0" xfId="6">
      <alignment horizontal="left" vertical="center"/>
    </xf>
    <xf numFmtId="167" fontId="29" fillId="19" borderId="16" applyAlignment="1" pivotButton="0" quotePrefix="0" xfId="6">
      <alignment horizontal="right" vertical="center"/>
    </xf>
    <xf numFmtId="172" fontId="29" fillId="19" borderId="23" applyAlignment="1" pivotButton="0" quotePrefix="0" xfId="6">
      <alignment horizontal="right" vertical="center"/>
    </xf>
    <xf numFmtId="172" fontId="29" fillId="19" borderId="17" applyAlignment="1" pivotButton="0" quotePrefix="0" xfId="6">
      <alignment horizontal="right" vertical="center"/>
    </xf>
    <xf numFmtId="166" fontId="28" fillId="19" borderId="5" applyAlignment="1" pivotButton="0" quotePrefix="0" xfId="6">
      <alignment horizontal="left" vertical="center"/>
    </xf>
    <xf numFmtId="173" fontId="31" fillId="19" borderId="5" applyAlignment="1" pivotButton="0" quotePrefix="0" xfId="6">
      <alignment horizontal="right" vertical="center"/>
    </xf>
    <xf numFmtId="0" fontId="14" fillId="16" borderId="51" applyAlignment="1" pivotButton="0" quotePrefix="0" xfId="0">
      <alignment horizontal="center" vertical="center" wrapText="1"/>
    </xf>
    <xf numFmtId="165" fontId="16" fillId="16" borderId="51" applyAlignment="1" pivotButton="0" quotePrefix="0" xfId="0">
      <alignment horizontal="center" vertical="center"/>
    </xf>
    <xf numFmtId="165" fontId="0" fillId="15" borderId="0" applyAlignment="1" pivotButton="0" quotePrefix="0" xfId="0">
      <alignment vertical="center"/>
    </xf>
    <xf numFmtId="165" fontId="3" fillId="15" borderId="0" applyAlignment="1" pivotButton="0" quotePrefix="0" xfId="0">
      <alignment vertical="center"/>
    </xf>
    <xf numFmtId="0" fontId="39" fillId="25" borderId="1" applyAlignment="1" pivotButton="0" quotePrefix="0" xfId="0">
      <alignment horizontal="center" vertical="center" wrapText="1"/>
    </xf>
    <xf numFmtId="2" fontId="39" fillId="25" borderId="1" applyAlignment="1" pivotButton="0" quotePrefix="0" xfId="0">
      <alignment horizontal="center" vertical="center"/>
    </xf>
    <xf numFmtId="0" fontId="10" fillId="13" borderId="1" applyAlignment="1" pivotButton="0" quotePrefix="0" xfId="1">
      <alignment horizontal="center" vertical="center"/>
    </xf>
    <xf numFmtId="0" fontId="10" fillId="13" borderId="1" applyAlignment="1" pivotButton="0" quotePrefix="0" xfId="1">
      <alignment horizontal="center" vertical="center" wrapText="1"/>
    </xf>
    <xf numFmtId="0" fontId="40" fillId="13" borderId="1" applyAlignment="1" pivotButton="0" quotePrefix="0" xfId="1">
      <alignment horizontal="center" vertical="center" wrapText="1"/>
    </xf>
    <xf numFmtId="0" fontId="8" fillId="0" borderId="1" applyAlignment="1" pivotButton="0" quotePrefix="0" xfId="1">
      <alignment horizontal="center" vertical="center"/>
    </xf>
    <xf numFmtId="0" fontId="11" fillId="0" borderId="1" applyAlignment="1" pivotButton="0" quotePrefix="0" xfId="1">
      <alignment horizontal="center" vertical="center"/>
    </xf>
    <xf numFmtId="0" fontId="11" fillId="0" borderId="1" applyAlignment="1" pivotButton="0" quotePrefix="0" xfId="1">
      <alignment horizontal="left" vertical="center"/>
    </xf>
    <xf numFmtId="177" fontId="11" fillId="0" borderId="1" applyAlignment="1" pivotButton="0" quotePrefix="0" xfId="1">
      <alignment horizontal="center" vertical="center" wrapText="1"/>
    </xf>
    <xf numFmtId="1" fontId="11" fillId="0" borderId="1" applyAlignment="1" pivotButton="0" quotePrefix="0" xfId="1">
      <alignment horizontal="center" vertical="center" wrapText="1"/>
    </xf>
    <xf numFmtId="0" fontId="8" fillId="24" borderId="1" applyAlignment="1" pivotButton="0" quotePrefix="0" xfId="1">
      <alignment horizontal="center" vertical="center"/>
    </xf>
    <xf numFmtId="0" fontId="11" fillId="24" borderId="1" applyAlignment="1" pivotButton="0" quotePrefix="0" xfId="1">
      <alignment horizontal="center" vertical="center"/>
    </xf>
    <xf numFmtId="0" fontId="11" fillId="24" borderId="1" applyAlignment="1" pivotButton="0" quotePrefix="0" xfId="1">
      <alignment horizontal="left" vertical="center"/>
    </xf>
    <xf numFmtId="177" fontId="11" fillId="24" borderId="1" applyAlignment="1" pivotButton="0" quotePrefix="0" xfId="1">
      <alignment horizontal="center" vertical="center" wrapText="1"/>
    </xf>
    <xf numFmtId="1" fontId="11" fillId="24" borderId="1" applyAlignment="1" pivotButton="0" quotePrefix="0" xfId="1">
      <alignment horizontal="center" vertical="center" wrapText="1"/>
    </xf>
    <xf numFmtId="0" fontId="42" fillId="13" borderId="2" applyAlignment="1" pivotButton="0" quotePrefix="0" xfId="1">
      <alignment horizontal="right" vertical="center"/>
    </xf>
    <xf numFmtId="0" fontId="43" fillId="13" borderId="1" applyAlignment="1" pivotButton="0" quotePrefix="0" xfId="1">
      <alignment horizontal="center" vertical="center"/>
    </xf>
    <xf numFmtId="0" fontId="46" fillId="0" borderId="0" applyAlignment="1" pivotButton="0" quotePrefix="0" xfId="0">
      <alignment vertical="center"/>
    </xf>
    <xf numFmtId="0" fontId="46" fillId="0" borderId="0" applyAlignment="1" pivotButton="0" quotePrefix="0" xfId="0">
      <alignment horizontal="left" vertical="center"/>
    </xf>
    <xf numFmtId="0" fontId="49" fillId="18" borderId="0" applyAlignment="1" pivotButton="0" quotePrefix="0" xfId="0">
      <alignment vertical="center"/>
    </xf>
    <xf numFmtId="0" fontId="49" fillId="18" borderId="0" applyAlignment="1" pivotButton="0" quotePrefix="0" xfId="16">
      <alignment vertical="center"/>
    </xf>
    <xf numFmtId="0" fontId="50" fillId="0" borderId="0" applyAlignment="1" pivotButton="0" quotePrefix="0" xfId="0">
      <alignment horizontal="center" vertical="center"/>
    </xf>
    <xf numFmtId="0" fontId="50" fillId="27" borderId="1" applyAlignment="1" pivotButton="0" quotePrefix="0" xfId="0">
      <alignment horizontal="left" vertical="center"/>
    </xf>
    <xf numFmtId="0" fontId="50" fillId="0" borderId="0" applyAlignment="1" pivotButton="0" quotePrefix="0" xfId="0">
      <alignment vertical="center"/>
    </xf>
    <xf numFmtId="0" fontId="50" fillId="0" borderId="0" applyAlignment="1" pivotButton="0" quotePrefix="0" xfId="0">
      <alignment horizontal="left" vertical="center"/>
    </xf>
    <xf numFmtId="0" fontId="50" fillId="23" borderId="1" applyAlignment="1" pivotButton="0" quotePrefix="0" xfId="0">
      <alignment vertical="center"/>
    </xf>
    <xf numFmtId="0" fontId="50" fillId="7" borderId="1" applyAlignment="1" pivotButton="0" quotePrefix="0" xfId="0">
      <alignment horizontal="left" vertical="center" wrapText="1"/>
    </xf>
    <xf numFmtId="0" fontId="51" fillId="32" borderId="0" applyAlignment="1" pivotButton="0" quotePrefix="0" xfId="16">
      <alignment horizontal="center" vertical="center"/>
    </xf>
    <xf numFmtId="0" fontId="52" fillId="33" borderId="0" applyAlignment="1" pivotButton="0" quotePrefix="0" xfId="16">
      <alignment vertical="center"/>
    </xf>
    <xf numFmtId="0" fontId="50" fillId="33" borderId="0" applyAlignment="1" pivotButton="0" quotePrefix="0" xfId="16">
      <alignment vertical="center"/>
    </xf>
    <xf numFmtId="0" fontId="50" fillId="0" borderId="0" applyAlignment="1" pivotButton="0" quotePrefix="0" xfId="16">
      <alignment vertical="center"/>
    </xf>
    <xf numFmtId="0" fontId="52" fillId="33" borderId="0" applyAlignment="1" pivotButton="0" quotePrefix="0" xfId="16">
      <alignment horizontal="left" vertical="center"/>
    </xf>
    <xf numFmtId="0" fontId="50" fillId="33" borderId="0" applyAlignment="1" pivotButton="0" quotePrefix="0" xfId="16">
      <alignment horizontal="left" vertical="center"/>
    </xf>
    <xf numFmtId="0" fontId="51" fillId="34" borderId="2" applyAlignment="1" pivotButton="0" quotePrefix="0" xfId="0">
      <alignment horizontal="center" vertical="center"/>
    </xf>
    <xf numFmtId="0" fontId="51" fillId="34" borderId="4" applyAlignment="1" pivotButton="0" quotePrefix="0" xfId="0">
      <alignment horizontal="center" vertical="center"/>
    </xf>
    <xf numFmtId="0" fontId="51" fillId="34" borderId="3" applyAlignment="1" pivotButton="0" quotePrefix="0" xfId="0">
      <alignment horizontal="center" vertical="center"/>
    </xf>
    <xf numFmtId="0" fontId="50" fillId="0" borderId="64" applyAlignment="1" pivotButton="0" quotePrefix="0" xfId="0">
      <alignment vertical="center" readingOrder="1"/>
    </xf>
    <xf numFmtId="0" fontId="50" fillId="27" borderId="68" applyAlignment="1" pivotButton="0" quotePrefix="0" xfId="0">
      <alignment horizontal="right" vertical="center"/>
    </xf>
    <xf numFmtId="0" fontId="50" fillId="0" borderId="6" applyAlignment="1" pivotButton="0" quotePrefix="0" xfId="0">
      <alignment vertical="center" readingOrder="1"/>
    </xf>
    <xf numFmtId="0" fontId="54" fillId="35" borderId="0" applyAlignment="1" pivotButton="0" quotePrefix="0" xfId="0">
      <alignment horizontal="right" vertical="center"/>
    </xf>
    <xf numFmtId="0" fontId="50" fillId="0" borderId="65" applyAlignment="1" pivotButton="0" quotePrefix="0" xfId="0">
      <alignment vertical="center" readingOrder="1"/>
    </xf>
    <xf numFmtId="0" fontId="50" fillId="0" borderId="1" applyAlignment="1" pivotButton="0" quotePrefix="0" xfId="0">
      <alignment vertical="center" wrapText="1"/>
    </xf>
    <xf numFmtId="3" fontId="53" fillId="0" borderId="1" applyAlignment="1" pivotButton="0" quotePrefix="0" xfId="0">
      <alignment horizontal="center" vertical="center"/>
    </xf>
    <xf numFmtId="3" fontId="50" fillId="0" borderId="0" applyAlignment="1" pivotButton="0" quotePrefix="0" xfId="0">
      <alignment vertical="center"/>
    </xf>
    <xf numFmtId="0" fontId="51" fillId="34" borderId="1" applyAlignment="1" pivotButton="0" quotePrefix="0" xfId="0">
      <alignment horizontal="center" vertical="center"/>
    </xf>
    <xf numFmtId="0" fontId="50" fillId="0" borderId="0" applyAlignment="1" pivotButton="0" quotePrefix="1" xfId="0">
      <alignment horizontal="left" vertical="center"/>
    </xf>
    <xf numFmtId="3" fontId="50" fillId="0" borderId="3" applyAlignment="1" pivotButton="0" quotePrefix="0" xfId="0">
      <alignment horizontal="center" vertical="center"/>
    </xf>
    <xf numFmtId="3" fontId="50" fillId="0" borderId="1" applyAlignment="1" pivotButton="0" quotePrefix="0" xfId="0">
      <alignment horizontal="center" vertical="center"/>
    </xf>
    <xf numFmtId="0" fontId="50" fillId="0" borderId="0" applyAlignment="1" pivotButton="0" quotePrefix="1" xfId="0">
      <alignment vertical="center"/>
    </xf>
    <xf numFmtId="3" fontId="50" fillId="0" borderId="0" applyAlignment="1" pivotButton="0" quotePrefix="0" xfId="0">
      <alignment horizontal="center" vertical="center"/>
    </xf>
    <xf numFmtId="3" fontId="50" fillId="7" borderId="1" applyAlignment="1" pivotButton="0" quotePrefix="0" xfId="0">
      <alignment horizontal="center" vertical="center"/>
    </xf>
    <xf numFmtId="0" fontId="55" fillId="0" borderId="0" applyAlignment="1" pivotButton="0" quotePrefix="0" xfId="16">
      <alignment vertical="center"/>
    </xf>
    <xf numFmtId="3" fontId="56" fillId="0" borderId="0" applyAlignment="1" pivotButton="0" quotePrefix="0" xfId="0">
      <alignment horizontal="center" vertical="center"/>
    </xf>
    <xf numFmtId="3" fontId="57" fillId="7" borderId="1" applyAlignment="1" pivotButton="0" quotePrefix="0" xfId="0">
      <alignment horizontal="center" vertical="center"/>
    </xf>
    <xf numFmtId="0" fontId="58" fillId="0" borderId="0" applyAlignment="1" pivotButton="0" quotePrefix="0" xfId="16">
      <alignment vertical="center"/>
    </xf>
    <xf numFmtId="0" fontId="59" fillId="0" borderId="0" applyAlignment="1" pivotButton="0" quotePrefix="0" xfId="0">
      <alignment horizontal="center" vertical="center"/>
    </xf>
    <xf numFmtId="0" fontId="50" fillId="0" borderId="0" applyAlignment="1" pivotButton="0" quotePrefix="0" xfId="0">
      <alignment vertical="center" readingOrder="1"/>
    </xf>
    <xf numFmtId="0" fontId="50" fillId="0" borderId="0" applyAlignment="1" pivotButton="0" quotePrefix="0" xfId="16">
      <alignment horizontal="right" vertical="center"/>
    </xf>
    <xf numFmtId="3" fontId="50" fillId="27" borderId="0" applyAlignment="1" pivotButton="0" quotePrefix="0" xfId="0">
      <alignment horizontal="center" vertical="center"/>
    </xf>
    <xf numFmtId="0" fontId="60" fillId="0" borderId="0" applyAlignment="1" pivotButton="0" quotePrefix="0" xfId="16">
      <alignment vertical="center"/>
    </xf>
    <xf numFmtId="3" fontId="53" fillId="0" borderId="0" applyAlignment="1" pivotButton="0" quotePrefix="0" xfId="0">
      <alignment horizontal="center" vertical="center"/>
    </xf>
    <xf numFmtId="0" fontId="61" fillId="0" borderId="69" applyAlignment="1" pivotButton="0" quotePrefix="0" xfId="0">
      <alignment horizontal="center" vertical="center"/>
    </xf>
    <xf numFmtId="0" fontId="61" fillId="0" borderId="0" applyAlignment="1" pivotButton="0" quotePrefix="0" xfId="0">
      <alignment horizontal="left" vertical="center"/>
    </xf>
    <xf numFmtId="178" fontId="61" fillId="0" borderId="69" applyAlignment="1" pivotButton="0" quotePrefix="0" xfId="0">
      <alignment horizontal="center" vertical="center"/>
    </xf>
    <xf numFmtId="0" fontId="50" fillId="0" borderId="0" applyAlignment="1" pivotButton="0" quotePrefix="0" xfId="16">
      <alignment horizontal="left" vertical="center"/>
    </xf>
    <xf numFmtId="0" fontId="50" fillId="0" borderId="0" applyAlignment="1" pivotButton="0" quotePrefix="1" xfId="0">
      <alignment horizontal="center" vertical="center"/>
    </xf>
    <xf numFmtId="0" fontId="54" fillId="0" borderId="0" applyAlignment="1" pivotButton="0" quotePrefix="1" xfId="0">
      <alignment vertical="center"/>
    </xf>
    <xf numFmtId="0" fontId="62" fillId="0" borderId="0" applyAlignment="1" pivotButton="0" quotePrefix="0" xfId="0">
      <alignment vertical="center"/>
    </xf>
    <xf numFmtId="0" fontId="51" fillId="34" borderId="0" applyAlignment="1" pivotButton="0" quotePrefix="0" xfId="16">
      <alignment horizontal="center" vertical="center"/>
    </xf>
    <xf numFmtId="0" fontId="64" fillId="0" borderId="0" applyAlignment="1" pivotButton="0" quotePrefix="0" xfId="0">
      <alignment vertical="center"/>
    </xf>
    <xf numFmtId="9" fontId="50" fillId="23" borderId="1" applyAlignment="1" pivotButton="0" quotePrefix="0" xfId="0">
      <alignment horizontal="center" vertical="center"/>
    </xf>
    <xf numFmtId="0" fontId="50" fillId="0" borderId="0" applyAlignment="1" pivotButton="0" quotePrefix="0" xfId="0">
      <alignment horizontal="right" vertical="center"/>
    </xf>
    <xf numFmtId="3" fontId="50" fillId="23" borderId="1" applyAlignment="1" pivotButton="0" quotePrefix="0" xfId="0">
      <alignment vertical="center"/>
    </xf>
    <xf numFmtId="179" fontId="50" fillId="0" borderId="0" applyAlignment="1" pivotButton="0" quotePrefix="0" xfId="0">
      <alignment vertical="center"/>
    </xf>
    <xf numFmtId="0" fontId="50" fillId="23" borderId="1" applyAlignment="1" pivotButton="0" quotePrefix="0" xfId="0">
      <alignment horizontal="center" vertical="center"/>
    </xf>
    <xf numFmtId="0" fontId="65" fillId="0" borderId="0" applyAlignment="1" pivotButton="0" quotePrefix="0" xfId="0">
      <alignment vertical="center"/>
    </xf>
    <xf numFmtId="0" fontId="66" fillId="0" borderId="69" applyAlignment="1" pivotButton="0" quotePrefix="0" xfId="0">
      <alignment horizontal="center" vertical="center"/>
    </xf>
    <xf numFmtId="0" fontId="67" fillId="0" borderId="0" applyAlignment="1" pivotButton="0" quotePrefix="0" xfId="0">
      <alignment horizontal="center"/>
    </xf>
    <xf numFmtId="0" fontId="66" fillId="0" borderId="69" applyAlignment="1" pivotButton="0" quotePrefix="0" xfId="0">
      <alignment horizontal="center" vertical="center" wrapText="1"/>
    </xf>
    <xf numFmtId="0" fontId="67" fillId="0" borderId="69" applyAlignment="1" pivotButton="0" quotePrefix="0" xfId="0">
      <alignment horizontal="center" vertical="center"/>
    </xf>
    <xf numFmtId="178" fontId="67" fillId="0" borderId="69" applyAlignment="1" pivotButton="0" quotePrefix="0" xfId="0">
      <alignment horizontal="center" vertical="center"/>
    </xf>
    <xf numFmtId="0" fontId="64" fillId="37" borderId="0" applyAlignment="1" pivotButton="0" quotePrefix="0" xfId="0">
      <alignment horizontal="center" vertical="center" wrapText="1"/>
    </xf>
    <xf numFmtId="0" fontId="50" fillId="37" borderId="0" applyAlignment="1" pivotButton="0" quotePrefix="0" xfId="0">
      <alignment horizontal="center" vertical="center"/>
    </xf>
    <xf numFmtId="0" fontId="50" fillId="37" borderId="0" applyAlignment="1" pivotButton="0" quotePrefix="0" xfId="0">
      <alignment horizontal="left" vertical="center"/>
    </xf>
    <xf numFmtId="0" fontId="67" fillId="0" borderId="69" applyAlignment="1" pivotButton="0" quotePrefix="0" xfId="0">
      <alignment horizontal="right" vertical="center" wrapText="1"/>
    </xf>
    <xf numFmtId="179" fontId="67" fillId="0" borderId="69" applyAlignment="1" pivotButton="0" quotePrefix="0" xfId="0">
      <alignment horizontal="right" vertical="center"/>
    </xf>
    <xf numFmtId="179" fontId="67" fillId="0" borderId="70" applyAlignment="1" pivotButton="0" quotePrefix="0" xfId="0">
      <alignment horizontal="left" vertical="center"/>
    </xf>
    <xf numFmtId="0" fontId="67" fillId="0" borderId="69" applyAlignment="1" pivotButton="0" quotePrefix="0" xfId="0">
      <alignment horizontal="left" vertical="center" wrapText="1"/>
    </xf>
    <xf numFmtId="179" fontId="50" fillId="0" borderId="0" applyAlignment="1" pivotButton="0" quotePrefix="0" xfId="0">
      <alignment horizontal="right" vertical="center"/>
    </xf>
    <xf numFmtId="179" fontId="67" fillId="0" borderId="69" applyAlignment="1" pivotButton="0" quotePrefix="0" xfId="0">
      <alignment horizontal="center" vertical="center" wrapText="1"/>
    </xf>
    <xf numFmtId="179" fontId="67" fillId="0" borderId="0" applyAlignment="1" pivotButton="0" quotePrefix="0" xfId="0">
      <alignment horizontal="center" vertical="center"/>
    </xf>
    <xf numFmtId="179" fontId="67" fillId="0" borderId="71" applyAlignment="1" pivotButton="0" quotePrefix="0" xfId="0">
      <alignment horizontal="right" vertical="center"/>
    </xf>
    <xf numFmtId="179" fontId="67" fillId="0" borderId="72" applyAlignment="1" pivotButton="0" quotePrefix="0" xfId="0">
      <alignment horizontal="left" vertical="center"/>
    </xf>
    <xf numFmtId="178" fontId="67" fillId="0" borderId="72" applyAlignment="1" pivotButton="0" quotePrefix="0" xfId="0">
      <alignment horizontal="center" vertical="center"/>
    </xf>
    <xf numFmtId="0" fontId="67" fillId="0" borderId="0" applyAlignment="1" pivotButton="0" quotePrefix="0" xfId="0">
      <alignment horizontal="left" vertical="center"/>
    </xf>
    <xf numFmtId="0" fontId="67" fillId="0" borderId="0" applyAlignment="1" pivotButton="0" quotePrefix="0" xfId="0">
      <alignment horizontal="center" vertical="center"/>
    </xf>
    <xf numFmtId="0" fontId="67" fillId="0" borderId="0" pivotButton="0" quotePrefix="0" xfId="0"/>
    <xf numFmtId="179" fontId="50" fillId="0" borderId="0" applyAlignment="1" pivotButton="0" quotePrefix="0" xfId="0">
      <alignment horizontal="left" vertical="center"/>
    </xf>
    <xf numFmtId="179" fontId="53" fillId="7" borderId="1" applyAlignment="1" pivotButton="0" quotePrefix="0" xfId="0">
      <alignment horizontal="left" vertical="center"/>
    </xf>
    <xf numFmtId="179" fontId="53" fillId="7" borderId="1" applyAlignment="1" pivotButton="0" quotePrefix="0" xfId="0">
      <alignment horizontal="right" vertical="center"/>
    </xf>
    <xf numFmtId="0" fontId="67" fillId="0" borderId="69" applyAlignment="1" pivotButton="0" quotePrefix="0" xfId="0">
      <alignment horizontal="center" vertical="center" wrapText="1"/>
    </xf>
    <xf numFmtId="0" fontId="67" fillId="0" borderId="69" applyAlignment="1" pivotButton="0" quotePrefix="1" xfId="0">
      <alignment horizontal="center" vertical="center" wrapText="1"/>
    </xf>
    <xf numFmtId="179" fontId="50" fillId="23" borderId="1" applyAlignment="1" pivotButton="0" quotePrefix="0" xfId="0">
      <alignment vertical="center"/>
    </xf>
    <xf numFmtId="179" fontId="50" fillId="0" borderId="1" applyAlignment="1" pivotButton="0" quotePrefix="0" xfId="0">
      <alignment horizontal="right" vertical="center"/>
    </xf>
    <xf numFmtId="179" fontId="50" fillId="7" borderId="1" applyAlignment="1" pivotButton="0" quotePrefix="0" xfId="0">
      <alignment horizontal="right" vertical="center"/>
    </xf>
    <xf numFmtId="180" fontId="50" fillId="0" borderId="0" applyAlignment="1" pivotButton="0" quotePrefix="0" xfId="0">
      <alignment vertical="center"/>
    </xf>
    <xf numFmtId="180" fontId="50" fillId="0" borderId="0" applyAlignment="1" pivotButton="0" quotePrefix="0" xfId="0">
      <alignment horizontal="left" vertical="center"/>
    </xf>
    <xf numFmtId="0" fontId="50" fillId="0" borderId="0" applyAlignment="1" pivotButton="0" quotePrefix="0" xfId="16">
      <alignment horizontal="center" vertical="center"/>
    </xf>
    <xf numFmtId="0" fontId="71" fillId="4" borderId="2" applyAlignment="1" pivotButton="0" quotePrefix="0" xfId="16">
      <alignment horizontal="center" vertical="center"/>
    </xf>
    <xf numFmtId="0" fontId="71" fillId="4" borderId="1" applyAlignment="1" pivotButton="0" quotePrefix="0" xfId="16">
      <alignment horizontal="center" vertical="center"/>
    </xf>
    <xf numFmtId="0" fontId="71" fillId="4" borderId="1" applyAlignment="1" pivotButton="0" quotePrefix="0" xfId="16">
      <alignment horizontal="left" vertical="center"/>
    </xf>
    <xf numFmtId="3" fontId="50" fillId="0" borderId="52" applyAlignment="1" pivotButton="0" quotePrefix="0" xfId="0">
      <alignment horizontal="center" vertical="center"/>
    </xf>
    <xf numFmtId="3" fontId="50" fillId="0" borderId="65" applyAlignment="1" pivotButton="0" quotePrefix="0" xfId="0">
      <alignment horizontal="center" vertical="center"/>
    </xf>
    <xf numFmtId="3" fontId="50" fillId="0" borderId="65" applyAlignment="1" pivotButton="0" quotePrefix="0" xfId="0">
      <alignment horizontal="left" vertical="center"/>
    </xf>
    <xf numFmtId="3" fontId="50" fillId="0" borderId="52" applyAlignment="1" pivotButton="0" quotePrefix="0" xfId="0">
      <alignment horizontal="right" vertical="center"/>
    </xf>
    <xf numFmtId="3" fontId="50" fillId="0" borderId="0" applyAlignment="1" pivotButton="0" quotePrefix="0" xfId="0">
      <alignment horizontal="left" vertical="center"/>
    </xf>
    <xf numFmtId="3" fontId="50" fillId="0" borderId="30" applyAlignment="1" pivotButton="0" quotePrefix="0" xfId="0">
      <alignment horizontal="center" vertical="center"/>
    </xf>
    <xf numFmtId="3" fontId="50" fillId="0" borderId="6" applyAlignment="1" pivotButton="0" quotePrefix="0" xfId="0">
      <alignment horizontal="center" vertical="center"/>
    </xf>
    <xf numFmtId="3" fontId="50" fillId="0" borderId="6" applyAlignment="1" pivotButton="0" quotePrefix="0" xfId="0">
      <alignment horizontal="left" vertical="center"/>
    </xf>
    <xf numFmtId="3" fontId="50" fillId="0" borderId="30" applyAlignment="1" pivotButton="0" quotePrefix="0" xfId="0">
      <alignment horizontal="right" vertical="center"/>
    </xf>
    <xf numFmtId="3" fontId="50" fillId="0" borderId="62" applyAlignment="1" pivotButton="0" quotePrefix="0" xfId="0">
      <alignment horizontal="left" vertical="center"/>
    </xf>
    <xf numFmtId="0" fontId="72" fillId="0" borderId="0" pivotButton="0" quotePrefix="0" xfId="0"/>
    <xf numFmtId="14" fontId="0" fillId="0" borderId="0" pivotButton="0" quotePrefix="0" xfId="0"/>
    <xf numFmtId="165" fontId="10" fillId="2" borderId="0" applyAlignment="1" pivotButton="0" quotePrefix="0" xfId="1">
      <alignment horizontal="center" vertical="center"/>
    </xf>
    <xf numFmtId="0" fontId="2" fillId="2" borderId="0" pivotButton="0" quotePrefix="0" xfId="0"/>
    <xf numFmtId="0" fontId="0" fillId="2" borderId="1" pivotButton="0" quotePrefix="0" xfId="0"/>
    <xf numFmtId="181" fontId="0" fillId="2" borderId="1" pivotButton="0" quotePrefix="0" xfId="13"/>
    <xf numFmtId="0" fontId="0" fillId="2" borderId="1" applyAlignment="1" pivotButton="0" quotePrefix="0" xfId="0">
      <alignment horizontal="center"/>
    </xf>
    <xf numFmtId="182" fontId="0" fillId="2" borderId="0" pivotButton="0" quotePrefix="0" xfId="0"/>
    <xf numFmtId="182" fontId="0" fillId="2" borderId="1" pivotButton="0" quotePrefix="0" xfId="0"/>
    <xf numFmtId="181" fontId="0" fillId="2" borderId="0" pivotButton="0" quotePrefix="0" xfId="0"/>
    <xf numFmtId="0" fontId="2" fillId="2" borderId="1" pivotButton="0" quotePrefix="0" xfId="0"/>
    <xf numFmtId="1" fontId="73" fillId="2" borderId="1" pivotButton="0" quotePrefix="0" xfId="0"/>
    <xf numFmtId="0" fontId="6" fillId="6" borderId="46" applyAlignment="1" pivotButton="0" quotePrefix="0" xfId="0">
      <alignment horizontal="center" vertical="center" wrapText="1"/>
    </xf>
    <xf numFmtId="0" fontId="8" fillId="2" borderId="7" applyAlignment="1" pivotButton="0" quotePrefix="0" xfId="1">
      <alignment horizontal="center"/>
    </xf>
    <xf numFmtId="183" fontId="41" fillId="0" borderId="1" applyAlignment="1" pivotButton="0" quotePrefix="0" xfId="2">
      <alignment horizontal="center" vertical="center"/>
    </xf>
    <xf numFmtId="183" fontId="40" fillId="13" borderId="1" applyAlignment="1" pivotButton="0" quotePrefix="0" xfId="2">
      <alignment horizontal="center" vertical="center"/>
    </xf>
    <xf numFmtId="183" fontId="41" fillId="24" borderId="1" applyAlignment="1" pivotButton="0" quotePrefix="0" xfId="2">
      <alignment horizontal="center" vertical="center"/>
    </xf>
    <xf numFmtId="1" fontId="25" fillId="4" borderId="1" applyAlignment="1" pivotButton="0" quotePrefix="0" xfId="1">
      <alignment horizontal="center" vertical="center"/>
    </xf>
    <xf numFmtId="0" fontId="74" fillId="2" borderId="1" applyAlignment="1" pivotButton="0" quotePrefix="0" xfId="1">
      <alignment horizontal="center" vertical="center" wrapText="1"/>
    </xf>
    <xf numFmtId="0" fontId="75" fillId="2" borderId="1" applyAlignment="1" pivotButton="0" quotePrefix="0" xfId="1">
      <alignment horizontal="center" vertical="center"/>
    </xf>
    <xf numFmtId="9" fontId="74" fillId="2" borderId="1" applyAlignment="1" pivotButton="0" quotePrefix="0" xfId="1">
      <alignment horizontal="center" vertical="center"/>
    </xf>
    <xf numFmtId="1" fontId="75" fillId="2" borderId="1" applyAlignment="1" pivotButton="0" quotePrefix="0" xfId="1">
      <alignment horizontal="center" vertical="center"/>
    </xf>
    <xf numFmtId="165" fontId="1" fillId="39" borderId="15" applyAlignment="1" pivotButton="0" quotePrefix="0" xfId="0">
      <alignment vertical="center"/>
    </xf>
    <xf numFmtId="165" fontId="1" fillId="39" borderId="36" applyAlignment="1" pivotButton="0" quotePrefix="0" xfId="0">
      <alignment vertical="center"/>
    </xf>
    <xf numFmtId="0" fontId="73" fillId="6" borderId="14" applyAlignment="1" pivotButton="0" quotePrefix="0" xfId="0">
      <alignment horizontal="center" vertical="center"/>
    </xf>
    <xf numFmtId="0" fontId="73" fillId="6" borderId="32" applyAlignment="1" pivotButton="0" quotePrefix="0" xfId="0">
      <alignment horizontal="center" vertical="center"/>
    </xf>
    <xf numFmtId="0" fontId="73" fillId="6" borderId="1" applyAlignment="1" pivotButton="0" quotePrefix="0" xfId="0">
      <alignment horizontal="center" vertical="center"/>
    </xf>
    <xf numFmtId="0" fontId="73" fillId="6" borderId="33" applyAlignment="1" pivotButton="0" quotePrefix="0" xfId="0">
      <alignment horizontal="center" vertical="center"/>
    </xf>
    <xf numFmtId="0" fontId="73" fillId="6" borderId="15" applyAlignment="1" pivotButton="0" quotePrefix="0" xfId="0">
      <alignment horizontal="center" vertical="center"/>
    </xf>
    <xf numFmtId="0" fontId="73" fillId="6" borderId="36" applyAlignment="1" pivotButton="0" quotePrefix="0" xfId="0">
      <alignment horizontal="center" vertical="center"/>
    </xf>
    <xf numFmtId="0" fontId="73" fillId="6" borderId="13" applyAlignment="1" pivotButton="0" quotePrefix="0" xfId="0">
      <alignment horizontal="center" vertical="center"/>
    </xf>
    <xf numFmtId="0" fontId="73" fillId="6" borderId="45" applyAlignment="1" pivotButton="0" quotePrefix="0" xfId="0">
      <alignment horizontal="center" vertical="center"/>
    </xf>
    <xf numFmtId="0" fontId="0" fillId="3" borderId="0" applyAlignment="1" pivotButton="0" quotePrefix="0" xfId="0">
      <alignment vertical="center"/>
    </xf>
    <xf numFmtId="0" fontId="2" fillId="6" borderId="8" applyAlignment="1" pivotButton="0" quotePrefix="0" xfId="0">
      <alignment horizontal="center" vertical="center"/>
    </xf>
    <xf numFmtId="164" fontId="5" fillId="6" borderId="14" applyAlignment="1" pivotButton="0" quotePrefix="0" xfId="0">
      <alignment horizontal="center" vertical="center"/>
    </xf>
    <xf numFmtId="0" fontId="2" fillId="10" borderId="8" applyAlignment="1" pivotButton="0" quotePrefix="0" xfId="0">
      <alignment horizontal="center" vertical="center"/>
    </xf>
    <xf numFmtId="0" fontId="0" fillId="9" borderId="0" applyAlignment="1" pivotButton="0" quotePrefix="0" xfId="0">
      <alignment vertical="center"/>
    </xf>
    <xf numFmtId="0" fontId="0" fillId="0" borderId="0" applyAlignment="1" pivotButton="0" quotePrefix="0" xfId="0">
      <alignment vertical="center"/>
    </xf>
    <xf numFmtId="0" fontId="2" fillId="6" borderId="9" applyAlignment="1" pivotButton="0" quotePrefix="0" xfId="0">
      <alignment horizontal="center" vertical="center"/>
    </xf>
    <xf numFmtId="164" fontId="5" fillId="6" borderId="1" applyAlignment="1" pivotButton="0" quotePrefix="0" xfId="0">
      <alignment horizontal="center" vertical="center"/>
    </xf>
    <xf numFmtId="0" fontId="0" fillId="3" borderId="9" applyAlignment="1" pivotButton="0" quotePrefix="0" xfId="0">
      <alignment horizontal="left" vertical="center"/>
    </xf>
    <xf numFmtId="164" fontId="0" fillId="3" borderId="1" applyAlignment="1" pivotButton="0" quotePrefix="0" xfId="0">
      <alignment vertical="center"/>
    </xf>
    <xf numFmtId="164" fontId="0" fillId="3" borderId="33" applyAlignment="1" pivotButton="0" quotePrefix="0" xfId="0">
      <alignment vertical="center"/>
    </xf>
    <xf numFmtId="0" fontId="2" fillId="24" borderId="9" applyAlignment="1" pivotButton="0" quotePrefix="0" xfId="0">
      <alignment horizontal="center" vertical="center" wrapText="1"/>
    </xf>
    <xf numFmtId="1" fontId="5" fillId="24" borderId="1" applyAlignment="1" pivotButton="0" quotePrefix="0" xfId="0">
      <alignment horizontal="center" vertical="center"/>
    </xf>
    <xf numFmtId="0" fontId="0" fillId="3" borderId="9" applyAlignment="1" pivotButton="0" quotePrefix="0" xfId="0">
      <alignment vertical="center"/>
    </xf>
    <xf numFmtId="0" fontId="2" fillId="6" borderId="10" applyAlignment="1" pivotButton="0" quotePrefix="0" xfId="0">
      <alignment horizontal="center" vertical="center" wrapText="1"/>
    </xf>
    <xf numFmtId="9" fontId="5" fillId="6" borderId="15" applyAlignment="1" pivotButton="0" quotePrefix="0" xfId="0">
      <alignment horizontal="center" vertical="center"/>
    </xf>
    <xf numFmtId="164" fontId="0" fillId="11" borderId="33" applyAlignment="1" pivotButton="0" quotePrefix="0" xfId="0">
      <alignment vertical="center"/>
    </xf>
    <xf numFmtId="164" fontId="0" fillId="11" borderId="36" applyAlignment="1" pivotButton="0" quotePrefix="0" xfId="0">
      <alignment vertical="center"/>
    </xf>
    <xf numFmtId="0" fontId="1" fillId="18" borderId="8" applyAlignment="1" pivotButton="0" quotePrefix="0" xfId="0">
      <alignment horizontal="center" vertical="center"/>
    </xf>
    <xf numFmtId="0" fontId="0" fillId="3" borderId="0" applyAlignment="1" pivotButton="0" quotePrefix="0" xfId="0">
      <alignment horizontal="center" vertical="center"/>
    </xf>
    <xf numFmtId="0" fontId="0" fillId="4" borderId="0" applyAlignment="1" pivotButton="0" quotePrefix="0" xfId="0">
      <alignment vertical="center"/>
    </xf>
    <xf numFmtId="0" fontId="0" fillId="12" borderId="0" applyAlignment="1" pivotButton="0" quotePrefix="0" xfId="0">
      <alignment vertical="center"/>
    </xf>
    <xf numFmtId="0" fontId="2" fillId="6" borderId="56" applyAlignment="1" pivotButton="0" quotePrefix="0" xfId="0">
      <alignment horizontal="center" vertical="center" wrapText="1"/>
    </xf>
    <xf numFmtId="0" fontId="2" fillId="6" borderId="22" applyAlignment="1" pivotButton="0" quotePrefix="0" xfId="0">
      <alignment horizontal="center" vertical="center" wrapText="1"/>
    </xf>
    <xf numFmtId="0" fontId="2" fillId="6" borderId="19" applyAlignment="1" pivotButton="0" quotePrefix="0" xfId="0">
      <alignment horizontal="center" vertical="center" wrapText="1"/>
    </xf>
    <xf numFmtId="0" fontId="2" fillId="6" borderId="52" applyAlignment="1" pivotButton="0" quotePrefix="0" xfId="0">
      <alignment horizontal="center" vertical="center" wrapText="1"/>
    </xf>
    <xf numFmtId="0" fontId="2" fillId="6" borderId="0" applyAlignment="1" pivotButton="0" quotePrefix="0" xfId="0">
      <alignment horizontal="center" vertical="center" wrapText="1"/>
    </xf>
    <xf numFmtId="0" fontId="2" fillId="6" borderId="35" applyAlignment="1" pivotButton="0" quotePrefix="0" xfId="0">
      <alignment horizontal="center" vertical="center" wrapText="1"/>
    </xf>
    <xf numFmtId="0" fontId="2" fillId="6" borderId="27" applyAlignment="1" pivotButton="0" quotePrefix="0" xfId="0">
      <alignment horizontal="center" vertical="center" wrapText="1"/>
    </xf>
    <xf numFmtId="0" fontId="2" fillId="6" borderId="38" applyAlignment="1" pivotButton="0" quotePrefix="0" xfId="0">
      <alignment horizontal="center" vertical="center" wrapText="1"/>
    </xf>
    <xf numFmtId="0" fontId="2" fillId="6" borderId="53" applyAlignment="1" pivotButton="0" quotePrefix="0" xfId="0">
      <alignment horizontal="center" vertical="center" wrapText="1"/>
    </xf>
    <xf numFmtId="0" fontId="6" fillId="6" borderId="46" applyAlignment="1" pivotButton="0" quotePrefix="0" xfId="0">
      <alignment horizontal="center" vertical="center" wrapText="1"/>
    </xf>
    <xf numFmtId="0" fontId="6" fillId="6" borderId="50" applyAlignment="1" pivotButton="0" quotePrefix="0" xfId="0">
      <alignment horizontal="center" vertical="center" wrapText="1"/>
    </xf>
    <xf numFmtId="0" fontId="6" fillId="6" borderId="25" applyAlignment="1" pivotButton="0" quotePrefix="0" xfId="0">
      <alignment horizontal="center" vertical="center" wrapText="1"/>
    </xf>
    <xf numFmtId="0" fontId="6" fillId="6" borderId="46" applyAlignment="1" pivotButton="0" quotePrefix="0" xfId="0">
      <alignment horizontal="center" vertical="center"/>
    </xf>
    <xf numFmtId="0" fontId="6" fillId="6" borderId="50" applyAlignment="1" pivotButton="0" quotePrefix="0" xfId="0">
      <alignment horizontal="center" vertical="center"/>
    </xf>
    <xf numFmtId="0" fontId="6" fillId="6" borderId="25" applyAlignment="1" pivotButton="0" quotePrefix="0" xfId="0">
      <alignment horizontal="center" vertical="center"/>
    </xf>
    <xf numFmtId="0" fontId="19" fillId="38" borderId="46" applyAlignment="1" pivotButton="0" quotePrefix="0" xfId="0">
      <alignment horizontal="center" vertical="center" wrapText="1"/>
    </xf>
    <xf numFmtId="0" fontId="19" fillId="38" borderId="50" applyAlignment="1" pivotButton="0" quotePrefix="0" xfId="0">
      <alignment horizontal="center" vertical="center" wrapText="1"/>
    </xf>
    <xf numFmtId="0" fontId="19" fillId="38" borderId="25" applyAlignment="1" pivotButton="0" quotePrefix="0" xfId="0">
      <alignment horizontal="center" vertical="center" wrapText="1"/>
    </xf>
    <xf numFmtId="0" fontId="19" fillId="38" borderId="47" applyAlignment="1" pivotButton="0" quotePrefix="0" xfId="0">
      <alignment horizontal="center" vertical="center" wrapText="1"/>
    </xf>
    <xf numFmtId="0" fontId="19" fillId="38" borderId="6" applyAlignment="1" pivotButton="0" quotePrefix="0" xfId="0">
      <alignment horizontal="center" vertical="center" wrapText="1"/>
    </xf>
    <xf numFmtId="0" fontId="2" fillId="10" borderId="39" applyAlignment="1" pivotButton="0" quotePrefix="0" xfId="0">
      <alignment horizontal="center" vertical="center"/>
    </xf>
    <xf numFmtId="0" fontId="2" fillId="10" borderId="40" applyAlignment="1" pivotButton="0" quotePrefix="0" xfId="0">
      <alignment horizontal="center" vertical="center"/>
    </xf>
    <xf numFmtId="1" fontId="1" fillId="18" borderId="73" applyAlignment="1" pivotButton="0" quotePrefix="0" xfId="0">
      <alignment horizontal="center" vertical="center"/>
    </xf>
    <xf numFmtId="1" fontId="1" fillId="18" borderId="37" applyAlignment="1" pivotButton="0" quotePrefix="0" xfId="0">
      <alignment horizontal="center" vertical="center"/>
    </xf>
    <xf numFmtId="0" fontId="19" fillId="17" borderId="29" applyAlignment="1" pivotButton="0" quotePrefix="0" xfId="0">
      <alignment horizontal="center" vertical="center"/>
    </xf>
    <xf numFmtId="0" fontId="19" fillId="17" borderId="39" applyAlignment="1" pivotButton="0" quotePrefix="0" xfId="0">
      <alignment horizontal="center" vertical="center"/>
    </xf>
    <xf numFmtId="0" fontId="19" fillId="17" borderId="40" applyAlignment="1" pivotButton="0" quotePrefix="0" xfId="0">
      <alignment horizontal="center" vertical="center"/>
    </xf>
    <xf numFmtId="0" fontId="19" fillId="19" borderId="47" applyAlignment="1" pivotButton="0" quotePrefix="0" xfId="0">
      <alignment horizontal="center" vertical="center"/>
    </xf>
    <xf numFmtId="0" fontId="19" fillId="19" borderId="6" applyAlignment="1" pivotButton="0" quotePrefix="0" xfId="0">
      <alignment horizontal="center" vertical="center"/>
    </xf>
    <xf numFmtId="0" fontId="19" fillId="19" borderId="46" applyAlignment="1" pivotButton="0" quotePrefix="0" xfId="0">
      <alignment horizontal="center" vertical="center" wrapText="1"/>
    </xf>
    <xf numFmtId="0" fontId="19" fillId="19" borderId="50" applyAlignment="1" pivotButton="0" quotePrefix="0" xfId="0">
      <alignment horizontal="center" vertical="center" wrapText="1"/>
    </xf>
    <xf numFmtId="0" fontId="19" fillId="19" borderId="25" applyAlignment="1" pivotButton="0" quotePrefix="0" xfId="0">
      <alignment horizontal="center" vertical="center" wrapText="1"/>
    </xf>
    <xf numFmtId="0" fontId="19" fillId="19" borderId="58" applyAlignment="1" pivotButton="0" quotePrefix="0" xfId="0">
      <alignment horizontal="center" vertical="center"/>
    </xf>
    <xf numFmtId="0" fontId="19" fillId="19" borderId="44" applyAlignment="1" pivotButton="0" quotePrefix="0" xfId="0">
      <alignment horizontal="center" vertical="center"/>
    </xf>
    <xf numFmtId="0" fontId="19" fillId="38" borderId="58" applyAlignment="1" pivotButton="0" quotePrefix="0" xfId="0">
      <alignment horizontal="center" vertical="center" wrapText="1"/>
    </xf>
    <xf numFmtId="0" fontId="19" fillId="38" borderId="44" applyAlignment="1" pivotButton="0" quotePrefix="0" xfId="0">
      <alignment horizontal="center" vertical="center" wrapText="1"/>
    </xf>
    <xf numFmtId="0" fontId="0" fillId="11" borderId="74" applyAlignment="1" pivotButton="0" quotePrefix="0" xfId="0">
      <alignment horizontal="center" vertical="center"/>
    </xf>
    <xf numFmtId="0" fontId="0" fillId="11" borderId="60" applyAlignment="1" pivotButton="0" quotePrefix="0" xfId="0">
      <alignment horizontal="center" vertical="center"/>
    </xf>
    <xf numFmtId="0" fontId="0" fillId="11" borderId="61" applyAlignment="1" pivotButton="0" quotePrefix="0" xfId="0">
      <alignment horizontal="center" vertical="center"/>
    </xf>
    <xf numFmtId="0" fontId="0" fillId="11" borderId="67" applyAlignment="1" pivotButton="0" quotePrefix="0" xfId="0">
      <alignment horizontal="center" vertical="center"/>
    </xf>
    <xf numFmtId="0" fontId="0" fillId="11" borderId="38" applyAlignment="1" pivotButton="0" quotePrefix="0" xfId="0">
      <alignment horizontal="center" vertical="center"/>
    </xf>
    <xf numFmtId="0" fontId="0" fillId="11" borderId="75" applyAlignment="1" pivotButton="0" quotePrefix="0" xfId="0">
      <alignment horizontal="center" vertical="center"/>
    </xf>
    <xf numFmtId="0" fontId="2" fillId="11" borderId="31" applyAlignment="1" pivotButton="0" quotePrefix="0" xfId="0">
      <alignment horizontal="center" vertical="center"/>
    </xf>
    <xf numFmtId="0" fontId="2" fillId="11" borderId="4" applyAlignment="1" pivotButton="0" quotePrefix="0" xfId="0">
      <alignment horizontal="center" vertical="center"/>
    </xf>
    <xf numFmtId="0" fontId="2" fillId="11" borderId="76" applyAlignment="1" pivotButton="0" quotePrefix="0" xfId="0">
      <alignment horizontal="center" vertical="center"/>
    </xf>
    <xf numFmtId="166" fontId="34" fillId="11" borderId="12" applyAlignment="1" pivotButton="0" quotePrefix="0" xfId="6">
      <alignment horizontal="center" vertical="center"/>
    </xf>
    <xf numFmtId="166" fontId="34" fillId="11" borderId="7" applyAlignment="1" pivotButton="0" quotePrefix="0" xfId="6">
      <alignment horizontal="center" vertical="center"/>
    </xf>
    <xf numFmtId="166" fontId="34" fillId="31" borderId="12" applyAlignment="1" pivotButton="0" quotePrefix="0" xfId="6">
      <alignment horizontal="center" vertical="center"/>
    </xf>
    <xf numFmtId="166" fontId="34" fillId="31" borderId="7" applyAlignment="1" pivotButton="0" quotePrefix="0" xfId="6">
      <alignment horizontal="center" vertical="center"/>
    </xf>
    <xf numFmtId="166" fontId="34" fillId="25" borderId="12" applyAlignment="1" pivotButton="0" quotePrefix="0" xfId="6">
      <alignment horizontal="center" vertical="center"/>
    </xf>
    <xf numFmtId="166" fontId="34" fillId="25" borderId="20" applyAlignment="1" pivotButton="0" quotePrefix="0" xfId="6">
      <alignment horizontal="center" vertical="center"/>
    </xf>
    <xf numFmtId="166" fontId="34" fillId="25" borderId="7" applyAlignment="1" pivotButton="0" quotePrefix="0" xfId="6">
      <alignment horizontal="center" vertical="center"/>
    </xf>
    <xf numFmtId="166" fontId="34" fillId="4" borderId="12" applyAlignment="1" pivotButton="0" quotePrefix="0" xfId="6">
      <alignment horizontal="center" vertical="center"/>
    </xf>
    <xf numFmtId="166" fontId="34" fillId="4" borderId="7" applyAlignment="1" pivotButton="0" quotePrefix="0" xfId="6">
      <alignment horizontal="center" vertical="center"/>
    </xf>
    <xf numFmtId="9" fontId="23" fillId="2" borderId="42" applyAlignment="1" pivotButton="0" quotePrefix="0" xfId="12">
      <alignment horizontal="center" vertical="center"/>
    </xf>
    <xf numFmtId="9" fontId="23" fillId="2" borderId="43" applyAlignment="1" pivotButton="0" quotePrefix="0" xfId="12">
      <alignment horizontal="center" vertical="center"/>
    </xf>
    <xf numFmtId="9" fontId="23" fillId="2" borderId="24" applyAlignment="1" pivotButton="0" quotePrefix="0" xfId="12">
      <alignment horizontal="center" vertical="center"/>
    </xf>
    <xf numFmtId="0" fontId="2" fillId="2" borderId="0" applyAlignment="1" pivotButton="0" quotePrefix="0" xfId="5">
      <alignment horizontal="center"/>
    </xf>
    <xf numFmtId="0" fontId="2" fillId="2" borderId="35" applyAlignment="1" pivotButton="0" quotePrefix="0" xfId="5">
      <alignment horizontal="center"/>
    </xf>
    <xf numFmtId="0" fontId="2" fillId="2" borderId="21" applyAlignment="1" pivotButton="0" quotePrefix="0" xfId="5">
      <alignment horizontal="center" vertical="center" wrapText="1"/>
    </xf>
    <xf numFmtId="0" fontId="2" fillId="2" borderId="19" applyAlignment="1" pivotButton="0" quotePrefix="0" xfId="5">
      <alignment horizontal="center" vertical="center" wrapText="1"/>
    </xf>
    <xf numFmtId="0" fontId="2" fillId="2" borderId="34" applyAlignment="1" pivotButton="0" quotePrefix="0" xfId="5">
      <alignment horizontal="center" vertical="center" wrapText="1"/>
    </xf>
    <xf numFmtId="0" fontId="2" fillId="2" borderId="35" applyAlignment="1" pivotButton="0" quotePrefix="0" xfId="5">
      <alignment horizontal="center" vertical="center" wrapText="1"/>
    </xf>
    <xf numFmtId="0" fontId="2" fillId="2" borderId="67" applyAlignment="1" pivotButton="0" quotePrefix="0" xfId="5">
      <alignment horizontal="center" vertical="center" wrapText="1"/>
    </xf>
    <xf numFmtId="0" fontId="2" fillId="2" borderId="53" applyAlignment="1" pivotButton="0" quotePrefix="0" xfId="5">
      <alignment horizontal="center" vertical="center" wrapText="1"/>
    </xf>
    <xf numFmtId="0" fontId="2" fillId="3" borderId="64" applyAlignment="1" pivotButton="0" quotePrefix="0" xfId="0">
      <alignment horizontal="center" vertical="center" wrapText="1"/>
    </xf>
    <xf numFmtId="0" fontId="2" fillId="3" borderId="52" applyAlignment="1" pivotButton="0" quotePrefix="0" xfId="0">
      <alignment horizontal="center" vertical="center" wrapText="1"/>
    </xf>
    <xf numFmtId="0" fontId="2" fillId="3" borderId="65" applyAlignment="1" pivotButton="0" quotePrefix="0" xfId="0">
      <alignment horizontal="center" vertical="center" wrapText="1"/>
    </xf>
    <xf numFmtId="0" fontId="2" fillId="3" borderId="59" applyAlignment="1" pivotButton="0" quotePrefix="0" xfId="0">
      <alignment horizontal="center" vertical="center" wrapText="1"/>
    </xf>
    <xf numFmtId="0" fontId="2" fillId="3" borderId="30" applyAlignment="1" pivotButton="0" quotePrefix="0" xfId="0">
      <alignment horizontal="center" vertical="center" wrapText="1"/>
    </xf>
    <xf numFmtId="0" fontId="35" fillId="4" borderId="8" applyAlignment="1" pivotButton="0" quotePrefix="0" xfId="0">
      <alignment horizontal="center" vertical="center"/>
    </xf>
    <xf numFmtId="0" fontId="35" fillId="4" borderId="32" applyAlignment="1" pivotButton="0" quotePrefix="0" xfId="0">
      <alignment horizontal="center" vertical="center"/>
    </xf>
    <xf numFmtId="0" fontId="35" fillId="4" borderId="10" applyAlignment="1" pivotButton="0" quotePrefix="0" xfId="0">
      <alignment horizontal="center" vertical="center"/>
    </xf>
    <xf numFmtId="0" fontId="35" fillId="4" borderId="36" applyAlignment="1" pivotButton="0" quotePrefix="0" xfId="0">
      <alignment horizontal="center" vertical="center"/>
    </xf>
    <xf numFmtId="0" fontId="37" fillId="24" borderId="5" applyAlignment="1" pivotButton="0" quotePrefix="0" xfId="0">
      <alignment horizontal="center" vertical="center" wrapText="1"/>
    </xf>
    <xf numFmtId="0" fontId="37" fillId="24" borderId="12" applyAlignment="1" pivotButton="0" quotePrefix="0" xfId="0">
      <alignment horizontal="center" vertical="center" wrapText="1"/>
    </xf>
    <xf numFmtId="176" fontId="38" fillId="24" borderId="22" applyAlignment="1" pivotButton="0" quotePrefix="0" xfId="0">
      <alignment horizontal="center" vertical="center"/>
    </xf>
    <xf numFmtId="176" fontId="38" fillId="24" borderId="19" applyAlignment="1" pivotButton="0" quotePrefix="0" xfId="0">
      <alignment horizontal="center" vertical="center"/>
    </xf>
    <xf numFmtId="176" fontId="38" fillId="24" borderId="38" applyAlignment="1" pivotButton="0" quotePrefix="0" xfId="0">
      <alignment horizontal="center" vertical="center"/>
    </xf>
    <xf numFmtId="176" fontId="38" fillId="24" borderId="53" applyAlignment="1" pivotButton="0" quotePrefix="0" xfId="0">
      <alignment horizontal="center" vertical="center"/>
    </xf>
    <xf numFmtId="0" fontId="2" fillId="10" borderId="18" applyAlignment="1" pivotButton="0" quotePrefix="0" xfId="0">
      <alignment horizontal="center" vertical="center"/>
    </xf>
    <xf numFmtId="0" fontId="2" fillId="10" borderId="24" applyAlignment="1" pivotButton="0" quotePrefix="0" xfId="0">
      <alignment horizontal="center" vertical="center"/>
    </xf>
    <xf numFmtId="0" fontId="1" fillId="9" borderId="16" applyAlignment="1" pivotButton="0" quotePrefix="0" xfId="0">
      <alignment horizontal="center" vertical="center"/>
    </xf>
    <xf numFmtId="0" fontId="1" fillId="9" borderId="17" applyAlignment="1" pivotButton="0" quotePrefix="0" xfId="0">
      <alignment horizontal="center" vertical="center"/>
    </xf>
    <xf numFmtId="0" fontId="4" fillId="3" borderId="12" applyAlignment="1" pivotButton="0" quotePrefix="0" xfId="0">
      <alignment horizontal="center" vertical="center"/>
    </xf>
    <xf numFmtId="0" fontId="4" fillId="3" borderId="20" applyAlignment="1" pivotButton="0" quotePrefix="0" xfId="0">
      <alignment horizontal="center" vertical="center"/>
    </xf>
    <xf numFmtId="0" fontId="4" fillId="3" borderId="7" applyAlignment="1" pivotButton="0" quotePrefix="0" xfId="0">
      <alignment horizontal="center" vertical="center"/>
    </xf>
    <xf numFmtId="0" fontId="4" fillId="4" borderId="21" applyAlignment="1" pivotButton="0" quotePrefix="0" xfId="0">
      <alignment horizontal="center" vertical="center"/>
    </xf>
    <xf numFmtId="0" fontId="4" fillId="4" borderId="22" applyAlignment="1" pivotButton="0" quotePrefix="0" xfId="0">
      <alignment horizontal="center" vertical="center"/>
    </xf>
    <xf numFmtId="0" fontId="4" fillId="4" borderId="19" applyAlignment="1" pivotButton="0" quotePrefix="0" xfId="0">
      <alignment horizontal="center" vertical="center"/>
    </xf>
    <xf numFmtId="0" fontId="4" fillId="5" borderId="21" applyAlignment="1" pivotButton="0" quotePrefix="0" xfId="0">
      <alignment horizontal="center" vertical="center"/>
    </xf>
    <xf numFmtId="0" fontId="4" fillId="5" borderId="22" applyAlignment="1" pivotButton="0" quotePrefix="0" xfId="0">
      <alignment horizontal="center" vertical="center"/>
    </xf>
    <xf numFmtId="0" fontId="4" fillId="5" borderId="19" applyAlignment="1" pivotButton="0" quotePrefix="0" xfId="0">
      <alignment horizontal="center" vertical="center"/>
    </xf>
    <xf numFmtId="0" fontId="0" fillId="5" borderId="12" applyAlignment="1" pivotButton="0" quotePrefix="0" xfId="0">
      <alignment horizontal="center" vertical="center"/>
    </xf>
    <xf numFmtId="0" fontId="0" fillId="5" borderId="49" applyAlignment="1" pivotButton="0" quotePrefix="0" xfId="0">
      <alignment horizontal="center" vertical="center"/>
    </xf>
    <xf numFmtId="0" fontId="6" fillId="6" borderId="42" applyAlignment="1" pivotButton="0" quotePrefix="0" xfId="0">
      <alignment horizontal="left" vertical="center"/>
    </xf>
    <xf numFmtId="0" fontId="6" fillId="6" borderId="43" applyAlignment="1" pivotButton="0" quotePrefix="0" xfId="0">
      <alignment horizontal="left" vertical="center"/>
    </xf>
    <xf numFmtId="0" fontId="6" fillId="6" borderId="41" applyAlignment="1" pivotButton="0" quotePrefix="0" xfId="0">
      <alignment horizontal="left" vertical="center"/>
    </xf>
    <xf numFmtId="0" fontId="6" fillId="6" borderId="24" applyAlignment="1" pivotButton="0" quotePrefix="0" xfId="0">
      <alignment horizontal="left" vertical="center"/>
    </xf>
    <xf numFmtId="0" fontId="0" fillId="3" borderId="12" applyAlignment="1" pivotButton="0" quotePrefix="0" xfId="0">
      <alignment horizontal="center" vertical="center"/>
    </xf>
    <xf numFmtId="0" fontId="0" fillId="3" borderId="49" applyAlignment="1" pivotButton="0" quotePrefix="0" xfId="0">
      <alignment horizontal="center" vertical="center"/>
    </xf>
    <xf numFmtId="0" fontId="0" fillId="4" borderId="12" applyAlignment="1" pivotButton="0" quotePrefix="0" xfId="0">
      <alignment horizontal="center" vertical="center"/>
    </xf>
    <xf numFmtId="0" fontId="0" fillId="4" borderId="49" applyAlignment="1" pivotButton="0" quotePrefix="0" xfId="0">
      <alignment horizontal="center" vertical="center"/>
    </xf>
    <xf numFmtId="0" fontId="22" fillId="21" borderId="2" applyAlignment="1" pivotButton="0" quotePrefix="0" xfId="1">
      <alignment horizontal="center" vertical="center"/>
    </xf>
    <xf numFmtId="0" fontId="22" fillId="21" borderId="4" applyAlignment="1" pivotButton="0" quotePrefix="0" xfId="1">
      <alignment horizontal="center" vertical="center"/>
    </xf>
    <xf numFmtId="0" fontId="22" fillId="21" borderId="3" applyAlignment="1" pivotButton="0" quotePrefix="0" xfId="1">
      <alignment horizontal="center" vertical="center"/>
    </xf>
    <xf numFmtId="0" fontId="10" fillId="2" borderId="1" applyAlignment="1" pivotButton="0" quotePrefix="0" xfId="1">
      <alignment horizontal="center" vertical="center" wrapText="1"/>
    </xf>
    <xf numFmtId="0" fontId="2" fillId="2" borderId="62" applyAlignment="1" pivotButton="0" quotePrefix="0" xfId="0">
      <alignment horizontal="center"/>
    </xf>
    <xf numFmtId="0" fontId="0" fillId="2" borderId="62" applyAlignment="1" pivotButton="0" quotePrefix="0" xfId="0">
      <alignment horizontal="center"/>
    </xf>
    <xf numFmtId="0" fontId="21" fillId="2" borderId="1" applyAlignment="1" pivotButton="0" quotePrefix="0" xfId="1">
      <alignment horizontal="center" vertical="center"/>
    </xf>
    <xf numFmtId="0" fontId="21" fillId="2" borderId="2" applyAlignment="1" pivotButton="0" quotePrefix="0" xfId="1">
      <alignment horizontal="center" vertical="center"/>
    </xf>
    <xf numFmtId="0" fontId="21" fillId="2" borderId="4" applyAlignment="1" pivotButton="0" quotePrefix="0" xfId="1">
      <alignment horizontal="center" vertical="center"/>
    </xf>
    <xf numFmtId="0" fontId="21" fillId="2" borderId="3" applyAlignment="1" pivotButton="0" quotePrefix="0" xfId="1">
      <alignment horizontal="center" vertical="center"/>
    </xf>
    <xf numFmtId="0" fontId="8" fillId="14" borderId="12" applyAlignment="1" pivotButton="0" quotePrefix="0" xfId="3">
      <alignment horizontal="center" vertical="center" wrapText="1"/>
    </xf>
    <xf numFmtId="0" fontId="8" fillId="14" borderId="20" applyAlignment="1" pivotButton="0" quotePrefix="0" xfId="3">
      <alignment horizontal="center" vertical="center" wrapText="1"/>
    </xf>
    <xf numFmtId="0" fontId="8" fillId="14" borderId="7" applyAlignment="1" pivotButton="0" quotePrefix="0" xfId="3">
      <alignment horizontal="center" vertical="center" wrapText="1"/>
    </xf>
    <xf numFmtId="0" fontId="8" fillId="2" borderId="0" applyAlignment="1" pivotButton="0" quotePrefix="0" xfId="1">
      <alignment horizontal="center"/>
    </xf>
    <xf numFmtId="0" fontId="8" fillId="2" borderId="0" applyAlignment="1" pivotButton="0" quotePrefix="0" xfId="1">
      <alignment horizontal="right"/>
    </xf>
    <xf numFmtId="0" fontId="8" fillId="2" borderId="0" applyAlignment="1" pivotButton="0" quotePrefix="0" xfId="1">
      <alignment horizontal="center" vertical="center" wrapText="1"/>
    </xf>
    <xf numFmtId="0" fontId="40" fillId="13" borderId="4" applyAlignment="1" pivotButton="0" quotePrefix="0" xfId="1">
      <alignment horizontal="right" vertical="center"/>
    </xf>
    <xf numFmtId="0" fontId="40" fillId="13" borderId="3" applyAlignment="1" pivotButton="0" quotePrefix="0" xfId="1">
      <alignment horizontal="right" vertical="center"/>
    </xf>
    <xf numFmtId="0" fontId="12" fillId="2" borderId="0" applyAlignment="1" pivotButton="0" quotePrefix="0" xfId="1">
      <alignment horizontal="center" wrapText="1"/>
    </xf>
    <xf numFmtId="0" fontId="13" fillId="2" borderId="0" applyAlignment="1" pivotButton="0" quotePrefix="0" xfId="1">
      <alignment horizontal="center" wrapText="1"/>
    </xf>
    <xf numFmtId="0" fontId="10" fillId="2" borderId="0" applyAlignment="1" pivotButton="0" quotePrefix="0" xfId="3">
      <alignment horizontal="left" vertical="top" wrapText="1"/>
    </xf>
    <xf numFmtId="0" fontId="71" fillId="4" borderId="1" applyAlignment="1" pivotButton="0" quotePrefix="0" xfId="16">
      <alignment horizontal="center" vertical="center"/>
    </xf>
    <xf numFmtId="0" fontId="71" fillId="4" borderId="2" applyAlignment="1" pivotButton="0" quotePrefix="0" xfId="16">
      <alignment horizontal="center" vertical="center"/>
    </xf>
    <xf numFmtId="0" fontId="45" fillId="32" borderId="0" applyAlignment="1" pivotButton="0" quotePrefix="0" xfId="0">
      <alignment horizontal="center" vertical="center" wrapText="1"/>
    </xf>
    <xf numFmtId="0" fontId="47" fillId="32" borderId="0" applyAlignment="1" pivotButton="0" quotePrefix="0" xfId="15">
      <alignment horizontal="center" vertical="center" wrapText="1"/>
    </xf>
    <xf numFmtId="0" fontId="48" fillId="18" borderId="0" applyAlignment="1" pivotButton="0" quotePrefix="0" xfId="16">
      <alignment horizontal="center" vertical="center"/>
    </xf>
    <xf numFmtId="0" fontId="50" fillId="0" borderId="64" applyAlignment="1" pivotButton="0" quotePrefix="0" xfId="0">
      <alignment horizontal="center" vertical="center" wrapText="1"/>
    </xf>
    <xf numFmtId="0" fontId="50" fillId="0" borderId="65" applyAlignment="1" pivotButton="0" quotePrefix="0" xfId="0">
      <alignment horizontal="center" vertical="center" wrapText="1"/>
    </xf>
    <xf numFmtId="0" fontId="50" fillId="0" borderId="6" applyAlignment="1" pivotButton="0" quotePrefix="0" xfId="0">
      <alignment horizontal="center" vertical="center" wrapText="1"/>
    </xf>
    <xf numFmtId="3" fontId="53" fillId="0" borderId="64" applyAlignment="1" pivotButton="0" quotePrefix="0" xfId="0">
      <alignment horizontal="center" vertical="center"/>
    </xf>
    <xf numFmtId="3" fontId="53" fillId="0" borderId="65" applyAlignment="1" pivotButton="0" quotePrefix="0" xfId="0">
      <alignment horizontal="center" vertical="center"/>
    </xf>
    <xf numFmtId="3" fontId="53" fillId="0" borderId="6" applyAlignment="1" pivotButton="0" quotePrefix="0" xfId="0">
      <alignment horizontal="center" vertical="center"/>
    </xf>
    <xf numFmtId="0" fontId="50" fillId="0" borderId="64" applyAlignment="1" pivotButton="0" quotePrefix="0" xfId="0">
      <alignment vertical="center" wrapText="1"/>
    </xf>
    <xf numFmtId="0" fontId="50" fillId="0" borderId="6" applyAlignment="1" pivotButton="0" quotePrefix="0" xfId="0">
      <alignment vertical="center" wrapText="1"/>
    </xf>
    <xf numFmtId="0" fontId="51" fillId="36" borderId="0" applyAlignment="1" pivotButton="0" quotePrefix="0" xfId="0">
      <alignment horizontal="center" vertical="center" wrapText="1"/>
    </xf>
    <xf numFmtId="0" fontId="70" fillId="4" borderId="59" applyAlignment="1" pivotButton="0" quotePrefix="0" xfId="0">
      <alignment horizontal="center" vertical="center"/>
    </xf>
    <xf numFmtId="0" fontId="70" fillId="4" borderId="60" applyAlignment="1" pivotButton="0" quotePrefix="0" xfId="0">
      <alignment horizontal="center" vertical="center"/>
    </xf>
    <xf numFmtId="0" fontId="70" fillId="4" borderId="61" applyAlignment="1" pivotButton="0" quotePrefix="0" xfId="0">
      <alignment horizontal="center" vertical="center"/>
    </xf>
    <xf numFmtId="0" fontId="71" fillId="4" borderId="52" applyAlignment="1" pivotButton="0" quotePrefix="0" xfId="0">
      <alignment horizontal="center" vertical="center"/>
    </xf>
    <xf numFmtId="0" fontId="71" fillId="4" borderId="0" applyAlignment="1" pivotButton="0" quotePrefix="0" xfId="0">
      <alignment horizontal="center" vertical="center"/>
    </xf>
    <xf numFmtId="0" fontId="71" fillId="4" borderId="66" applyAlignment="1" pivotButton="0" quotePrefix="0" xfId="0">
      <alignment horizontal="center" vertical="center"/>
    </xf>
    <xf numFmtId="165" fontId="16" fillId="15" borderId="51" applyAlignment="1" pivotButton="0" quotePrefix="0" xfId="0">
      <alignment horizontal="center" vertical="center"/>
    </xf>
    <xf numFmtId="165" fontId="14" fillId="15" borderId="51" applyAlignment="1" pivotButton="0" quotePrefix="0" xfId="0">
      <alignment horizontal="center" vertical="center"/>
    </xf>
    <xf numFmtId="165" fontId="17" fillId="16" borderId="51" applyAlignment="1" pivotButton="0" quotePrefix="0" xfId="0">
      <alignment horizontal="left" vertical="center" wrapText="1"/>
    </xf>
    <xf numFmtId="165" fontId="16" fillId="16" borderId="51" applyAlignment="1" pivotButton="0" quotePrefix="0" xfId="0">
      <alignment horizontal="center" vertical="center"/>
    </xf>
    <xf numFmtId="165" fontId="0" fillId="15" borderId="0" applyAlignment="1" pivotButton="0" quotePrefix="0" xfId="0">
      <alignment vertical="center"/>
    </xf>
    <xf numFmtId="165" fontId="3" fillId="15" borderId="0" applyAlignment="1" pivotButton="0" quotePrefix="0" xfId="0">
      <alignment vertical="center"/>
    </xf>
    <xf numFmtId="164" fontId="5" fillId="6" borderId="14" applyAlignment="1" pivotButton="0" quotePrefix="0" xfId="0">
      <alignment horizontal="center" vertical="center"/>
    </xf>
    <xf numFmtId="0" fontId="2" fillId="6" borderId="45" applyAlignment="1" pivotButton="0" quotePrefix="0" xfId="0">
      <alignment horizontal="center" vertical="center" wrapText="1"/>
    </xf>
    <xf numFmtId="0" fontId="0" fillId="0" borderId="22" pivotButton="0" quotePrefix="0" xfId="0"/>
    <xf numFmtId="0" fontId="0" fillId="0" borderId="19" pivotButton="0" quotePrefix="0" xfId="0"/>
    <xf numFmtId="0" fontId="19" fillId="19" borderId="11" applyAlignment="1" pivotButton="0" quotePrefix="0" xfId="0">
      <alignment horizontal="center" vertical="center" wrapText="1"/>
    </xf>
    <xf numFmtId="0" fontId="19" fillId="19" borderId="14" applyAlignment="1" pivotButton="0" quotePrefix="0" xfId="0">
      <alignment horizontal="center" vertical="center"/>
    </xf>
    <xf numFmtId="0" fontId="19" fillId="19" borderId="32" applyAlignment="1" pivotButton="0" quotePrefix="0" xfId="0">
      <alignment horizontal="center" vertical="center"/>
    </xf>
    <xf numFmtId="0" fontId="0" fillId="0" borderId="39" pivotButton="0" quotePrefix="0" xfId="0"/>
    <xf numFmtId="0" fontId="0" fillId="0" borderId="40" pivotButton="0" quotePrefix="0" xfId="0"/>
    <xf numFmtId="164" fontId="5" fillId="6" borderId="1" applyAlignment="1" pivotButton="0" quotePrefix="0" xfId="0">
      <alignment horizontal="center" vertical="center"/>
    </xf>
    <xf numFmtId="0" fontId="0" fillId="0" borderId="52" pivotButton="0" quotePrefix="0" xfId="0"/>
    <xf numFmtId="0" fontId="0" fillId="0" borderId="35" pivotButton="0" quotePrefix="0" xfId="0"/>
    <xf numFmtId="0" fontId="0" fillId="0" borderId="50" pivotButton="0" quotePrefix="0" xfId="0"/>
    <xf numFmtId="0" fontId="0" fillId="0" borderId="6" pivotButton="0" quotePrefix="0" xfId="0"/>
    <xf numFmtId="0" fontId="0" fillId="0" borderId="44" pivotButton="0" quotePrefix="0" xfId="0"/>
    <xf numFmtId="0" fontId="0" fillId="0" borderId="25" pivotButton="0" quotePrefix="0" xfId="0"/>
    <xf numFmtId="165" fontId="1" fillId="20" borderId="15" applyAlignment="1" pivotButton="0" quotePrefix="0" xfId="0">
      <alignment vertical="center"/>
    </xf>
    <xf numFmtId="165" fontId="1" fillId="20" borderId="36" applyAlignment="1" pivotButton="0" quotePrefix="0" xfId="0">
      <alignment vertical="center"/>
    </xf>
    <xf numFmtId="164" fontId="0" fillId="3" borderId="1" applyAlignment="1" pivotButton="0" quotePrefix="0" xfId="0">
      <alignment vertical="center"/>
    </xf>
    <xf numFmtId="164" fontId="0" fillId="3" borderId="33" applyAlignment="1" pivotButton="0" quotePrefix="0" xfId="0">
      <alignment vertical="center"/>
    </xf>
    <xf numFmtId="164" fontId="2" fillId="8" borderId="1" applyAlignment="1" pivotButton="0" quotePrefix="0" xfId="0">
      <alignment vertical="center"/>
    </xf>
    <xf numFmtId="164" fontId="2" fillId="8" borderId="33" applyAlignment="1" pivotButton="0" quotePrefix="0" xfId="0">
      <alignment vertical="center"/>
    </xf>
    <xf numFmtId="0" fontId="19" fillId="38" borderId="11" applyAlignment="1" pivotButton="0" quotePrefix="0" xfId="0">
      <alignment horizontal="center" vertical="center" wrapText="1"/>
    </xf>
    <xf numFmtId="0" fontId="19" fillId="38" borderId="14" applyAlignment="1" pivotButton="0" quotePrefix="0" xfId="0">
      <alignment horizontal="center" vertical="center" wrapText="1"/>
    </xf>
    <xf numFmtId="0" fontId="19" fillId="38" borderId="32" applyAlignment="1" pivotButton="0" quotePrefix="0" xfId="0">
      <alignment horizontal="center" vertical="center" wrapText="1"/>
    </xf>
    <xf numFmtId="0" fontId="0" fillId="0" borderId="27" pivotButton="0" quotePrefix="0" xfId="0"/>
    <xf numFmtId="0" fontId="0" fillId="0" borderId="38" pivotButton="0" quotePrefix="0" xfId="0"/>
    <xf numFmtId="0" fontId="0" fillId="0" borderId="53" pivotButton="0" quotePrefix="0" xfId="0"/>
    <xf numFmtId="165" fontId="1" fillId="39" borderId="15" applyAlignment="1" pivotButton="0" quotePrefix="0" xfId="0">
      <alignment vertical="center"/>
    </xf>
    <xf numFmtId="165" fontId="1" fillId="39" borderId="36" applyAlignment="1" pivotButton="0" quotePrefix="0" xfId="0">
      <alignment vertical="center"/>
    </xf>
    <xf numFmtId="0" fontId="2" fillId="11" borderId="23" applyAlignment="1" pivotButton="0" quotePrefix="0" xfId="0">
      <alignment horizontal="center" vertical="center"/>
    </xf>
    <xf numFmtId="0" fontId="0" fillId="0" borderId="4" pivotButton="0" quotePrefix="0" xfId="0"/>
    <xf numFmtId="0" fontId="0" fillId="0" borderId="76" pivotButton="0" quotePrefix="0" xfId="0"/>
    <xf numFmtId="0" fontId="0" fillId="11" borderId="73" applyAlignment="1" pivotButton="0" quotePrefix="0" xfId="0">
      <alignment horizontal="center" vertical="center"/>
    </xf>
    <xf numFmtId="0" fontId="0" fillId="0" borderId="60" pivotButton="0" quotePrefix="0" xfId="0"/>
    <xf numFmtId="0" fontId="0" fillId="0" borderId="61" pivotButton="0" quotePrefix="0" xfId="0"/>
    <xf numFmtId="164" fontId="0" fillId="11" borderId="33" applyAlignment="1" pivotButton="0" quotePrefix="0" xfId="0">
      <alignment vertical="center"/>
    </xf>
    <xf numFmtId="0" fontId="0" fillId="11" borderId="25" applyAlignment="1" pivotButton="0" quotePrefix="0" xfId="0">
      <alignment horizontal="center" vertical="center"/>
    </xf>
    <xf numFmtId="0" fontId="0" fillId="0" borderId="75" pivotButton="0" quotePrefix="0" xfId="0"/>
    <xf numFmtId="164" fontId="0" fillId="11" borderId="36" applyAlignment="1" pivotButton="0" quotePrefix="0" xfId="0">
      <alignment vertical="center"/>
    </xf>
    <xf numFmtId="0" fontId="19" fillId="17" borderId="32" applyAlignment="1" pivotButton="0" quotePrefix="0" xfId="0">
      <alignment horizontal="center" vertical="center"/>
    </xf>
    <xf numFmtId="1" fontId="1" fillId="18" borderId="9" applyAlignment="1" pivotButton="0" quotePrefix="0" xfId="0">
      <alignment horizontal="center" vertical="center"/>
    </xf>
    <xf numFmtId="0" fontId="0" fillId="0" borderId="37" pivotButton="0" quotePrefix="0" xfId="0"/>
    <xf numFmtId="165" fontId="1" fillId="18" borderId="1" applyAlignment="1" pivotButton="0" quotePrefix="0" xfId="0">
      <alignment vertical="center"/>
    </xf>
    <xf numFmtId="165" fontId="1" fillId="18" borderId="33" applyAlignment="1" pivotButton="0" quotePrefix="0" xfId="0">
      <alignment vertical="center"/>
    </xf>
    <xf numFmtId="165" fontId="1" fillId="18" borderId="15" applyAlignment="1" pivotButton="0" quotePrefix="0" xfId="0">
      <alignment vertical="center"/>
    </xf>
    <xf numFmtId="165" fontId="1" fillId="18" borderId="36" applyAlignment="1" pivotButton="0" quotePrefix="0" xfId="0">
      <alignment vertical="center"/>
    </xf>
    <xf numFmtId="0" fontId="6" fillId="6" borderId="11" applyAlignment="1" pivotButton="0" quotePrefix="0" xfId="0">
      <alignment horizontal="center" vertical="center" wrapText="1"/>
    </xf>
    <xf numFmtId="172" fontId="23" fillId="2" borderId="1" applyAlignment="1" pivotButton="0" quotePrefix="0" xfId="5">
      <alignment horizontal="center" vertical="center"/>
    </xf>
    <xf numFmtId="165" fontId="2" fillId="2" borderId="1" applyAlignment="1" pivotButton="0" quotePrefix="0" xfId="5">
      <alignment horizontal="center" vertical="center"/>
    </xf>
    <xf numFmtId="165" fontId="2" fillId="31" borderId="1" applyAlignment="1" pivotButton="0" quotePrefix="0" xfId="5">
      <alignment horizontal="center" vertical="center"/>
    </xf>
    <xf numFmtId="0" fontId="2" fillId="2" borderId="5" applyAlignment="1" pivotButton="0" quotePrefix="0" xfId="5">
      <alignment horizontal="center" vertical="center" wrapText="1"/>
    </xf>
    <xf numFmtId="166" fontId="34" fillId="25" borderId="5" applyAlignment="1" pivotButton="0" quotePrefix="0" xfId="6">
      <alignment horizontal="center" vertical="center"/>
    </xf>
    <xf numFmtId="0" fontId="0" fillId="0" borderId="20" pivotButton="0" quotePrefix="0" xfId="0"/>
    <xf numFmtId="0" fontId="0" fillId="0" borderId="7" pivotButton="0" quotePrefix="0" xfId="0"/>
    <xf numFmtId="166" fontId="34" fillId="4" borderId="5" applyAlignment="1" pivotButton="0" quotePrefix="0" xfId="6">
      <alignment horizontal="center" vertical="center"/>
    </xf>
    <xf numFmtId="166" fontId="34" fillId="11" borderId="5" applyAlignment="1" pivotButton="0" quotePrefix="0" xfId="6">
      <alignment horizontal="center" vertical="center"/>
    </xf>
    <xf numFmtId="166" fontId="34" fillId="31" borderId="5" applyAlignment="1" pivotButton="0" quotePrefix="0" xfId="6">
      <alignment horizontal="center" vertical="center"/>
    </xf>
    <xf numFmtId="0" fontId="0" fillId="0" borderId="34" pivotButton="0" quotePrefix="0" xfId="0"/>
    <xf numFmtId="166" fontId="28" fillId="27" borderId="16" applyAlignment="1" pivotButton="0" quotePrefix="0" xfId="6">
      <alignment horizontal="left" vertical="center" wrapText="1"/>
    </xf>
    <xf numFmtId="171" fontId="28" fillId="27" borderId="16" applyAlignment="1" pivotButton="0" quotePrefix="0" xfId="6">
      <alignment horizontal="center" vertical="center" wrapText="1"/>
    </xf>
    <xf numFmtId="167" fontId="29" fillId="29" borderId="41" applyAlignment="1" pivotButton="0" quotePrefix="0" xfId="6">
      <alignment horizontal="right" vertical="center"/>
    </xf>
    <xf numFmtId="172" fontId="28" fillId="4" borderId="16" applyAlignment="1" pivotButton="0" quotePrefix="0" xfId="6">
      <alignment horizontal="center" vertical="center" wrapText="1"/>
    </xf>
    <xf numFmtId="172" fontId="29" fillId="4" borderId="16" applyAlignment="1" pivotButton="0" quotePrefix="0" xfId="6">
      <alignment horizontal="right" vertical="center"/>
    </xf>
    <xf numFmtId="172" fontId="28" fillId="11" borderId="16" applyAlignment="1" pivotButton="0" quotePrefix="0" xfId="6">
      <alignment horizontal="center" vertical="center" wrapText="1"/>
    </xf>
    <xf numFmtId="172" fontId="29" fillId="11" borderId="16" applyAlignment="1" pivotButton="0" quotePrefix="0" xfId="6">
      <alignment horizontal="right" vertical="center"/>
    </xf>
    <xf numFmtId="172" fontId="29" fillId="29" borderId="16" applyAlignment="1" pivotButton="0" quotePrefix="0" xfId="6">
      <alignment horizontal="right" vertical="center"/>
    </xf>
    <xf numFmtId="166" fontId="28" fillId="26" borderId="23" applyAlignment="1" pivotButton="0" quotePrefix="0" xfId="6">
      <alignment horizontal="left" vertical="center" wrapText="1"/>
    </xf>
    <xf numFmtId="166" fontId="28" fillId="26" borderId="23" applyAlignment="1" pivotButton="0" quotePrefix="0" xfId="6">
      <alignment horizontal="center" vertical="center" wrapText="1"/>
    </xf>
    <xf numFmtId="167" fontId="29" fillId="29" borderId="23" applyAlignment="1" pivotButton="0" quotePrefix="0" xfId="6">
      <alignment horizontal="right" vertical="center"/>
    </xf>
    <xf numFmtId="172" fontId="28" fillId="4" borderId="23" applyAlignment="1" pivotButton="0" quotePrefix="0" xfId="6">
      <alignment horizontal="center" vertical="center" wrapText="1"/>
    </xf>
    <xf numFmtId="172" fontId="29" fillId="4" borderId="23" applyAlignment="1" pivotButton="0" quotePrefix="0" xfId="6">
      <alignment horizontal="right" vertical="center"/>
    </xf>
    <xf numFmtId="172" fontId="28" fillId="11" borderId="23" applyAlignment="1" pivotButton="0" quotePrefix="0" xfId="6">
      <alignment horizontal="center" vertical="center" wrapText="1"/>
    </xf>
    <xf numFmtId="172" fontId="29" fillId="11" borderId="23" applyAlignment="1" pivotButton="0" quotePrefix="0" xfId="6">
      <alignment horizontal="right" vertical="center"/>
    </xf>
    <xf numFmtId="172" fontId="29" fillId="29" borderId="23" applyAlignment="1" pivotButton="0" quotePrefix="0" xfId="6">
      <alignment horizontal="right" vertical="center"/>
    </xf>
    <xf numFmtId="166" fontId="28" fillId="19" borderId="23" applyAlignment="1" pivotButton="0" quotePrefix="0" xfId="6">
      <alignment horizontal="left" vertical="center" wrapText="1"/>
    </xf>
    <xf numFmtId="171" fontId="28" fillId="19" borderId="23" applyAlignment="1" pivotButton="0" quotePrefix="0" xfId="6">
      <alignment horizontal="center" vertical="center" wrapText="1"/>
    </xf>
    <xf numFmtId="166" fontId="28" fillId="25" borderId="23" applyAlignment="1" pivotButton="0" quotePrefix="0" xfId="6">
      <alignment horizontal="left" vertical="center" wrapText="1"/>
    </xf>
    <xf numFmtId="171" fontId="28" fillId="25" borderId="23" applyAlignment="1" pivotButton="0" quotePrefix="0" xfId="6">
      <alignment horizontal="center" vertical="center" wrapText="1"/>
    </xf>
    <xf numFmtId="166" fontId="28" fillId="22" borderId="23" applyAlignment="1" pivotButton="0" quotePrefix="0" xfId="6">
      <alignment horizontal="left" vertical="center" wrapText="1"/>
    </xf>
    <xf numFmtId="171" fontId="28" fillId="22" borderId="23" applyAlignment="1" pivotButton="0" quotePrefix="0" xfId="6">
      <alignment horizontal="center" vertical="center" wrapText="1"/>
    </xf>
    <xf numFmtId="166" fontId="28" fillId="26" borderId="17" applyAlignment="1" pivotButton="0" quotePrefix="0" xfId="6">
      <alignment horizontal="left" vertical="center" wrapText="1"/>
    </xf>
    <xf numFmtId="166" fontId="28" fillId="26" borderId="17" applyAlignment="1" pivotButton="0" quotePrefix="0" xfId="6">
      <alignment horizontal="center" vertical="center" wrapText="1"/>
    </xf>
    <xf numFmtId="167" fontId="29" fillId="29" borderId="17" applyAlignment="1" pivotButton="0" quotePrefix="0" xfId="6">
      <alignment horizontal="right" vertical="center"/>
    </xf>
    <xf numFmtId="172" fontId="28" fillId="4" borderId="17" applyAlignment="1" pivotButton="0" quotePrefix="0" xfId="6">
      <alignment horizontal="center" vertical="center" wrapText="1"/>
    </xf>
    <xf numFmtId="172" fontId="29" fillId="4" borderId="17" applyAlignment="1" pivotButton="0" quotePrefix="0" xfId="6">
      <alignment horizontal="right" vertical="center"/>
    </xf>
    <xf numFmtId="172" fontId="28" fillId="11" borderId="17" applyAlignment="1" pivotButton="0" quotePrefix="0" xfId="6">
      <alignment horizontal="center" vertical="center" wrapText="1"/>
    </xf>
    <xf numFmtId="172" fontId="29" fillId="11" borderId="17" applyAlignment="1" pivotButton="0" quotePrefix="0" xfId="6">
      <alignment horizontal="right" vertical="center"/>
    </xf>
    <xf numFmtId="172" fontId="29" fillId="29" borderId="17" applyAlignment="1" pivotButton="0" quotePrefix="0" xfId="6">
      <alignment horizontal="right" vertical="center"/>
    </xf>
    <xf numFmtId="0" fontId="0" fillId="0" borderId="67" pivotButton="0" quotePrefix="0" xfId="0"/>
    <xf numFmtId="166" fontId="28" fillId="26" borderId="5" applyAlignment="1" pivotButton="0" quotePrefix="0" xfId="6">
      <alignment horizontal="left" vertical="center"/>
    </xf>
    <xf numFmtId="167" fontId="31" fillId="29" borderId="5" applyAlignment="1" pivotButton="0" quotePrefix="0" xfId="6">
      <alignment horizontal="right" vertical="center"/>
    </xf>
    <xf numFmtId="167" fontId="31" fillId="24" borderId="1" applyAlignment="1" pivotButton="0" quotePrefix="0" xfId="6">
      <alignment horizontal="right" vertical="center"/>
    </xf>
    <xf numFmtId="172" fontId="28" fillId="4" borderId="5" applyAlignment="1" pivotButton="0" quotePrefix="0" xfId="6">
      <alignment horizontal="left" vertical="center"/>
    </xf>
    <xf numFmtId="172" fontId="31" fillId="4" borderId="5" applyAlignment="1" pivotButton="0" quotePrefix="0" xfId="6">
      <alignment horizontal="right" vertical="center"/>
    </xf>
    <xf numFmtId="172" fontId="28" fillId="11" borderId="5" applyAlignment="1" pivotButton="0" quotePrefix="0" xfId="6">
      <alignment horizontal="left" vertical="center"/>
    </xf>
    <xf numFmtId="172" fontId="31" fillId="11" borderId="5" applyAlignment="1" pivotButton="0" quotePrefix="0" xfId="6">
      <alignment horizontal="right" vertical="center"/>
    </xf>
    <xf numFmtId="172" fontId="28" fillId="26" borderId="5" applyAlignment="1" pivotButton="0" quotePrefix="0" xfId="6">
      <alignment horizontal="left" vertical="center"/>
    </xf>
    <xf numFmtId="172" fontId="31" fillId="29" borderId="5" applyAlignment="1" pivotButton="0" quotePrefix="0" xfId="6">
      <alignment horizontal="right" vertical="center"/>
    </xf>
    <xf numFmtId="166" fontId="8" fillId="0" borderId="43" applyAlignment="1" pivotButton="0" quotePrefix="0" xfId="6">
      <alignment horizontal="left" vertical="center"/>
    </xf>
    <xf numFmtId="167" fontId="8" fillId="0" borderId="43" applyAlignment="1" pivotButton="0" quotePrefix="0" xfId="6">
      <alignment vertical="center"/>
    </xf>
    <xf numFmtId="166" fontId="28" fillId="6" borderId="16" applyAlignment="1" pivotButton="0" quotePrefix="0" xfId="6">
      <alignment horizontal="left" vertical="center"/>
    </xf>
    <xf numFmtId="167" fontId="29" fillId="28" borderId="16" applyAlignment="1" pivotButton="0" quotePrefix="0" xfId="6">
      <alignment horizontal="right" vertical="center"/>
    </xf>
    <xf numFmtId="166" fontId="28" fillId="23" borderId="16" applyAlignment="1" pivotButton="0" quotePrefix="0" xfId="6">
      <alignment horizontal="left" vertical="center"/>
    </xf>
    <xf numFmtId="167" fontId="29" fillId="23" borderId="16" applyAlignment="1" pivotButton="0" quotePrefix="0" xfId="6">
      <alignment horizontal="right" vertical="center"/>
    </xf>
    <xf numFmtId="166" fontId="28" fillId="19" borderId="16" applyAlignment="1" pivotButton="0" quotePrefix="0" xfId="6">
      <alignment horizontal="left" vertical="center"/>
    </xf>
    <xf numFmtId="167" fontId="29" fillId="19" borderId="16" applyAlignment="1" pivotButton="0" quotePrefix="0" xfId="6">
      <alignment horizontal="right" vertical="center"/>
    </xf>
    <xf numFmtId="166" fontId="29" fillId="27" borderId="23" applyAlignment="1" pivotButton="0" quotePrefix="0" xfId="6">
      <alignment horizontal="left" vertical="center"/>
    </xf>
    <xf numFmtId="171" fontId="29" fillId="27" borderId="23" applyAlignment="1" pivotButton="0" quotePrefix="0" xfId="6">
      <alignment horizontal="center" vertical="center"/>
    </xf>
    <xf numFmtId="167" fontId="29" fillId="28" borderId="23" applyAlignment="1" pivotButton="0" quotePrefix="0" xfId="6">
      <alignment horizontal="right" vertical="center"/>
    </xf>
    <xf numFmtId="172" fontId="29" fillId="23" borderId="23" applyAlignment="1" pivotButton="0" quotePrefix="0" xfId="6">
      <alignment horizontal="center" vertical="center"/>
    </xf>
    <xf numFmtId="172" fontId="29" fillId="23" borderId="23" applyAlignment="1" pivotButton="0" quotePrefix="0" xfId="6">
      <alignment horizontal="right" vertical="center"/>
    </xf>
    <xf numFmtId="172" fontId="29" fillId="19" borderId="23" applyAlignment="1" pivotButton="0" quotePrefix="0" xfId="6">
      <alignment horizontal="center" vertical="center"/>
    </xf>
    <xf numFmtId="172" fontId="29" fillId="19" borderId="23" applyAlignment="1" pivotButton="0" quotePrefix="0" xfId="6">
      <alignment horizontal="right" vertical="center"/>
    </xf>
    <xf numFmtId="172" fontId="29" fillId="6" borderId="23" applyAlignment="1" pivotButton="0" quotePrefix="0" xfId="6">
      <alignment horizontal="center" vertical="center"/>
    </xf>
    <xf numFmtId="172" fontId="29" fillId="28" borderId="23" applyAlignment="1" pivotButton="0" quotePrefix="0" xfId="6">
      <alignment horizontal="right" vertical="center"/>
    </xf>
    <xf numFmtId="166" fontId="29" fillId="6" borderId="42" applyAlignment="1" pivotButton="0" quotePrefix="0" xfId="6">
      <alignment horizontal="left" vertical="center"/>
    </xf>
    <xf numFmtId="166" fontId="29" fillId="6" borderId="42" applyAlignment="1" pivotButton="0" quotePrefix="0" xfId="6">
      <alignment horizontal="center" vertical="center"/>
    </xf>
    <xf numFmtId="166" fontId="29" fillId="6" borderId="16" applyAlignment="1" pivotButton="0" quotePrefix="0" xfId="6">
      <alignment horizontal="left" vertical="center"/>
    </xf>
    <xf numFmtId="166" fontId="29" fillId="6" borderId="16" applyAlignment="1" pivotButton="0" quotePrefix="0" xfId="6">
      <alignment horizontal="center" vertical="center"/>
    </xf>
    <xf numFmtId="9" fontId="23" fillId="2" borderId="17" applyAlignment="1" pivotButton="0" quotePrefix="0" xfId="12">
      <alignment horizontal="center" vertical="center"/>
    </xf>
    <xf numFmtId="166" fontId="29" fillId="19" borderId="23" applyAlignment="1" pivotButton="0" quotePrefix="0" xfId="6">
      <alignment horizontal="left" vertical="center"/>
    </xf>
    <xf numFmtId="165" fontId="31" fillId="19" borderId="23" applyAlignment="1" pivotButton="0" quotePrefix="0" xfId="6">
      <alignment horizontal="center" vertical="center"/>
    </xf>
    <xf numFmtId="0" fontId="0" fillId="0" borderId="43" pivotButton="0" quotePrefix="0" xfId="0"/>
    <xf numFmtId="166" fontId="29" fillId="6" borderId="23" applyAlignment="1" pivotButton="0" quotePrefix="0" xfId="6">
      <alignment horizontal="left" vertical="center"/>
    </xf>
    <xf numFmtId="166" fontId="29" fillId="6" borderId="23" applyAlignment="1" pivotButton="0" quotePrefix="0" xfId="6">
      <alignment horizontal="center" vertical="center"/>
    </xf>
    <xf numFmtId="0" fontId="0" fillId="0" borderId="24" pivotButton="0" quotePrefix="0" xfId="0"/>
    <xf numFmtId="166" fontId="29" fillId="25" borderId="17" applyAlignment="1" pivotButton="0" quotePrefix="0" xfId="6">
      <alignment horizontal="left" vertical="center"/>
    </xf>
    <xf numFmtId="165" fontId="31" fillId="25" borderId="17" applyAlignment="1" pivotButton="0" quotePrefix="0" xfId="6">
      <alignment horizontal="center" vertical="center"/>
    </xf>
    <xf numFmtId="166" fontId="29" fillId="6" borderId="41" applyAlignment="1" pivotButton="0" quotePrefix="0" xfId="6">
      <alignment horizontal="left" vertical="center"/>
    </xf>
    <xf numFmtId="171" fontId="29" fillId="6" borderId="41" applyAlignment="1" pivotButton="0" quotePrefix="0" xfId="6">
      <alignment horizontal="center" vertical="center"/>
    </xf>
    <xf numFmtId="166" fontId="29" fillId="22" borderId="17" applyAlignment="1" pivotButton="0" quotePrefix="0" xfId="6">
      <alignment horizontal="left" vertical="center"/>
    </xf>
    <xf numFmtId="171" fontId="29" fillId="22" borderId="17" applyAlignment="1" pivotButton="0" quotePrefix="0" xfId="6">
      <alignment horizontal="center" vertical="center"/>
    </xf>
    <xf numFmtId="167" fontId="29" fillId="28" borderId="17" applyAlignment="1" pivotButton="0" quotePrefix="0" xfId="6">
      <alignment horizontal="right" vertical="center"/>
    </xf>
    <xf numFmtId="172" fontId="29" fillId="23" borderId="17" applyAlignment="1" pivotButton="0" quotePrefix="0" xfId="6">
      <alignment horizontal="right" vertical="center"/>
    </xf>
    <xf numFmtId="172" fontId="29" fillId="19" borderId="17" applyAlignment="1" pivotButton="0" quotePrefix="0" xfId="6">
      <alignment horizontal="right" vertical="center"/>
    </xf>
    <xf numFmtId="172" fontId="29" fillId="28" borderId="17" applyAlignment="1" pivotButton="0" quotePrefix="0" xfId="6">
      <alignment horizontal="right" vertical="center"/>
    </xf>
    <xf numFmtId="166" fontId="28" fillId="6" borderId="5" applyAlignment="1" pivotButton="0" quotePrefix="0" xfId="6">
      <alignment horizontal="left" vertical="center"/>
    </xf>
    <xf numFmtId="167" fontId="31" fillId="28" borderId="5" applyAlignment="1" pivotButton="0" quotePrefix="0" xfId="6">
      <alignment horizontal="right" vertical="center"/>
    </xf>
    <xf numFmtId="166" fontId="28" fillId="23" borderId="5" applyAlignment="1" pivotButton="0" quotePrefix="0" xfId="6">
      <alignment horizontal="left" vertical="center"/>
    </xf>
    <xf numFmtId="173" fontId="31" fillId="23" borderId="5" applyAlignment="1" pivotButton="0" quotePrefix="0" xfId="6">
      <alignment horizontal="right" vertical="center"/>
    </xf>
    <xf numFmtId="166" fontId="28" fillId="19" borderId="5" applyAlignment="1" pivotButton="0" quotePrefix="0" xfId="6">
      <alignment horizontal="left" vertical="center"/>
    </xf>
    <xf numFmtId="173" fontId="31" fillId="19" borderId="5" applyAlignment="1" pivotButton="0" quotePrefix="0" xfId="6">
      <alignment horizontal="right" vertical="center"/>
    </xf>
    <xf numFmtId="173" fontId="31" fillId="28" borderId="5" applyAlignment="1" pivotButton="0" quotePrefix="0" xfId="6">
      <alignment horizontal="right" vertical="center"/>
    </xf>
    <xf numFmtId="166" fontId="8" fillId="4" borderId="18" applyAlignment="1" applyProtection="1" pivotButton="0" quotePrefix="0" xfId="6">
      <alignment horizontal="left" vertical="center"/>
      <protection locked="0" hidden="0"/>
    </xf>
    <xf numFmtId="166" fontId="8" fillId="4" borderId="43" applyAlignment="1" applyProtection="1" pivotButton="0" quotePrefix="0" xfId="6">
      <alignment horizontal="left" vertical="center"/>
      <protection locked="0" hidden="0"/>
    </xf>
    <xf numFmtId="167" fontId="29" fillId="4" borderId="43" applyAlignment="1" pivotButton="0" quotePrefix="0" xfId="6">
      <alignment horizontal="right" vertical="center"/>
    </xf>
    <xf numFmtId="166" fontId="24" fillId="4" borderId="43" applyAlignment="1" applyProtection="1" pivotButton="0" quotePrefix="0" xfId="6">
      <alignment horizontal="right" vertical="center"/>
      <protection locked="0" hidden="0"/>
    </xf>
    <xf numFmtId="167" fontId="31" fillId="4" borderId="43" applyAlignment="1" pivotButton="0" quotePrefix="0" xfId="6">
      <alignment horizontal="right" vertical="center"/>
    </xf>
    <xf numFmtId="166" fontId="24" fillId="4" borderId="43" applyAlignment="1" applyProtection="1" pivotButton="0" quotePrefix="0" xfId="6">
      <alignment horizontal="right" vertical="center" wrapText="1"/>
      <protection locked="0" hidden="0"/>
    </xf>
    <xf numFmtId="166" fontId="10" fillId="4" borderId="43" applyAlignment="1" applyProtection="1" pivotButton="0" quotePrefix="0" xfId="6">
      <alignment horizontal="right" vertical="center"/>
      <protection locked="0" hidden="0"/>
    </xf>
    <xf numFmtId="168" fontId="31" fillId="4" borderId="43" applyAlignment="1" pivotButton="0" quotePrefix="0" xfId="6">
      <alignment horizontal="right" vertical="center"/>
    </xf>
    <xf numFmtId="166" fontId="8" fillId="4" borderId="24" applyAlignment="1" applyProtection="1" pivotButton="0" quotePrefix="0" xfId="6">
      <alignment horizontal="left" vertical="center"/>
      <protection locked="0" hidden="0"/>
    </xf>
    <xf numFmtId="166" fontId="33" fillId="4" borderId="24" applyAlignment="1" applyProtection="1" pivotButton="0" quotePrefix="0" xfId="6">
      <alignment horizontal="center" vertical="center"/>
      <protection locked="0" hidden="0"/>
    </xf>
    <xf numFmtId="169" fontId="31" fillId="4" borderId="24" applyAlignment="1" pivotButton="0" quotePrefix="0" xfId="6">
      <alignment horizontal="center" vertical="center"/>
    </xf>
    <xf numFmtId="166" fontId="8" fillId="2" borderId="0" applyAlignment="1" applyProtection="1" pivotButton="0" quotePrefix="0" xfId="6">
      <alignment horizontal="left" vertical="center"/>
      <protection locked="0" hidden="0"/>
    </xf>
    <xf numFmtId="166" fontId="33" fillId="2" borderId="0" applyAlignment="1" applyProtection="1" pivotButton="0" quotePrefix="0" xfId="6">
      <alignment horizontal="center" vertical="center"/>
      <protection locked="0" hidden="0"/>
    </xf>
    <xf numFmtId="169" fontId="31" fillId="2" borderId="0" applyAlignment="1" pivotButton="0" quotePrefix="0" xfId="6">
      <alignment horizontal="center" vertical="center"/>
    </xf>
    <xf numFmtId="171" fontId="23" fillId="27" borderId="1" pivotButton="0" quotePrefix="0" xfId="5"/>
    <xf numFmtId="175" fontId="23" fillId="27" borderId="1" pivotButton="0" quotePrefix="0" xfId="5"/>
    <xf numFmtId="171" fontId="23" fillId="19" borderId="1" pivotButton="0" quotePrefix="0" xfId="5"/>
    <xf numFmtId="175" fontId="23" fillId="19" borderId="1" pivotButton="0" quotePrefix="0" xfId="5"/>
    <xf numFmtId="171" fontId="23" fillId="25" borderId="1" pivotButton="0" quotePrefix="0" xfId="5"/>
    <xf numFmtId="175" fontId="23" fillId="25" borderId="1" pivotButton="0" quotePrefix="0" xfId="5"/>
    <xf numFmtId="171" fontId="23" fillId="22" borderId="1" pivotButton="0" quotePrefix="0" xfId="5"/>
    <xf numFmtId="175" fontId="23" fillId="22" borderId="1" pivotButton="0" quotePrefix="0" xfId="5"/>
    <xf numFmtId="171" fontId="2" fillId="2" borderId="0" pivotButton="0" quotePrefix="0" xfId="5"/>
    <xf numFmtId="172" fontId="23" fillId="2" borderId="0" pivotButton="0" quotePrefix="0" xfId="5"/>
    <xf numFmtId="175" fontId="2" fillId="2" borderId="0" pivotButton="0" quotePrefix="0" xfId="5"/>
    <xf numFmtId="166" fontId="28" fillId="19" borderId="16" applyAlignment="1" pivotButton="0" quotePrefix="0" xfId="6">
      <alignment horizontal="left" vertical="center" wrapText="1"/>
    </xf>
    <xf numFmtId="171" fontId="28" fillId="19" borderId="16" applyAlignment="1" pivotButton="0" quotePrefix="0" xfId="6">
      <alignment horizontal="center" vertical="center" wrapText="1"/>
    </xf>
    <xf numFmtId="167" fontId="29" fillId="29" borderId="16" applyAlignment="1" pivotButton="0" quotePrefix="0" xfId="6">
      <alignment horizontal="right" vertical="center"/>
    </xf>
    <xf numFmtId="166" fontId="28" fillId="24" borderId="16" applyAlignment="1" pivotButton="0" quotePrefix="0" xfId="6">
      <alignment horizontal="left" vertical="center" wrapText="1"/>
    </xf>
    <xf numFmtId="171" fontId="28" fillId="24" borderId="16" applyAlignment="1" pivotButton="0" quotePrefix="0" xfId="6">
      <alignment horizontal="center" vertical="center" wrapText="1"/>
    </xf>
    <xf numFmtId="171" fontId="23" fillId="2" borderId="1" pivotButton="0" quotePrefix="0" xfId="5"/>
    <xf numFmtId="170" fontId="0" fillId="23" borderId="64" pivotButton="0" quotePrefix="0" xfId="4"/>
    <xf numFmtId="170" fontId="0" fillId="23" borderId="61" pivotButton="0" quotePrefix="0" xfId="4"/>
    <xf numFmtId="0" fontId="0" fillId="0" borderId="65" pivotButton="0" quotePrefix="0" xfId="0"/>
    <xf numFmtId="170" fontId="0" fillId="23" borderId="65" pivotButton="0" quotePrefix="0" xfId="4"/>
    <xf numFmtId="170" fontId="0" fillId="23" borderId="66" pivotButton="0" quotePrefix="0" xfId="4"/>
    <xf numFmtId="170" fontId="0" fillId="23" borderId="6" pivotButton="0" quotePrefix="0" xfId="4"/>
    <xf numFmtId="170" fontId="0" fillId="23" borderId="63" pivotButton="0" quotePrefix="0" xfId="4"/>
    <xf numFmtId="0" fontId="2" fillId="3" borderId="2" applyAlignment="1" pivotButton="0" quotePrefix="0" xfId="0">
      <alignment horizontal="center" vertical="center" wrapText="1"/>
    </xf>
    <xf numFmtId="0" fontId="0" fillId="0" borderId="30" pivotButton="0" quotePrefix="0" xfId="0"/>
    <xf numFmtId="0" fontId="0" fillId="0" borderId="79" pivotButton="0" quotePrefix="0" xfId="0"/>
    <xf numFmtId="0" fontId="0" fillId="0" borderId="80" pivotButton="0" quotePrefix="0" xfId="0"/>
    <xf numFmtId="0" fontId="0" fillId="0" borderId="63" pivotButton="0" quotePrefix="0" xfId="0"/>
    <xf numFmtId="176" fontId="36" fillId="17" borderId="5" applyAlignment="1" pivotButton="0" quotePrefix="0" xfId="11">
      <alignment horizontal="center" vertical="center" wrapText="1"/>
    </xf>
    <xf numFmtId="176" fontId="38" fillId="24" borderId="7" applyAlignment="1" pivotButton="0" quotePrefix="0" xfId="0">
      <alignment horizontal="center" vertical="center"/>
    </xf>
    <xf numFmtId="164" fontId="7" fillId="2" borderId="0" applyAlignment="1" pivotButton="0" quotePrefix="0" xfId="0">
      <alignment horizontal="center" vertical="center"/>
    </xf>
    <xf numFmtId="164" fontId="0" fillId="2" borderId="0" applyAlignment="1" pivotButton="0" quotePrefix="0" xfId="0">
      <alignment horizontal="center" vertical="center"/>
    </xf>
    <xf numFmtId="164" fontId="0" fillId="7" borderId="1" applyAlignment="1" pivotButton="0" quotePrefix="0" xfId="0">
      <alignment horizontal="center" vertical="center"/>
    </xf>
    <xf numFmtId="0" fontId="2" fillId="10" borderId="5" applyAlignment="1" pivotButton="0" quotePrefix="0" xfId="0">
      <alignment horizontal="center" vertical="center"/>
    </xf>
    <xf numFmtId="0" fontId="4" fillId="3" borderId="5" applyAlignment="1" pivotButton="0" quotePrefix="0" xfId="0">
      <alignment horizontal="center" vertical="center"/>
    </xf>
    <xf numFmtId="0" fontId="4" fillId="4" borderId="18" applyAlignment="1" pivotButton="0" quotePrefix="0" xfId="0">
      <alignment horizontal="center" vertical="center"/>
    </xf>
    <xf numFmtId="0" fontId="4" fillId="5" borderId="18" applyAlignment="1" pivotButton="0" quotePrefix="0" xfId="0">
      <alignment horizontal="center" vertical="center"/>
    </xf>
    <xf numFmtId="0" fontId="0" fillId="0" borderId="41" pivotButton="0" quotePrefix="0" xfId="0"/>
    <xf numFmtId="164" fontId="0" fillId="3" borderId="14" applyAlignment="1" pivotButton="0" quotePrefix="0" xfId="0">
      <alignment horizontal="center" vertical="center"/>
    </xf>
    <xf numFmtId="164" fontId="0" fillId="3" borderId="29" applyAlignment="1" pivotButton="0" quotePrefix="0" xfId="0">
      <alignment horizontal="center" vertical="center"/>
    </xf>
    <xf numFmtId="164" fontId="2" fillId="3" borderId="16" applyAlignment="1" pivotButton="0" quotePrefix="0" xfId="0">
      <alignment horizontal="center" vertical="center"/>
    </xf>
    <xf numFmtId="164" fontId="0" fillId="4" borderId="14" applyAlignment="1" pivotButton="0" quotePrefix="0" xfId="0">
      <alignment horizontal="center" vertical="center"/>
    </xf>
    <xf numFmtId="164" fontId="0" fillId="4" borderId="29" applyAlignment="1" pivotButton="0" quotePrefix="0" xfId="0">
      <alignment horizontal="center" vertical="center"/>
    </xf>
    <xf numFmtId="164" fontId="2" fillId="4" borderId="16" applyAlignment="1" pivotButton="0" quotePrefix="0" xfId="0">
      <alignment horizontal="center" vertical="center"/>
    </xf>
    <xf numFmtId="164" fontId="0" fillId="5" borderId="14" applyAlignment="1" pivotButton="0" quotePrefix="0" xfId="0">
      <alignment horizontal="center" vertical="center"/>
    </xf>
    <xf numFmtId="164" fontId="0" fillId="5" borderId="29" applyAlignment="1" pivotButton="0" quotePrefix="0" xfId="0">
      <alignment horizontal="center" vertical="center"/>
    </xf>
    <xf numFmtId="164" fontId="2" fillId="5" borderId="16" applyAlignment="1" pivotButton="0" quotePrefix="0" xfId="0">
      <alignment horizontal="center" vertical="center"/>
    </xf>
    <xf numFmtId="164" fontId="3" fillId="9" borderId="16" applyAlignment="1" pivotButton="0" quotePrefix="0" xfId="0">
      <alignment vertical="center"/>
    </xf>
    <xf numFmtId="0" fontId="6" fillId="6" borderId="23" applyAlignment="1" pivotButton="0" quotePrefix="0" xfId="0">
      <alignment horizontal="left" vertical="center"/>
    </xf>
    <xf numFmtId="164" fontId="0" fillId="3" borderId="1" applyAlignment="1" pivotButton="0" quotePrefix="0" xfId="0">
      <alignment horizontal="center" vertical="center"/>
    </xf>
    <xf numFmtId="164" fontId="0" fillId="3" borderId="2" applyAlignment="1" pivotButton="0" quotePrefix="0" xfId="0">
      <alignment horizontal="center" vertical="center"/>
    </xf>
    <xf numFmtId="164" fontId="2" fillId="3" borderId="23" applyAlignment="1" pivotButton="0" quotePrefix="0" xfId="0">
      <alignment horizontal="center" vertical="center"/>
    </xf>
    <xf numFmtId="164" fontId="0" fillId="4" borderId="1" applyAlignment="1" pivotButton="0" quotePrefix="0" xfId="0">
      <alignment horizontal="center" vertical="center"/>
    </xf>
    <xf numFmtId="164" fontId="0" fillId="4" borderId="2" applyAlignment="1" pivotButton="0" quotePrefix="0" xfId="0">
      <alignment horizontal="center" vertical="center"/>
    </xf>
    <xf numFmtId="164" fontId="2" fillId="4" borderId="23" applyAlignment="1" pivotButton="0" quotePrefix="0" xfId="0">
      <alignment horizontal="center" vertical="center"/>
    </xf>
    <xf numFmtId="164" fontId="0" fillId="5" borderId="1" applyAlignment="1" pivotButton="0" quotePrefix="0" xfId="0">
      <alignment horizontal="center" vertical="center"/>
    </xf>
    <xf numFmtId="164" fontId="0" fillId="5" borderId="2" applyAlignment="1" pivotButton="0" quotePrefix="0" xfId="0">
      <alignment horizontal="center" vertical="center"/>
    </xf>
    <xf numFmtId="164" fontId="2" fillId="5" borderId="23" applyAlignment="1" pivotButton="0" quotePrefix="0" xfId="0">
      <alignment horizontal="center" vertical="center"/>
    </xf>
    <xf numFmtId="164" fontId="3" fillId="9" borderId="23" applyAlignment="1" pivotButton="0" quotePrefix="0" xfId="0">
      <alignment vertical="center"/>
    </xf>
    <xf numFmtId="0" fontId="6" fillId="6" borderId="17" applyAlignment="1" pivotButton="0" quotePrefix="0" xfId="0">
      <alignment horizontal="left" vertical="center"/>
    </xf>
    <xf numFmtId="164" fontId="0" fillId="3" borderId="6" applyAlignment="1" pivotButton="0" quotePrefix="0" xfId="0">
      <alignment horizontal="center" vertical="center"/>
    </xf>
    <xf numFmtId="164" fontId="0" fillId="3" borderId="30" applyAlignment="1" pivotButton="0" quotePrefix="0" xfId="0">
      <alignment horizontal="center" vertical="center"/>
    </xf>
    <xf numFmtId="164" fontId="2" fillId="3" borderId="41" applyAlignment="1" pivotButton="0" quotePrefix="0" xfId="0">
      <alignment horizontal="center" vertical="center"/>
    </xf>
    <xf numFmtId="164" fontId="0" fillId="4" borderId="6" applyAlignment="1" pivotButton="0" quotePrefix="0" xfId="0">
      <alignment horizontal="center" vertical="center"/>
    </xf>
    <xf numFmtId="164" fontId="0" fillId="4" borderId="30" applyAlignment="1" pivotButton="0" quotePrefix="0" xfId="0">
      <alignment horizontal="center" vertical="center"/>
    </xf>
    <xf numFmtId="164" fontId="2" fillId="4" borderId="41" applyAlignment="1" pivotButton="0" quotePrefix="0" xfId="0">
      <alignment horizontal="center" vertical="center"/>
    </xf>
    <xf numFmtId="164" fontId="0" fillId="5" borderId="6" applyAlignment="1" pivotButton="0" quotePrefix="0" xfId="0">
      <alignment horizontal="center" vertical="center"/>
    </xf>
    <xf numFmtId="164" fontId="0" fillId="5" borderId="30" applyAlignment="1" pivotButton="0" quotePrefix="0" xfId="0">
      <alignment horizontal="center" vertical="center"/>
    </xf>
    <xf numFmtId="164" fontId="2" fillId="5" borderId="41" applyAlignment="1" pivotButton="0" quotePrefix="0" xfId="0">
      <alignment horizontal="center" vertical="center"/>
    </xf>
    <xf numFmtId="164" fontId="3" fillId="9" borderId="41" applyAlignment="1" pivotButton="0" quotePrefix="0" xfId="0">
      <alignment vertical="center"/>
    </xf>
    <xf numFmtId="164" fontId="0" fillId="3" borderId="15" applyAlignment="1" pivotButton="0" quotePrefix="0" xfId="0">
      <alignment horizontal="center" vertical="center"/>
    </xf>
    <xf numFmtId="164" fontId="0" fillId="3" borderId="27" applyAlignment="1" pivotButton="0" quotePrefix="0" xfId="0">
      <alignment horizontal="center" vertical="center"/>
    </xf>
    <xf numFmtId="164" fontId="2" fillId="3" borderId="24" applyAlignment="1" pivotButton="0" quotePrefix="0" xfId="0">
      <alignment horizontal="center" vertical="center"/>
    </xf>
    <xf numFmtId="164" fontId="0" fillId="4" borderId="15" applyAlignment="1" pivotButton="0" quotePrefix="0" xfId="0">
      <alignment horizontal="center" vertical="center"/>
    </xf>
    <xf numFmtId="164" fontId="0" fillId="4" borderId="27" applyAlignment="1" pivotButton="0" quotePrefix="0" xfId="0">
      <alignment horizontal="center" vertical="center"/>
    </xf>
    <xf numFmtId="164" fontId="2" fillId="4" borderId="24" applyAlignment="1" pivotButton="0" quotePrefix="0" xfId="0">
      <alignment horizontal="center" vertical="center"/>
    </xf>
    <xf numFmtId="164" fontId="0" fillId="5" borderId="15" applyAlignment="1" pivotButton="0" quotePrefix="0" xfId="0">
      <alignment horizontal="center" vertical="center"/>
    </xf>
    <xf numFmtId="164" fontId="0" fillId="5" borderId="27" applyAlignment="1" pivotButton="0" quotePrefix="0" xfId="0">
      <alignment horizontal="center" vertical="center"/>
    </xf>
    <xf numFmtId="164" fontId="2" fillId="5" borderId="24" applyAlignment="1" pivotButton="0" quotePrefix="0" xfId="0">
      <alignment horizontal="center" vertical="center"/>
    </xf>
    <xf numFmtId="164" fontId="3" fillId="9" borderId="24" applyAlignment="1" pivotButton="0" quotePrefix="0" xfId="0">
      <alignment vertical="center"/>
    </xf>
    <xf numFmtId="164" fontId="2" fillId="2" borderId="24" applyAlignment="1" pivotButton="0" quotePrefix="0" xfId="0">
      <alignment horizontal="center" vertical="center"/>
    </xf>
    <xf numFmtId="0" fontId="0" fillId="3" borderId="11" applyAlignment="1" pivotButton="0" quotePrefix="0" xfId="0">
      <alignment horizontal="center" vertical="center"/>
    </xf>
    <xf numFmtId="0" fontId="0" fillId="0" borderId="49" pivotButton="0" quotePrefix="0" xfId="0"/>
    <xf numFmtId="164" fontId="0" fillId="3" borderId="28" applyAlignment="1" pivotButton="0" quotePrefix="0" xfId="0">
      <alignment horizontal="center" vertical="center"/>
    </xf>
    <xf numFmtId="164" fontId="2" fillId="3" borderId="5" applyAlignment="1" pivotButton="0" quotePrefix="0" xfId="0">
      <alignment horizontal="center" vertical="center"/>
    </xf>
    <xf numFmtId="0" fontId="0" fillId="4" borderId="11" applyAlignment="1" pivotButton="0" quotePrefix="0" xfId="0">
      <alignment horizontal="center" vertical="center"/>
    </xf>
    <xf numFmtId="164" fontId="0" fillId="4" borderId="28" applyAlignment="1" pivotButton="0" quotePrefix="0" xfId="0">
      <alignment horizontal="center" vertical="center"/>
    </xf>
    <xf numFmtId="164" fontId="2" fillId="4" borderId="5" applyAlignment="1" pivotButton="0" quotePrefix="0" xfId="0">
      <alignment horizontal="center" vertical="center"/>
    </xf>
    <xf numFmtId="0" fontId="0" fillId="5" borderId="11" applyAlignment="1" pivotButton="0" quotePrefix="0" xfId="0">
      <alignment horizontal="center" vertical="center"/>
    </xf>
    <xf numFmtId="164" fontId="0" fillId="5" borderId="28" applyAlignment="1" pivotButton="0" quotePrefix="0" xfId="0">
      <alignment horizontal="center" vertical="center"/>
    </xf>
    <xf numFmtId="164" fontId="2" fillId="5" borderId="5" applyAlignment="1" pivotButton="0" quotePrefix="0" xfId="0">
      <alignment horizontal="center" vertical="center"/>
    </xf>
    <xf numFmtId="164" fontId="3" fillId="9" borderId="5" applyAlignment="1" pivotButton="0" quotePrefix="0" xfId="0">
      <alignment vertical="center"/>
    </xf>
    <xf numFmtId="164" fontId="2" fillId="2" borderId="5" applyAlignment="1" pivotButton="0" quotePrefix="0" xfId="0">
      <alignment horizontal="center" vertical="center"/>
    </xf>
    <xf numFmtId="164" fontId="2" fillId="2" borderId="5" applyAlignment="1" pivotButton="0" quotePrefix="0" xfId="0">
      <alignment vertical="center"/>
    </xf>
    <xf numFmtId="0" fontId="0" fillId="0" borderId="62" pivotButton="0" quotePrefix="0" xfId="0"/>
    <xf numFmtId="181" fontId="0" fillId="2" borderId="1" pivotButton="0" quotePrefix="0" xfId="13"/>
    <xf numFmtId="182" fontId="0" fillId="2" borderId="0" pivotButton="0" quotePrefix="0" xfId="0"/>
    <xf numFmtId="0" fontId="0" fillId="0" borderId="3" pivotButton="0" quotePrefix="0" xfId="0"/>
    <xf numFmtId="182" fontId="0" fillId="2" borderId="1" pivotButton="0" quotePrefix="0" xfId="0"/>
    <xf numFmtId="165" fontId="26" fillId="4" borderId="1" applyAlignment="1" pivotButton="0" quotePrefix="0" xfId="1">
      <alignment horizontal="right" vertical="center"/>
    </xf>
    <xf numFmtId="165" fontId="20" fillId="17" borderId="1" applyAlignment="1" pivotButton="0" quotePrefix="0" xfId="1">
      <alignment horizontal="right" vertical="center"/>
    </xf>
    <xf numFmtId="181" fontId="0" fillId="2" borderId="0" pivotButton="0" quotePrefix="0" xfId="0"/>
    <xf numFmtId="165" fontId="10" fillId="2" borderId="0" applyAlignment="1" pivotButton="0" quotePrefix="0" xfId="1">
      <alignment horizontal="center" vertical="center"/>
    </xf>
    <xf numFmtId="177" fontId="11" fillId="0" borderId="1" applyAlignment="1" pivotButton="0" quotePrefix="0" xfId="1">
      <alignment horizontal="center" vertical="center" wrapText="1"/>
    </xf>
    <xf numFmtId="183" fontId="41" fillId="0" borderId="1" applyAlignment="1" pivotButton="0" quotePrefix="0" xfId="2">
      <alignment horizontal="center" vertical="center"/>
    </xf>
    <xf numFmtId="177" fontId="11" fillId="24" borderId="1" applyAlignment="1" pivotButton="0" quotePrefix="0" xfId="1">
      <alignment horizontal="center" vertical="center" wrapText="1"/>
    </xf>
    <xf numFmtId="183" fontId="41" fillId="24" borderId="1" applyAlignment="1" pivotButton="0" quotePrefix="0" xfId="2">
      <alignment horizontal="center" vertical="center"/>
    </xf>
    <xf numFmtId="183" fontId="40" fillId="13" borderId="1" applyAlignment="1" pivotButton="0" quotePrefix="0" xfId="2">
      <alignment horizontal="center" vertical="center"/>
    </xf>
    <xf numFmtId="0" fontId="8" fillId="14" borderId="5" applyAlignment="1" pivotButton="0" quotePrefix="0" xfId="3">
      <alignment horizontal="center" vertical="center" wrapText="1"/>
    </xf>
    <xf numFmtId="0" fontId="50" fillId="0" borderId="1" applyAlignment="1" pivotButton="0" quotePrefix="0" xfId="0">
      <alignment horizontal="center" vertical="center" wrapText="1"/>
    </xf>
    <xf numFmtId="178" fontId="61" fillId="0" borderId="69" applyAlignment="1" pivotButton="0" quotePrefix="0" xfId="0">
      <alignment horizontal="center" vertical="center"/>
    </xf>
    <xf numFmtId="179" fontId="50" fillId="0" borderId="0" applyAlignment="1" pivotButton="0" quotePrefix="0" xfId="0">
      <alignment vertical="center"/>
    </xf>
    <xf numFmtId="178" fontId="67" fillId="0" borderId="69" applyAlignment="1" pivotButton="0" quotePrefix="0" xfId="0">
      <alignment horizontal="center" vertical="center"/>
    </xf>
    <xf numFmtId="179" fontId="67" fillId="0" borderId="69" applyAlignment="1" pivotButton="0" quotePrefix="0" xfId="0">
      <alignment horizontal="right" vertical="center"/>
    </xf>
    <xf numFmtId="179" fontId="67" fillId="0" borderId="70" applyAlignment="1" pivotButton="0" quotePrefix="0" xfId="0">
      <alignment horizontal="left" vertical="center"/>
    </xf>
    <xf numFmtId="179" fontId="50" fillId="0" borderId="0" applyAlignment="1" pivotButton="0" quotePrefix="0" xfId="0">
      <alignment horizontal="right" vertical="center"/>
    </xf>
    <xf numFmtId="179" fontId="67" fillId="0" borderId="69" applyAlignment="1" pivotButton="0" quotePrefix="0" xfId="0">
      <alignment horizontal="center" vertical="center" wrapText="1"/>
    </xf>
    <xf numFmtId="179" fontId="67" fillId="0" borderId="0" applyAlignment="1" pivotButton="0" quotePrefix="0" xfId="0">
      <alignment horizontal="center" vertical="center"/>
    </xf>
    <xf numFmtId="179" fontId="67" fillId="0" borderId="71" applyAlignment="1" pivotButton="0" quotePrefix="0" xfId="0">
      <alignment horizontal="right" vertical="center"/>
    </xf>
    <xf numFmtId="179" fontId="67" fillId="0" borderId="72" applyAlignment="1" pivotButton="0" quotePrefix="0" xfId="0">
      <alignment horizontal="left" vertical="center"/>
    </xf>
    <xf numFmtId="178" fontId="67" fillId="0" borderId="72" applyAlignment="1" pivotButton="0" quotePrefix="0" xfId="0">
      <alignment horizontal="center" vertical="center"/>
    </xf>
    <xf numFmtId="179" fontId="50" fillId="0" borderId="0" applyAlignment="1" pivotButton="0" quotePrefix="0" xfId="0">
      <alignment horizontal="left" vertical="center"/>
    </xf>
    <xf numFmtId="179" fontId="53" fillId="7" borderId="1" applyAlignment="1" pivotButton="0" quotePrefix="0" xfId="0">
      <alignment horizontal="left" vertical="center"/>
    </xf>
    <xf numFmtId="179" fontId="53" fillId="7" borderId="1" applyAlignment="1" pivotButton="0" quotePrefix="0" xfId="0">
      <alignment horizontal="right" vertical="center"/>
    </xf>
    <xf numFmtId="179" fontId="50" fillId="23" borderId="1" applyAlignment="1" pivotButton="0" quotePrefix="0" xfId="0">
      <alignment vertical="center"/>
    </xf>
    <xf numFmtId="179" fontId="50" fillId="0" borderId="1" applyAlignment="1" pivotButton="0" quotePrefix="0" xfId="0">
      <alignment horizontal="right" vertical="center"/>
    </xf>
    <xf numFmtId="179" fontId="50" fillId="7" borderId="1" applyAlignment="1" pivotButton="0" quotePrefix="0" xfId="0">
      <alignment horizontal="right" vertical="center"/>
    </xf>
    <xf numFmtId="180" fontId="50" fillId="0" borderId="0" applyAlignment="1" pivotButton="0" quotePrefix="0" xfId="0">
      <alignment vertical="center"/>
    </xf>
    <xf numFmtId="180" fontId="50" fillId="0" borderId="0" applyAlignment="1" pivotButton="0" quotePrefix="0" xfId="0">
      <alignment horizontal="left" vertical="center"/>
    </xf>
    <xf numFmtId="0" fontId="70" fillId="4" borderId="64" applyAlignment="1" pivotButton="0" quotePrefix="0" xfId="0">
      <alignment horizontal="center" vertical="center"/>
    </xf>
    <xf numFmtId="0" fontId="71" fillId="4" borderId="65" applyAlignment="1" pivotButton="0" quotePrefix="0" xfId="0">
      <alignment horizontal="center" vertical="center"/>
    </xf>
    <xf numFmtId="0" fontId="0" fillId="0" borderId="66" pivotButton="0" quotePrefix="0" xfId="0"/>
  </cellXfs>
  <cellStyles count="17">
    <cellStyle name="Normal" xfId="0" builtinId="0"/>
    <cellStyle name="Normal 2" xfId="1"/>
    <cellStyle name="Currency 2" xfId="2"/>
    <cellStyle name="Normal 2 2" xfId="3"/>
    <cellStyle name="Millares" xfId="4" builtinId="3"/>
    <cellStyle name="Normal 10 3" xfId="5"/>
    <cellStyle name="Normal_PCR Nuevo - P159W074   Ed 2 - OT 13-14-15-16-17-REP.CRAM" xfId="6"/>
    <cellStyle name="Porcentaje 2" xfId="7"/>
    <cellStyle name="Millares 2" xfId="8"/>
    <cellStyle name="Porcentaje 2 2" xfId="9"/>
    <cellStyle name="Normal 3" xfId="10"/>
    <cellStyle name="Moneda" xfId="11" builtinId="4"/>
    <cellStyle name="Porcentaje" xfId="12" builtinId="5"/>
    <cellStyle name="Millares [0] 2" xfId="13"/>
    <cellStyle name="Currency 2 2" xfId="14"/>
    <cellStyle name="Hipervínculo" xfId="15" builtinId="8"/>
    <cellStyle name="Normal 4" xfId="16"/>
  </cellStyles>
  <dxfs count="29">
    <dxf>
      <fill>
        <patternFill>
          <bgColor theme="7" tint="0.7999816888943144"/>
        </patternFill>
      </fill>
    </dxf>
    <dxf>
      <fill>
        <patternFill>
          <bgColor theme="7" tint="0.7999816888943144"/>
        </patternFill>
      </fill>
    </dxf>
    <dxf>
      <fill>
        <patternFill>
          <bgColor theme="7" tint="0.7999816888943144"/>
        </patternFill>
      </fill>
    </dxf>
    <dxf>
      <fill>
        <patternFill>
          <bgColor theme="7" tint="0.7999816888943144"/>
        </patternFill>
      </fill>
    </dxf>
    <dxf>
      <fill>
        <patternFill>
          <bgColor theme="7" tint="0.7999816888943144"/>
        </patternFill>
      </fill>
    </dxf>
    <dxf>
      <fill>
        <patternFill>
          <bgColor theme="7" tint="0.7999816888943144"/>
        </patternFill>
      </fill>
    </dxf>
    <dxf>
      <fill>
        <patternFill>
          <bgColor theme="7" tint="0.7999816888943144"/>
        </patternFill>
      </fill>
    </dxf>
    <dxf>
      <font>
        <i val="1"/>
        <color rgb="FFFF0000"/>
      </font>
    </dxf>
    <dxf>
      <font>
        <i val="1"/>
        <color rgb="FFFF0000"/>
      </font>
    </dxf>
    <dxf>
      <font>
        <i val="1"/>
        <color rgb="FFFF0000"/>
      </font>
    </dxf>
    <dxf>
      <font>
        <i val="1"/>
        <color rgb="FFFF0000"/>
      </font>
    </dxf>
    <dxf>
      <font>
        <i val="1"/>
        <color rgb="FFFF0000"/>
      </font>
    </dxf>
    <dxf>
      <font>
        <i val="1"/>
        <color rgb="FFFF0000"/>
      </font>
    </dxf>
    <dxf>
      <font>
        <i val="1"/>
        <color rgb="FFFF0000"/>
      </font>
    </dxf>
    <dxf>
      <fill>
        <patternFill>
          <bgColor theme="7" tint="0.7999816888943144"/>
        </patternFill>
      </fill>
    </dxf>
    <dxf>
      <font>
        <i val="1"/>
        <color rgb="FFFF0000"/>
      </font>
    </dxf>
    <dxf>
      <font>
        <i val="1"/>
        <color rgb="FFFF0000"/>
      </font>
    </dxf>
    <dxf>
      <font>
        <i val="1"/>
        <color rgb="FFFF0000"/>
      </font>
    </dxf>
    <dxf>
      <font>
        <i val="1"/>
        <color rgb="FFFF0000"/>
      </font>
    </dxf>
    <dxf>
      <fill>
        <patternFill>
          <bgColor theme="9" tint="0.7999816888943144"/>
        </patternFill>
      </fill>
      <border>
        <left style="thin">
          <color theme="1"/>
        </left>
        <right style="thin">
          <color theme="1"/>
        </right>
        <top style="thin">
          <color theme="1"/>
        </top>
        <bottom style="thin">
          <color theme="1"/>
        </bottom>
        <vertical/>
        <horizontal/>
      </border>
    </dxf>
    <dxf>
      <font>
        <b val="1"/>
        <color rgb="FF0432FF"/>
      </font>
      <fill>
        <patternFill>
          <bgColor theme="9" tint="0.7999816888943144"/>
        </patternFill>
      </fill>
      <border>
        <left style="thin">
          <color theme="1"/>
        </left>
        <right style="thin">
          <color theme="1"/>
        </right>
        <top style="thin">
          <color theme="1"/>
        </top>
        <bottom style="thin">
          <color theme="1"/>
        </bottom>
        <vertical/>
        <horizontal/>
      </border>
    </dxf>
    <dxf>
      <fill>
        <patternFill>
          <fgColor theme="0"/>
          <bgColor theme="7" tint="0.7999816888943144"/>
        </patternFill>
      </fill>
    </dxf>
    <dxf>
      <font>
        <b val="1"/>
        <color rgb="FF0432FF"/>
      </font>
      <fill>
        <patternFill>
          <bgColor theme="7" tint="0.7999816888943144"/>
        </patternFill>
      </fill>
    </dxf>
    <dxf>
      <font>
        <b val="1"/>
        <color rgb="FF0432FF"/>
      </font>
      <fill>
        <patternFill>
          <bgColor theme="9" tint="0.7999816888943144"/>
        </patternFill>
      </fill>
      <border>
        <left style="thin">
          <color auto="1"/>
        </left>
        <right style="thin">
          <color auto="1"/>
        </right>
        <top style="thin">
          <color auto="1"/>
        </top>
        <bottom style="thin">
          <color auto="1"/>
        </bottom>
        <vertical/>
        <horizontal/>
      </border>
    </dxf>
    <dxf>
      <font>
        <b val="1"/>
        <color rgb="FF0432FF"/>
      </font>
      <fill>
        <patternFill>
          <bgColor theme="9" tint="0.7999816888943144"/>
        </patternFill>
      </fill>
      <border>
        <left style="thin">
          <color auto="1"/>
        </left>
        <right style="thin">
          <color auto="1"/>
        </right>
        <top style="thin">
          <color auto="1"/>
        </top>
        <bottom style="thin">
          <color auto="1"/>
        </bottom>
        <vertical/>
        <horizontal/>
      </border>
    </dxf>
    <dxf>
      <font>
        <b val="1"/>
        <color rgb="FF0432FF"/>
      </font>
      <fill>
        <patternFill>
          <bgColor theme="7" tint="0.7999816888943144"/>
        </patternFill>
      </fill>
    </dxf>
    <dxf>
      <font>
        <b val="1"/>
        <color rgb="FF0432FF"/>
      </font>
      <fill>
        <patternFill>
          <bgColor theme="7" tint="0.7999816888943144"/>
        </patternFill>
      </fill>
    </dxf>
    <dxf>
      <font>
        <i val="1"/>
        <color rgb="FFFF0000"/>
      </font>
    </dxf>
    <dxf>
      <font>
        <i val="1"/>
        <color rgb="FFFF0000"/>
      </font>
    </dxf>
  </dxfs>
  <tableStyles count="0" defaultTableStyle="TableStyleMedium2" defaultPivotStyle="PivotStyleMedium9"/>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externalLink" Target="/xl/externalLinks/externalLink1.xml" Id="rId12"/><Relationship Type="http://schemas.openxmlformats.org/officeDocument/2006/relationships/externalLink" Target="/xl/externalLinks/externalLink2.xml" Id="rId13"/><Relationship Type="http://schemas.openxmlformats.org/officeDocument/2006/relationships/externalLink" Target="/xl/externalLinks/externalLink3.xml" Id="rId14"/><Relationship Type="http://schemas.openxmlformats.org/officeDocument/2006/relationships/externalLink" Target="/xl/externalLinks/externalLink4.xml" Id="rId15"/><Relationship Type="http://schemas.openxmlformats.org/officeDocument/2006/relationships/externalLink" Target="/xl/externalLinks/externalLink5.xml" Id="rId16"/><Relationship Type="http://schemas.openxmlformats.org/officeDocument/2006/relationships/externalLink" Target="/xl/externalLinks/externalLink6.xml" Id="rId17"/><Relationship Type="http://schemas.openxmlformats.org/officeDocument/2006/relationships/externalLink" Target="/xl/externalLinks/externalLink7.xml" Id="rId18"/><Relationship Type="http://schemas.openxmlformats.org/officeDocument/2006/relationships/externalLink" Target="/xl/externalLinks/externalLink8.xml" Id="rId19"/><Relationship Type="http://schemas.openxmlformats.org/officeDocument/2006/relationships/externalLink" Target="/xl/externalLinks/externalLink9.xml" Id="rId20"/><Relationship Type="http://schemas.openxmlformats.org/officeDocument/2006/relationships/externalLink" Target="/xl/externalLinks/externalLink10.xml" Id="rId21"/><Relationship Type="http://schemas.openxmlformats.org/officeDocument/2006/relationships/externalLink" Target="/xl/externalLinks/externalLink11.xml" Id="rId22"/><Relationship Type="http://schemas.openxmlformats.org/officeDocument/2006/relationships/externalLink" Target="/xl/externalLinks/externalLink12.xml" Id="rId23"/><Relationship Type="http://schemas.openxmlformats.org/officeDocument/2006/relationships/externalLink" Target="/xl/externalLinks/externalLink13.xml" Id="rId24"/><Relationship Type="http://schemas.openxmlformats.org/officeDocument/2006/relationships/externalLink" Target="/xl/externalLinks/externalLink14.xml" Id="rId25"/><Relationship Type="http://schemas.openxmlformats.org/officeDocument/2006/relationships/externalLink" Target="/xl/externalLinks/externalLink15.xml" Id="rId26"/><Relationship Type="http://schemas.openxmlformats.org/officeDocument/2006/relationships/externalLink" Target="/xl/externalLinks/externalLink16.xml" Id="rId27"/><Relationship Type="http://schemas.openxmlformats.org/officeDocument/2006/relationships/externalLink" Target="/xl/externalLinks/externalLink17.xml" Id="rId28"/><Relationship Type="http://schemas.openxmlformats.org/officeDocument/2006/relationships/externalLink" Target="/xl/externalLinks/externalLink18.xml" Id="rId29"/><Relationship Type="http://schemas.openxmlformats.org/officeDocument/2006/relationships/externalLink" Target="/xl/externalLinks/externalLink19.xml" Id="rId30"/><Relationship Type="http://schemas.openxmlformats.org/officeDocument/2006/relationships/styles" Target="styles.xml" Id="rId31"/><Relationship Type="http://schemas.openxmlformats.org/officeDocument/2006/relationships/theme" Target="theme/theme1.xml" Id="rId32"/></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from>
      <col>1</col>
      <colOff>28575</colOff>
      <row>0</row>
      <rowOff>47625</rowOff>
    </from>
    <to>
      <col>3</col>
      <colOff>481473</colOff>
      <row>2</row>
      <rowOff>114300</rowOff>
    </to>
    <pic>
      <nvPicPr>
        <cNvPr id="2" name="Picture 8" descr="http://info.techdata.com/rs/063-HRH-168/images/sig3_Tech-Data.png"/>
        <cNvPicPr>
          <a:picLocks xmlns:a="http://schemas.openxmlformats.org/drawingml/2006/main" noChangeAspect="1" noChangeArrowheads="1"/>
        </cNvPicPr>
      </nvPicPr>
      <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blipFill>
      <spPr bwMode="auto">
        <a:xfrm xmlns:a="http://schemas.openxmlformats.org/drawingml/2006/main">
          <a:off x="695325" y="47625"/>
          <a:ext cx="1700673" cy="390525"/>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Icsaw009\public_bups\Documents%20and%20Settings\ather.s\Local%20Settings\Temporary%20Internet%20Files\OLK175\OA%20Add%20Jan-Mar%202002.xls" TargetMode="External" Id="rId1"/></Relationships>
</file>

<file path=xl/externalLinks/_rels/externalLink10.xml.rels><Relationships xmlns="http://schemas.openxmlformats.org/package/2006/relationships"><Relationship Type="http://schemas.openxmlformats.org/officeDocument/2006/relationships/externalLinkPath" Target="file:///C:\Users\losauro\Documents\Italtel\ENEL%20Lote%205\BC%20lotto%205%20V.19_quote%20parametriche_Mario%20V.03_quota%20rti.xlsx" TargetMode="External" Id="rId1"/></Relationships>
</file>

<file path=xl/externalLinks/_rels/externalLink11.xml.rels><Relationships xmlns="http://schemas.openxmlformats.org/package/2006/relationships"><Relationship Type="http://schemas.openxmlformats.org/officeDocument/2006/relationships/externalLinkPath" Target="file:///C:\Users\saratpothuri\Desktop\aug18\Platform%20Sizing%20Calculator.xlsx" TargetMode="External" Id="rId1"/></Relationships>
</file>

<file path=xl/externalLinks/_rels/externalLink12.xml.rels><Relationships xmlns="http://schemas.openxmlformats.org/package/2006/relationships"><Relationship Type="http://schemas.openxmlformats.org/officeDocument/2006/relationships/externalLinkPath" Target="file:///C:\Users\saratpothuri\Downloads\Cloud%20Pak%20Pricing%208%20Oct%20_%20Don%20B%20edits.xlsx" TargetMode="External" Id="rId1"/></Relationships>
</file>

<file path=xl/externalLinks/_rels/externalLink13.xml.rels><Relationships xmlns="http://schemas.openxmlformats.org/package/2006/relationships"><Relationship Type="http://schemas.openxmlformats.org/officeDocument/2006/relationships/externalLinkPath" Target="file:///\\Gent14\Projects\lavoro\fastweb\composizioni\listini%20fastweb.xls" TargetMode="External" Id="rId1"/></Relationships>
</file>

<file path=xl/externalLinks/_rels/externalLink14.xml.rels><Relationships xmlns="http://schemas.openxmlformats.org/package/2006/relationships"><Relationship Type="http://schemas.openxmlformats.org/officeDocument/2006/relationships/externalLinkPath" Target="file:///C:\C:\C:\Users\RobertJohnson\Documents\API%20Connect\Trade%20Up%20Project%20Office\Cloud%20Integration%20V1.2%20Trade%20Up%20for%20Husqvarna%2020181114.xlsx" TargetMode="External" Id="rId1"/></Relationships>
</file>

<file path=xl/externalLinks/_rels/externalLink15.xml.rels><Relationships xmlns="http://schemas.openxmlformats.org/package/2006/relationships"><Relationship Type="http://schemas.openxmlformats.org/officeDocument/2006/relationships/externalLinkPath" Target="file:///C:\Users\saratpothuri\Desktop\September%2020\Cloud%20Pak%20Business%20Royalty.xlsx" TargetMode="External" Id="rId1"/></Relationships>
</file>

<file path=xl/externalLinks/_rels/externalLink16.xml.rels><Relationships xmlns="http://schemas.openxmlformats.org/package/2006/relationships"><Relationship Type="http://schemas.openxmlformats.org/officeDocument/2006/relationships/externalLinkPath" Target="file:///\\Icsaw009\public_bups\Users\LAVORO%20VHO\Area%20Estero\Arabia%20Saudita\2007\STC\2007-0446%20-%20Gara%20NGN%20per%20STC\3%20-%20Pcr\Regione%201\lavoro\fastweb\composizioni\listini%20fastweb.xls" TargetMode="External" Id="rId1"/></Relationships>
</file>

<file path=xl/externalLinks/_rels/externalLink17.xml.rels><Relationships xmlns="http://schemas.openxmlformats.org/package/2006/relationships"><Relationship Type="http://schemas.openxmlformats.org/officeDocument/2006/relationships/externalLinkPath" Target="file:///C:\FP_A\POS\America\2011-Q4\Synnex%20Q4-2011.xls" TargetMode="External" Id="rId1"/></Relationships>
</file>

<file path=xl/externalLinks/_rels/externalLink18.xml.rels><Relationships xmlns="http://schemas.openxmlformats.org/package/2006/relationships"><Relationship Type="http://schemas.openxmlformats.org/officeDocument/2006/relationships/externalLinkPath" Target="file:///C:\TECO\A&#209;O%202015\FP_A\POS\America\2011-Q4\Synnex%20Q4-2011.xls" TargetMode="External" Id="rId1"/></Relationships>
</file>

<file path=xl/externalLinks/_rels/externalLink19.xml.rels><Relationships xmlns="http://schemas.openxmlformats.org/package/2006/relationships"><Relationship Type="http://schemas.openxmlformats.org/officeDocument/2006/relationships/externalLinkPath" Target="C&#225;lculo%20Seaboard%202022.xlsx" TargetMode="External" Id="rId1"/></Relationships>
</file>

<file path=xl/externalLinks/_rels/externalLink2.xml.rels><Relationships xmlns="http://schemas.openxmlformats.org/package/2006/relationships"><Relationship Type="http://schemas.openxmlformats.org/officeDocument/2006/relationships/externalLinkPath" Target="file:///\\Icsaw009\public_bups\LAVORO%20VHO\2004\Fastweb\analisi%20costi%20prezzi%20figure%20professionali%20per%20il%202005\analisi%20costi%20prezzi%20figure%20professionali%20x%20FW%202005.xls" TargetMode="External" Id="rId1"/></Relationships>
</file>

<file path=xl/externalLinks/_rels/externalLink3.xml.rels><Relationships xmlns="http://schemas.openxmlformats.org/package/2006/relationships"><Relationship Type="http://schemas.openxmlformats.org/officeDocument/2006/relationships/externalLinkPath" Target="file:///\\Icsaw009\public_bups\Users\LAVORO%20VHO\Area%20Estero\Arabia%20Saudita\2007\STC\2007-0446%20-%20Gara%20NGN%20per%20STC\3%20-%20Pcr\Regione%201\lavoro\fastweb\composizioni\listini%20fastweb%20ufficiali.xls" TargetMode="External" Id="rId1"/></Relationships>
</file>

<file path=xl/externalLinks/_rels/externalLink4.xml.rels><Relationships xmlns="http://schemas.openxmlformats.org/package/2006/relationships"><Relationship Type="http://schemas.openxmlformats.org/officeDocument/2006/relationships/externalLinkPath" Target="file:///C:\Users\eglitman\AppData\Local\Microsoft\Windows\Temporary%20Internet%20Files\Content.Outlook\TFFCM2M2\2013-05-19%20Q2%202013%20-%20Fortinet%20-%20Lista%20de%20precios%20completa.xls" TargetMode="External" Id="rId1"/></Relationships>
</file>

<file path=xl/externalLinks/_rels/externalLink5.xml.rels><Relationships xmlns="http://schemas.openxmlformats.org/package/2006/relationships"><Relationship Type="http://schemas.openxmlformats.org/officeDocument/2006/relationships/externalLinkPath" Target="file:///C:\TECO\A&#209;O%202015\Users\eglitman\AppData\Local\Microsoft\Windows\Temporary%20Internet%20Files\Content.Outlook\TFFCM2M2\2013-05-19%20Q2%202013%20-%20Fortinet%20-%20Lista%20de%20precios%20completa.xls" TargetMode="External" Id="rId1"/></Relationships>
</file>

<file path=xl/externalLinks/_rels/externalLink6.xml.rels><Relationships xmlns="http://schemas.openxmlformats.org/package/2006/relationships"><Relationship Type="http://schemas.openxmlformats.org/officeDocument/2006/relationships/externalLinkPath" Target="file:///\\Gent14\Projects\lavoro\fastweb\composizioni\listini%20fastweb%20ufficiali.xls" TargetMode="External" Id="rId1"/></Relationships>
</file>

<file path=xl/externalLinks/_rels/externalLink7.xml.rels><Relationships xmlns="http://schemas.openxmlformats.org/package/2006/relationships"><Relationship Type="http://schemas.openxmlformats.org/officeDocument/2006/relationships/externalLinkPath" Target="file:///C:\Users\Caro\AppData\Local\Microsoft\Windows\Temporary%20Internet%20Files\Content.Outlook\4XOK91DN\PCR%20planilla%20de%20cotizacion.xls" TargetMode="External" Id="rId1"/></Relationships>
</file>

<file path=xl/externalLinks/_rels/externalLink8.xml.rels><Relationships xmlns="http://schemas.openxmlformats.org/package/2006/relationships"><Relationship Type="http://schemas.openxmlformats.org/officeDocument/2006/relationships/externalLinkPath" Target="file:///C:\AM_Docs\Dacas\Marcas\Fortinet\Price%20List\2008-10-16%20Fortinet%20Price%20List%20Q4-08\2008-10-16%20FortiLista%20Completa%20Q4-2008.xlsx" TargetMode="External" Id="rId1"/></Relationships>
</file>

<file path=xl/externalLinks/_rels/externalLink9.xml.rels><Relationships xmlns="http://schemas.openxmlformats.org/package/2006/relationships"><Relationship Type="http://schemas.openxmlformats.org/officeDocument/2006/relationships/externalLinkPath" Target="file:///C:\TECO\A&#209;O%202015\AM_Docs\Dacas\Marcas\Fortinet\Price%20List\2008-10-16%20Fortinet%20Price%20List%20Q4-08\2008-10-16%20FortiLista%20Completa%20Q4-2008.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XXXX"/>
      <sheetName val="B"/>
      <sheetName val="F&amp;F"/>
      <sheetName val="CS"/>
      <sheetName val="LI"/>
      <sheetName val="OE"/>
      <sheetName val="CH"/>
      <sheetName val="TIS and TAS-Dimensioning"/>
      <sheetName val="Discount"/>
      <sheetName val="QUOTE"/>
      <sheetName val="PCR sizing low-range"/>
      <sheetName val="List for customer"/>
      <sheetName val="Margine_bdg_2008"/>
      <sheetName val="Trattamenti economici"/>
      <sheetName val="PCR Sito3"/>
      <sheetName val="PCR Sito4"/>
      <sheetName val="PCR Sito5"/>
      <sheetName val="PCR Sito6"/>
      <sheetName val="PCR Sito7"/>
      <sheetName val="PCR Sito8"/>
      <sheetName val="PCR Sito1"/>
      <sheetName val="Foglio2"/>
      <sheetName val="Total GSM  Market"/>
      <sheetName val="TIS_and_TAS-Dimensioning"/>
      <sheetName val="PCR_sizing_low-range"/>
      <sheetName val="List_for_customer"/>
      <sheetName val="Trattamenti_economici"/>
      <sheetName val="PCR_Sito3"/>
      <sheetName val="PCR_Sito4"/>
      <sheetName val="PCR_Sito5"/>
      <sheetName val="PCR_Sito6"/>
      <sheetName val="PCR_Sito7"/>
      <sheetName val="PCR_Sito8"/>
      <sheetName val="PCR_Sito1"/>
      <sheetName val="Total_GSM__Market"/>
      <sheetName val="TIS_and_TAS-Dimensioning1"/>
      <sheetName val="PCR_sizing_low-range1"/>
      <sheetName val="List_for_customer1"/>
      <sheetName val="Trattamenti_economici1"/>
      <sheetName val="PCR_Sito31"/>
      <sheetName val="PCR_Sito41"/>
      <sheetName val="PCR_Sito51"/>
      <sheetName val="PCR_Sito61"/>
      <sheetName val="PCR_Sito71"/>
      <sheetName val="PCR_Sito81"/>
      <sheetName val="PCR_Sito11"/>
      <sheetName val="Total_GSM__Market1"/>
      <sheetName val="HW_items"/>
      <sheetName val="Parametri"/>
      <sheetName val="MSH51C"/>
      <sheetName val="Ordenes Chile"/>
      <sheetName val="TIS_and_TAS-Dimensioning2"/>
      <sheetName val="PCR_sizing_low-range2"/>
      <sheetName val="List_for_customer2"/>
      <sheetName val="Trattamenti_economici2"/>
      <sheetName val="PCR_Sito32"/>
      <sheetName val="PCR_Sito42"/>
      <sheetName val="PCR_Sito52"/>
      <sheetName val="PCR_Sito62"/>
      <sheetName val="PCR_Sito72"/>
      <sheetName val="PCR_Sito82"/>
      <sheetName val="PCR_Sito12"/>
      <sheetName val="Total_GSM__Market2"/>
      <sheetName val="Ordenes_Chile"/>
      <sheetName val="TIS_and_TAS-Dimensioning3"/>
      <sheetName val="PCR_sizing_low-range3"/>
      <sheetName val="List_for_customer3"/>
      <sheetName val="Trattamenti_economici3"/>
      <sheetName val="PCR_Sito33"/>
      <sheetName val="PCR_Sito43"/>
      <sheetName val="PCR_Sito53"/>
      <sheetName val="PCR_Sito63"/>
      <sheetName val="PCR_Sito73"/>
      <sheetName val="PCR_Sito83"/>
      <sheetName val="PCR_Sito13"/>
      <sheetName val="Total_GSM__Market3"/>
      <sheetName val="Ordenes_Chile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Index"/>
      <sheetName val="Quote RTI"/>
      <sheetName val="Summary"/>
      <sheetName val="Ricavi"/>
      <sheetName val="work"/>
      <sheetName val="LP-New Project"/>
      <sheetName val="LP-Evolutive"/>
      <sheetName val="LP-Agile"/>
      <sheetName val="Resumen Argentina"/>
      <sheetName val="LP-User Support"/>
      <sheetName val="LP-Operation Support"/>
      <sheetName val="LP-CS Operations"/>
      <sheetName val="LP-Testing Service"/>
      <sheetName val="CST-Profili"/>
      <sheetName val="SM-Italy"/>
      <sheetName val="SM-Romania"/>
      <sheetName val="SM-Spain"/>
      <sheetName val="SM-Brazil"/>
      <sheetName val="SM-Chile"/>
      <sheetName val="SM-Peru"/>
      <sheetName val="SM-Colombia"/>
      <sheetName val="SM-Argentina"/>
      <sheetName val="Eff-Progetti"/>
      <sheetName val="Eff-Evolutive"/>
      <sheetName val="Eff-Agile"/>
      <sheetName val="FTE-Specifiche Tecniche"/>
      <sheetName val="Eff-US"/>
      <sheetName val="Eff-OS no 24H"/>
      <sheetName val="Eff-TS"/>
      <sheetName val="Eff-KT"/>
      <sheetName val="Effort"/>
      <sheetName val="Costi Senza Intercompany"/>
      <sheetName val="Costi-Italy"/>
      <sheetName val="Costi-Romania"/>
      <sheetName val="Costi-Spain"/>
      <sheetName val="Costi-Brazil"/>
      <sheetName val="Costi-Chile"/>
      <sheetName val="Costi-Peru"/>
      <sheetName val="Costi-Colombia"/>
      <sheetName val="Costi-Argentina"/>
      <sheetName val="BC-Italy"/>
      <sheetName val="BC-Romania"/>
      <sheetName val="BC-Spain"/>
      <sheetName val="BC-Brazil"/>
      <sheetName val="BC-Chile"/>
      <sheetName val="BC-Peru"/>
      <sheetName val="BC-Colombia"/>
      <sheetName val="BC-Argentina"/>
      <sheetName val="BC-TOT"/>
      <sheetName val="CE"/>
      <sheetName val="Ipotesi"/>
      <sheetName val="Inflazione"/>
    </sheetNames>
    <sheetDataSet>
      <sheetData sheetId="0" refreshError="1"/>
      <sheetData sheetId="1"/>
      <sheetData sheetId="2"/>
      <sheetData sheetId="3" refreshError="1"/>
      <sheetData sheetId="4" refreshError="1"/>
      <sheetData sheetId="5" refreshError="1"/>
      <sheetData sheetId="6" refreshError="1"/>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Lookups"/>
    </sheetNames>
    <sheetDataSet>
      <sheetData sheetId="0"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VPC Calculator"/>
    </sheetNames>
    <sheetDataSet>
      <sheetData sheetId="0"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MSH11CP"/>
      <sheetName val="MSH11C "/>
      <sheetName val="MSH41C"/>
      <sheetName val="SMA16"/>
      <sheetName val="MSH51C"/>
      <sheetName val="MSH53"/>
      <sheetName val="MSH64"/>
      <sheetName val="MSH63 "/>
      <sheetName val="MSH84"/>
      <sheetName val="MSH86"/>
      <sheetName val="mv3638"/>
      <sheetName val="em-os"/>
      <sheetName val="DB CORSI"/>
      <sheetName val="Trattamenti economici"/>
      <sheetName val="COLLEGAMENTO"/>
      <sheetName val="PARAMETRI"/>
      <sheetName val="Sin Failover"/>
      <sheetName val="Palhoça"/>
      <sheetName val="Analisi Consunt+Parco Ericsson"/>
      <sheetName val="Valoriz. App. Test Plant"/>
      <sheetName val="Sonstiges"/>
      <sheetName val="Pers.aufw. ohne GSMR DB  Case"/>
      <sheetName val="Basis_für_Preise_und_Texte"/>
      <sheetName val="PCR_BASE"/>
      <sheetName val="Discount"/>
      <sheetName val="Summary"/>
      <sheetName val="iMSS"/>
      <sheetName val="Paradine VGW"/>
      <sheetName val="Spare"/>
      <sheetName val="Element Manager"/>
      <sheetName val="Service &amp; Support"/>
      <sheetName val="xSeries255"/>
      <sheetName val="Control"/>
      <sheetName val="invest"/>
      <sheetName val="Bass Curve Calibration"/>
      <sheetName val="Dimens"/>
      <sheetName val="listini fastweb"/>
      <sheetName val="MSH11C_"/>
      <sheetName val="MSH63_"/>
      <sheetName val="EurotoolsXRates"/>
      <sheetName val="Margine_bdg_2007"/>
      <sheetName val="COSTS &amp; PART #S"/>
      <sheetName val="5"/>
      <sheetName val="Input General"/>
      <sheetName val="InputProduct4"/>
      <sheetName val="InputProduct5"/>
      <sheetName val="InputProduct6"/>
      <sheetName val="InputProduct7"/>
      <sheetName val="Index"/>
      <sheetName val="CE"/>
      <sheetName val="Building Blocks"/>
      <sheetName val="New Structure"/>
      <sheetName val="Organismo 1"/>
      <sheetName val="Catalogo OLS 400G"/>
      <sheetName val="MSH11C_1"/>
      <sheetName val="MSH63_1"/>
      <sheetName val="DB_CORSI"/>
      <sheetName val="Trattamenti_economici"/>
      <sheetName val="Sin_Failover"/>
      <sheetName val="Analisi_Consunt+Parco_Ericsson"/>
      <sheetName val="Valoriz__App__Test_Plant"/>
      <sheetName val="Pers_aufw__ohne_GSMR_DB__Case"/>
      <sheetName val="Paradine_VGW"/>
      <sheetName val="Element_Manager"/>
      <sheetName val="Service_&amp;_Support"/>
      <sheetName val="Bass_Curve_Calibration"/>
      <sheetName val="listini_fastweb"/>
      <sheetName val="COSTS_&amp;_PART_#S"/>
      <sheetName val="Input_General"/>
      <sheetName val="Building_Blocks"/>
      <sheetName val="New_Structure"/>
      <sheetName val="Organismo_1"/>
      <sheetName val="Catalogo_OLS_400G"/>
      <sheetName val="OLS400G"/>
      <sheetName val="Parámetr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Process"/>
      <sheetName val="Model"/>
      <sheetName val="Lookups"/>
      <sheetName val="Non-US Dollar Uplift Factors"/>
    </sheetNames>
    <sheetDataSet>
      <sheetData sheetId="0"/>
      <sheetData sheetId="1"/>
      <sheetData sheetId="2"/>
      <sheetData sheetId="3"/>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Bottom-up detail"/>
    </sheetNames>
    <sheetDataSet>
      <sheetData sheetId="0"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MSH11CP"/>
      <sheetName val="MSH11C "/>
      <sheetName val="MSH41C"/>
      <sheetName val="SMA16"/>
      <sheetName val="MSH51C"/>
      <sheetName val="MSH53"/>
      <sheetName val="MSH64"/>
      <sheetName val="MSH63 "/>
      <sheetName val="MSH84"/>
      <sheetName val="MSH86"/>
      <sheetName val="mv3638"/>
      <sheetName val="em-os"/>
      <sheetName val="Dimens"/>
      <sheetName val="Bass Curve Calibration"/>
      <sheetName val="listini fastweb"/>
      <sheetName val="Index"/>
      <sheetName val="DB CORSI"/>
      <sheetName val="Trattamenti economici"/>
      <sheetName val="COLLEGAMENTO"/>
      <sheetName val="PARAMETRI"/>
      <sheetName val="Sin Failover"/>
      <sheetName val="Palhoça"/>
      <sheetName val="Analisi Consunt+Parco Ericsson"/>
      <sheetName val="Valoriz. App. Test Plant"/>
      <sheetName val="Sonstiges"/>
      <sheetName val="Pers.aufw. ohne GSMR DB  Case"/>
      <sheetName val="Basis_für_Preise_und_Texte"/>
      <sheetName val="MSH11C_"/>
      <sheetName val="MSH63_"/>
      <sheetName val="EurotoolsXRates"/>
      <sheetName val="Margine_bdg_2007"/>
      <sheetName val="COSTS &amp; PART #S"/>
      <sheetName val="PCR_BASE"/>
      <sheetName val="Discount"/>
      <sheetName val="Summary"/>
      <sheetName val="iMSS"/>
      <sheetName val="Paradine VGW"/>
      <sheetName val="Spare"/>
      <sheetName val="Element Manager"/>
      <sheetName val="Service &amp; Support"/>
      <sheetName val="xSeries255"/>
      <sheetName val="Control"/>
      <sheetName val="invest"/>
      <sheetName val="5"/>
      <sheetName val="Input General"/>
      <sheetName val="InputProduct4"/>
      <sheetName val="InputProduct5"/>
      <sheetName val="InputProduct6"/>
      <sheetName val="InputProduct7"/>
      <sheetName val="CE"/>
      <sheetName val="MSH11C_1"/>
      <sheetName val="MSH63_1"/>
      <sheetName val="Bass_Curve_Calibration"/>
      <sheetName val="listini_fastweb"/>
      <sheetName val="DB_CORSI"/>
      <sheetName val="Trattamenti_economici"/>
      <sheetName val="Sin_Failover"/>
      <sheetName val="Analisi_Consunt+Parco_Ericsson"/>
      <sheetName val="Valoriz__App__Test_Plant"/>
      <sheetName val="Pers_aufw__ohne_GSMR_DB__Case"/>
      <sheetName val="COSTS_&amp;_PART_#S"/>
      <sheetName val="Paradine_VGW"/>
      <sheetName val="Element_Manager"/>
      <sheetName val="Service_&amp;_Support"/>
      <sheetName val="Input_Gener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Transfer"/>
      <sheetName val="By Day"/>
      <sheetName val="PIVOT"/>
      <sheetName val="Combine"/>
      <sheetName val="Sox"/>
      <sheetName val="Zip Code"/>
      <sheetName val="Item"/>
      <sheetName val="Date"/>
    </sheetNames>
    <sheetDataSet>
      <sheetData sheetId="0"/>
      <sheetData sheetId="1"/>
      <sheetData sheetId="2"/>
      <sheetData sheetId="3"/>
      <sheetData sheetId="4"/>
      <sheetData sheetId="5"/>
      <sheetData sheetId="6"/>
      <sheetData sheetId="7"/>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Transfer"/>
      <sheetName val="By Day"/>
      <sheetName val="PIVOT"/>
      <sheetName val="Combine"/>
      <sheetName val="Sox"/>
      <sheetName val="Zip Code"/>
      <sheetName val="Item"/>
      <sheetName val="Date"/>
    </sheetNames>
    <sheetDataSet>
      <sheetData sheetId="0"/>
      <sheetData sheetId="1"/>
      <sheetData sheetId="2"/>
      <sheetData sheetId="3"/>
      <sheetData sheetId="4"/>
      <sheetData sheetId="5"/>
      <sheetData sheetId="6"/>
      <sheetData sheetId="7"/>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Cálculo"/>
      <sheetName val="Hoja1"/>
      <sheetName val="Propuesta"/>
    </sheetNames>
    <sheetDataSet>
      <sheetData sheetId="0"/>
      <sheetData sheetId="1">
        <row r="3">
          <cell r="F3" t="str">
            <v>CONCEPTO</v>
          </cell>
          <cell r="G3" t="str">
            <v>SERVICIO SOC (Abono Mensual)</v>
          </cell>
          <cell r="H3" t="str">
            <v>SOC CON SOAR (Abono Mensual)</v>
          </cell>
        </row>
      </sheetData>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analisi costi prezzi figure pro"/>
      <sheetName val="GPL"/>
      <sheetName val="EMEA-CSSPD"/>
      <sheetName val="2. SMARTnet Onsite "/>
      <sheetName val="Analisi Consunt+Parco Ericsson"/>
      <sheetName val="MSH51C"/>
      <sheetName val="LISTA-1"/>
      <sheetName val="#RIF"/>
      <sheetName val="Discounts"/>
      <sheetName val="Manutenzioni correttive ed unia"/>
      <sheetName val="Discount"/>
      <sheetName val="DIMENSIONATORE"/>
      <sheetName val="Input data"/>
      <sheetName val="PCR Cons_Itl+Parco Ericsson"/>
      <sheetName val="Imss Spare Set Courb. &amp; Vel."/>
      <sheetName val="t.o.c."/>
      <sheetName val="MSH64"/>
      <sheetName val="List"/>
      <sheetName val="Costs"/>
      <sheetName val="SMA16 modd 3.10"/>
      <sheetName val="export"/>
      <sheetName val="MSH11C SE's"/>
      <sheetName val="11"/>
      <sheetName val="PLT16"/>
      <sheetName val="Recap 5 PoPs"/>
      <sheetName val="MSH256 (OLD)"/>
      <sheetName val="Eq. Ph. 1"/>
      <sheetName val="CR_syn"/>
      <sheetName val="CR_ORS_S2"/>
      <sheetName val="analisi_costi_prezzi_figure_pr1"/>
      <sheetName val="2__SMARTnet_Onsite_1"/>
      <sheetName val="Analisi_Consunt+Parco_Ericsson1"/>
      <sheetName val="Manutenzioni_correttive_ed_uni1"/>
      <sheetName val="Input_data1"/>
      <sheetName val="PCR_Cons_Itl+Parco_Ericsson1"/>
      <sheetName val="Imss_Spare_Set_Courb__&amp;_Vel_1"/>
      <sheetName val="t_o_c_1"/>
      <sheetName val="SMA16_modd_3_101"/>
      <sheetName val="MSH11C_SE's1"/>
      <sheetName val="Recap_5_PoPs1"/>
      <sheetName val="MSH256_(OLD)1"/>
      <sheetName val="Eq__Ph__11"/>
      <sheetName val="analisi_costi_prezzi_figure_pro"/>
      <sheetName val="2__SMARTnet_Onsite_"/>
      <sheetName val="Analisi_Consunt+Parco_Ericsson"/>
      <sheetName val="Manutenzioni_correttive_ed_unia"/>
      <sheetName val="Input_data"/>
      <sheetName val="PCR_Cons_Itl+Parco_Ericsson"/>
      <sheetName val="Imss_Spare_Set_Courb__&amp;_Vel_"/>
      <sheetName val="t_o_c_"/>
      <sheetName val="SMA16_modd_3_10"/>
      <sheetName val="MSH11C_SE's"/>
      <sheetName val="Recap_5_PoPs"/>
      <sheetName val="MSH256_(OLD)"/>
      <sheetName val="Eq__Ph__1"/>
      <sheetName val="F&amp;F"/>
      <sheetName val="analisi_costi_prezzi_figure_pr2"/>
      <sheetName val="2__SMARTnet_Onsite_2"/>
      <sheetName val="Analisi_Consunt+Parco_Ericsson2"/>
      <sheetName val="Manutenzioni_correttive_ed_uni2"/>
      <sheetName val="Input_data2"/>
      <sheetName val="PCR_Cons_Itl+Parco_Ericsson2"/>
      <sheetName val="Imss_Spare_Set_Courb__&amp;_Vel_2"/>
      <sheetName val="t_o_c_2"/>
      <sheetName val="SMA16_modd_3_102"/>
      <sheetName val="MSH11C_SE's2"/>
      <sheetName val="Recap_5_PoPs2"/>
      <sheetName val="MSH256_(OLD)2"/>
      <sheetName val="Eq__Ph__12"/>
      <sheetName val="analisi_costi_prezzi_figure_pr3"/>
      <sheetName val="2__SMARTnet_Onsite_3"/>
      <sheetName val="Analisi_Consunt+Parco_Ericsson3"/>
      <sheetName val="Manutenzioni_correttive_ed_uni3"/>
      <sheetName val="Input_data3"/>
      <sheetName val="PCR_Cons_Itl+Parco_Ericsson3"/>
      <sheetName val="Imss_Spare_Set_Courb__&amp;_Vel_3"/>
      <sheetName val="t_o_c_3"/>
      <sheetName val="SMA16_modd_3_103"/>
      <sheetName val="MSH11C_SE's3"/>
      <sheetName val="Recap_5_PoPs3"/>
      <sheetName val="MSH256_(OLD)3"/>
      <sheetName val="Eq__Ph__13"/>
      <sheetName val="analisi_costi_prezzi_figure_pr4"/>
      <sheetName val="2__SMARTnet_Onsite_4"/>
      <sheetName val="Analisi_Consunt+Parco_Ericsson4"/>
      <sheetName val="Manutenzioni_correttive_ed_uni4"/>
      <sheetName val="Input_data4"/>
      <sheetName val="PCR_Cons_Itl+Parco_Ericsson4"/>
      <sheetName val="Imss_Spare_Set_Courb__&amp;_Vel_4"/>
      <sheetName val="t_o_c_4"/>
      <sheetName val="SMA16_modd_3_104"/>
      <sheetName val="MSH11C_SE's4"/>
      <sheetName val="Recap_5_PoPs4"/>
      <sheetName val="MSH256_(OLD)4"/>
      <sheetName val="Eq__Ph__14"/>
      <sheetName val="analisi_costi_prezzi_figure_pr5"/>
      <sheetName val="2__SMARTnet_Onsite_5"/>
      <sheetName val="Analisi_Consunt+Parco_Ericsson5"/>
      <sheetName val="Manutenzioni_correttive_ed_uni5"/>
      <sheetName val="Input_data5"/>
      <sheetName val="PCR_Cons_Itl+Parco_Ericsson5"/>
      <sheetName val="Imss_Spare_Set_Courb__&amp;_Vel_5"/>
      <sheetName val="t_o_c_5"/>
      <sheetName val="SMA16_modd_3_105"/>
      <sheetName val="MSH11C_SE's5"/>
      <sheetName val="Recap_5_PoPs5"/>
      <sheetName val="MSH256_(OLD)5"/>
      <sheetName val="Eq__Ph__1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MSH11CP"/>
      <sheetName val="MSH11C "/>
      <sheetName val="MSH41C"/>
      <sheetName val="SMA16"/>
      <sheetName val="MSH51C"/>
      <sheetName val="MSH53"/>
      <sheetName val="MSH64"/>
      <sheetName val="MSH63 "/>
      <sheetName val="MSH84"/>
      <sheetName val="MSH86"/>
      <sheetName val="mv3638"/>
      <sheetName val="em-os"/>
      <sheetName val="Discount"/>
      <sheetName val="#RIF"/>
      <sheetName val="Configurazioni"/>
      <sheetName val="listini fastweb ufficiali"/>
      <sheetName val="Parametri"/>
      <sheetName val="Parametri "/>
      <sheetName val=" Listino Prezzi TDM"/>
      <sheetName val="data"/>
      <sheetName val="aggregation"/>
      <sheetName val="graphs"/>
      <sheetName val="company"/>
      <sheetName val="MSH11C_"/>
      <sheetName val="MSH63_"/>
      <sheetName val="Names"/>
      <sheetName val="FX"/>
      <sheetName val="MSH11C_2"/>
      <sheetName val="MSH63_2"/>
      <sheetName val="listini_fastweb_ufficiali1"/>
      <sheetName val="Parametri_1"/>
      <sheetName val="_Listino_Prezzi_TDM1"/>
      <sheetName val="MSH11C_1"/>
      <sheetName val="MSH63_1"/>
      <sheetName val="listini_fastweb_ufficiali"/>
      <sheetName val="Parametri_"/>
      <sheetName val="_Listino_Prezzi_TDM"/>
      <sheetName val="Foglio3"/>
      <sheetName val="Discount Buy &amp; Sell"/>
      <sheetName val="MSH11C SE's"/>
      <sheetName val="BC9902 (2)"/>
      <sheetName val="MultiIn"/>
      <sheetName val="Core"/>
      <sheetName val="MSH11C_3"/>
      <sheetName val="MSH63_3"/>
      <sheetName val="listini_fastweb_ufficiali2"/>
      <sheetName val="Parametri_2"/>
      <sheetName val="_Listino_Prezzi_TDM2"/>
      <sheetName val="Discount_Buy_&amp;_Sell"/>
      <sheetName val="MSH11C_SE's"/>
      <sheetName val="BC9902_(2)"/>
      <sheetName val="MSH11C_4"/>
      <sheetName val="MSH63_4"/>
      <sheetName val="listini_fastweb_ufficiali3"/>
      <sheetName val="Parametri_3"/>
      <sheetName val="_Listino_Prezzi_TDM3"/>
      <sheetName val="Discount_Buy_&amp;_Sell1"/>
      <sheetName val="MSH11C_SE's1"/>
      <sheetName val="BC9902_(2)1"/>
      <sheetName val="MSH11C_5"/>
      <sheetName val="MSH63_5"/>
      <sheetName val="listini_fastweb_ufficiali4"/>
      <sheetName val="Parametri_4"/>
      <sheetName val="_Listino_Prezzi_TDM4"/>
      <sheetName val="Discount_Buy_&amp;_Sell2"/>
      <sheetName val="MSH11C_SE's2"/>
      <sheetName val="BC9902_(2)2"/>
      <sheetName val="MSH11C_6"/>
      <sheetName val="MSH63_6"/>
      <sheetName val="listini_fastweb_ufficiali5"/>
      <sheetName val="Parametri_5"/>
      <sheetName val="_Listino_Prezzi_TDM5"/>
      <sheetName val="Discount_Buy_&amp;_Sell3"/>
      <sheetName val="MSH11C_SE's3"/>
      <sheetName val="BC9902_(2)3"/>
      <sheetName val="Database IP"/>
      <sheetName val="Database_IP"/>
      <sheetName val="Account PI"/>
      <sheetName val="main"/>
      <sheetName val="Account_PI"/>
      <sheetName val="Database_IP1"/>
      <sheetName val="Account_PI1"/>
      <sheetName val="Database_IP2"/>
      <sheetName val="Account_PI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refreshError="1"/>
      <sheetData sheetId="76"/>
      <sheetData sheetId="77" refreshError="1"/>
      <sheetData sheetId="78" refreshError="1"/>
      <sheetData sheetId="79"/>
      <sheetData sheetId="80"/>
      <sheetData sheetId="81"/>
      <sheetData sheetId="82"/>
      <sheetData sheetId="83"/>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Porcentuales"/>
      <sheetName val="Fórmulas"/>
      <sheetName val="Fijo TASA"/>
    </sheetNames>
    <sheetDataSet>
      <sheetData sheetId="0"/>
      <sheetData sheetId="1" refreshError="1"/>
      <sheetData sheetId="2"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Porcentuales"/>
      <sheetName val="Fórmulas"/>
      <sheetName val="Fijo TASA"/>
    </sheetNames>
    <sheetDataSet>
      <sheetData sheetId="0"/>
      <sheetData sheetId="1" refreshError="1"/>
      <sheetData sheetId="2"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MSH11CP"/>
      <sheetName val="MSH11C "/>
      <sheetName val="MSH41C"/>
      <sheetName val="SMA16"/>
      <sheetName val="MSH51C"/>
      <sheetName val="MSH53"/>
      <sheetName val="MSH64"/>
      <sheetName val="MSH63 "/>
      <sheetName val="MSH84"/>
      <sheetName val="MSH86"/>
      <sheetName val="mv3638"/>
      <sheetName val="em-os"/>
      <sheetName val="Parametri"/>
      <sheetName val="Parametri "/>
      <sheetName val=" Listino Prezzi TDM"/>
      <sheetName val="#RIF"/>
      <sheetName val="Discount"/>
      <sheetName val="Configurazioni"/>
      <sheetName val="listini fastweb ufficiali"/>
      <sheetName val="MSH11C_"/>
      <sheetName val="MSH63_"/>
      <sheetName val="data"/>
      <sheetName val="aggregation"/>
      <sheetName val="graphs"/>
      <sheetName val="company"/>
      <sheetName val="Names"/>
      <sheetName val="FX"/>
      <sheetName val="Foglio3"/>
      <sheetName val="MSH11C_2"/>
      <sheetName val="MSH63_2"/>
      <sheetName val="listini_fastweb_ufficiali1"/>
      <sheetName val="Parametri_1"/>
      <sheetName val="_Listino_Prezzi_TDM1"/>
      <sheetName val="MSH11C_1"/>
      <sheetName val="MSH63_1"/>
      <sheetName val="listini_fastweb_ufficiali"/>
      <sheetName val="Parametri_"/>
      <sheetName val="_Listino_Prezzi_TDM"/>
      <sheetName val="Discount Buy &amp; Sell"/>
      <sheetName val="MSH11C SE's"/>
      <sheetName val="BC9902 (2)"/>
      <sheetName val="MultiIn"/>
      <sheetName val="Core"/>
      <sheetName val="MSH11C_3"/>
      <sheetName val="MSH63_3"/>
      <sheetName val="Parametri_2"/>
      <sheetName val="_Listino_Prezzi_TDM2"/>
      <sheetName val="listini_fastweb_ufficiali2"/>
      <sheetName val="Discount_Buy_&amp;_Sell"/>
      <sheetName val="MSH11C_SE's"/>
      <sheetName val="BC9902_(2)"/>
      <sheetName val="Database I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Oferta (2)"/>
      <sheetName val="PCR_SINTESI - ITALIA"/>
      <sheetName val="PCR_BASE - CLIENTE"/>
      <sheetName val="PCR_SINTESI - CLIENTE"/>
      <sheetName val="PCR_BASE - ITALIA"/>
      <sheetName val="Resumen PCR"/>
      <sheetName val="Partidas arancelarias"/>
      <sheetName val="Resumen equipos"/>
      <sheetName val="Equipos"/>
      <sheetName val="Oferta"/>
      <sheetName val="PCR_BASE"/>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Porcentuales"/>
      <sheetName val="DataSet Upload"/>
      <sheetName val="Fórmulas"/>
      <sheetName val="Completa"/>
      <sheetName val="Gold AR"/>
      <sheetName val="Gold UY"/>
      <sheetName val="Silver AR"/>
      <sheetName val="Silver UY"/>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Porcentuales"/>
      <sheetName val="DataSet Upload"/>
      <sheetName val="Fórmulas"/>
      <sheetName val="Completa"/>
      <sheetName val="Gold AR"/>
      <sheetName val="Gold UY"/>
      <sheetName val="Silver AR"/>
      <sheetName val="Silver UY"/>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app.ibmsalesconfigurator.com/" TargetMode="External" Id="rId1"/></Relationships>
</file>

<file path=xl/worksheets/_rels/sheet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tabColor theme="6" tint="-0.499984740745262"/>
    <outlinePr summaryBelow="1" summaryRight="1"/>
    <pageSetUpPr/>
  </sheetPr>
  <dimension ref="B2:D11"/>
  <sheetViews>
    <sheetView zoomScale="84" zoomScaleNormal="84" workbookViewId="0">
      <selection activeCell="C10" sqref="C10"/>
    </sheetView>
  </sheetViews>
  <sheetFormatPr baseColWidth="10" defaultColWidth="11.44140625" defaultRowHeight="14.4"/>
  <cols>
    <col width="13.109375" customWidth="1" style="96" min="1" max="1"/>
    <col width="38.88671875" customWidth="1" style="96" min="2" max="2"/>
    <col width="44.5546875" customWidth="1" style="96" min="3" max="3"/>
    <col width="53" customWidth="1" style="96" min="4" max="4"/>
    <col width="11.44140625" customWidth="1" style="96" min="5" max="16384"/>
  </cols>
  <sheetData>
    <row r="1" ht="11.25" customHeight="1"/>
    <row r="2" ht="29.25" customFormat="1" customHeight="1" s="98">
      <c r="B2" s="97">
        <f>+[19]Hoja1!F3</f>
        <v/>
      </c>
      <c r="C2" s="97">
        <f>+[19]Hoja1!G3</f>
        <v/>
      </c>
      <c r="D2" s="97">
        <f>+[19]Hoja1!H3</f>
        <v/>
      </c>
    </row>
    <row r="3" ht="26.25" customFormat="1" customHeight="1" s="98">
      <c r="B3" s="99" t="inlineStr">
        <is>
          <t xml:space="preserve">Cobertura 9x5 </t>
        </is>
      </c>
      <c r="C3" s="634">
        <f>+'Cotizador EPS'!Q24</f>
        <v/>
      </c>
      <c r="D3" s="634" t="n"/>
    </row>
    <row r="4" ht="26.25" customHeight="1">
      <c r="B4" s="99" t="inlineStr">
        <is>
          <t>Cobertura Extensión 24x7</t>
        </is>
      </c>
      <c r="C4" s="634">
        <f>+'Cotizador EPS'!#REF!</f>
        <v/>
      </c>
      <c r="D4" s="634" t="n"/>
    </row>
    <row r="5" ht="26.25" customHeight="1">
      <c r="B5" s="101" t="inlineStr">
        <is>
          <t>Cobertura Integral 24x7</t>
        </is>
      </c>
      <c r="C5" s="635">
        <f>SUM(C3:C4)</f>
        <v/>
      </c>
      <c r="D5" s="635" t="n"/>
    </row>
    <row r="6" ht="23.25" customHeight="1"/>
    <row r="7" ht="29.25" customFormat="1" customHeight="1" s="98">
      <c r="B7" s="103" t="inlineStr">
        <is>
          <t>SERVICIO</t>
        </is>
      </c>
      <c r="C7" s="103" t="inlineStr">
        <is>
          <t>ALCANCE I</t>
        </is>
      </c>
      <c r="D7" s="103" t="inlineStr">
        <is>
          <t>ALCANCE II</t>
        </is>
      </c>
    </row>
    <row r="8" ht="50.25" customHeight="1">
      <c r="B8" s="104" t="inlineStr">
        <is>
          <t xml:space="preserve">Modalidad 9x5.                                                                                                                                                                                                                                                                                                                                                   NIVEL 1/NIVEL 2/NIVEL 3                                                                                                                                                                                                                                                                                                                                                                                                                                             </t>
        </is>
      </c>
      <c r="C8" s="636" t="inlineStr">
        <is>
          <t>Servicio de Monitoreo Básico.                                                                                                                                                                                                                                                                                                            Horario Lunes a Viernes de 9hs a 18hs</t>
        </is>
      </c>
      <c r="D8" s="636" t="inlineStr">
        <is>
          <t>Servicio de monitoreo Premium.                                                                                                                                                                                                                                                                                                                                                                                                                                                                                                                                                                                                  Incluye Integración con Plataforma SOAR de Insside.                                                                                                                                                                                                                                                           Horario Lunes a Viernes de 9hs a 18hs</t>
        </is>
      </c>
    </row>
    <row r="9" ht="51.75" customFormat="1" customHeight="1" s="98">
      <c r="B9" s="104" t="inlineStr">
        <is>
          <t>Extensión Modalidad 24x7                                                                                                                                                                                                                                                                                                                       NIVEL 1/NIVEL 2/NIVEL 3</t>
        </is>
      </c>
      <c r="C9" s="636" t="inlineStr">
        <is>
          <t>Extensión a Horario 24x7x365</t>
        </is>
      </c>
      <c r="D9" s="636" t="inlineStr">
        <is>
          <t>Extensión a Horario 24x7x365</t>
        </is>
      </c>
    </row>
    <row r="10" ht="50.25" customFormat="1" customHeight="1" s="98">
      <c r="B10" s="104" t="inlineStr">
        <is>
          <t>Modalidad Integral 24x7                                                                                                                                                                                                                                                                                                                                    NIVEL 1/NIVEL 2 /NIVEL 3</t>
        </is>
      </c>
      <c r="C10" s="636" t="inlineStr">
        <is>
          <t>Servicio de Monitoreo Básico.                                                                                                                                                                                                                                                                                                              Horario 24x7x365</t>
        </is>
      </c>
      <c r="D10" s="636" t="inlineStr">
        <is>
          <t>Servicio de monitoreo Premium.                                                                                                                                                                                                                                                                                                                                                                                                                                                                                                                                                                                                  Incluye Integración con Plataforma SOAR de Insside.                                                                                                                                                                                                                                                           Horario 24x7x365</t>
        </is>
      </c>
    </row>
    <row r="11" ht="24.75" customHeight="1">
      <c r="B11" s="106" t="inlineStr">
        <is>
          <t>NOTA: Contratación mínima del Servicio 3 (tres) años</t>
        </is>
      </c>
      <c r="D11" s="96" t="inlineStr">
        <is>
          <t xml:space="preserve"> </t>
        </is>
      </c>
    </row>
  </sheetData>
  <pageMargins left="0.7" right="0.7" top="0.75" bottom="0.75" header="0.3" footer="0.3"/>
  <pageSetup orientation="portrait" horizontalDpi="4294967295" verticalDpi="4294967295"/>
</worksheet>
</file>

<file path=xl/worksheets/sheet10.xml><?xml version="1.0" encoding="utf-8"?>
<worksheet xmlns="http://schemas.openxmlformats.org/spreadsheetml/2006/main">
  <sheetPr>
    <tabColor theme="0"/>
    <outlinePr summaryBelow="1" summaryRight="1"/>
    <pageSetUpPr/>
  </sheetPr>
  <dimension ref="A1:O127"/>
  <sheetViews>
    <sheetView topLeftCell="A9" zoomScale="71" zoomScaleNormal="71" workbookViewId="0">
      <selection activeCell="D34" sqref="D34"/>
    </sheetView>
  </sheetViews>
  <sheetFormatPr baseColWidth="10" defaultColWidth="23.33203125" defaultRowHeight="17.4"/>
  <cols>
    <col width="16.33203125" customWidth="1" style="336" min="1" max="1"/>
    <col width="54.33203125" customWidth="1" style="338" min="2" max="2"/>
    <col width="33.44140625" customWidth="1" style="338" min="3" max="3"/>
    <col width="23.33203125" customWidth="1" style="338" min="4" max="4"/>
    <col width="23.109375" customWidth="1" style="339" min="5" max="5"/>
    <col width="40.33203125" customWidth="1" style="338" min="6" max="6"/>
    <col width="37.6640625" customWidth="1" style="339" min="7" max="7"/>
    <col width="41" customWidth="1" style="338" min="8" max="8"/>
    <col width="23.33203125" customWidth="1" style="338" min="9" max="16384"/>
  </cols>
  <sheetData>
    <row r="1" ht="145.95" customFormat="1" customHeight="1" s="332">
      <c r="A1" s="616" t="inlineStr">
        <is>
          <t xml:space="preserve">As of 1st September we have introduced  the "Sales Configurator" a Sizing tool that allows you to size the RU's and the Infrastructure for On prem packages  + integrates with SQO and offers a very streamlined experience. We will be updating this tool for sizing of SaaS Ru's by 1st of October. Note: This XLS based configurator will be retired as of 31st October. Business Partners access will require approval , all IBMers should have access to this tool
</t>
        </is>
      </c>
    </row>
    <row r="2" ht="25.95" customFormat="1" customHeight="1" s="332">
      <c r="A2" s="617" t="inlineStr">
        <is>
          <t>Link to Sales Configurator</t>
        </is>
      </c>
    </row>
    <row r="3" ht="27" customFormat="1" customHeight="1" s="332">
      <c r="A3" s="333" t="n"/>
      <c r="E3" s="333" t="n"/>
      <c r="G3" s="333" t="n"/>
    </row>
    <row r="4" ht="30" customFormat="1" customHeight="1" s="335">
      <c r="A4" s="618" t="inlineStr">
        <is>
          <t>CP4S - QRadar XDR Package(Software): Resource Unit Calculator</t>
        </is>
      </c>
      <c r="K4" s="334" t="n"/>
      <c r="L4" s="334" t="n"/>
    </row>
    <row r="6" ht="22.95" customFormat="1" customHeight="1" s="336">
      <c r="F6" s="337" t="inlineStr">
        <is>
          <t>REQUIRES SELECTION</t>
        </is>
      </c>
    </row>
    <row r="7">
      <c r="F7" s="340" t="inlineStr">
        <is>
          <t>REQUIRES INPUT</t>
        </is>
      </c>
    </row>
    <row r="8" ht="34.8" customHeight="1">
      <c r="E8" s="338" t="n"/>
      <c r="F8" s="341" t="inlineStr">
        <is>
          <t>CALCULATED RESULTS-DO NOT CHANGE</t>
        </is>
      </c>
    </row>
    <row r="10" ht="19.2" customFormat="1" customHeight="1" s="345">
      <c r="A10" s="342" t="inlineStr">
        <is>
          <t>STEP 1</t>
        </is>
      </c>
      <c r="B10" s="343" t="inlineStr">
        <is>
          <t>Select the capabilities the client would like to license.</t>
        </is>
      </c>
      <c r="C10" s="344" t="n"/>
      <c r="E10" s="342" t="inlineStr">
        <is>
          <t>STEP 2</t>
        </is>
      </c>
      <c r="F10" s="346" t="inlineStr">
        <is>
          <t>Enter the clients license requirements.  *NOTE:  Only whole numbers allowed</t>
        </is>
      </c>
      <c r="G10" s="344" t="n"/>
      <c r="H10" s="347" t="n"/>
      <c r="I10" s="344" t="n"/>
      <c r="J10" s="344" t="n"/>
      <c r="K10" s="338" t="n"/>
      <c r="L10" s="338" t="n"/>
      <c r="M10" s="338" t="n"/>
    </row>
    <row r="11">
      <c r="B11" s="345" t="n"/>
      <c r="E11" s="338" t="n"/>
      <c r="F11" s="348" t="inlineStr">
        <is>
          <t>ENTERPRISE</t>
        </is>
      </c>
      <c r="G11" s="349" t="inlineStr">
        <is>
          <t>MVS Count</t>
        </is>
      </c>
      <c r="H11" s="348" t="inlineStr">
        <is>
          <t>USAGE</t>
        </is>
      </c>
      <c r="I11" s="350" t="inlineStr">
        <is>
          <t>Usage Metric Count</t>
        </is>
      </c>
    </row>
    <row r="12" ht="16.2" customHeight="1">
      <c r="B12" s="351" t="inlineStr">
        <is>
          <t>Qradar XDR Connect</t>
        </is>
      </c>
      <c r="C12" s="352" t="inlineStr">
        <is>
          <t>No</t>
        </is>
      </c>
      <c r="E12" s="338" t="n"/>
      <c r="F12" s="908">
        <f>IF((OR(C12="Enterprise", C13="Enterprise", C14="Enterprise", C15="Enterprise", C16="Enterprise", C17="Enterprise", C18="Enterprise", C19="Enterprise")), "Enter MVS Value HERE --&gt;", "N/A")</f>
        <v/>
      </c>
      <c r="G12" s="357" t="n"/>
      <c r="H12" s="356">
        <f>IF(C12="Usage", "Enter AU for XDR Connect Value HERE --&gt;", "N/A")</f>
        <v/>
      </c>
      <c r="I12" s="357" t="n"/>
    </row>
    <row r="13">
      <c r="B13" s="353" t="inlineStr">
        <is>
          <t>QRadar TI &amp; TII Advanced (included above)</t>
        </is>
      </c>
      <c r="C13" s="354" t="inlineStr">
        <is>
          <t>n/a</t>
        </is>
      </c>
      <c r="E13" s="338" t="n"/>
      <c r="F13" s="817" t="n"/>
      <c r="G13" s="817" t="n"/>
      <c r="H13" s="653" t="n"/>
      <c r="I13" s="653" t="n"/>
    </row>
    <row r="14">
      <c r="B14" s="355" t="inlineStr">
        <is>
          <t>QRadar SOAR</t>
        </is>
      </c>
      <c r="C14" s="352" t="inlineStr">
        <is>
          <t>No</t>
        </is>
      </c>
      <c r="E14" s="338" t="n"/>
      <c r="F14" s="817" t="n"/>
      <c r="G14" s="817" t="n"/>
      <c r="H14" s="356">
        <f>IF(C14="Usage", "Enter AU SOAR Value HERE --&gt;", "N/A")</f>
        <v/>
      </c>
      <c r="I14" s="357" t="n"/>
    </row>
    <row r="15">
      <c r="B15" s="355" t="inlineStr">
        <is>
          <t>QRadar Breach Response</t>
        </is>
      </c>
      <c r="C15" s="352" t="inlineStr">
        <is>
          <t>No</t>
        </is>
      </c>
      <c r="E15" s="338" t="n"/>
      <c r="F15" s="817" t="n"/>
      <c r="G15" s="817" t="n"/>
      <c r="H15" s="356">
        <f>IF(C15="Usage", "Enter AU Breach Response Value HERE --&gt;", "N/A")</f>
        <v/>
      </c>
      <c r="I15" s="357" t="n"/>
    </row>
    <row r="16">
      <c r="B16" s="355" t="inlineStr">
        <is>
          <t>QRadar SIEM (Event Analytics)</t>
        </is>
      </c>
      <c r="C16" s="352" t="inlineStr">
        <is>
          <t>Usage</t>
        </is>
      </c>
      <c r="E16" s="338" t="n"/>
      <c r="F16" s="817" t="n"/>
      <c r="G16" s="817" t="n"/>
      <c r="H16" s="356">
        <f>IF(C16="Usage", "Enter EPS Value HERE --&gt;", "N/A")</f>
        <v/>
      </c>
      <c r="I16" s="357">
        <f>'CALCULO QRADAR'!C3</f>
        <v/>
      </c>
    </row>
    <row r="17">
      <c r="B17" s="355" t="inlineStr">
        <is>
          <t>QRadar NDR (Flow Analytics, includes QNI)</t>
        </is>
      </c>
      <c r="C17" s="352" t="inlineStr">
        <is>
          <t>No</t>
        </is>
      </c>
      <c r="E17" s="338" t="n"/>
      <c r="F17" s="817" t="n"/>
      <c r="G17" s="817" t="n"/>
      <c r="H17" s="356">
        <f>IF(C17="Usage", "Enter FPM Value HERE --&gt;", "N/A")</f>
        <v/>
      </c>
      <c r="I17" s="357" t="n"/>
    </row>
    <row r="18">
      <c r="B18" s="355" t="inlineStr">
        <is>
          <t>Data Store (Included w/Event Analytics)</t>
        </is>
      </c>
      <c r="C18" s="352" t="inlineStr">
        <is>
          <t>No</t>
        </is>
      </c>
      <c r="E18" s="338" t="n"/>
      <c r="F18" s="817" t="n"/>
      <c r="G18" s="817" t="n"/>
      <c r="H18" s="356">
        <f>IF(C18="Usage", "Enter AU Data Store Value HERE --&gt;", "N/A")</f>
        <v/>
      </c>
      <c r="I18" s="357" t="n"/>
    </row>
    <row r="19" ht="28.2" customHeight="1">
      <c r="B19" s="353" t="inlineStr">
        <is>
          <t>Risk Manager</t>
        </is>
      </c>
      <c r="C19" s="352" t="inlineStr">
        <is>
          <t>No</t>
        </is>
      </c>
      <c r="E19" s="338" t="n"/>
      <c r="F19" s="653" t="n"/>
      <c r="G19" s="653" t="n"/>
      <c r="H19" s="356">
        <f>IF(C19="Usage", "Enter MVS for Risk Manager Value HERE --&gt;", "N/A")</f>
        <v/>
      </c>
      <c r="I19" s="357" t="n"/>
    </row>
    <row r="20">
      <c r="B20" s="345" t="n"/>
      <c r="D20" s="338" t="inlineStr">
        <is>
          <t>`</t>
        </is>
      </c>
      <c r="H20" s="358" t="n"/>
    </row>
    <row r="21">
      <c r="B21" s="345" t="n"/>
      <c r="H21" s="358" t="n"/>
    </row>
    <row r="22">
      <c r="B22" s="345" t="n"/>
      <c r="H22" s="358" t="n"/>
    </row>
    <row r="23" ht="19.2" customFormat="1" customHeight="1" s="345">
      <c r="A23" s="342" t="inlineStr">
        <is>
          <t>STEP 3</t>
        </is>
      </c>
      <c r="B23" s="343" t="inlineStr">
        <is>
          <t>Calculated Automatically: Gives you the total  Resource Units(RU) required &amp; the Qty of the Parts to quote</t>
        </is>
      </c>
      <c r="C23" s="344" t="n"/>
      <c r="D23" s="344" t="n"/>
      <c r="E23" s="347" t="n"/>
      <c r="F23" s="344" t="n"/>
      <c r="G23" s="347" t="n"/>
      <c r="H23" s="344" t="n"/>
      <c r="I23" s="344" t="n"/>
      <c r="J23" s="344" t="n"/>
      <c r="K23" s="338" t="n"/>
      <c r="L23" s="338" t="n"/>
    </row>
    <row r="24">
      <c r="B24" s="345" t="n"/>
    </row>
    <row r="25">
      <c r="B25" s="345" t="n"/>
      <c r="C25" s="359" t="inlineStr">
        <is>
          <t>ENTERPRISE</t>
        </is>
      </c>
      <c r="D25" s="350" t="inlineStr">
        <is>
          <t>USAGE</t>
        </is>
      </c>
      <c r="G25" s="360" t="n"/>
    </row>
    <row r="26" ht="16.2" customHeight="1">
      <c r="A26" s="627" t="inlineStr">
        <is>
          <t>Enter in SQO 
---&gt;</t>
        </is>
      </c>
      <c r="B26" s="351" t="inlineStr">
        <is>
          <t>Qradar XDR Connect</t>
        </is>
      </c>
      <c r="C26" s="361">
        <f>IF(C12="Enterprise", E114, 0)</f>
        <v/>
      </c>
      <c r="D26" s="362">
        <f>IF(C12="Usage",I114, 0)</f>
        <v/>
      </c>
    </row>
    <row r="27">
      <c r="B27" s="355" t="inlineStr">
        <is>
          <t>QRadar SOAR</t>
        </is>
      </c>
      <c r="C27" s="362">
        <f>IF(C14="Enterprise", E115, 0)</f>
        <v/>
      </c>
      <c r="D27" s="362">
        <f>IF(C14="Usage",I115, 0)</f>
        <v/>
      </c>
      <c r="F27" s="363" t="n"/>
    </row>
    <row r="28">
      <c r="B28" s="355" t="inlineStr">
        <is>
          <t>QRadar Breach Response</t>
        </is>
      </c>
      <c r="C28" s="362">
        <f>IF(C15="Enterprise", E116, 0)</f>
        <v/>
      </c>
      <c r="D28" s="362">
        <f>IF(C15="Usage",I116, 0)</f>
        <v/>
      </c>
      <c r="G28" s="360" t="n"/>
    </row>
    <row r="29">
      <c r="B29" s="355" t="inlineStr">
        <is>
          <t>QRadar SIEM (Event Analytics)</t>
        </is>
      </c>
      <c r="C29" s="362">
        <f>IF(C16="Enterprise", E117, 0)</f>
        <v/>
      </c>
      <c r="D29" s="362">
        <f>IF(C16="Usage",I117, 0)</f>
        <v/>
      </c>
    </row>
    <row r="30">
      <c r="B30" s="355" t="inlineStr">
        <is>
          <t>QRadar NDR (Flow Analytics, includes QNI)</t>
        </is>
      </c>
      <c r="C30" s="362">
        <f>IF(C17="Enterprise", E118, 0)</f>
        <v/>
      </c>
      <c r="D30" s="362">
        <f>IF(C17="Usage",I118, 0)</f>
        <v/>
      </c>
    </row>
    <row r="31">
      <c r="B31" s="355" t="inlineStr">
        <is>
          <t>Data Store (Included w/Event Analytics)</t>
        </is>
      </c>
      <c r="C31" s="362">
        <f>IF(C18="Enterprise", E119, 0)</f>
        <v/>
      </c>
      <c r="D31" s="362">
        <f>IF(C18="Usage",I119, 0)</f>
        <v/>
      </c>
    </row>
    <row r="32">
      <c r="B32" s="353" t="inlineStr">
        <is>
          <t>Risk Manager</t>
        </is>
      </c>
      <c r="C32" s="362">
        <f>IF(C19="Enterprise", E120, 0)</f>
        <v/>
      </c>
      <c r="D32" s="362">
        <f>IF(C19="Usage",I120, 0)</f>
        <v/>
      </c>
    </row>
    <row r="33">
      <c r="B33" s="345" t="inlineStr">
        <is>
          <t>TOTAL RU's Required</t>
        </is>
      </c>
      <c r="C33" s="364" t="n"/>
      <c r="D33" s="365">
        <f>SUM(C26:D32)</f>
        <v/>
      </c>
    </row>
    <row r="34" ht="22.2" customHeight="1">
      <c r="B34" s="366" t="inlineStr">
        <is>
          <t>TOTAL QRadar XDR Package RU PN D0AE4ZX  Required</t>
        </is>
      </c>
      <c r="C34" s="367" t="n"/>
      <c r="D34" s="368">
        <f>CEILING((D33/100), 1)</f>
        <v/>
      </c>
    </row>
    <row r="35">
      <c r="B35" s="369" t="inlineStr">
        <is>
          <t>(Note: These are sold in packs of 100)</t>
        </is>
      </c>
      <c r="C35" s="358" t="n"/>
      <c r="D35" s="358" t="n"/>
    </row>
    <row r="36">
      <c r="B36" s="369" t="inlineStr">
        <is>
          <t>(Note: Please look up SQO for // Z Parts)</t>
        </is>
      </c>
      <c r="C36" s="358" t="n"/>
      <c r="D36" s="358" t="n"/>
    </row>
    <row r="37">
      <c r="B37" s="369" t="n"/>
      <c r="C37" s="358" t="n"/>
      <c r="D37" s="358" t="n"/>
    </row>
    <row r="38">
      <c r="A38" s="370" t="n"/>
      <c r="B38" s="371" t="n"/>
    </row>
    <row r="39">
      <c r="B39" s="345" t="n"/>
      <c r="C39" s="358" t="n"/>
      <c r="D39" s="358" t="n"/>
    </row>
    <row r="40" ht="19.2" customFormat="1" customHeight="1" s="345">
      <c r="A40" s="342" t="inlineStr">
        <is>
          <t>STEP 4</t>
        </is>
      </c>
      <c r="B40" s="343" t="inlineStr">
        <is>
          <t>Trade Up: Use this section if Client will be trading up some existing qualified products to the CP4S Qradar XDR Package</t>
        </is>
      </c>
      <c r="C40" s="344" t="n"/>
      <c r="D40" s="344" t="n"/>
      <c r="E40" s="347" t="n"/>
      <c r="F40" s="344" t="n"/>
      <c r="G40" s="347" t="n"/>
      <c r="H40" s="344" t="n"/>
      <c r="I40" s="344" t="n"/>
      <c r="J40" s="344" t="n"/>
      <c r="K40" s="338" t="n"/>
      <c r="L40" s="338" t="n"/>
    </row>
    <row r="41">
      <c r="B41" s="345" t="n"/>
      <c r="C41" s="358" t="n"/>
      <c r="D41" s="358" t="n"/>
    </row>
    <row r="42">
      <c r="B42" s="372" t="inlineStr">
        <is>
          <t>Will client  be Trading up existing qualified entitlement?</t>
        </is>
      </c>
      <c r="C42" s="373" t="inlineStr">
        <is>
          <t>No</t>
        </is>
      </c>
      <c r="D42" s="374">
        <f>IF(C42="Yes", "Use the Modernization Engine that is now part of SQO"," ")</f>
        <v/>
      </c>
      <c r="E42" s="338" t="n"/>
    </row>
    <row r="43">
      <c r="C43" s="358" t="n"/>
      <c r="D43" s="358" t="n"/>
    </row>
    <row r="44">
      <c r="B44" s="372">
        <f>IF(C42="Yes", "Enter RU Trade Up License Value HERE --&gt;", "")</f>
        <v/>
      </c>
      <c r="C44" s="375" t="n"/>
      <c r="D44" s="358">
        <f>IF(C42="Yes", "(Enter Total RU Trade Up Credit ie. Not by 100 Pak)", "")</f>
        <v/>
      </c>
    </row>
    <row r="45">
      <c r="B45" s="372">
        <f>IF(C42="Yes", "Total TRADE UP/UPGRADE 100 Pak RU Required", "")</f>
        <v/>
      </c>
      <c r="C45" s="364">
        <f>IF(C42="Yes",(CEILING((C44/100), 1)), "")</f>
        <v/>
      </c>
      <c r="D45" s="358" t="n"/>
    </row>
    <row r="46">
      <c r="B46" s="372" t="n"/>
      <c r="C46" s="338">
        <f>IF((AND(B40="YES", B45&lt;0)), "&lt;-- Client is Under Provisioned and will need to purchase Net New RUs", "")</f>
        <v/>
      </c>
      <c r="D46" s="358" t="n"/>
    </row>
    <row r="47">
      <c r="B47" s="372">
        <f>IF(C42="Yes", "Total NET NEW RU Required", "")</f>
        <v/>
      </c>
      <c r="C47" s="364">
        <f>IF(C42="Yes",D33-C44, "")</f>
        <v/>
      </c>
    </row>
    <row r="48">
      <c r="B48" s="372">
        <f>IF(C42="Yes", "Total NET NEW 100 Pak RU Required", "")</f>
        <v/>
      </c>
      <c r="C48" s="364">
        <f>IF(C42="Yes",(CEILING((C47/100), 1)), "")</f>
        <v/>
      </c>
      <c r="D48" s="338">
        <f>IF((AND(C42="Yes", C48&lt;0)), "Client is Over Provisioned and should be guided to use additional CP4S App functionality", "")</f>
        <v/>
      </c>
      <c r="E48" s="360" t="n"/>
    </row>
    <row r="49">
      <c r="B49" s="345" t="n"/>
    </row>
    <row r="50" ht="19.2" customFormat="1" customHeight="1" s="345">
      <c r="A50" s="342" t="inlineStr">
        <is>
          <t>STEP 5</t>
        </is>
      </c>
      <c r="B50" s="343" t="inlineStr">
        <is>
          <t xml:space="preserve">Disaster Recovery: Use this section if Client will have a DR setup </t>
        </is>
      </c>
      <c r="C50" s="344" t="n"/>
      <c r="D50" s="344" t="n"/>
      <c r="E50" s="347" t="n"/>
      <c r="F50" s="344" t="n"/>
      <c r="G50" s="347" t="n"/>
      <c r="H50" s="344" t="n"/>
      <c r="I50" s="344" t="n"/>
      <c r="J50" s="344" t="n"/>
      <c r="K50" s="338" t="n"/>
      <c r="L50" s="338" t="n"/>
    </row>
    <row r="51">
      <c r="B51" s="345" t="n"/>
      <c r="C51" s="358" t="n"/>
      <c r="D51" s="358" t="n"/>
    </row>
    <row r="52">
      <c r="B52" s="372" t="inlineStr">
        <is>
          <t>Will client use Trade Up credit toward DR?</t>
        </is>
      </c>
      <c r="C52" s="373" t="inlineStr">
        <is>
          <t>No</t>
        </is>
      </c>
      <c r="D52" s="358" t="n"/>
      <c r="F52" s="376" t="n"/>
      <c r="G52" s="377" t="n"/>
      <c r="H52" s="376" t="n"/>
      <c r="I52" s="376" t="n"/>
      <c r="J52" s="909" t="n"/>
    </row>
    <row r="53">
      <c r="B53" s="372" t="n"/>
      <c r="C53" s="358" t="n"/>
      <c r="D53" s="358" t="n"/>
      <c r="F53" s="376" t="n"/>
      <c r="G53" s="377" t="n"/>
      <c r="H53" s="376" t="n"/>
      <c r="I53" s="376" t="n"/>
      <c r="J53" s="909" t="n"/>
    </row>
    <row r="54">
      <c r="B54" s="372">
        <f>IF(C52="Yes", "Enter DR RU Trade Up License Value HERE --&gt;", "")</f>
        <v/>
      </c>
      <c r="C54" s="375" t="n"/>
      <c r="D54" s="338">
        <f>IF(C52="Yes", "(Enter Total DR RU Trade Up Credit ie. Not by 100 Pak)", "")</f>
        <v/>
      </c>
      <c r="E54" s="379" t="n"/>
    </row>
    <row r="55">
      <c r="B55" s="372">
        <f>IF(C52="Yes", "Total DR TRADE UP/UPGRADE 100 Pak RU Required", "")</f>
        <v/>
      </c>
      <c r="C55" s="364">
        <f>IF(C52="Yes",(CEILING((C54/100), 1)), "")</f>
        <v/>
      </c>
      <c r="E55" s="379" t="n"/>
    </row>
    <row r="56">
      <c r="B56" s="372" t="n"/>
      <c r="C56" s="363" t="n"/>
      <c r="D56" s="363" t="n"/>
    </row>
    <row r="57">
      <c r="B57" s="372">
        <f>IF(C52="Yes", "Total NET NEW DR RU Required", "")</f>
        <v/>
      </c>
      <c r="C57" s="380">
        <f>IF(C52="Yes",D33-C54, "")</f>
        <v/>
      </c>
      <c r="D57" s="381" t="n"/>
    </row>
    <row r="58">
      <c r="B58" s="372">
        <f>IF(C52="Yes", "Total NET NEW 100 Pak DR RU Required", "")</f>
        <v/>
      </c>
      <c r="C58" s="375">
        <f>IF(C52="Yes",(CEILING((C57/100), 1)), "")</f>
        <v/>
      </c>
      <c r="D58" s="358" t="n"/>
    </row>
    <row r="59">
      <c r="B59" s="382" t="n"/>
    </row>
    <row r="60" ht="19.2" customFormat="1" customHeight="1" s="345">
      <c r="A60" s="383" t="inlineStr">
        <is>
          <t>Informational</t>
        </is>
      </c>
      <c r="B60" s="343" t="inlineStr">
        <is>
          <t>Budgetary Pricing (Perpetual vs Subscription) (DO NOT DISCLOSE TO CUSTOMER W/O APPROVALS FROM SQO)</t>
        </is>
      </c>
      <c r="C60" s="344" t="n"/>
      <c r="D60" s="344" t="n"/>
      <c r="E60" s="347" t="n"/>
      <c r="F60" s="344" t="n"/>
      <c r="G60" s="347" t="n"/>
      <c r="H60" s="344" t="n"/>
      <c r="I60" s="344" t="n"/>
      <c r="J60" s="344" t="n"/>
      <c r="K60" s="338" t="n"/>
      <c r="L60" s="338" t="n"/>
    </row>
    <row r="61">
      <c r="B61" s="384" t="n"/>
    </row>
    <row r="62">
      <c r="B62" s="338" t="inlineStr">
        <is>
          <t>Total RU Required</t>
        </is>
      </c>
      <c r="G62" s="339" t="inlineStr">
        <is>
          <t>Discount</t>
        </is>
      </c>
      <c r="H62" s="385" t="n">
        <v>0</v>
      </c>
    </row>
    <row r="63">
      <c r="B63" s="386" t="inlineStr">
        <is>
          <t>Primary Amount for Solution</t>
        </is>
      </c>
      <c r="C63" s="387">
        <f>D34</f>
        <v/>
      </c>
      <c r="D63" s="384" t="inlineStr">
        <is>
          <t xml:space="preserve">  Enter RU Total ie.  Not by 100 Pak</t>
        </is>
      </c>
      <c r="F63" s="910" t="n"/>
      <c r="G63" s="339" t="inlineStr">
        <is>
          <t>Subscription Term</t>
        </is>
      </c>
      <c r="H63" s="389" t="n">
        <v>12</v>
      </c>
      <c r="I63" s="390" t="inlineStr">
        <is>
          <t>Terms greater than 36 months require PM Exception approval</t>
        </is>
      </c>
    </row>
    <row r="64">
      <c r="B64" s="386" t="inlineStr">
        <is>
          <t>Disaster Recovery Amount</t>
        </is>
      </c>
      <c r="C64" s="387" t="n"/>
      <c r="D64" s="384" t="inlineStr">
        <is>
          <t xml:space="preserve">  Enter DR Total ie.  Not by 100 Pak</t>
        </is>
      </c>
      <c r="F64" s="910" t="n"/>
      <c r="K64" s="391" t="n"/>
      <c r="L64" s="392" t="n"/>
      <c r="M64" s="393" t="n"/>
      <c r="N64" s="393" t="n"/>
      <c r="O64" s="393" t="n"/>
    </row>
    <row r="65">
      <c r="B65" s="384" t="n"/>
      <c r="K65" s="394" t="n"/>
      <c r="L65" s="392" t="n"/>
      <c r="M65" s="394" t="n"/>
      <c r="N65" s="394" t="n"/>
      <c r="O65" s="911" t="n"/>
    </row>
    <row r="66" ht="34.8" customFormat="1" customHeight="1" s="336">
      <c r="B66" s="396" t="inlineStr">
        <is>
          <t>Perpetual 1 YR Sample Parts to Quote in SQO</t>
        </is>
      </c>
      <c r="C66" s="397" t="inlineStr">
        <is>
          <t>PN</t>
        </is>
      </c>
      <c r="D66" s="397" t="inlineStr">
        <is>
          <t>Price</t>
        </is>
      </c>
      <c r="E66" s="398" t="inlineStr">
        <is>
          <t>Total Extd</t>
        </is>
      </c>
      <c r="G66" s="396" t="inlineStr">
        <is>
          <t>Subscription xTerm Sample Parts to Quote in SQO</t>
        </is>
      </c>
      <c r="H66" s="397" t="inlineStr">
        <is>
          <t>PN</t>
        </is>
      </c>
      <c r="I66" s="397" t="inlineStr">
        <is>
          <t>Monthly Price</t>
        </is>
      </c>
      <c r="J66" s="398" t="inlineStr">
        <is>
          <t>Total</t>
        </is>
      </c>
      <c r="K66" s="394" t="n"/>
      <c r="L66" s="392" t="n"/>
      <c r="M66" s="394" t="n"/>
      <c r="N66" s="394" t="n"/>
      <c r="O66" s="911" t="n"/>
    </row>
    <row r="67" ht="34.8" customHeight="1">
      <c r="B67" s="399" t="inlineStr">
        <is>
          <t>Qradar XDR Package RU License + 1st year S&amp;S</t>
        </is>
      </c>
      <c r="C67" s="336" t="inlineStr">
        <is>
          <t>D0AE4ZX</t>
        </is>
      </c>
      <c r="D67" s="912" t="n">
        <v>4510</v>
      </c>
      <c r="E67" s="913">
        <f>C63*D67</f>
        <v/>
      </c>
      <c r="G67" s="402" t="inlineStr">
        <is>
          <t>Qradar XDR Package RU Subscription License</t>
        </is>
      </c>
      <c r="H67" s="336" t="inlineStr">
        <is>
          <t>D0AE7ZX</t>
        </is>
      </c>
      <c r="I67" s="912" t="n">
        <v>150</v>
      </c>
      <c r="J67" s="914">
        <f>I67*C63*H63</f>
        <v/>
      </c>
      <c r="K67" s="915" t="n"/>
      <c r="L67" s="916" t="n"/>
      <c r="M67" s="394" t="n"/>
      <c r="N67" s="394" t="n"/>
      <c r="O67" s="911" t="n"/>
    </row>
    <row r="68" ht="34.8" customHeight="1">
      <c r="B68" s="399" t="inlineStr">
        <is>
          <t>Qradar XDR Package -DR RU License + 1st year S&amp;S</t>
        </is>
      </c>
      <c r="C68" s="336" t="inlineStr">
        <is>
          <t>D0AEIZX</t>
        </is>
      </c>
      <c r="D68" s="917" t="n">
        <v>2260</v>
      </c>
      <c r="E68" s="918">
        <f>D68*C64</f>
        <v/>
      </c>
      <c r="F68" s="919" t="n"/>
      <c r="G68" s="402" t="inlineStr">
        <is>
          <t>QRadar XDR Package-DR RU Subscription License</t>
        </is>
      </c>
      <c r="H68" s="336" t="inlineStr">
        <is>
          <t>D0AELZX</t>
        </is>
      </c>
      <c r="I68" s="912" t="n">
        <v>75.09999999999999</v>
      </c>
      <c r="J68" s="914">
        <f>I68*C64*H63</f>
        <v/>
      </c>
      <c r="K68" s="409" t="n"/>
      <c r="L68" s="410" t="n"/>
      <c r="M68" s="410" t="n"/>
      <c r="N68" s="411" t="n"/>
      <c r="O68" s="411" t="n"/>
    </row>
    <row r="69">
      <c r="B69" s="386" t="inlineStr">
        <is>
          <t>TOTAL ($) at List</t>
        </is>
      </c>
      <c r="D69" s="914" t="n"/>
      <c r="E69" s="920">
        <f>E67+E68</f>
        <v/>
      </c>
      <c r="G69" s="339" t="inlineStr">
        <is>
          <t>TOTAL ($) at List</t>
        </is>
      </c>
      <c r="H69" s="914" t="n"/>
      <c r="I69" s="914" t="n"/>
      <c r="J69" s="914">
        <f>J67+J68</f>
        <v/>
      </c>
      <c r="K69" s="394" t="n"/>
      <c r="L69" s="410" t="n"/>
      <c r="M69" s="394" t="n"/>
      <c r="N69" s="394" t="n"/>
      <c r="O69" s="911" t="n"/>
    </row>
    <row r="70">
      <c r="B70" s="386" t="inlineStr">
        <is>
          <t>TOTAL ($) w/Discount</t>
        </is>
      </c>
      <c r="D70" s="914" t="n"/>
      <c r="E70" s="921">
        <f>(E67+E68)*(1-H62)</f>
        <v/>
      </c>
      <c r="G70" s="339" t="inlineStr">
        <is>
          <t>TOTAL ($) w/Discount</t>
        </is>
      </c>
      <c r="H70" s="914" t="n"/>
      <c r="I70" s="914" t="n"/>
      <c r="J70" s="922">
        <f>(J67+J68)*(1-H62)</f>
        <v/>
      </c>
      <c r="K70" s="415" t="n"/>
      <c r="L70" s="410" t="n"/>
      <c r="M70" s="394" t="n"/>
      <c r="N70" s="416" t="n"/>
      <c r="O70" s="911" t="n"/>
    </row>
    <row r="71">
      <c r="B71" s="384" t="n"/>
    </row>
    <row r="72">
      <c r="B72" s="384" t="n"/>
    </row>
    <row r="73" ht="19.2" customFormat="1" customHeight="1" s="345">
      <c r="A73" s="383" t="inlineStr">
        <is>
          <t>Informational</t>
        </is>
      </c>
      <c r="B73" s="343" t="inlineStr">
        <is>
          <t>Budgetary Pricing (S&amp;S Renew vs Trade Up/Upgrade) (DO NOT DISCLOSE TO CUSTOMER W/O APPROVALS FROM SQO)</t>
        </is>
      </c>
      <c r="C73" s="344" t="n"/>
      <c r="D73" s="344" t="n"/>
      <c r="E73" s="347" t="n"/>
      <c r="F73" s="344" t="n"/>
      <c r="G73" s="347" t="n"/>
      <c r="H73" s="344" t="n"/>
      <c r="I73" s="344" t="n"/>
      <c r="J73" s="344" t="n"/>
      <c r="K73" s="338" t="n"/>
      <c r="L73" s="338" t="n"/>
    </row>
    <row r="74">
      <c r="B74" s="384" t="n"/>
    </row>
    <row r="75">
      <c r="B75" s="386" t="n"/>
      <c r="C75" s="923" t="n">
        <v>0</v>
      </c>
      <c r="D75" s="384" t="inlineStr">
        <is>
          <t xml:space="preserve">  Enter S&amp;S Last Price Paid</t>
        </is>
      </c>
      <c r="G75" s="339" t="inlineStr">
        <is>
          <t>Discount</t>
        </is>
      </c>
      <c r="H75" s="385" t="n">
        <v>0</v>
      </c>
    </row>
    <row r="76">
      <c r="B76" s="384" t="n"/>
      <c r="C76" s="384" t="n"/>
      <c r="D76" s="384" t="n"/>
      <c r="H76" s="386" t="n"/>
    </row>
    <row r="77">
      <c r="B77" s="384" t="n"/>
    </row>
    <row r="78">
      <c r="B78" s="384" t="n"/>
      <c r="C78" s="336" t="inlineStr">
        <is>
          <t>Year 1</t>
        </is>
      </c>
      <c r="D78" s="336" t="inlineStr">
        <is>
          <t>Year 2</t>
        </is>
      </c>
      <c r="E78" s="339" t="inlineStr">
        <is>
          <t>Year 3</t>
        </is>
      </c>
      <c r="F78" s="336" t="inlineStr">
        <is>
          <t>Year 4</t>
        </is>
      </c>
      <c r="G78" s="339" t="inlineStr">
        <is>
          <t>Year 5</t>
        </is>
      </c>
      <c r="H78" s="336" t="inlineStr">
        <is>
          <t>TOTAL ($)</t>
        </is>
      </c>
      <c r="I78" s="336" t="inlineStr">
        <is>
          <t>TOTAL ($) w/Discount</t>
        </is>
      </c>
    </row>
    <row r="79">
      <c r="B79" s="338" t="inlineStr">
        <is>
          <t>S&amp;S Renewal</t>
        </is>
      </c>
      <c r="C79" s="914">
        <f>C75</f>
        <v/>
      </c>
      <c r="D79" s="914">
        <f>C79*1.1</f>
        <v/>
      </c>
      <c r="E79" s="920">
        <f>D79*1.1</f>
        <v/>
      </c>
      <c r="F79" s="914">
        <f>E79*1.1</f>
        <v/>
      </c>
      <c r="G79" s="920">
        <f>F79*1.1</f>
        <v/>
      </c>
      <c r="H79" s="924">
        <f>SUM(C79:G79)</f>
        <v/>
      </c>
      <c r="I79" s="925">
        <f>H79*(1-H75)</f>
        <v/>
      </c>
    </row>
    <row r="80">
      <c r="B80" s="338" t="inlineStr">
        <is>
          <t>Perpetual Trade Up</t>
        </is>
      </c>
      <c r="C80" s="914">
        <f>C75*1.95</f>
        <v/>
      </c>
      <c r="D80" s="914">
        <f>C80*0.59*1.1</f>
        <v/>
      </c>
      <c r="E80" s="920">
        <f>D80*1.1</f>
        <v/>
      </c>
      <c r="F80" s="914">
        <f>E80*1.1</f>
        <v/>
      </c>
      <c r="G80" s="920">
        <f>F80*1.1</f>
        <v/>
      </c>
      <c r="H80" s="924">
        <f>SUM(C80:G80)</f>
        <v/>
      </c>
      <c r="I80" s="925">
        <f>H80*(1-H75)</f>
        <v/>
      </c>
    </row>
    <row r="81">
      <c r="B81" s="338" t="inlineStr">
        <is>
          <t>Subscription Upgrade</t>
        </is>
      </c>
      <c r="C81" s="914">
        <f>C75*1.35</f>
        <v/>
      </c>
      <c r="D81" s="914">
        <f>C81</f>
        <v/>
      </c>
      <c r="E81" s="920">
        <f>C81</f>
        <v/>
      </c>
      <c r="F81" s="914">
        <f>C81</f>
        <v/>
      </c>
      <c r="G81" s="920">
        <f>C81</f>
        <v/>
      </c>
      <c r="H81" s="924">
        <f>SUM(C81:G81)</f>
        <v/>
      </c>
      <c r="I81" s="925">
        <f>H81*(1-H75)</f>
        <v/>
      </c>
    </row>
    <row r="82">
      <c r="B82" s="384" t="n"/>
      <c r="C82" s="910" t="n"/>
      <c r="D82" s="910" t="n"/>
      <c r="E82" s="920" t="n"/>
      <c r="F82" s="910" t="n"/>
      <c r="G82" s="920" t="n"/>
      <c r="H82" s="910" t="n"/>
      <c r="I82" s="910" t="n"/>
    </row>
    <row r="83">
      <c r="B83" s="384" t="n"/>
      <c r="D83" s="926" t="n"/>
      <c r="E83" s="927" t="n"/>
      <c r="F83" s="926" t="n"/>
      <c r="G83" s="927" t="n"/>
    </row>
    <row r="84">
      <c r="B84" s="384" t="n"/>
      <c r="D84" s="926" t="n"/>
      <c r="E84" s="927" t="n"/>
      <c r="F84" s="926" t="n"/>
      <c r="G84" s="927" t="n"/>
    </row>
    <row r="85">
      <c r="B85" s="384" t="n"/>
      <c r="D85" s="926" t="n"/>
      <c r="E85" s="927" t="n"/>
      <c r="F85" s="926" t="n"/>
      <c r="G85" s="927" t="n"/>
    </row>
    <row r="86">
      <c r="B86" s="384" t="n"/>
      <c r="D86" s="926" t="n"/>
      <c r="E86" s="927" t="n"/>
      <c r="F86" s="926" t="n"/>
      <c r="G86" s="927" t="n"/>
    </row>
    <row r="87">
      <c r="B87" s="384" t="n"/>
      <c r="D87" s="926" t="n"/>
      <c r="E87" s="927" t="n"/>
      <c r="F87" s="926" t="n"/>
      <c r="G87" s="927" t="n"/>
    </row>
    <row r="88">
      <c r="B88" s="384" t="n"/>
      <c r="D88" s="926" t="n"/>
      <c r="E88" s="927" t="n"/>
      <c r="F88" s="926" t="n"/>
      <c r="G88" s="927" t="n"/>
    </row>
    <row r="89">
      <c r="B89" s="384" t="n"/>
      <c r="D89" s="926" t="n"/>
      <c r="E89" s="927" t="n"/>
      <c r="F89" s="926" t="n"/>
      <c r="G89" s="927" t="n"/>
    </row>
    <row r="90">
      <c r="B90" s="384" t="n"/>
      <c r="D90" s="926" t="n"/>
      <c r="E90" s="927" t="n"/>
      <c r="F90" s="926" t="n"/>
      <c r="G90" s="927" t="n"/>
    </row>
    <row r="91">
      <c r="B91" s="384" t="n"/>
      <c r="D91" s="926" t="n"/>
      <c r="E91" s="927" t="n"/>
      <c r="F91" s="926" t="n"/>
      <c r="G91" s="927" t="n"/>
    </row>
    <row r="92">
      <c r="B92" s="384" t="n"/>
      <c r="D92" s="926" t="n"/>
      <c r="E92" s="927" t="n"/>
      <c r="F92" s="926" t="n"/>
      <c r="G92" s="927" t="n"/>
    </row>
    <row r="93">
      <c r="B93" s="384" t="n"/>
      <c r="D93" s="926" t="n"/>
      <c r="E93" s="927" t="n"/>
      <c r="F93" s="926" t="n"/>
      <c r="G93" s="927" t="n"/>
    </row>
    <row r="94">
      <c r="B94" s="384" t="n"/>
      <c r="D94" s="926" t="n"/>
      <c r="E94" s="927" t="n"/>
      <c r="F94" s="926" t="n"/>
      <c r="G94" s="927" t="n"/>
    </row>
    <row r="95">
      <c r="B95" s="384" t="n"/>
      <c r="D95" s="926" t="n"/>
      <c r="E95" s="927" t="n"/>
      <c r="F95" s="926" t="n"/>
      <c r="G95" s="927" t="n"/>
    </row>
    <row r="96">
      <c r="B96" s="384" t="n"/>
      <c r="D96" s="926" t="n"/>
      <c r="E96" s="927" t="n"/>
      <c r="F96" s="926" t="n"/>
      <c r="G96" s="927" t="n"/>
    </row>
    <row r="97">
      <c r="B97" s="384" t="n"/>
      <c r="D97" s="926" t="n"/>
      <c r="E97" s="927" t="n"/>
      <c r="F97" s="926" t="n"/>
      <c r="G97" s="927" t="n"/>
    </row>
    <row r="98">
      <c r="B98" s="384" t="n"/>
      <c r="D98" s="926" t="n"/>
      <c r="E98" s="927" t="n"/>
      <c r="F98" s="926" t="n"/>
      <c r="G98" s="927" t="n"/>
    </row>
    <row r="99">
      <c r="B99" s="384" t="n"/>
      <c r="D99" s="926" t="n"/>
      <c r="E99" s="927" t="n"/>
      <c r="F99" s="926" t="n"/>
      <c r="G99" s="927" t="n"/>
    </row>
    <row r="100">
      <c r="B100" s="384" t="n"/>
      <c r="D100" s="926" t="n"/>
      <c r="E100" s="927" t="n"/>
      <c r="F100" s="926" t="n"/>
      <c r="G100" s="927" t="n"/>
    </row>
    <row r="101">
      <c r="B101" s="384" t="n"/>
      <c r="D101" s="926" t="n"/>
      <c r="E101" s="927" t="n"/>
      <c r="F101" s="926" t="n"/>
      <c r="G101" s="927" t="n"/>
    </row>
    <row r="102">
      <c r="B102" s="384" t="n"/>
      <c r="D102" s="926" t="n"/>
      <c r="E102" s="927" t="n"/>
      <c r="F102" s="926" t="n"/>
      <c r="G102" s="927" t="n"/>
    </row>
    <row r="103">
      <c r="B103" s="384" t="n"/>
      <c r="D103" s="926" t="n"/>
      <c r="E103" s="927" t="n"/>
      <c r="F103" s="926" t="n"/>
      <c r="G103" s="927" t="n"/>
    </row>
    <row r="104">
      <c r="B104" s="384" t="n"/>
      <c r="D104" s="926" t="n"/>
      <c r="E104" s="927" t="n"/>
      <c r="F104" s="926" t="n"/>
      <c r="G104" s="927" t="n"/>
    </row>
    <row r="105">
      <c r="B105" s="384" t="n"/>
      <c r="D105" s="926" t="n"/>
      <c r="E105" s="927" t="n"/>
      <c r="F105" s="926" t="n"/>
      <c r="G105" s="927" t="n"/>
    </row>
    <row r="106">
      <c r="B106" s="384" t="n"/>
      <c r="D106" s="926" t="n"/>
      <c r="E106" s="927" t="n"/>
      <c r="F106" s="926" t="n"/>
      <c r="G106" s="927" t="n"/>
    </row>
    <row r="107">
      <c r="B107" s="384" t="n"/>
      <c r="D107" s="926" t="n"/>
      <c r="E107" s="927" t="n"/>
      <c r="F107" s="926" t="n"/>
      <c r="G107" s="927" t="n"/>
    </row>
    <row r="108">
      <c r="B108" s="384" t="n"/>
      <c r="D108" s="926" t="n"/>
      <c r="E108" s="927" t="n"/>
      <c r="F108" s="926" t="n"/>
      <c r="G108" s="927" t="n"/>
    </row>
    <row r="109" ht="27" customFormat="1" customHeight="1" s="345">
      <c r="A109" s="422" t="n"/>
      <c r="B109" s="343" t="inlineStr">
        <is>
          <t>Resource Unit Ratio Table  DO NOT TOUCH</t>
        </is>
      </c>
      <c r="C109" s="344" t="n"/>
      <c r="D109" s="344" t="n"/>
      <c r="E109" s="347" t="n"/>
      <c r="F109" s="344" t="n"/>
      <c r="G109" s="347" t="n"/>
      <c r="H109" s="344" t="n"/>
      <c r="I109" s="344" t="n"/>
      <c r="J109" s="344" t="n"/>
      <c r="K109" s="338" t="n"/>
      <c r="L109" s="338" t="n"/>
    </row>
    <row r="110">
      <c r="B110" s="345" t="n"/>
    </row>
    <row r="111" ht="19.2" customHeight="1">
      <c r="B111" s="345" t="n"/>
      <c r="C111" s="928" t="inlineStr">
        <is>
          <t>ENTERPRISE</t>
        </is>
      </c>
      <c r="D111" s="674" t="n"/>
      <c r="E111" s="675" t="n"/>
      <c r="F111" s="630" t="inlineStr">
        <is>
          <t>USAGE</t>
        </is>
      </c>
      <c r="G111" s="674" t="n"/>
      <c r="H111" s="674" t="n"/>
      <c r="I111" s="675" t="n"/>
    </row>
    <row r="112">
      <c r="B112" s="345" t="n"/>
      <c r="C112" s="929" t="inlineStr">
        <is>
          <t>Ratio Table</t>
        </is>
      </c>
      <c r="E112" s="930" t="n"/>
      <c r="F112" s="633" t="inlineStr">
        <is>
          <t>Ratio Table</t>
        </is>
      </c>
      <c r="I112" s="930" t="n"/>
    </row>
    <row r="113">
      <c r="B113" s="345" t="n"/>
      <c r="C113" s="615" t="inlineStr">
        <is>
          <t>MVS</t>
        </is>
      </c>
      <c r="D113" s="614" t="inlineStr">
        <is>
          <t>RU Ratio</t>
        </is>
      </c>
      <c r="E113" s="425" t="inlineStr">
        <is>
          <t>RU Required</t>
        </is>
      </c>
      <c r="F113" s="614" t="inlineStr">
        <is>
          <t>License Metric</t>
        </is>
      </c>
      <c r="G113" s="896" t="n"/>
      <c r="H113" s="614" t="inlineStr">
        <is>
          <t>RU Ratio</t>
        </is>
      </c>
      <c r="I113" s="614" t="inlineStr">
        <is>
          <t>RU Required</t>
        </is>
      </c>
    </row>
    <row r="114">
      <c r="B114" s="371" t="inlineStr">
        <is>
          <t>QRadar XDR Connect</t>
        </is>
      </c>
      <c r="C114" s="426" t="n">
        <v>1</v>
      </c>
      <c r="D114" s="427" t="n">
        <v>3</v>
      </c>
      <c r="E114" s="428">
        <f>G12*D114</f>
        <v/>
      </c>
      <c r="F114" s="429" t="inlineStr">
        <is>
          <t>AU</t>
        </is>
      </c>
      <c r="G114" s="430" t="n">
        <v>1</v>
      </c>
      <c r="H114" s="427" t="n">
        <v>750</v>
      </c>
      <c r="I114" s="427">
        <f>H114*I12</f>
        <v/>
      </c>
    </row>
    <row r="115">
      <c r="B115" s="371" t="inlineStr">
        <is>
          <t>QRadar SOAR</t>
        </is>
      </c>
      <c r="C115" s="426" t="n">
        <v>1</v>
      </c>
      <c r="D115" s="427" t="n">
        <v>5</v>
      </c>
      <c r="E115" s="428">
        <f>D115*G12</f>
        <v/>
      </c>
      <c r="F115" s="429" t="inlineStr">
        <is>
          <t>AU</t>
        </is>
      </c>
      <c r="G115" s="430" t="n">
        <v>1</v>
      </c>
      <c r="H115" s="427" t="n">
        <v>1250</v>
      </c>
      <c r="I115" s="427">
        <f>H115*I14</f>
        <v/>
      </c>
    </row>
    <row r="116">
      <c r="B116" s="371" t="inlineStr">
        <is>
          <t>QRadar Breach Response</t>
        </is>
      </c>
      <c r="C116" s="426" t="n">
        <v>1</v>
      </c>
      <c r="D116" s="427" t="n">
        <v>2</v>
      </c>
      <c r="E116" s="428">
        <f>D116*G12</f>
        <v/>
      </c>
      <c r="F116" s="429" t="inlineStr">
        <is>
          <t>AU</t>
        </is>
      </c>
      <c r="G116" s="430" t="n">
        <v>1</v>
      </c>
      <c r="H116" s="427" t="n">
        <v>500</v>
      </c>
      <c r="I116" s="427">
        <f>H116*I15</f>
        <v/>
      </c>
    </row>
    <row r="117">
      <c r="B117" s="371" t="inlineStr">
        <is>
          <t>QRadar SIEM (Event Analytics)</t>
        </is>
      </c>
      <c r="C117" s="426" t="n">
        <v>1</v>
      </c>
      <c r="D117" s="427" t="n">
        <v>12</v>
      </c>
      <c r="E117" s="428">
        <f>D117*G12</f>
        <v/>
      </c>
      <c r="F117" s="429" t="inlineStr">
        <is>
          <t>EPS</t>
        </is>
      </c>
      <c r="G117" s="430" t="n">
        <v>100</v>
      </c>
      <c r="H117" s="427" t="n">
        <v>120</v>
      </c>
      <c r="I117" s="427">
        <f>H117*(I16/100)</f>
        <v/>
      </c>
    </row>
    <row r="118">
      <c r="B118" s="371" t="inlineStr">
        <is>
          <t>QRadar NDR (QNI + Flow Analytics)</t>
        </is>
      </c>
      <c r="C118" s="426" t="n">
        <v>1</v>
      </c>
      <c r="D118" s="427" t="n">
        <v>7</v>
      </c>
      <c r="E118" s="428">
        <f>D118*G12</f>
        <v/>
      </c>
      <c r="F118" s="429" t="inlineStr">
        <is>
          <t>FPM</t>
        </is>
      </c>
      <c r="G118" s="430" t="n">
        <v>10000</v>
      </c>
      <c r="H118" s="427" t="n">
        <v>300</v>
      </c>
      <c r="I118" s="427">
        <f>H118*(I17/10000)</f>
        <v/>
      </c>
    </row>
    <row r="119">
      <c r="B119" s="371" t="inlineStr">
        <is>
          <t>Data Store (Included w/Event Analytics)</t>
        </is>
      </c>
      <c r="C119" s="426" t="n">
        <v>1</v>
      </c>
      <c r="D119" s="427" t="n">
        <v>2</v>
      </c>
      <c r="E119" s="428">
        <f>D119*G12</f>
        <v/>
      </c>
      <c r="F119" s="429" t="inlineStr">
        <is>
          <t>AU</t>
        </is>
      </c>
      <c r="G119" s="430" t="n">
        <v>1</v>
      </c>
      <c r="H119" s="427" t="n">
        <v>500</v>
      </c>
      <c r="I119" s="427">
        <f>H119*I18</f>
        <v/>
      </c>
    </row>
    <row r="120">
      <c r="B120" s="371" t="inlineStr">
        <is>
          <t>Risk Manager</t>
        </is>
      </c>
      <c r="C120" s="431" t="n">
        <v>1</v>
      </c>
      <c r="D120" s="432" t="n">
        <v>2</v>
      </c>
      <c r="E120" s="433">
        <f>G12*D120</f>
        <v/>
      </c>
      <c r="F120" s="434" t="inlineStr">
        <is>
          <t>MVS</t>
        </is>
      </c>
      <c r="G120" s="435" t="n">
        <v>1</v>
      </c>
      <c r="H120" s="432" t="n">
        <v>2</v>
      </c>
      <c r="I120" s="432">
        <f>H120*I19</f>
        <v/>
      </c>
    </row>
    <row r="121">
      <c r="B121" s="371" t="n"/>
    </row>
    <row r="122">
      <c r="B122" s="371" t="n"/>
    </row>
    <row r="123">
      <c r="B123" s="371" t="n"/>
    </row>
    <row r="124">
      <c r="B124" s="371" t="n"/>
    </row>
    <row r="125">
      <c r="B125" s="371" t="n"/>
    </row>
    <row r="126">
      <c r="B126" s="371" t="n"/>
    </row>
    <row r="127">
      <c r="B127" s="345" t="n"/>
    </row>
  </sheetData>
  <mergeCells count="13">
    <mergeCell ref="F12:F19"/>
    <mergeCell ref="A1:J1"/>
    <mergeCell ref="F111:I111"/>
    <mergeCell ref="C112:E112"/>
    <mergeCell ref="A26:A34"/>
    <mergeCell ref="H12:H13"/>
    <mergeCell ref="I12:I13"/>
    <mergeCell ref="F113:G113"/>
    <mergeCell ref="G12:G19"/>
    <mergeCell ref="C111:E111"/>
    <mergeCell ref="A4:J4"/>
    <mergeCell ref="F112:I112"/>
    <mergeCell ref="A2:J2"/>
  </mergeCells>
  <conditionalFormatting sqref="B44">
    <cfRule type="expression" priority="4" dxfId="7">
      <formula>$B$57="Enter RU Trade Up License Value HERE --&gt;"</formula>
    </cfRule>
  </conditionalFormatting>
  <conditionalFormatting sqref="B54">
    <cfRule type="expression" priority="17" dxfId="7">
      <formula>$C$42="yes"</formula>
    </cfRule>
  </conditionalFormatting>
  <conditionalFormatting sqref="C42">
    <cfRule type="expression" priority="29" dxfId="22">
      <formula>$C$42="Enter RU Trade Up License Value HERE --&gt;"</formula>
    </cfRule>
  </conditionalFormatting>
  <conditionalFormatting sqref="C44">
    <cfRule type="expression" priority="6" dxfId="22">
      <formula>$C42="Yes"</formula>
    </cfRule>
  </conditionalFormatting>
  <conditionalFormatting sqref="C45">
    <cfRule type="expression" priority="2" dxfId="23">
      <formula>$C$55="Yes"</formula>
    </cfRule>
  </conditionalFormatting>
  <conditionalFormatting sqref="C48">
    <cfRule type="expression" priority="5" dxfId="23">
      <formula>$C$55="Yes"</formula>
    </cfRule>
  </conditionalFormatting>
  <conditionalFormatting sqref="C52">
    <cfRule type="expression" priority="28" dxfId="22">
      <formula>$C$42="Enter RU Trade Up License Value HERE --&gt;"</formula>
    </cfRule>
  </conditionalFormatting>
  <conditionalFormatting sqref="C54">
    <cfRule type="expression" priority="15" dxfId="21">
      <formula>$C$52="yes"</formula>
    </cfRule>
  </conditionalFormatting>
  <conditionalFormatting sqref="C55">
    <cfRule type="expression" priority="14" dxfId="20">
      <formula>$C$52="yes"</formula>
    </cfRule>
  </conditionalFormatting>
  <conditionalFormatting sqref="C58">
    <cfRule type="expression" priority="13" dxfId="19">
      <formula>$C$52="yes"</formula>
    </cfRule>
  </conditionalFormatting>
  <conditionalFormatting sqref="D44">
    <cfRule type="expression" priority="3" dxfId="7">
      <formula>$C$55="Yes"</formula>
    </cfRule>
  </conditionalFormatting>
  <conditionalFormatting sqref="D48">
    <cfRule type="expression" priority="1" dxfId="7">
      <formula>$C$55="yes"</formula>
    </cfRule>
  </conditionalFormatting>
  <conditionalFormatting sqref="D54">
    <cfRule type="expression" priority="16" dxfId="7">
      <formula>$C$52="yes"</formula>
    </cfRule>
  </conditionalFormatting>
  <conditionalFormatting sqref="F12">
    <cfRule type="expression" priority="11" dxfId="7">
      <formula>$F$12="Enter MVS Value HERE --&gt;"</formula>
    </cfRule>
  </conditionalFormatting>
  <conditionalFormatting sqref="G12">
    <cfRule type="expression" priority="10" dxfId="0">
      <formula>$F$12="Enter MVS Value HERE --&gt;"</formula>
    </cfRule>
  </conditionalFormatting>
  <conditionalFormatting sqref="H12">
    <cfRule type="expression" priority="27" dxfId="7">
      <formula>$H$12="Enter AU for XDR Connect Value HERE --&gt;"</formula>
    </cfRule>
  </conditionalFormatting>
  <conditionalFormatting sqref="H14">
    <cfRule type="expression" priority="26" dxfId="7">
      <formula>$H$14="Enter AU SOAR Value HERE --&gt;"</formula>
    </cfRule>
  </conditionalFormatting>
  <conditionalFormatting sqref="H15">
    <cfRule type="expression" priority="24" dxfId="7">
      <formula>$H$15="Enter AU Breach Response Value HERE --&gt;"</formula>
    </cfRule>
  </conditionalFormatting>
  <conditionalFormatting sqref="H16">
    <cfRule type="expression" priority="22" dxfId="7">
      <formula>$H$16="Enter EPS Value HERE --&gt;"</formula>
    </cfRule>
  </conditionalFormatting>
  <conditionalFormatting sqref="H17">
    <cfRule type="expression" priority="9" dxfId="7">
      <formula>$H$17="Enter FPM Value HERE --&gt;"</formula>
    </cfRule>
  </conditionalFormatting>
  <conditionalFormatting sqref="H18">
    <cfRule type="expression" priority="19" dxfId="7">
      <formula>$H$18="Enter AU Data Store Value HERE --&gt;"</formula>
    </cfRule>
  </conditionalFormatting>
  <conditionalFormatting sqref="H19">
    <cfRule type="expression" priority="7" dxfId="7">
      <formula>$H$19="Enter MVS for Risk Manager Value HERE --&gt;"</formula>
    </cfRule>
  </conditionalFormatting>
  <conditionalFormatting sqref="I12">
    <cfRule type="expression" priority="8" dxfId="0">
      <formula>$H$12="Enter AU for XDR Connect Value HERE --&gt;"</formula>
    </cfRule>
  </conditionalFormatting>
  <conditionalFormatting sqref="I14">
    <cfRule type="expression" priority="25" dxfId="0">
      <formula>$H$14="Enter AU SOAR Value HERE --&gt;"</formula>
    </cfRule>
  </conditionalFormatting>
  <conditionalFormatting sqref="I15">
    <cfRule type="expression" priority="23" dxfId="0">
      <formula>$H$15="Enter AU Breach Response Value HERE --&gt;"</formula>
    </cfRule>
  </conditionalFormatting>
  <conditionalFormatting sqref="I16">
    <cfRule type="expression" priority="21" dxfId="0">
      <formula>$H$16="Enter EPS Value HERE --&gt;"</formula>
    </cfRule>
  </conditionalFormatting>
  <conditionalFormatting sqref="I17">
    <cfRule type="expression" priority="20" dxfId="0">
      <formula>$H$17="Enter FPM Value HERE --&gt;"</formula>
    </cfRule>
  </conditionalFormatting>
  <conditionalFormatting sqref="I18">
    <cfRule type="expression" priority="12" dxfId="0">
      <formula>$H$18="Enter AU Data Store Value HERE --&gt;"</formula>
    </cfRule>
  </conditionalFormatting>
  <conditionalFormatting sqref="I19">
    <cfRule type="expression" priority="18" dxfId="0">
      <formula>$H$19="Enter MVS for Risk Manager Value HERE --&gt;"</formula>
    </cfRule>
  </conditionalFormatting>
  <hyperlinks>
    <hyperlink xmlns:r="http://schemas.openxmlformats.org/officeDocument/2006/relationships" ref="A2" location="/cps/home" display="Link to Sales Configurator" r:id="rId1"/>
  </hyperlinks>
  <pageMargins left="0.7" right="0.7" top="0.75" bottom="0.75" header="0.3" footer="0.3"/>
</worksheet>
</file>

<file path=xl/worksheets/sheet11.xml><?xml version="1.0" encoding="utf-8"?>
<worksheet xmlns="http://schemas.openxmlformats.org/spreadsheetml/2006/main">
  <sheetPr>
    <tabColor theme="0"/>
    <outlinePr summaryBelow="1" summaryRight="1"/>
    <pageSetUpPr/>
  </sheetPr>
  <dimension ref="B1:C10"/>
  <sheetViews>
    <sheetView workbookViewId="0">
      <selection activeCell="J15" sqref="J15"/>
    </sheetView>
  </sheetViews>
  <sheetFormatPr baseColWidth="10" defaultColWidth="11.44140625" defaultRowHeight="14.4"/>
  <sheetData>
    <row r="1" ht="23.4" customHeight="1">
      <c r="B1" s="436" t="inlineStr">
        <is>
          <t>Change History Tracking</t>
        </is>
      </c>
    </row>
    <row r="4">
      <c r="B4" t="inlineStr">
        <is>
          <t>July 1 2022</t>
        </is>
      </c>
      <c r="C4" t="inlineStr">
        <is>
          <t>Launched Version</t>
        </is>
      </c>
    </row>
    <row r="5">
      <c r="B5" s="437" t="inlineStr">
        <is>
          <t>July 25 2002</t>
        </is>
      </c>
      <c r="C5" t="inlineStr">
        <is>
          <t>Updated Cell C54 to reference corrected cell C34 instead of C35</t>
        </is>
      </c>
    </row>
    <row r="6">
      <c r="B6" s="437" t="inlineStr">
        <is>
          <t>Aug 9th 2022</t>
        </is>
      </c>
      <c r="C6" t="inlineStr">
        <is>
          <t>Correct Budgetary Pricing across all tabs as it was no calcuating the right Ext Price</t>
        </is>
      </c>
    </row>
    <row r="7">
      <c r="B7" t="inlineStr">
        <is>
          <t>Aug 31st 2022</t>
        </is>
      </c>
      <c r="C7" t="inlineStr">
        <is>
          <t>Adding notice that the XLS based tool will be retired as of 1st October, plus included a link to the new Sales Configurator tool</t>
        </is>
      </c>
    </row>
    <row r="8">
      <c r="B8" t="inlineStr">
        <is>
          <t>20th Sept 2022</t>
        </is>
      </c>
      <c r="C8" t="inlineStr">
        <is>
          <t>Updated XDR SaaS RU tab for calculation error in CellE46</t>
        </is>
      </c>
    </row>
    <row r="9">
      <c r="B9" t="inlineStr">
        <is>
          <t>6th October 2022</t>
        </is>
      </c>
      <c r="C9" t="inlineStr">
        <is>
          <t>Updated to remove XDR Connect Advanced parts as those capabilities are now part of the base offering and no additional parts are required</t>
        </is>
      </c>
    </row>
    <row r="10">
      <c r="C10" t="inlineStr">
        <is>
          <t>Updated XDR Connect SaaS RU to 3, Price action to line up with On-Prem</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B2:D10"/>
  <sheetViews>
    <sheetView zoomScale="86" zoomScaleNormal="86" workbookViewId="0">
      <selection activeCell="F7" sqref="F7"/>
    </sheetView>
  </sheetViews>
  <sheetFormatPr baseColWidth="10" defaultColWidth="11.44140625" defaultRowHeight="14.4"/>
  <cols>
    <col width="25.5546875" customWidth="1" style="96" min="1" max="1"/>
    <col width="71.88671875" customWidth="1" style="205" min="2" max="2"/>
    <col width="22.44140625" customWidth="1" min="3" max="3"/>
    <col width="11.44140625" customWidth="1" style="96" min="4" max="32"/>
  </cols>
  <sheetData>
    <row r="1" ht="36" customFormat="1" customHeight="1" s="96"/>
    <row r="2" ht="53.25" customHeight="1">
      <c r="B2" s="97" t="inlineStr">
        <is>
          <t>Servicio</t>
        </is>
      </c>
      <c r="C2" s="311" t="inlineStr">
        <is>
          <t xml:space="preserve">Abono Mensual </t>
        </is>
      </c>
    </row>
    <row r="3" ht="23.25" customHeight="1">
      <c r="B3" s="99" t="inlineStr">
        <is>
          <t>Implementación (Por única vez)</t>
        </is>
      </c>
      <c r="C3" s="637" t="n">
        <v>3300</v>
      </c>
    </row>
    <row r="4" ht="23.25" customHeight="1">
      <c r="B4" s="99" t="inlineStr">
        <is>
          <t>Servicio SOC Cobertura 24x7 (Abono Mensual)</t>
        </is>
      </c>
      <c r="C4" s="637" t="n">
        <v>4500</v>
      </c>
      <c r="D4" s="638" t="n"/>
    </row>
    <row r="5" ht="36" customFormat="1" customHeight="1" s="96"/>
    <row r="6" ht="53.25" customHeight="1">
      <c r="B6" s="97" t="inlineStr">
        <is>
          <t>Servicio</t>
        </is>
      </c>
      <c r="C6" s="311" t="inlineStr">
        <is>
          <t>Abono Mensual</t>
        </is>
      </c>
    </row>
    <row r="7" ht="23.25" customHeight="1">
      <c r="B7" s="99" t="inlineStr">
        <is>
          <t>Servicio SOC Cobertura 24x7 (Abono Mensual - 12 meses)</t>
        </is>
      </c>
      <c r="C7" s="637" t="n">
        <v>9200</v>
      </c>
      <c r="D7" s="638" t="n"/>
    </row>
    <row r="8" ht="23.25" customHeight="1">
      <c r="B8" s="99" t="inlineStr">
        <is>
          <t>Servicio SOC Cobertura 24x7 (Abono Mensual - 24 meses)</t>
        </is>
      </c>
      <c r="C8" s="637" t="n">
        <v>8100</v>
      </c>
      <c r="D8" s="638" t="n"/>
    </row>
    <row r="9" ht="23.25" customHeight="1">
      <c r="B9" s="99" t="inlineStr">
        <is>
          <t>Servicio SOC Cobertura 24x7 (Abono Mensual - 36 meses)</t>
        </is>
      </c>
      <c r="C9" s="637" t="n">
        <v>7700</v>
      </c>
      <c r="D9" s="638" t="n"/>
    </row>
    <row r="10" ht="36" customFormat="1" customHeight="1" s="96">
      <c r="C10" s="639" t="n"/>
    </row>
    <row r="11" ht="36" customFormat="1" customHeight="1" s="96"/>
    <row r="12" ht="36" customFormat="1" customHeight="1" s="96"/>
    <row r="13" ht="36" customFormat="1" customHeight="1" s="96"/>
    <row r="14" ht="36" customFormat="1" customHeight="1" s="96"/>
    <row r="15" ht="36" customFormat="1" customHeight="1" s="96"/>
    <row r="16" ht="36" customFormat="1" customHeight="1" s="96"/>
    <row r="17" ht="36" customFormat="1" customHeight="1" s="96"/>
    <row r="18" ht="36" customFormat="1" customHeight="1" s="96"/>
    <row r="19" ht="36" customFormat="1" customHeight="1" s="96"/>
    <row r="20" ht="36" customFormat="1" customHeight="1" s="96"/>
    <row r="21" ht="36" customFormat="1" customHeight="1" s="96"/>
    <row r="22" ht="36" customFormat="1" customHeight="1" s="96"/>
    <row r="23" ht="36" customFormat="1" customHeight="1" s="96"/>
  </sheetData>
  <pageMargins left="0.7" right="0.7" top="0.75" bottom="0.75" header="0.3" footer="0.3"/>
</worksheet>
</file>

<file path=xl/worksheets/sheet3.xml><?xml version="1.0" encoding="utf-8"?>
<worksheet xmlns="http://schemas.openxmlformats.org/spreadsheetml/2006/main">
  <sheetPr>
    <tabColor theme="9" tint="-0.499984740745262"/>
    <outlinePr summaryBelow="1" summaryRight="1"/>
    <pageSetUpPr/>
  </sheetPr>
  <dimension ref="A2:AH191"/>
  <sheetViews>
    <sheetView tabSelected="1" zoomScale="80" zoomScaleNormal="80" workbookViewId="0">
      <selection activeCell="D18" sqref="D18"/>
    </sheetView>
  </sheetViews>
  <sheetFormatPr baseColWidth="10" defaultColWidth="11.44140625" defaultRowHeight="14.4"/>
  <cols>
    <col width="4.88671875" customWidth="1" style="468" min="1" max="1"/>
    <col width="26.5546875" bestFit="1" customWidth="1" style="473" min="2" max="2"/>
    <col width="12" bestFit="1" customWidth="1" style="473" min="3" max="3"/>
    <col width="10.6640625" customWidth="1" style="1" min="4" max="4"/>
    <col width="10.6640625" customWidth="1" style="473" min="5" max="6"/>
    <col width="4.44140625" customWidth="1" style="468" min="7" max="7"/>
    <col width="20.88671875" customWidth="1" style="472" min="8" max="8"/>
    <col width="17.109375" customWidth="1" style="472" min="9" max="11"/>
    <col width="1.44140625" customWidth="1" style="468" min="12" max="12"/>
    <col width="2.109375" customWidth="1" style="468" min="13" max="13"/>
    <col hidden="1" width="23.109375" customWidth="1" style="473" min="14" max="14"/>
    <col hidden="1" width="15.44140625" customWidth="1" style="473" min="15" max="15"/>
    <col hidden="1" width="17.6640625" customWidth="1" style="473" min="16" max="17"/>
    <col width="2.44140625" customWidth="1" style="468" min="18" max="18"/>
    <col width="11.44140625" customWidth="1" style="468" min="19" max="30"/>
    <col width="11.44140625" customWidth="1" style="468" min="31" max="32"/>
    <col width="11.44140625" customWidth="1" style="472" min="33" max="34"/>
    <col width="11.44140625" customWidth="1" style="1" min="35" max="38"/>
    <col width="11.44140625" customWidth="1" style="473" min="39" max="16384"/>
  </cols>
  <sheetData>
    <row r="1" ht="10.5" customFormat="1" customHeight="1" s="468" thickBot="1"/>
    <row r="2" ht="18" customHeight="1">
      <c r="B2" s="469" t="inlineStr">
        <is>
          <t xml:space="preserve">Exp 1 </t>
        </is>
      </c>
      <c r="C2" s="640" t="n">
        <v>30</v>
      </c>
      <c r="D2" s="641" t="inlineStr">
        <is>
          <t>Entrada de Datos (Modificar sólo ítems en Rojo)</t>
        </is>
      </c>
      <c r="E2" s="642" t="n"/>
      <c r="F2" s="643" t="n"/>
      <c r="H2" s="644" t="inlineStr">
        <is>
          <t>IMPLEMENTACIÓN (Común a todos los escenarios de EPS)</t>
        </is>
      </c>
      <c r="I2" s="645" t="inlineStr">
        <is>
          <t>1er AÑO</t>
        </is>
      </c>
      <c r="J2" s="645" t="inlineStr">
        <is>
          <t>2do AÑO</t>
        </is>
      </c>
      <c r="K2" s="646" t="inlineStr">
        <is>
          <t>3er AÑO</t>
        </is>
      </c>
      <c r="N2" s="471" t="inlineStr">
        <is>
          <t>Cantidad de EPS</t>
        </is>
      </c>
      <c r="O2" s="511" t="n"/>
      <c r="P2" s="647" t="n"/>
      <c r="Q2" s="648" t="n"/>
    </row>
    <row r="3" ht="18" customHeight="1">
      <c r="B3" s="474" t="inlineStr">
        <is>
          <t xml:space="preserve">Exp 2 </t>
        </is>
      </c>
      <c r="C3" s="649" t="n">
        <v>30</v>
      </c>
      <c r="D3" s="650" t="n"/>
      <c r="F3" s="651" t="n"/>
      <c r="H3" s="652" t="n"/>
      <c r="I3" s="653" t="n"/>
      <c r="J3" s="653" t="n"/>
      <c r="K3" s="654" t="n"/>
      <c r="N3" s="67" t="inlineStr">
        <is>
          <t>Item</t>
        </is>
      </c>
      <c r="O3" s="3" t="inlineStr">
        <is>
          <t>1er Año</t>
        </is>
      </c>
      <c r="P3" s="3" t="inlineStr">
        <is>
          <t>2do Año</t>
        </is>
      </c>
      <c r="Q3" s="68" t="inlineStr">
        <is>
          <t>3er Año</t>
        </is>
      </c>
    </row>
    <row r="4" ht="18" customHeight="1" thickBot="1">
      <c r="B4" s="474" t="inlineStr">
        <is>
          <t xml:space="preserve">Exp 3 </t>
        </is>
      </c>
      <c r="C4" s="649" t="n">
        <v>25</v>
      </c>
      <c r="D4" s="650" t="n"/>
      <c r="F4" s="651" t="n"/>
      <c r="H4" s="655" t="n"/>
      <c r="I4" s="656">
        <f>+'SSPP Insside'!G9</f>
        <v/>
      </c>
      <c r="J4" s="656">
        <f>+'SSPP Insside'!K9</f>
        <v/>
      </c>
      <c r="K4" s="657">
        <f>+'SSPP Insside'!O9</f>
        <v/>
      </c>
      <c r="N4" s="476" t="inlineStr">
        <is>
          <t>Implementación</t>
        </is>
      </c>
      <c r="O4" s="658">
        <f>+I4</f>
        <v/>
      </c>
      <c r="P4" s="658">
        <f>+J4</f>
        <v/>
      </c>
      <c r="Q4" s="659">
        <f>+K4</f>
        <v/>
      </c>
    </row>
    <row r="5" ht="18" customHeight="1" thickBot="1">
      <c r="B5" s="474" t="inlineStr">
        <is>
          <t xml:space="preserve">Exp 4 </t>
        </is>
      </c>
      <c r="C5" s="649" t="n">
        <v>25</v>
      </c>
      <c r="D5" s="650" t="n"/>
      <c r="F5" s="651" t="n"/>
      <c r="H5" s="468" t="n"/>
      <c r="I5" s="468" t="n"/>
      <c r="J5" s="468" t="n"/>
      <c r="K5" s="468" t="n"/>
      <c r="N5" s="140" t="inlineStr">
        <is>
          <t>Licencias Qradar</t>
        </is>
      </c>
      <c r="O5" s="660">
        <f>+'CALCULO QRADAR'!K8</f>
        <v/>
      </c>
      <c r="P5" s="660">
        <f>+'CALCULO QRADAR'!L8</f>
        <v/>
      </c>
      <c r="Q5" s="661">
        <f>+'CALCULO QRADAR'!M8</f>
        <v/>
      </c>
    </row>
    <row r="6" ht="18" customHeight="1">
      <c r="B6" s="479" t="inlineStr">
        <is>
          <t>Lleva Licencias Qradar?</t>
        </is>
      </c>
      <c r="C6" s="480" t="inlineStr">
        <is>
          <t>SI</t>
        </is>
      </c>
      <c r="D6" s="650" t="n"/>
      <c r="F6" s="651" t="n"/>
      <c r="H6" s="662" t="inlineStr">
        <is>
          <t>Adicional Servicio 24x7</t>
        </is>
      </c>
      <c r="I6" s="663" t="inlineStr">
        <is>
          <t>1er AÑO (Monto por Mes)</t>
        </is>
      </c>
      <c r="J6" s="663" t="inlineStr">
        <is>
          <t>2do AÑO (Monto por Mes)</t>
        </is>
      </c>
      <c r="K6" s="664" t="inlineStr">
        <is>
          <t>3er AÑO (Monto por Mes)</t>
        </is>
      </c>
      <c r="N6" s="481" t="inlineStr">
        <is>
          <t>Servicio Insside 9x5</t>
        </is>
      </c>
      <c r="O6" s="658">
        <f>+'SSPP Insside'!G20</f>
        <v/>
      </c>
      <c r="P6" s="658">
        <f>+'SSPP Insside'!K20</f>
        <v/>
      </c>
      <c r="Q6" s="659">
        <f>+'SSPP Insside'!O20</f>
        <v/>
      </c>
    </row>
    <row r="7" ht="18" customHeight="1">
      <c r="B7" s="479" t="inlineStr">
        <is>
          <t>Cantidad de EPS</t>
        </is>
      </c>
      <c r="C7" s="480" t="n">
        <v>500</v>
      </c>
      <c r="D7" s="650" t="n"/>
      <c r="F7" s="651" t="n"/>
      <c r="H7" s="652" t="n"/>
      <c r="I7" s="653" t="n"/>
      <c r="J7" s="653" t="n"/>
      <c r="K7" s="654" t="n"/>
      <c r="N7" s="481" t="inlineStr">
        <is>
          <t>Servicio Insside7x24</t>
        </is>
      </c>
      <c r="O7" s="658">
        <f>+'SSPP Insside'!G23</f>
        <v/>
      </c>
      <c r="P7" s="658">
        <f>+'SSPP Insside'!K23</f>
        <v/>
      </c>
      <c r="Q7" s="659">
        <f>+'SSPP Insside'!O23</f>
        <v/>
      </c>
    </row>
    <row r="8" ht="18" customFormat="1" customHeight="1" s="1" thickBot="1">
      <c r="A8" s="468" t="n"/>
      <c r="B8" s="482" t="inlineStr">
        <is>
          <t>Margen Licencias Qradar</t>
        </is>
      </c>
      <c r="C8" s="483" t="n">
        <v>0.2</v>
      </c>
      <c r="D8" s="665" t="n"/>
      <c r="E8" s="666" t="n"/>
      <c r="F8" s="667" t="n"/>
      <c r="G8" s="468" t="n"/>
      <c r="H8" s="655" t="n"/>
      <c r="I8" s="668">
        <f>+D16*C5</f>
        <v/>
      </c>
      <c r="J8" s="668">
        <f>+E16*C5</f>
        <v/>
      </c>
      <c r="K8" s="669">
        <f>+F16*C5</f>
        <v/>
      </c>
      <c r="L8" s="468" t="n"/>
      <c r="M8" s="468" t="n"/>
      <c r="N8" s="670" t="inlineStr">
        <is>
          <t>TOTAL</t>
        </is>
      </c>
      <c r="O8" s="671" t="n"/>
      <c r="P8" s="671" t="n"/>
      <c r="Q8" s="672" t="n"/>
      <c r="R8" s="468" t="n"/>
      <c r="S8" s="468" t="n"/>
      <c r="T8" s="468" t="n"/>
      <c r="U8" s="468" t="n"/>
      <c r="V8" s="468" t="n"/>
      <c r="W8" s="468" t="n"/>
      <c r="X8" s="468" t="n"/>
      <c r="Y8" s="468" t="n"/>
      <c r="Z8" s="468" t="n"/>
      <c r="AA8" s="468" t="n"/>
      <c r="AB8" s="468" t="n"/>
      <c r="AC8" s="468" t="n"/>
      <c r="AD8" s="468" t="n"/>
      <c r="AE8" s="468" t="n"/>
      <c r="AF8" s="468" t="n"/>
      <c r="AG8" s="472" t="n"/>
      <c r="AH8" s="472" t="n"/>
    </row>
    <row r="9" ht="14.25" customFormat="1" customHeight="1" s="1">
      <c r="A9" s="468" t="n"/>
      <c r="B9" s="468" t="n"/>
      <c r="C9" s="468" t="n"/>
      <c r="D9" s="468" t="n"/>
      <c r="E9" s="468" t="n"/>
      <c r="F9" s="468" t="n"/>
      <c r="G9" s="468" t="n"/>
      <c r="H9" s="468" t="n"/>
      <c r="I9" s="468" t="n"/>
      <c r="J9" s="468" t="n"/>
      <c r="K9" s="468" t="n"/>
      <c r="L9" s="468" t="n"/>
      <c r="M9" s="468" t="n"/>
      <c r="N9" s="673" t="inlineStr">
        <is>
          <t>Total 3 Años 9x5</t>
        </is>
      </c>
      <c r="O9" s="674" t="n"/>
      <c r="P9" s="675" t="n"/>
      <c r="Q9" s="676">
        <f>+O5+P5+Q5+O6+P6+Q6</f>
        <v/>
      </c>
      <c r="R9" s="468" t="n"/>
      <c r="S9" s="468" t="n"/>
      <c r="T9" s="468" t="n"/>
      <c r="U9" s="468" t="n"/>
      <c r="V9" s="468" t="n"/>
      <c r="W9" s="468" t="n"/>
      <c r="X9" s="468" t="n"/>
      <c r="Y9" s="468" t="n"/>
      <c r="Z9" s="468" t="n"/>
      <c r="AA9" s="468" t="n"/>
      <c r="AB9" s="468" t="n"/>
      <c r="AC9" s="468" t="n"/>
      <c r="AD9" s="468" t="n"/>
      <c r="AE9" s="468" t="n"/>
      <c r="AF9" s="468" t="n"/>
      <c r="AG9" s="472" t="n"/>
      <c r="AH9" s="472" t="n"/>
    </row>
    <row r="10" ht="14.25" customHeight="1" thickBot="1">
      <c r="B10" s="468" t="n"/>
      <c r="C10" s="468" t="n"/>
      <c r="D10" s="468" t="n"/>
      <c r="E10" s="468" t="n"/>
      <c r="F10" s="468" t="n"/>
      <c r="H10" s="468" t="n"/>
      <c r="I10" s="468" t="n"/>
      <c r="J10" s="468" t="n"/>
      <c r="K10" s="468" t="n"/>
      <c r="N10" s="677" t="inlineStr">
        <is>
          <t>Total 3 Años 24x7</t>
        </is>
      </c>
      <c r="O10" s="666" t="n"/>
      <c r="P10" s="678" t="n"/>
      <c r="Q10" s="679">
        <f>+O5+P5+Q5+O7+P7+Q7</f>
        <v/>
      </c>
    </row>
    <row r="11" ht="21" customHeight="1">
      <c r="B11" s="130" t="inlineStr">
        <is>
          <t>Item</t>
        </is>
      </c>
      <c r="C11" s="131" t="inlineStr">
        <is>
          <t>Exp</t>
        </is>
      </c>
      <c r="D11" s="124" t="inlineStr">
        <is>
          <t>1er Año</t>
        </is>
      </c>
      <c r="E11" s="125" t="inlineStr">
        <is>
          <t>2do Año</t>
        </is>
      </c>
      <c r="F11" s="126" t="inlineStr">
        <is>
          <t>3er Año</t>
        </is>
      </c>
      <c r="H11" s="486" t="inlineStr">
        <is>
          <t>Cantidad de EPS</t>
        </is>
      </c>
      <c r="I11" s="680" t="inlineStr">
        <is>
          <t>Base de Cálculo</t>
        </is>
      </c>
      <c r="J11" s="647" t="n"/>
      <c r="K11" s="648" t="n"/>
      <c r="N11" s="468" t="n"/>
      <c r="O11" s="468" t="n"/>
      <c r="P11" s="468" t="n"/>
      <c r="Q11" s="468" t="n"/>
    </row>
    <row r="12" ht="15" customHeight="1" thickBot="1">
      <c r="B12" s="132" t="n"/>
      <c r="C12" s="133" t="n"/>
      <c r="D12" s="134" t="inlineStr">
        <is>
          <t>HH Año</t>
        </is>
      </c>
      <c r="E12" s="135" t="inlineStr">
        <is>
          <t>HH Año</t>
        </is>
      </c>
      <c r="F12" s="127" t="inlineStr">
        <is>
          <t>HH Año</t>
        </is>
      </c>
      <c r="H12" s="681">
        <f>+C7</f>
        <v/>
      </c>
      <c r="I12" s="107" t="inlineStr">
        <is>
          <t>Meses (3 Años)</t>
        </is>
      </c>
      <c r="J12" s="107" t="inlineStr">
        <is>
          <t>Meses (2 Años)</t>
        </is>
      </c>
      <c r="K12" s="108" t="inlineStr">
        <is>
          <t>Meses (1 Año)</t>
        </is>
      </c>
      <c r="N12" s="468" t="n"/>
      <c r="O12" s="468" t="n"/>
      <c r="P12" s="468" t="n"/>
      <c r="Q12" s="468" t="n"/>
    </row>
    <row r="13" ht="15" customHeight="1" thickBot="1">
      <c r="B13" s="115" t="inlineStr">
        <is>
          <t>Implementación</t>
        </is>
      </c>
      <c r="C13" s="116" t="inlineStr">
        <is>
          <t>Exp 1</t>
        </is>
      </c>
      <c r="D13" s="117" t="n">
        <v>120</v>
      </c>
      <c r="E13" s="466" t="n">
        <v>0</v>
      </c>
      <c r="F13" s="467" t="n">
        <v>0</v>
      </c>
      <c r="H13" s="682" t="n"/>
      <c r="I13" s="107" t="n">
        <v>36</v>
      </c>
      <c r="J13" s="107" t="n">
        <v>24</v>
      </c>
      <c r="K13" s="108" t="n">
        <v>12</v>
      </c>
      <c r="N13" s="468" t="n"/>
      <c r="O13" s="468" t="n"/>
      <c r="P13" s="468" t="n"/>
      <c r="Q13" s="468" t="n"/>
    </row>
    <row r="14" ht="15" customHeight="1" thickBot="1">
      <c r="B14" s="468" t="n"/>
      <c r="C14" s="468" t="n">
        <v>80</v>
      </c>
      <c r="D14" s="468" t="n"/>
      <c r="E14" s="468" t="n"/>
      <c r="F14" s="468" t="n"/>
      <c r="H14" s="113" t="inlineStr">
        <is>
          <t>Servicio</t>
        </is>
      </c>
      <c r="I14" s="107" t="inlineStr">
        <is>
          <t>Valor Mensual</t>
        </is>
      </c>
      <c r="J14" s="107" t="inlineStr">
        <is>
          <t>Valor Mensual</t>
        </is>
      </c>
      <c r="K14" s="108" t="inlineStr">
        <is>
          <t>Valor Mensual</t>
        </is>
      </c>
      <c r="N14" s="468" t="n"/>
      <c r="O14" s="468" t="n"/>
      <c r="P14" s="468" t="n"/>
      <c r="Q14" s="468" t="n"/>
    </row>
    <row r="15" ht="15" customFormat="1" customHeight="1" s="472" thickBot="1">
      <c r="A15" s="468" t="n"/>
      <c r="B15" s="136" t="inlineStr">
        <is>
          <t>Servicio</t>
        </is>
      </c>
      <c r="C15" s="128" t="n"/>
      <c r="D15" s="128" t="inlineStr">
        <is>
          <t>HH x Mes</t>
        </is>
      </c>
      <c r="E15" s="128" t="inlineStr">
        <is>
          <t>HH x Mes</t>
        </is>
      </c>
      <c r="F15" s="129" t="inlineStr">
        <is>
          <t>HH x Mes</t>
        </is>
      </c>
      <c r="G15" s="468" t="n"/>
      <c r="H15" s="113" t="inlineStr">
        <is>
          <t>Insside 9x5</t>
        </is>
      </c>
      <c r="I15" s="683">
        <f>SUM(O5:Q6)/I13</f>
        <v/>
      </c>
      <c r="J15" s="683">
        <f>SUM(O5:P6)/J13</f>
        <v/>
      </c>
      <c r="K15" s="684">
        <f>SUM(O5:O6)/K13</f>
        <v/>
      </c>
      <c r="L15" s="468" t="n"/>
      <c r="M15" s="468" t="n"/>
      <c r="N15" s="468" t="n"/>
      <c r="O15" s="468" t="n"/>
      <c r="P15" s="468" t="n"/>
      <c r="Q15" s="468" t="n"/>
      <c r="R15" s="468" t="n"/>
      <c r="S15" s="468" t="n"/>
      <c r="T15" s="468" t="n"/>
      <c r="U15" s="468" t="n"/>
      <c r="V15" s="468" t="n"/>
      <c r="W15" s="468" t="n"/>
      <c r="X15" s="468" t="n"/>
      <c r="Y15" s="468" t="n"/>
      <c r="Z15" s="468" t="n"/>
      <c r="AA15" s="468" t="n"/>
      <c r="AB15" s="468" t="n"/>
      <c r="AC15" s="468" t="n"/>
      <c r="AD15" s="468" t="n"/>
      <c r="AE15" s="468" t="n"/>
      <c r="AF15" s="468" t="n"/>
    </row>
    <row r="16" ht="18.75" customFormat="1" customHeight="1" s="1" thickBot="1">
      <c r="A16" s="468" t="n"/>
      <c r="B16" s="499" t="inlineStr">
        <is>
          <t>24 x 7 Insside</t>
        </is>
      </c>
      <c r="C16" s="118" t="inlineStr">
        <is>
          <t xml:space="preserve">Exp 4 </t>
        </is>
      </c>
      <c r="D16" s="119" t="n">
        <v>0</v>
      </c>
      <c r="E16" s="460">
        <f>+D16</f>
        <v/>
      </c>
      <c r="F16" s="461">
        <f>+D16</f>
        <v/>
      </c>
      <c r="G16" s="468" t="n"/>
      <c r="H16" s="114" t="inlineStr">
        <is>
          <t>Insside 24x7</t>
        </is>
      </c>
      <c r="I16" s="685">
        <f>SUM(O5:Q5,O7:Q7)/I13</f>
        <v/>
      </c>
      <c r="J16" s="685">
        <f>SUM(O5:P5,O7:P7)/J13</f>
        <v/>
      </c>
      <c r="K16" s="686">
        <f>SUM(O5,O7)/K13</f>
        <v/>
      </c>
      <c r="L16" s="468" t="n"/>
      <c r="M16" s="468" t="n"/>
      <c r="N16" s="468" t="n"/>
      <c r="O16" s="468" t="n"/>
      <c r="P16" s="468" t="n"/>
      <c r="Q16" s="468" t="n"/>
      <c r="R16" s="468" t="n"/>
      <c r="S16" s="468" t="n"/>
      <c r="T16" s="468" t="n"/>
      <c r="U16" s="468" t="n"/>
      <c r="V16" s="468" t="n"/>
      <c r="W16" s="468" t="n"/>
      <c r="X16" s="468" t="n"/>
      <c r="Y16" s="468" t="n"/>
      <c r="Z16" s="468" t="n"/>
      <c r="AA16" s="468" t="n"/>
      <c r="AB16" s="468" t="n"/>
      <c r="AC16" s="468" t="n"/>
      <c r="AD16" s="468" t="n"/>
      <c r="AE16" s="468" t="n"/>
      <c r="AF16" s="468" t="n"/>
      <c r="AG16" s="472" t="n"/>
      <c r="AH16" s="472" t="n"/>
    </row>
    <row r="17" customFormat="1" s="1">
      <c r="A17" s="468" t="n"/>
      <c r="B17" s="687" t="inlineStr">
        <is>
          <t>Tratamiento Incidente SIEM</t>
        </is>
      </c>
      <c r="C17" s="118" t="inlineStr">
        <is>
          <t xml:space="preserve">Exp 2 </t>
        </is>
      </c>
      <c r="D17" s="119" t="n">
        <v>0</v>
      </c>
      <c r="E17" s="460">
        <f>+D17</f>
        <v/>
      </c>
      <c r="F17" s="461">
        <f>+D17</f>
        <v/>
      </c>
      <c r="G17" s="468" t="n"/>
      <c r="H17" s="468" t="n"/>
      <c r="I17" s="468" t="n"/>
      <c r="J17" s="468" t="n"/>
      <c r="K17" s="468" t="n"/>
      <c r="L17" s="468" t="n"/>
      <c r="M17" s="468" t="n"/>
      <c r="N17" s="468" t="n"/>
      <c r="O17" s="468" t="n"/>
      <c r="P17" s="468" t="n"/>
      <c r="Q17" s="468" t="n"/>
      <c r="R17" s="468" t="n"/>
      <c r="S17" s="468" t="n"/>
      <c r="T17" s="468" t="n"/>
      <c r="U17" s="468" t="n"/>
      <c r="V17" s="468" t="n"/>
      <c r="W17" s="468" t="n"/>
      <c r="X17" s="468" t="n"/>
      <c r="Y17" s="468" t="n"/>
      <c r="Z17" s="468" t="n"/>
      <c r="AA17" s="468" t="n"/>
      <c r="AB17" s="468" t="n"/>
      <c r="AC17" s="468" t="n"/>
      <c r="AD17" s="468" t="n"/>
      <c r="AE17" s="468" t="n"/>
      <c r="AF17" s="468" t="n"/>
      <c r="AG17" s="472" t="n"/>
      <c r="AH17" s="472" t="n"/>
    </row>
    <row r="18" customFormat="1" s="1">
      <c r="A18" s="468" t="n"/>
      <c r="B18" s="652" t="n"/>
      <c r="C18" s="120" t="inlineStr">
        <is>
          <t xml:space="preserve">Exp 3 </t>
        </is>
      </c>
      <c r="D18" s="121" t="n">
        <v>0</v>
      </c>
      <c r="E18" s="462">
        <f>+D18</f>
        <v/>
      </c>
      <c r="F18" s="463">
        <f>+D18</f>
        <v/>
      </c>
      <c r="G18" s="468" t="n"/>
      <c r="H18" s="468" t="n"/>
      <c r="I18" s="468" t="n"/>
      <c r="J18" s="468" t="n"/>
      <c r="K18" s="468" t="n"/>
      <c r="L18" s="468" t="n"/>
      <c r="M18" s="468" t="n"/>
      <c r="N18" s="468" t="n"/>
      <c r="O18" s="468" t="n"/>
      <c r="P18" s="468" t="n"/>
      <c r="Q18" s="468" t="n"/>
      <c r="R18" s="468" t="n"/>
      <c r="S18" s="468" t="n"/>
      <c r="T18" s="468" t="n"/>
      <c r="U18" s="468" t="n"/>
      <c r="V18" s="468" t="n"/>
      <c r="W18" s="468" t="n"/>
      <c r="X18" s="468" t="n"/>
      <c r="Y18" s="468" t="n"/>
      <c r="Z18" s="468" t="n"/>
      <c r="AA18" s="468" t="n"/>
      <c r="AB18" s="468" t="n"/>
      <c r="AC18" s="468" t="n"/>
      <c r="AD18" s="468" t="n"/>
      <c r="AE18" s="468" t="n"/>
      <c r="AF18" s="468" t="n"/>
      <c r="AG18" s="472" t="n"/>
      <c r="AH18" s="472" t="n"/>
    </row>
    <row r="19" ht="15" customFormat="1" customHeight="1" s="1" thickBot="1">
      <c r="A19" s="468" t="n"/>
      <c r="B19" s="655" t="n"/>
      <c r="C19" s="122" t="inlineStr">
        <is>
          <t xml:space="preserve">Exp 4 </t>
        </is>
      </c>
      <c r="D19" s="123" t="n">
        <v>0</v>
      </c>
      <c r="E19" s="464">
        <f>+D19</f>
        <v/>
      </c>
      <c r="F19" s="465">
        <f>+D19</f>
        <v/>
      </c>
      <c r="G19" s="468" t="n"/>
      <c r="H19" s="468" t="n"/>
      <c r="I19" s="468" t="n"/>
      <c r="J19" s="468" t="n"/>
      <c r="K19" s="468" t="n"/>
      <c r="L19" s="468" t="n"/>
      <c r="M19" s="468" t="n"/>
      <c r="N19" s="468" t="n"/>
      <c r="O19" s="468" t="n"/>
      <c r="P19" s="468" t="n"/>
      <c r="Q19" s="468" t="n"/>
      <c r="R19" s="468" t="n"/>
      <c r="S19" s="468" t="n"/>
      <c r="T19" s="468" t="n"/>
      <c r="U19" s="468" t="n"/>
      <c r="V19" s="468" t="n"/>
      <c r="W19" s="468" t="n"/>
      <c r="X19" s="468" t="n"/>
      <c r="Y19" s="468" t="n"/>
      <c r="Z19" s="468" t="n"/>
      <c r="AA19" s="468" t="n"/>
      <c r="AB19" s="468" t="n"/>
      <c r="AC19" s="468" t="n"/>
      <c r="AD19" s="468" t="n"/>
      <c r="AE19" s="468" t="n"/>
      <c r="AF19" s="468" t="n"/>
      <c r="AG19" s="472" t="n"/>
      <c r="AH19" s="472" t="n"/>
    </row>
    <row r="20" customFormat="1" s="1">
      <c r="A20" s="468" t="n"/>
      <c r="B20" s="687" t="inlineStr">
        <is>
          <t xml:space="preserve">Gestion Vulnerabilidades </t>
        </is>
      </c>
      <c r="C20" s="118" t="inlineStr">
        <is>
          <t xml:space="preserve">Exp 2 </t>
        </is>
      </c>
      <c r="D20" s="119" t="n">
        <v>0</v>
      </c>
      <c r="E20" s="460">
        <f>+D20</f>
        <v/>
      </c>
      <c r="F20" s="461">
        <f>+D20</f>
        <v/>
      </c>
      <c r="G20" s="468" t="n"/>
      <c r="H20" s="468" t="n"/>
      <c r="I20" s="468" t="n"/>
      <c r="J20" s="468" t="n"/>
      <c r="K20" s="468" t="n"/>
      <c r="L20" s="468" t="n"/>
      <c r="M20" s="468" t="n"/>
      <c r="N20" s="468" t="n"/>
      <c r="O20" s="468" t="n"/>
      <c r="P20" s="468" t="n"/>
      <c r="Q20" s="468" t="n"/>
      <c r="R20" s="468" t="n"/>
      <c r="S20" s="468" t="n"/>
      <c r="T20" s="468" t="n"/>
      <c r="U20" s="468" t="n"/>
      <c r="V20" s="468" t="n"/>
      <c r="W20" s="468" t="n"/>
      <c r="X20" s="468" t="n"/>
      <c r="Y20" s="468" t="n"/>
      <c r="Z20" s="468" t="n"/>
      <c r="AA20" s="468" t="n"/>
      <c r="AB20" s="468" t="n"/>
      <c r="AC20" s="468" t="n"/>
      <c r="AD20" s="468" t="n"/>
      <c r="AE20" s="468" t="n"/>
      <c r="AF20" s="468" t="n"/>
      <c r="AG20" s="472" t="n"/>
      <c r="AH20" s="472" t="n"/>
    </row>
    <row r="21" customFormat="1" s="1">
      <c r="A21" s="468" t="n"/>
      <c r="B21" s="652" t="n"/>
      <c r="C21" s="120" t="inlineStr">
        <is>
          <t xml:space="preserve">Exp 3 </t>
        </is>
      </c>
      <c r="D21" s="121" t="n">
        <v>0</v>
      </c>
      <c r="E21" s="462">
        <f>+D21</f>
        <v/>
      </c>
      <c r="F21" s="463">
        <f>+D21</f>
        <v/>
      </c>
      <c r="G21" s="468" t="n"/>
      <c r="H21" s="468" t="n"/>
      <c r="I21" s="468" t="n"/>
      <c r="J21" s="468" t="n"/>
      <c r="K21" s="468" t="n"/>
      <c r="L21" s="468" t="n"/>
      <c r="M21" s="468" t="n"/>
      <c r="N21" s="468" t="n"/>
      <c r="O21" s="468" t="n"/>
      <c r="P21" s="468" t="n"/>
      <c r="Q21" s="468" t="n"/>
      <c r="R21" s="468" t="n"/>
      <c r="S21" s="468" t="n"/>
      <c r="T21" s="468" t="n"/>
      <c r="U21" s="468" t="n"/>
      <c r="V21" s="468" t="n"/>
      <c r="W21" s="468" t="n"/>
      <c r="X21" s="468" t="n"/>
      <c r="Y21" s="468" t="n"/>
      <c r="Z21" s="468" t="n"/>
      <c r="AA21" s="468" t="n"/>
      <c r="AB21" s="468" t="n"/>
      <c r="AC21" s="468" t="n"/>
      <c r="AD21" s="468" t="n"/>
      <c r="AE21" s="468" t="n"/>
      <c r="AF21" s="468" t="n"/>
      <c r="AG21" s="472" t="n"/>
      <c r="AH21" s="472" t="n"/>
    </row>
    <row r="22" ht="15" customFormat="1" customHeight="1" s="1" thickBot="1">
      <c r="A22" s="468" t="n"/>
      <c r="B22" s="655" t="n"/>
      <c r="C22" s="122" t="inlineStr">
        <is>
          <t xml:space="preserve">Exp 4 </t>
        </is>
      </c>
      <c r="D22" s="123" t="n">
        <v>0</v>
      </c>
      <c r="E22" s="464">
        <f>+D22</f>
        <v/>
      </c>
      <c r="F22" s="465">
        <f>+D22</f>
        <v/>
      </c>
      <c r="G22" s="468" t="n"/>
      <c r="H22" s="468" t="n"/>
      <c r="I22" s="468" t="n"/>
      <c r="J22" s="468" t="n"/>
      <c r="K22" s="468" t="n"/>
      <c r="L22" s="468" t="n"/>
      <c r="M22" s="468" t="n"/>
      <c r="N22" s="468" t="n"/>
      <c r="O22" s="468" t="n"/>
      <c r="P22" s="468" t="n"/>
      <c r="Q22" s="468" t="n"/>
      <c r="R22" s="468" t="n"/>
      <c r="S22" s="468" t="n"/>
      <c r="T22" s="468" t="n"/>
      <c r="U22" s="468" t="n"/>
      <c r="V22" s="468" t="n"/>
      <c r="W22" s="468" t="n"/>
      <c r="X22" s="468" t="n"/>
      <c r="Y22" s="468" t="n"/>
      <c r="Z22" s="468" t="n"/>
      <c r="AA22" s="468" t="n"/>
      <c r="AB22" s="468" t="n"/>
      <c r="AC22" s="468" t="n"/>
      <c r="AD22" s="468" t="n"/>
      <c r="AE22" s="468" t="n"/>
      <c r="AF22" s="468" t="n"/>
      <c r="AG22" s="472" t="n"/>
      <c r="AH22" s="472" t="n"/>
    </row>
    <row r="23" customFormat="1" s="1">
      <c r="A23" s="468" t="n"/>
      <c r="B23" s="115" t="inlineStr">
        <is>
          <t>Gestion CTI</t>
        </is>
      </c>
      <c r="C23" s="118" t="inlineStr">
        <is>
          <t xml:space="preserve">Exp 2 </t>
        </is>
      </c>
      <c r="D23" s="119" t="n">
        <v>0</v>
      </c>
      <c r="E23" s="460">
        <f>+D23</f>
        <v/>
      </c>
      <c r="F23" s="461">
        <f>+D23</f>
        <v/>
      </c>
      <c r="G23" s="468" t="n"/>
      <c r="H23" s="468" t="n"/>
      <c r="I23" s="468" t="n"/>
      <c r="J23" s="468" t="n"/>
      <c r="K23" s="468" t="n"/>
      <c r="L23" s="468" t="n"/>
      <c r="M23" s="468" t="n"/>
      <c r="N23" s="468" t="n"/>
      <c r="O23" s="468" t="n"/>
      <c r="P23" s="468" t="n"/>
      <c r="Q23" s="468" t="n"/>
      <c r="R23" s="468" t="n"/>
      <c r="S23" s="468" t="n"/>
      <c r="T23" s="468" t="n"/>
      <c r="U23" s="468" t="n"/>
      <c r="V23" s="468" t="n"/>
      <c r="W23" s="468" t="n"/>
      <c r="X23" s="468" t="n"/>
      <c r="Y23" s="468" t="n"/>
      <c r="Z23" s="468" t="n"/>
      <c r="AA23" s="468" t="n"/>
      <c r="AB23" s="468" t="n"/>
      <c r="AC23" s="468" t="n"/>
      <c r="AD23" s="468" t="n"/>
      <c r="AE23" s="468" t="n"/>
      <c r="AF23" s="468" t="n"/>
      <c r="AG23" s="472" t="n"/>
      <c r="AH23" s="472" t="n"/>
    </row>
    <row r="24" customFormat="1" s="1">
      <c r="A24" s="468" t="n"/>
      <c r="B24" s="652" t="n"/>
      <c r="C24" s="120" t="inlineStr">
        <is>
          <t xml:space="preserve">Exp 3 </t>
        </is>
      </c>
      <c r="D24" s="121" t="n">
        <v>0</v>
      </c>
      <c r="E24" s="462">
        <f>+D24</f>
        <v/>
      </c>
      <c r="F24" s="463">
        <f>+D24</f>
        <v/>
      </c>
      <c r="G24" s="468" t="n"/>
      <c r="H24" s="468" t="n"/>
      <c r="I24" s="468" t="n"/>
      <c r="J24" s="468" t="n"/>
      <c r="K24" s="468" t="n"/>
      <c r="L24" s="468" t="n"/>
      <c r="M24" s="468" t="n"/>
      <c r="N24" s="468" t="n"/>
      <c r="O24" s="468" t="n"/>
      <c r="P24" s="468" t="n"/>
      <c r="Q24" s="468" t="n"/>
      <c r="R24" s="468" t="n"/>
      <c r="S24" s="468" t="n"/>
      <c r="T24" s="468" t="n"/>
      <c r="U24" s="468" t="n"/>
      <c r="V24" s="468" t="n"/>
      <c r="W24" s="468" t="n"/>
      <c r="X24" s="468" t="n"/>
      <c r="Y24" s="468" t="n"/>
      <c r="Z24" s="468" t="n"/>
      <c r="AA24" s="468" t="n"/>
      <c r="AB24" s="468" t="n"/>
      <c r="AC24" s="468" t="n"/>
      <c r="AD24" s="468" t="n"/>
      <c r="AE24" s="468" t="n"/>
      <c r="AF24" s="468" t="n"/>
      <c r="AG24" s="472" t="n"/>
      <c r="AH24" s="472" t="n"/>
    </row>
    <row r="25" ht="15" customFormat="1" customHeight="1" s="1" thickBot="1">
      <c r="A25" s="468" t="n"/>
      <c r="B25" s="655" t="n"/>
      <c r="C25" s="122" t="inlineStr">
        <is>
          <t xml:space="preserve">Exp 4 </t>
        </is>
      </c>
      <c r="D25" s="123" t="n">
        <v>0</v>
      </c>
      <c r="E25" s="464">
        <f>+D25</f>
        <v/>
      </c>
      <c r="F25" s="465">
        <f>+D25</f>
        <v/>
      </c>
      <c r="G25" s="468" t="n"/>
      <c r="H25" s="468" t="n"/>
      <c r="I25" s="468" t="n"/>
      <c r="J25" s="468" t="n"/>
      <c r="K25" s="468" t="n"/>
      <c r="L25" s="468" t="n"/>
      <c r="M25" s="468" t="n"/>
      <c r="N25" s="468" t="n"/>
      <c r="O25" s="468" t="n"/>
      <c r="P25" s="468" t="n"/>
      <c r="Q25" s="468" t="n"/>
      <c r="R25" s="468" t="n"/>
      <c r="S25" s="468" t="n"/>
      <c r="T25" s="468" t="n"/>
      <c r="U25" s="468" t="n"/>
      <c r="V25" s="468" t="n"/>
      <c r="W25" s="468" t="n"/>
      <c r="X25" s="468" t="n"/>
      <c r="Y25" s="468" t="n"/>
      <c r="Z25" s="468" t="n"/>
      <c r="AA25" s="468" t="n"/>
      <c r="AB25" s="468" t="n"/>
      <c r="AC25" s="468" t="n"/>
      <c r="AD25" s="468" t="n"/>
      <c r="AE25" s="468" t="n"/>
      <c r="AF25" s="468" t="n"/>
      <c r="AG25" s="472" t="n"/>
      <c r="AH25" s="472" t="n"/>
    </row>
    <row r="26" customFormat="1" s="1">
      <c r="A26" s="468" t="n"/>
      <c r="G26" s="468" t="n"/>
      <c r="H26" s="468" t="n"/>
      <c r="I26" s="468" t="n"/>
      <c r="J26" s="468" t="n"/>
      <c r="K26" s="468" t="n"/>
      <c r="L26" s="468" t="n"/>
      <c r="M26" s="468" t="n"/>
      <c r="N26" s="468" t="n"/>
      <c r="O26" s="468" t="n"/>
      <c r="P26" s="468" t="n"/>
      <c r="Q26" s="468" t="n"/>
      <c r="S26" s="468" t="n"/>
      <c r="T26" s="468" t="n"/>
      <c r="U26" s="468" t="n"/>
      <c r="V26" s="468" t="n"/>
      <c r="W26" s="468" t="n"/>
      <c r="X26" s="468" t="n"/>
      <c r="Y26" s="468" t="n"/>
      <c r="Z26" s="468" t="n"/>
      <c r="AA26" s="468" t="n"/>
      <c r="AB26" s="468" t="n"/>
      <c r="AC26" s="468" t="n"/>
      <c r="AD26" s="468" t="n"/>
      <c r="AE26" s="468" t="n"/>
      <c r="AF26" s="468" t="n"/>
      <c r="AG26" s="472" t="n"/>
      <c r="AH26" s="472" t="n"/>
    </row>
    <row r="27" customFormat="1" s="1">
      <c r="A27" s="468" t="n"/>
      <c r="B27" s="468" t="n"/>
      <c r="C27" s="468" t="n"/>
      <c r="D27" s="468" t="n"/>
      <c r="E27" s="468" t="n"/>
      <c r="F27" s="468" t="n"/>
      <c r="G27" s="468" t="n"/>
      <c r="H27" s="468" t="n"/>
      <c r="I27" s="468" t="n"/>
      <c r="J27" s="468" t="n"/>
      <c r="K27" s="468" t="n"/>
      <c r="L27" s="468" t="n"/>
      <c r="M27" s="468" t="n"/>
      <c r="N27" s="468" t="n"/>
      <c r="O27" s="468" t="n"/>
      <c r="P27" s="468" t="n"/>
      <c r="Q27" s="468" t="n"/>
      <c r="R27" s="468" t="n"/>
      <c r="S27" s="468" t="n"/>
      <c r="T27" s="468" t="n"/>
      <c r="U27" s="468" t="n"/>
      <c r="V27" s="468" t="n"/>
      <c r="W27" s="468" t="n"/>
      <c r="X27" s="468" t="n"/>
      <c r="Y27" s="468" t="n"/>
      <c r="Z27" s="468" t="n"/>
      <c r="AA27" s="468" t="n"/>
      <c r="AB27" s="468" t="n"/>
      <c r="AC27" s="468" t="n"/>
      <c r="AD27" s="468" t="n"/>
      <c r="AE27" s="468" t="n"/>
      <c r="AF27" s="468" t="n"/>
      <c r="AG27" s="472" t="n"/>
      <c r="AH27" s="472" t="n"/>
    </row>
    <row r="28" customFormat="1" s="1">
      <c r="A28" s="468" t="n"/>
      <c r="B28" s="468" t="n"/>
      <c r="C28" s="468" t="n"/>
      <c r="D28" s="468" t="n"/>
      <c r="E28" s="468" t="n"/>
      <c r="F28" s="468" t="n"/>
      <c r="G28" s="468" t="n"/>
      <c r="H28" s="468" t="n"/>
      <c r="I28" s="468" t="n"/>
      <c r="J28" s="468" t="n"/>
      <c r="K28" s="468" t="n"/>
      <c r="L28" s="468" t="n"/>
      <c r="M28" s="468" t="n"/>
      <c r="N28" s="468" t="n"/>
      <c r="O28" s="468" t="n"/>
      <c r="P28" s="468" t="n"/>
      <c r="Q28" s="468" t="n"/>
      <c r="R28" s="468" t="n"/>
      <c r="S28" s="468" t="n"/>
      <c r="T28" s="468" t="n"/>
      <c r="U28" s="468" t="n"/>
      <c r="V28" s="468" t="n"/>
      <c r="W28" s="468" t="n"/>
      <c r="X28" s="468" t="n"/>
      <c r="Y28" s="468" t="n"/>
      <c r="Z28" s="468" t="n"/>
      <c r="AA28" s="468" t="n"/>
      <c r="AB28" s="468" t="n"/>
      <c r="AC28" s="468" t="n"/>
      <c r="AD28" s="468" t="n"/>
      <c r="AE28" s="468" t="n"/>
      <c r="AF28" s="468" t="n"/>
      <c r="AG28" s="472" t="n"/>
      <c r="AH28" s="472" t="n"/>
    </row>
    <row r="29" customFormat="1" s="1">
      <c r="A29" s="468" t="n"/>
      <c r="B29" s="468" t="n"/>
      <c r="C29" s="468" t="n"/>
      <c r="D29" s="468" t="n"/>
      <c r="E29" s="468" t="n"/>
      <c r="F29" s="468" t="n"/>
      <c r="G29" s="468" t="n"/>
      <c r="H29" s="468" t="n"/>
      <c r="I29" s="468" t="n"/>
      <c r="J29" s="468" t="n"/>
      <c r="K29" s="468" t="n"/>
      <c r="L29" s="468" t="n"/>
      <c r="M29" s="468" t="n"/>
      <c r="N29" s="468" t="n"/>
      <c r="O29" s="468" t="n"/>
      <c r="P29" s="468" t="n"/>
      <c r="Q29" s="468" t="n"/>
      <c r="R29" s="468" t="n"/>
      <c r="S29" s="468" t="n"/>
      <c r="T29" s="468" t="n"/>
      <c r="U29" s="468" t="n"/>
      <c r="V29" s="468" t="n"/>
      <c r="W29" s="468" t="n"/>
      <c r="X29" s="468" t="n"/>
      <c r="Y29" s="468" t="n"/>
      <c r="Z29" s="468" t="n"/>
      <c r="AA29" s="468" t="n"/>
      <c r="AB29" s="468" t="n"/>
      <c r="AC29" s="468" t="n"/>
      <c r="AD29" s="468" t="n"/>
      <c r="AE29" s="468" t="n"/>
      <c r="AF29" s="468" t="n"/>
      <c r="AG29" s="472" t="n"/>
      <c r="AH29" s="472" t="n"/>
    </row>
    <row r="30" customFormat="1" s="1">
      <c r="A30" s="468" t="n"/>
      <c r="B30" s="468" t="n"/>
      <c r="C30" s="468" t="n"/>
      <c r="D30" s="468" t="n"/>
      <c r="E30" s="468" t="n"/>
      <c r="F30" s="468" t="n"/>
      <c r="G30" s="468" t="n"/>
      <c r="H30" s="468" t="n"/>
      <c r="I30" s="468" t="n"/>
      <c r="J30" s="468" t="n"/>
      <c r="K30" s="468" t="n"/>
      <c r="L30" s="468" t="n"/>
      <c r="M30" s="468" t="n"/>
      <c r="N30" s="468" t="n"/>
      <c r="O30" s="468" t="n"/>
      <c r="P30" s="468" t="n"/>
      <c r="Q30" s="468" t="n"/>
      <c r="R30" s="468" t="n"/>
      <c r="S30" s="468" t="n"/>
      <c r="T30" s="468" t="n"/>
      <c r="U30" s="468" t="n"/>
      <c r="V30" s="468" t="n"/>
      <c r="W30" s="468" t="n"/>
      <c r="X30" s="468" t="n"/>
      <c r="Y30" s="468" t="n"/>
      <c r="Z30" s="468" t="n"/>
      <c r="AA30" s="468" t="n"/>
      <c r="AB30" s="468" t="n"/>
      <c r="AC30" s="468" t="n"/>
      <c r="AD30" s="468" t="n"/>
      <c r="AE30" s="468" t="n"/>
      <c r="AF30" s="468" t="n"/>
      <c r="AG30" s="472" t="n"/>
      <c r="AH30" s="472" t="n"/>
    </row>
    <row r="31" customFormat="1" s="472">
      <c r="A31" s="468" t="n"/>
      <c r="B31" s="468" t="n"/>
      <c r="C31" s="468" t="n"/>
      <c r="D31" s="468" t="n"/>
      <c r="E31" s="468" t="n"/>
      <c r="F31" s="468" t="n"/>
      <c r="G31" s="468" t="n"/>
      <c r="H31" s="468" t="n"/>
      <c r="I31" s="468" t="n"/>
      <c r="J31" s="468" t="n"/>
      <c r="K31" s="468" t="n"/>
      <c r="L31" s="468" t="n"/>
      <c r="M31" s="468" t="n"/>
      <c r="N31" s="468" t="n"/>
      <c r="O31" s="468" t="n"/>
      <c r="P31" s="468" t="n"/>
      <c r="Q31" s="468" t="n"/>
      <c r="R31" s="468" t="n"/>
      <c r="S31" s="468" t="n"/>
      <c r="T31" s="468" t="n"/>
      <c r="U31" s="468" t="n"/>
      <c r="V31" s="468" t="n"/>
      <c r="W31" s="468" t="n"/>
      <c r="X31" s="468" t="n"/>
      <c r="Y31" s="468" t="n"/>
      <c r="Z31" s="468" t="n"/>
      <c r="AA31" s="468" t="n"/>
      <c r="AB31" s="468" t="n"/>
      <c r="AC31" s="468" t="n"/>
      <c r="AD31" s="468" t="n"/>
      <c r="AE31" s="468" t="n"/>
      <c r="AF31" s="468" t="n"/>
    </row>
    <row r="32" customFormat="1" s="472">
      <c r="A32" s="468" t="n"/>
      <c r="B32" s="468" t="n"/>
      <c r="C32" s="468" t="n"/>
      <c r="D32" s="468" t="n"/>
      <c r="E32" s="468" t="n"/>
      <c r="F32" s="468" t="n"/>
      <c r="G32" s="468" t="n"/>
      <c r="H32" s="468" t="n"/>
      <c r="I32" s="468" t="n"/>
      <c r="J32" s="468" t="n"/>
      <c r="K32" s="468" t="n"/>
      <c r="L32" s="468" t="n"/>
      <c r="M32" s="468" t="n"/>
      <c r="N32" s="468" t="n"/>
      <c r="O32" s="468" t="n"/>
      <c r="P32" s="468" t="n"/>
      <c r="Q32" s="468" t="n"/>
      <c r="R32" s="468" t="n"/>
      <c r="S32" s="468" t="n"/>
      <c r="T32" s="468" t="n"/>
      <c r="U32" s="468" t="n"/>
      <c r="V32" s="468" t="n"/>
      <c r="W32" s="468" t="n"/>
      <c r="X32" s="468" t="n"/>
      <c r="Y32" s="468" t="n"/>
      <c r="Z32" s="468" t="n"/>
      <c r="AA32" s="468" t="n"/>
      <c r="AB32" s="468" t="n"/>
      <c r="AC32" s="468" t="n"/>
      <c r="AD32" s="468" t="n"/>
      <c r="AE32" s="468" t="n"/>
      <c r="AF32" s="468" t="n"/>
    </row>
    <row r="33" customFormat="1" s="472">
      <c r="A33" s="468" t="n"/>
      <c r="B33" s="468" t="n"/>
      <c r="C33" s="468" t="n"/>
      <c r="D33" s="468" t="n"/>
      <c r="E33" s="468" t="n"/>
      <c r="F33" s="468" t="n"/>
      <c r="G33" s="468" t="n"/>
      <c r="H33" s="468" t="n"/>
      <c r="I33" s="468" t="n"/>
      <c r="J33" s="468" t="n"/>
      <c r="K33" s="468" t="n"/>
      <c r="L33" s="468" t="n"/>
      <c r="M33" s="468" t="n"/>
      <c r="N33" s="468" t="n"/>
      <c r="O33" s="468" t="n"/>
      <c r="P33" s="468" t="n"/>
      <c r="Q33" s="468" t="n"/>
      <c r="R33" s="468" t="n"/>
      <c r="S33" s="468" t="n"/>
      <c r="T33" s="468" t="n"/>
      <c r="U33" s="468" t="n"/>
      <c r="V33" s="468" t="n"/>
      <c r="W33" s="468" t="n"/>
      <c r="X33" s="468" t="n"/>
      <c r="Y33" s="468" t="n"/>
      <c r="Z33" s="468" t="n"/>
      <c r="AA33" s="468" t="n"/>
      <c r="AB33" s="468" t="n"/>
      <c r="AC33" s="468" t="n"/>
      <c r="AD33" s="468" t="n"/>
      <c r="AE33" s="468" t="n"/>
      <c r="AF33" s="468" t="n"/>
    </row>
    <row r="34" customFormat="1" s="472">
      <c r="A34" s="468" t="n"/>
      <c r="B34" s="468" t="n"/>
      <c r="C34" s="468" t="n"/>
      <c r="D34" s="487" t="n"/>
      <c r="E34" s="468" t="n"/>
      <c r="F34" s="468" t="n"/>
      <c r="G34" s="468" t="n"/>
      <c r="H34" s="468" t="n"/>
      <c r="I34" s="468" t="n"/>
      <c r="J34" s="468" t="n"/>
      <c r="K34" s="468" t="n"/>
      <c r="L34" s="468" t="n"/>
      <c r="M34" s="468" t="n"/>
      <c r="N34" s="468" t="n"/>
      <c r="O34" s="468" t="n"/>
      <c r="P34" s="468" t="n"/>
      <c r="Q34" s="468" t="n"/>
      <c r="R34" s="468" t="n"/>
      <c r="S34" s="468" t="n"/>
      <c r="T34" s="468" t="n"/>
      <c r="U34" s="468" t="n"/>
      <c r="V34" s="468" t="n"/>
      <c r="W34" s="468" t="n"/>
      <c r="X34" s="468" t="n"/>
      <c r="Y34" s="468" t="n"/>
      <c r="Z34" s="468" t="n"/>
      <c r="AA34" s="468" t="n"/>
      <c r="AB34" s="468" t="n"/>
      <c r="AC34" s="468" t="n"/>
      <c r="AD34" s="468" t="n"/>
      <c r="AE34" s="468" t="n"/>
      <c r="AF34" s="468" t="n"/>
    </row>
    <row r="35" customFormat="1" s="472">
      <c r="A35" s="468" t="n"/>
      <c r="B35" s="468" t="n"/>
      <c r="C35" s="468" t="n"/>
      <c r="D35" s="487" t="n"/>
      <c r="E35" s="468" t="n"/>
      <c r="F35" s="468" t="n"/>
      <c r="G35" s="468" t="n"/>
      <c r="H35" s="468" t="n"/>
      <c r="I35" s="468" t="n"/>
      <c r="J35" s="468" t="n"/>
      <c r="K35" s="468" t="n"/>
      <c r="L35" s="468" t="n"/>
      <c r="M35" s="468" t="n"/>
      <c r="N35" s="468" t="n"/>
      <c r="O35" s="468" t="n"/>
      <c r="P35" s="468" t="n"/>
      <c r="Q35" s="468" t="n"/>
      <c r="R35" s="468" t="n"/>
      <c r="S35" s="468" t="n"/>
      <c r="T35" s="468" t="n"/>
      <c r="U35" s="468" t="n"/>
      <c r="V35" s="468" t="n"/>
      <c r="W35" s="468" t="n"/>
      <c r="X35" s="468" t="n"/>
      <c r="Y35" s="468" t="n"/>
      <c r="Z35" s="468" t="n"/>
      <c r="AA35" s="468" t="n"/>
      <c r="AB35" s="468" t="n"/>
      <c r="AC35" s="468" t="n"/>
      <c r="AD35" s="468" t="n"/>
      <c r="AE35" s="468" t="n"/>
      <c r="AF35" s="468" t="n"/>
    </row>
    <row r="36" customFormat="1" s="472">
      <c r="A36" s="468" t="n"/>
      <c r="B36" s="468" t="n"/>
      <c r="C36" s="468" t="n"/>
      <c r="D36" s="468" t="n"/>
      <c r="E36" s="468" t="n"/>
      <c r="F36" s="468" t="n"/>
      <c r="G36" s="468" t="n"/>
      <c r="H36" s="468" t="n"/>
      <c r="I36" s="468" t="n"/>
      <c r="J36" s="468" t="n"/>
      <c r="K36" s="468" t="n"/>
      <c r="L36" s="468" t="n"/>
      <c r="M36" s="468" t="n"/>
      <c r="N36" s="468" t="n"/>
      <c r="O36" s="468" t="n"/>
      <c r="P36" s="468" t="n"/>
      <c r="Q36" s="468" t="n"/>
      <c r="R36" s="468" t="n"/>
      <c r="S36" s="468" t="n"/>
      <c r="T36" s="468" t="n"/>
      <c r="U36" s="468" t="n"/>
      <c r="V36" s="468" t="n"/>
      <c r="W36" s="468" t="n"/>
      <c r="X36" s="468" t="n"/>
      <c r="Y36" s="468" t="n"/>
      <c r="Z36" s="468" t="n"/>
      <c r="AA36" s="468" t="n"/>
      <c r="AB36" s="468" t="n"/>
      <c r="AC36" s="468" t="n"/>
      <c r="AD36" s="468" t="n"/>
      <c r="AE36" s="468" t="n"/>
      <c r="AF36" s="468" t="n"/>
    </row>
    <row r="37" customFormat="1" s="472">
      <c r="A37" s="468" t="n"/>
      <c r="B37" s="468" t="n"/>
      <c r="C37" s="468" t="n"/>
      <c r="D37" s="468" t="n"/>
      <c r="E37" s="468" t="n"/>
      <c r="F37" s="468" t="n"/>
      <c r="G37" s="468" t="n"/>
      <c r="H37" s="468" t="n"/>
      <c r="I37" s="468" t="n"/>
      <c r="J37" s="468" t="n"/>
      <c r="K37" s="468" t="n"/>
      <c r="L37" s="468" t="n"/>
      <c r="M37" s="468" t="n"/>
      <c r="N37" s="468" t="n"/>
      <c r="O37" s="468" t="n"/>
      <c r="P37" s="468" t="n"/>
      <c r="Q37" s="468" t="n"/>
      <c r="R37" s="468" t="n"/>
      <c r="S37" s="468" t="n"/>
      <c r="T37" s="468" t="n"/>
      <c r="U37" s="468" t="n"/>
      <c r="V37" s="468" t="n"/>
      <c r="W37" s="468" t="n"/>
      <c r="X37" s="468" t="n"/>
      <c r="Y37" s="468" t="n"/>
      <c r="Z37" s="468" t="n"/>
      <c r="AA37" s="468" t="n"/>
      <c r="AB37" s="468" t="n"/>
      <c r="AC37" s="468" t="n"/>
      <c r="AD37" s="468" t="n"/>
      <c r="AE37" s="468" t="n"/>
      <c r="AF37" s="468" t="n"/>
    </row>
    <row r="38" customFormat="1" s="468"/>
    <row r="39" customFormat="1" s="472">
      <c r="A39" s="468" t="n"/>
      <c r="B39" s="468" t="n"/>
      <c r="C39" s="468" t="n"/>
      <c r="D39" s="468" t="n"/>
      <c r="E39" s="468" t="n"/>
      <c r="F39" s="468" t="n"/>
      <c r="G39" s="468" t="n"/>
      <c r="H39" s="468" t="n"/>
      <c r="I39" s="468" t="n"/>
      <c r="J39" s="468" t="n"/>
      <c r="K39" s="468" t="n"/>
      <c r="L39" s="468" t="n"/>
      <c r="M39" s="468" t="n"/>
      <c r="N39" s="468" t="n"/>
      <c r="O39" s="468" t="n"/>
      <c r="P39" s="468" t="n"/>
      <c r="Q39" s="468" t="n"/>
      <c r="R39" s="468" t="n"/>
      <c r="S39" s="468" t="n"/>
      <c r="T39" s="468" t="n"/>
      <c r="U39" s="468" t="n"/>
      <c r="V39" s="468" t="n"/>
      <c r="W39" s="468" t="n"/>
      <c r="X39" s="468" t="n"/>
      <c r="Y39" s="468" t="n"/>
      <c r="Z39" s="468" t="n"/>
      <c r="AA39" s="468" t="n"/>
      <c r="AB39" s="468" t="n"/>
      <c r="AC39" s="468" t="n"/>
      <c r="AD39" s="468" t="n"/>
      <c r="AE39" s="468" t="n"/>
      <c r="AF39" s="468" t="n"/>
    </row>
    <row r="40" customFormat="1" s="472">
      <c r="A40" s="468" t="n"/>
      <c r="B40" s="468" t="n"/>
      <c r="C40" s="468" t="n"/>
      <c r="D40" s="468" t="n"/>
      <c r="E40" s="468" t="n"/>
      <c r="F40" s="468" t="n"/>
      <c r="G40" s="468" t="n"/>
      <c r="H40" s="468" t="n"/>
      <c r="I40" s="468" t="n"/>
      <c r="J40" s="468" t="n"/>
      <c r="K40" s="468" t="n"/>
      <c r="L40" s="468" t="n"/>
      <c r="M40" s="468" t="n"/>
      <c r="N40" s="468" t="n"/>
      <c r="O40" s="468" t="n"/>
      <c r="P40" s="468" t="n"/>
      <c r="Q40" s="468" t="n"/>
      <c r="R40" s="468" t="n"/>
      <c r="S40" s="468" t="n"/>
      <c r="T40" s="468" t="n"/>
      <c r="U40" s="468" t="n"/>
      <c r="V40" s="468" t="n"/>
      <c r="W40" s="468" t="n"/>
      <c r="X40" s="468" t="n"/>
      <c r="Y40" s="468" t="n"/>
      <c r="Z40" s="468" t="n"/>
      <c r="AA40" s="468" t="n"/>
      <c r="AB40" s="468" t="n"/>
      <c r="AC40" s="468" t="n"/>
      <c r="AD40" s="468" t="n"/>
      <c r="AE40" s="468" t="n"/>
      <c r="AF40" s="468" t="n"/>
    </row>
    <row r="41" customFormat="1" s="472">
      <c r="A41" s="468" t="n"/>
      <c r="B41" s="468" t="n"/>
      <c r="C41" s="468" t="n"/>
      <c r="D41" s="468" t="n"/>
      <c r="E41" s="468" t="n"/>
      <c r="F41" s="468" t="n"/>
      <c r="G41" s="468" t="n"/>
      <c r="H41" s="468" t="n"/>
      <c r="I41" s="468" t="n"/>
      <c r="J41" s="468" t="n"/>
      <c r="K41" s="468" t="n"/>
      <c r="L41" s="468" t="n"/>
      <c r="M41" s="468" t="n"/>
      <c r="N41" s="468" t="n"/>
      <c r="O41" s="468" t="n"/>
      <c r="P41" s="468" t="n"/>
      <c r="Q41" s="468" t="n"/>
      <c r="R41" s="468" t="n"/>
      <c r="S41" s="468" t="n"/>
      <c r="T41" s="468" t="n"/>
      <c r="U41" s="468" t="n"/>
      <c r="V41" s="468" t="n"/>
      <c r="W41" s="468" t="n"/>
      <c r="X41" s="468" t="n"/>
      <c r="Y41" s="468" t="n"/>
      <c r="Z41" s="468" t="n"/>
      <c r="AA41" s="468" t="n"/>
      <c r="AB41" s="468" t="n"/>
      <c r="AC41" s="468" t="n"/>
      <c r="AD41" s="468" t="n"/>
      <c r="AE41" s="468" t="n"/>
      <c r="AF41" s="468" t="n"/>
    </row>
    <row r="42" customFormat="1" s="472">
      <c r="A42" s="468" t="n"/>
      <c r="B42" s="468" t="n"/>
      <c r="C42" s="468" t="n"/>
      <c r="D42" s="468" t="n"/>
      <c r="E42" s="468" t="n"/>
      <c r="F42" s="468" t="n"/>
      <c r="G42" s="468" t="n"/>
      <c r="H42" s="468" t="n"/>
      <c r="I42" s="468" t="n"/>
      <c r="J42" s="468" t="n"/>
      <c r="K42" s="468" t="n"/>
      <c r="L42" s="468" t="n"/>
      <c r="M42" s="468" t="n"/>
      <c r="N42" s="468" t="n"/>
      <c r="O42" s="468" t="n"/>
      <c r="P42" s="468" t="n"/>
      <c r="Q42" s="468" t="n"/>
      <c r="R42" s="468" t="n"/>
      <c r="S42" s="468" t="n"/>
      <c r="T42" s="468" t="n"/>
      <c r="U42" s="468" t="n"/>
      <c r="V42" s="468" t="n"/>
      <c r="W42" s="468" t="n"/>
      <c r="X42" s="468" t="n"/>
      <c r="Y42" s="468" t="n"/>
      <c r="Z42" s="468" t="n"/>
      <c r="AA42" s="468" t="n"/>
      <c r="AB42" s="468" t="n"/>
      <c r="AC42" s="468" t="n"/>
      <c r="AD42" s="468" t="n"/>
      <c r="AE42" s="468" t="n"/>
      <c r="AF42" s="468" t="n"/>
    </row>
    <row r="43" customFormat="1" s="472">
      <c r="A43" s="468" t="n"/>
      <c r="B43" s="468" t="n"/>
      <c r="C43" s="468" t="n"/>
      <c r="D43" s="468" t="n"/>
      <c r="E43" s="468" t="n"/>
      <c r="F43" s="468" t="n"/>
      <c r="G43" s="468" t="n"/>
      <c r="H43" s="468" t="n"/>
      <c r="I43" s="468" t="n"/>
      <c r="J43" s="468" t="n"/>
      <c r="K43" s="468" t="n"/>
      <c r="L43" s="468" t="n"/>
      <c r="M43" s="468" t="n"/>
      <c r="N43" s="468" t="n"/>
      <c r="O43" s="468" t="n"/>
      <c r="P43" s="468" t="n"/>
      <c r="Q43" s="468" t="n"/>
      <c r="R43" s="468" t="n"/>
      <c r="S43" s="468" t="n"/>
      <c r="T43" s="468" t="n"/>
      <c r="U43" s="468" t="n"/>
      <c r="V43" s="468" t="n"/>
      <c r="W43" s="468" t="n"/>
      <c r="X43" s="468" t="n"/>
      <c r="Y43" s="468" t="n"/>
      <c r="Z43" s="468" t="n"/>
      <c r="AA43" s="468" t="n"/>
      <c r="AB43" s="468" t="n"/>
      <c r="AC43" s="468" t="n"/>
      <c r="AD43" s="468" t="n"/>
      <c r="AE43" s="468" t="n"/>
      <c r="AF43" s="468" t="n"/>
    </row>
    <row r="44" customFormat="1" s="472">
      <c r="A44" s="468" t="n"/>
      <c r="B44" s="468" t="n"/>
      <c r="C44" s="468" t="n"/>
      <c r="D44" s="468" t="n"/>
      <c r="E44" s="468" t="n"/>
      <c r="F44" s="468" t="n"/>
      <c r="G44" s="468" t="n"/>
      <c r="H44" s="468" t="n"/>
      <c r="I44" s="468" t="n"/>
      <c r="J44" s="468" t="n"/>
      <c r="K44" s="468" t="n"/>
      <c r="L44" s="468" t="n"/>
      <c r="M44" s="468" t="n"/>
      <c r="N44" s="468" t="n"/>
      <c r="O44" s="468" t="n"/>
      <c r="P44" s="468" t="n"/>
      <c r="Q44" s="468" t="n"/>
      <c r="R44" s="468" t="n"/>
      <c r="S44" s="468" t="n"/>
      <c r="T44" s="468" t="n"/>
      <c r="U44" s="468" t="n"/>
      <c r="V44" s="468" t="n"/>
      <c r="W44" s="468" t="n"/>
      <c r="X44" s="468" t="n"/>
      <c r="Y44" s="468" t="n"/>
      <c r="Z44" s="468" t="n"/>
      <c r="AA44" s="468" t="n"/>
      <c r="AB44" s="468" t="n"/>
      <c r="AC44" s="468" t="n"/>
      <c r="AD44" s="468" t="n"/>
      <c r="AE44" s="468" t="n"/>
      <c r="AF44" s="468" t="n"/>
    </row>
    <row r="45" customFormat="1" s="472">
      <c r="A45" s="468" t="n"/>
      <c r="B45" s="468" t="n"/>
      <c r="C45" s="468" t="n"/>
      <c r="D45" s="468" t="n"/>
      <c r="E45" s="468" t="n"/>
      <c r="F45" s="468" t="n"/>
      <c r="G45" s="468" t="n"/>
      <c r="H45" s="468" t="n"/>
      <c r="I45" s="468" t="n"/>
      <c r="J45" s="468" t="n"/>
      <c r="K45" s="468" t="n"/>
      <c r="L45" s="468" t="n"/>
      <c r="M45" s="468" t="n"/>
      <c r="N45" s="468" t="n"/>
      <c r="O45" s="468" t="n"/>
      <c r="P45" s="468" t="n"/>
      <c r="Q45" s="468" t="n"/>
      <c r="R45" s="468" t="n"/>
      <c r="S45" s="468" t="n"/>
      <c r="T45" s="468" t="n"/>
      <c r="U45" s="468" t="n"/>
      <c r="V45" s="468" t="n"/>
      <c r="W45" s="468" t="n"/>
      <c r="X45" s="468" t="n"/>
      <c r="Y45" s="468" t="n"/>
      <c r="Z45" s="468" t="n"/>
      <c r="AA45" s="468" t="n"/>
      <c r="AB45" s="468" t="n"/>
      <c r="AC45" s="468" t="n"/>
      <c r="AD45" s="468" t="n"/>
      <c r="AE45" s="468" t="n"/>
      <c r="AF45" s="468" t="n"/>
    </row>
    <row r="46" customFormat="1" s="472">
      <c r="A46" s="468" t="n"/>
      <c r="B46" s="468" t="n"/>
      <c r="C46" s="468" t="n"/>
      <c r="D46" s="468" t="n"/>
      <c r="E46" s="468" t="n"/>
      <c r="F46" s="468" t="n"/>
      <c r="G46" s="468" t="n"/>
      <c r="H46" s="468" t="n"/>
      <c r="I46" s="468" t="n"/>
      <c r="J46" s="468" t="n"/>
      <c r="K46" s="468" t="n"/>
      <c r="L46" s="468" t="n"/>
      <c r="M46" s="468" t="n"/>
      <c r="N46" s="468" t="n"/>
      <c r="O46" s="468" t="n"/>
      <c r="P46" s="468" t="n"/>
      <c r="Q46" s="468" t="n"/>
      <c r="R46" s="468" t="n"/>
      <c r="S46" s="468" t="n"/>
      <c r="T46" s="468" t="n"/>
      <c r="U46" s="468" t="n"/>
      <c r="V46" s="468" t="n"/>
      <c r="W46" s="468" t="n"/>
      <c r="X46" s="468" t="n"/>
      <c r="Y46" s="468" t="n"/>
      <c r="Z46" s="468" t="n"/>
      <c r="AA46" s="468" t="n"/>
      <c r="AB46" s="468" t="n"/>
      <c r="AC46" s="468" t="n"/>
      <c r="AD46" s="468" t="n"/>
      <c r="AE46" s="468" t="n"/>
      <c r="AF46" s="468" t="n"/>
    </row>
    <row r="47" customFormat="1" s="472">
      <c r="A47" s="468" t="n"/>
      <c r="B47" s="468" t="n"/>
      <c r="C47" s="468" t="n"/>
      <c r="D47" s="468" t="n"/>
      <c r="E47" s="468" t="n"/>
      <c r="F47" s="468" t="n"/>
      <c r="G47" s="468" t="n"/>
      <c r="H47" s="468" t="n"/>
      <c r="I47" s="468" t="n"/>
      <c r="J47" s="468" t="n"/>
      <c r="K47" s="468" t="n"/>
      <c r="L47" s="468" t="n"/>
      <c r="M47" s="468" t="n"/>
      <c r="N47" s="468" t="n"/>
      <c r="O47" s="468" t="n"/>
      <c r="P47" s="468" t="n"/>
      <c r="Q47" s="468" t="n"/>
      <c r="R47" s="468" t="n"/>
      <c r="S47" s="468" t="n"/>
      <c r="T47" s="468" t="n"/>
      <c r="U47" s="468" t="n"/>
      <c r="V47" s="468" t="n"/>
      <c r="W47" s="468" t="n"/>
      <c r="X47" s="468" t="n"/>
      <c r="Y47" s="468" t="n"/>
      <c r="Z47" s="468" t="n"/>
      <c r="AA47" s="468" t="n"/>
      <c r="AB47" s="468" t="n"/>
      <c r="AC47" s="468" t="n"/>
      <c r="AD47" s="468" t="n"/>
      <c r="AE47" s="468" t="n"/>
      <c r="AF47" s="468" t="n"/>
    </row>
    <row r="48" customFormat="1" s="472">
      <c r="A48" s="468" t="n"/>
      <c r="B48" s="468" t="n"/>
      <c r="C48" s="468" t="n"/>
      <c r="D48" s="468" t="n"/>
      <c r="E48" s="468" t="n"/>
      <c r="F48" s="468" t="n"/>
      <c r="G48" s="468" t="n"/>
      <c r="H48" s="468" t="n"/>
      <c r="I48" s="468" t="n"/>
      <c r="J48" s="468" t="n"/>
      <c r="K48" s="468" t="n"/>
      <c r="L48" s="468" t="n"/>
      <c r="M48" s="468" t="n"/>
      <c r="N48" s="468" t="n"/>
      <c r="O48" s="468" t="n"/>
      <c r="P48" s="468" t="n"/>
      <c r="Q48" s="468" t="n"/>
      <c r="R48" s="468" t="n"/>
      <c r="S48" s="468" t="n"/>
      <c r="T48" s="468" t="n"/>
      <c r="U48" s="468" t="n"/>
      <c r="V48" s="468" t="n"/>
      <c r="W48" s="468" t="n"/>
      <c r="X48" s="468" t="n"/>
      <c r="Y48" s="468" t="n"/>
      <c r="Z48" s="468" t="n"/>
      <c r="AA48" s="468" t="n"/>
      <c r="AB48" s="468" t="n"/>
      <c r="AC48" s="468" t="n"/>
      <c r="AD48" s="468" t="n"/>
      <c r="AE48" s="468" t="n"/>
      <c r="AF48" s="468" t="n"/>
    </row>
    <row r="49" customFormat="1" s="468"/>
    <row r="50" customFormat="1" s="468"/>
    <row r="51" customFormat="1" s="468"/>
    <row r="52" customFormat="1" s="468"/>
    <row r="53" customFormat="1" s="468"/>
    <row r="54" customFormat="1" s="468"/>
    <row r="55" customFormat="1" s="468"/>
    <row r="56" customFormat="1" s="468"/>
    <row r="57" customFormat="1" s="468"/>
    <row r="58" customFormat="1" s="468"/>
    <row r="59" customFormat="1" s="468"/>
    <row r="60" customFormat="1" s="468"/>
    <row r="61" customFormat="1" s="468"/>
    <row r="62" customFormat="1" s="468"/>
    <row r="63" customFormat="1" s="468"/>
    <row r="64" customFormat="1" s="468"/>
    <row r="65" customFormat="1" s="468"/>
    <row r="66" customFormat="1" s="468"/>
    <row r="67" customFormat="1" s="468"/>
    <row r="68" customFormat="1" s="468"/>
    <row r="69" customFormat="1" s="468"/>
    <row r="70" customFormat="1" s="468"/>
    <row r="71" customFormat="1" s="468"/>
    <row r="72" customFormat="1" s="468"/>
    <row r="73" customFormat="1" s="468"/>
    <row r="74" customFormat="1" s="468"/>
    <row r="75" customFormat="1" s="468"/>
    <row r="76" customFormat="1" s="468"/>
    <row r="77" customFormat="1" s="468"/>
    <row r="78" customFormat="1" s="468"/>
    <row r="79" customFormat="1" s="468"/>
    <row r="80" customFormat="1" s="468"/>
    <row r="81" customFormat="1" s="468"/>
    <row r="82" customFormat="1" s="468"/>
    <row r="83" customFormat="1" s="468"/>
    <row r="84" customFormat="1" s="468"/>
    <row r="85" customFormat="1" s="468"/>
    <row r="86" customFormat="1" s="468"/>
    <row r="87" customFormat="1" s="468">
      <c r="C87" s="468" t="n">
        <v>0</v>
      </c>
      <c r="D87" s="487" t="inlineStr">
        <is>
          <t>SI</t>
        </is>
      </c>
    </row>
    <row r="88" customFormat="1" s="468">
      <c r="C88" s="468" t="n">
        <v>1</v>
      </c>
      <c r="D88" s="487" t="inlineStr">
        <is>
          <t>NO</t>
        </is>
      </c>
    </row>
    <row r="89" customFormat="1" s="468"/>
    <row r="90" customFormat="1" s="468"/>
    <row r="91" customFormat="1" s="468"/>
    <row r="92" customFormat="1" s="468"/>
    <row r="93" customFormat="1" s="468"/>
    <row r="94" customFormat="1" s="468"/>
    <row r="95" customFormat="1" s="468"/>
    <row r="96" customFormat="1" s="468"/>
    <row r="97" customFormat="1" s="468"/>
    <row r="98" customFormat="1" s="468"/>
    <row r="99" customFormat="1" s="488">
      <c r="A99" s="468" t="n"/>
      <c r="B99" s="468" t="n"/>
      <c r="C99" s="468" t="n"/>
      <c r="D99" s="468" t="n"/>
      <c r="E99" s="468" t="n"/>
      <c r="F99" s="468" t="n"/>
      <c r="G99" s="468" t="n"/>
      <c r="L99" s="468" t="n"/>
      <c r="M99" s="468" t="n"/>
      <c r="N99" s="468" t="n"/>
      <c r="O99" s="468" t="n"/>
      <c r="P99" s="468" t="n"/>
      <c r="Q99" s="468" t="n"/>
      <c r="R99" s="468" t="n"/>
      <c r="S99" s="468" t="n"/>
      <c r="T99" s="468" t="n"/>
      <c r="U99" s="468" t="n"/>
      <c r="V99" s="468" t="n"/>
      <c r="W99" s="468" t="n"/>
      <c r="X99" s="468" t="n"/>
      <c r="Y99" s="468" t="n"/>
      <c r="Z99" s="468" t="n"/>
      <c r="AA99" s="468" t="n"/>
      <c r="AB99" s="468" t="n"/>
      <c r="AC99" s="468" t="n"/>
      <c r="AD99" s="468" t="n"/>
      <c r="AE99" s="468" t="n"/>
      <c r="AF99" s="468" t="n"/>
    </row>
    <row r="100" customFormat="1" s="488">
      <c r="A100" s="468" t="n"/>
      <c r="B100" s="468" t="n"/>
      <c r="C100" s="468" t="n"/>
      <c r="D100" s="468" t="n"/>
      <c r="E100" s="468" t="n"/>
      <c r="F100" s="468" t="n"/>
      <c r="G100" s="468" t="n"/>
      <c r="L100" s="468" t="n"/>
      <c r="M100" s="468" t="n"/>
      <c r="N100" s="468" t="n"/>
      <c r="O100" s="468" t="n"/>
      <c r="P100" s="468" t="n"/>
      <c r="Q100" s="468" t="n"/>
      <c r="R100" s="468" t="n"/>
      <c r="S100" s="468" t="n"/>
      <c r="T100" s="468" t="n"/>
      <c r="U100" s="468" t="n"/>
      <c r="V100" s="468" t="n"/>
      <c r="W100" s="468" t="n"/>
      <c r="X100" s="468" t="n"/>
      <c r="Y100" s="468" t="n"/>
      <c r="Z100" s="468" t="n"/>
      <c r="AA100" s="468" t="n"/>
      <c r="AB100" s="468" t="n"/>
      <c r="AC100" s="468" t="n"/>
      <c r="AD100" s="468" t="n"/>
      <c r="AE100" s="468" t="n"/>
      <c r="AF100" s="468" t="n"/>
    </row>
    <row r="101" customFormat="1" s="488">
      <c r="A101" s="468" t="n"/>
      <c r="B101" s="468" t="n"/>
      <c r="C101" s="468" t="n"/>
      <c r="D101" s="468" t="n"/>
      <c r="E101" s="468" t="n"/>
      <c r="F101" s="468" t="n"/>
      <c r="G101" s="468" t="n"/>
      <c r="L101" s="468" t="n"/>
      <c r="M101" s="468" t="n"/>
      <c r="N101" s="468" t="n"/>
      <c r="O101" s="468" t="n"/>
      <c r="P101" s="468" t="n"/>
      <c r="Q101" s="468" t="n"/>
      <c r="R101" s="468" t="n"/>
      <c r="S101" s="468" t="n"/>
      <c r="T101" s="468" t="n"/>
      <c r="U101" s="468" t="n"/>
      <c r="V101" s="468" t="n"/>
      <c r="W101" s="468" t="n"/>
      <c r="X101" s="468" t="n"/>
      <c r="Y101" s="468" t="n"/>
      <c r="Z101" s="468" t="n"/>
      <c r="AA101" s="468" t="n"/>
      <c r="AB101" s="468" t="n"/>
      <c r="AC101" s="468" t="n"/>
      <c r="AD101" s="468" t="n"/>
      <c r="AE101" s="468" t="n"/>
      <c r="AF101" s="468" t="n"/>
    </row>
    <row r="102" customFormat="1" s="488">
      <c r="A102" s="468" t="n"/>
      <c r="B102" s="468" t="n"/>
      <c r="C102" s="468" t="n"/>
      <c r="D102" s="468" t="n"/>
      <c r="E102" s="468" t="n"/>
      <c r="F102" s="468" t="n"/>
      <c r="G102" s="468" t="n"/>
      <c r="L102" s="468" t="n"/>
      <c r="M102" s="468" t="n"/>
      <c r="N102" s="468" t="n"/>
      <c r="O102" s="468" t="n"/>
      <c r="P102" s="468" t="n"/>
      <c r="Q102" s="468" t="n"/>
      <c r="R102" s="468" t="n"/>
      <c r="S102" s="468" t="n"/>
      <c r="T102" s="468" t="n"/>
      <c r="U102" s="468" t="n"/>
      <c r="V102" s="468" t="n"/>
      <c r="W102" s="468" t="n"/>
      <c r="X102" s="468" t="n"/>
      <c r="Y102" s="468" t="n"/>
      <c r="Z102" s="468" t="n"/>
      <c r="AA102" s="468" t="n"/>
      <c r="AB102" s="468" t="n"/>
      <c r="AC102" s="468" t="n"/>
      <c r="AD102" s="468" t="n"/>
      <c r="AE102" s="468" t="n"/>
      <c r="AF102" s="468" t="n"/>
    </row>
    <row r="103" customFormat="1" s="488">
      <c r="A103" s="468" t="n"/>
      <c r="B103" s="468" t="n"/>
      <c r="C103" s="468" t="n"/>
      <c r="D103" s="468" t="n"/>
      <c r="E103" s="468" t="n"/>
      <c r="F103" s="468" t="n"/>
      <c r="G103" s="468" t="n"/>
      <c r="L103" s="468" t="n"/>
      <c r="M103" s="468" t="n"/>
      <c r="N103" s="468" t="n"/>
      <c r="O103" s="468" t="n"/>
      <c r="P103" s="468" t="n"/>
      <c r="Q103" s="468" t="n"/>
      <c r="R103" s="468" t="n"/>
      <c r="S103" s="468" t="n"/>
      <c r="T103" s="468" t="n"/>
      <c r="U103" s="468" t="n"/>
      <c r="V103" s="468" t="n"/>
      <c r="W103" s="468" t="n"/>
      <c r="X103" s="468" t="n"/>
      <c r="Y103" s="468" t="n"/>
      <c r="Z103" s="468" t="n"/>
      <c r="AA103" s="468" t="n"/>
      <c r="AB103" s="468" t="n"/>
      <c r="AC103" s="468" t="n"/>
      <c r="AD103" s="468" t="n"/>
      <c r="AE103" s="468" t="n"/>
      <c r="AF103" s="468" t="n"/>
    </row>
    <row r="104" customFormat="1" s="488">
      <c r="A104" s="468" t="n"/>
      <c r="B104" s="468" t="n"/>
      <c r="C104" s="468" t="n"/>
      <c r="D104" s="468" t="n"/>
      <c r="E104" s="468" t="n"/>
      <c r="F104" s="468" t="n"/>
      <c r="G104" s="468" t="n"/>
      <c r="L104" s="468" t="n"/>
      <c r="M104" s="468" t="n"/>
      <c r="N104" s="468" t="n"/>
      <c r="O104" s="468" t="n"/>
      <c r="P104" s="468" t="n"/>
      <c r="Q104" s="468" t="n"/>
      <c r="R104" s="468" t="n"/>
      <c r="S104" s="468" t="n"/>
      <c r="T104" s="468" t="n"/>
      <c r="U104" s="468" t="n"/>
      <c r="V104" s="468" t="n"/>
      <c r="W104" s="468" t="n"/>
      <c r="X104" s="468" t="n"/>
      <c r="Y104" s="468" t="n"/>
      <c r="Z104" s="468" t="n"/>
      <c r="AA104" s="468" t="n"/>
      <c r="AB104" s="468" t="n"/>
      <c r="AC104" s="468" t="n"/>
      <c r="AD104" s="468" t="n"/>
      <c r="AE104" s="468" t="n"/>
      <c r="AF104" s="468" t="n"/>
    </row>
    <row r="105" customFormat="1" s="488">
      <c r="A105" s="468" t="n"/>
      <c r="B105" s="468" t="n"/>
      <c r="C105" s="468" t="n"/>
      <c r="D105" s="468" t="n"/>
      <c r="E105" s="468" t="n"/>
      <c r="F105" s="468" t="n"/>
      <c r="G105" s="468" t="n"/>
      <c r="L105" s="468" t="n"/>
      <c r="M105" s="468" t="n"/>
      <c r="N105" s="468" t="n"/>
      <c r="O105" s="468" t="n"/>
      <c r="P105" s="468" t="n"/>
      <c r="Q105" s="468" t="n"/>
      <c r="R105" s="468" t="n"/>
      <c r="S105" s="468" t="n"/>
      <c r="T105" s="468" t="n"/>
      <c r="U105" s="468" t="n"/>
      <c r="V105" s="468" t="n"/>
      <c r="W105" s="468" t="n"/>
      <c r="X105" s="468" t="n"/>
      <c r="Y105" s="468" t="n"/>
      <c r="Z105" s="468" t="n"/>
      <c r="AA105" s="468" t="n"/>
      <c r="AB105" s="468" t="n"/>
      <c r="AC105" s="468" t="n"/>
      <c r="AD105" s="468" t="n"/>
      <c r="AE105" s="468" t="n"/>
      <c r="AF105" s="468" t="n"/>
    </row>
    <row r="106" customFormat="1" s="488">
      <c r="A106" s="468" t="n"/>
      <c r="B106" s="468" t="n"/>
      <c r="C106" s="468" t="n"/>
      <c r="D106" s="468" t="n"/>
      <c r="E106" s="468" t="n"/>
      <c r="F106" s="468" t="n"/>
      <c r="G106" s="468" t="n"/>
      <c r="L106" s="468" t="n"/>
      <c r="M106" s="468" t="n"/>
      <c r="N106" s="468" t="n"/>
      <c r="O106" s="468" t="n"/>
      <c r="P106" s="468" t="n"/>
      <c r="Q106" s="468" t="n"/>
      <c r="R106" s="468" t="n"/>
      <c r="S106" s="468" t="n"/>
      <c r="T106" s="468" t="n"/>
      <c r="U106" s="468" t="n"/>
      <c r="V106" s="468" t="n"/>
      <c r="W106" s="468" t="n"/>
      <c r="X106" s="468" t="n"/>
      <c r="Y106" s="468" t="n"/>
      <c r="Z106" s="468" t="n"/>
      <c r="AA106" s="468" t="n"/>
      <c r="AB106" s="468" t="n"/>
      <c r="AC106" s="468" t="n"/>
      <c r="AD106" s="468" t="n"/>
      <c r="AE106" s="468" t="n"/>
      <c r="AF106" s="468" t="n"/>
    </row>
    <row r="107" customFormat="1" s="488">
      <c r="A107" s="468" t="n"/>
      <c r="B107" s="468" t="n"/>
      <c r="C107" s="468" t="n"/>
      <c r="D107" s="468" t="n"/>
      <c r="E107" s="468" t="n"/>
      <c r="F107" s="468" t="n"/>
      <c r="G107" s="468" t="n"/>
      <c r="L107" s="468" t="n"/>
      <c r="M107" s="468" t="n"/>
      <c r="N107" s="468" t="n"/>
      <c r="O107" s="468" t="n"/>
      <c r="P107" s="468" t="n"/>
      <c r="Q107" s="468" t="n"/>
      <c r="R107" s="468" t="n"/>
      <c r="S107" s="468" t="n"/>
      <c r="T107" s="468" t="n"/>
      <c r="U107" s="468" t="n"/>
      <c r="V107" s="468" t="n"/>
      <c r="W107" s="468" t="n"/>
      <c r="X107" s="468" t="n"/>
      <c r="Y107" s="468" t="n"/>
      <c r="Z107" s="468" t="n"/>
      <c r="AA107" s="468" t="n"/>
      <c r="AB107" s="468" t="n"/>
      <c r="AC107" s="468" t="n"/>
      <c r="AD107" s="468" t="n"/>
      <c r="AE107" s="468" t="n"/>
      <c r="AF107" s="468" t="n"/>
    </row>
    <row r="108" customFormat="1" s="488">
      <c r="A108" s="468" t="n"/>
      <c r="G108" s="468" t="n"/>
      <c r="L108" s="468" t="n"/>
      <c r="M108" s="468" t="n"/>
      <c r="N108" s="468" t="n"/>
      <c r="O108" s="468" t="n"/>
      <c r="P108" s="468" t="n"/>
      <c r="Q108" s="468" t="n"/>
      <c r="R108" s="468" t="n"/>
      <c r="S108" s="468" t="n"/>
      <c r="T108" s="468" t="n"/>
      <c r="U108" s="468" t="n"/>
      <c r="V108" s="468" t="n"/>
      <c r="W108" s="468" t="n"/>
      <c r="X108" s="468" t="n"/>
      <c r="Y108" s="468" t="n"/>
      <c r="Z108" s="468" t="n"/>
      <c r="AA108" s="468" t="n"/>
      <c r="AB108" s="468" t="n"/>
      <c r="AC108" s="468" t="n"/>
      <c r="AD108" s="468" t="n"/>
      <c r="AE108" s="468" t="n"/>
      <c r="AF108" s="468" t="n"/>
    </row>
    <row r="109" customFormat="1" s="488">
      <c r="A109" s="468" t="n"/>
      <c r="G109" s="468" t="n"/>
      <c r="L109" s="468" t="n"/>
      <c r="M109" s="468" t="n"/>
      <c r="N109" s="468" t="n"/>
      <c r="O109" s="468" t="n"/>
      <c r="P109" s="468" t="n"/>
      <c r="Q109" s="468" t="n"/>
      <c r="R109" s="468" t="n"/>
      <c r="S109" s="468" t="n"/>
      <c r="T109" s="468" t="n"/>
      <c r="U109" s="468" t="n"/>
      <c r="V109" s="468" t="n"/>
      <c r="W109" s="468" t="n"/>
      <c r="X109" s="468" t="n"/>
      <c r="Y109" s="468" t="n"/>
      <c r="Z109" s="468" t="n"/>
      <c r="AA109" s="468" t="n"/>
      <c r="AB109" s="468" t="n"/>
      <c r="AC109" s="468" t="n"/>
      <c r="AD109" s="468" t="n"/>
      <c r="AE109" s="468" t="n"/>
      <c r="AF109" s="468" t="n"/>
    </row>
    <row r="110" customFormat="1" s="488">
      <c r="A110" s="468" t="n"/>
      <c r="G110" s="468" t="n"/>
      <c r="L110" s="468" t="n"/>
      <c r="M110" s="468" t="n"/>
      <c r="N110" s="468" t="n"/>
      <c r="O110" s="468" t="n"/>
      <c r="P110" s="468" t="n"/>
      <c r="Q110" s="468" t="n"/>
      <c r="R110" s="468" t="n"/>
      <c r="S110" s="468" t="n"/>
      <c r="T110" s="468" t="n"/>
      <c r="U110" s="468" t="n"/>
      <c r="V110" s="468" t="n"/>
      <c r="W110" s="468" t="n"/>
      <c r="X110" s="468" t="n"/>
      <c r="Y110" s="468" t="n"/>
      <c r="Z110" s="468" t="n"/>
      <c r="AA110" s="468" t="n"/>
      <c r="AB110" s="468" t="n"/>
      <c r="AC110" s="468" t="n"/>
      <c r="AD110" s="468" t="n"/>
      <c r="AE110" s="468" t="n"/>
      <c r="AF110" s="468" t="n"/>
    </row>
    <row r="111" customFormat="1" s="488">
      <c r="A111" s="468" t="n"/>
      <c r="G111" s="468" t="n"/>
      <c r="L111" s="468" t="n"/>
      <c r="M111" s="468" t="n"/>
      <c r="N111" s="468" t="n"/>
      <c r="O111" s="468" t="n"/>
      <c r="P111" s="468" t="n"/>
      <c r="Q111" s="468" t="n"/>
      <c r="R111" s="468" t="n"/>
      <c r="S111" s="468" t="n"/>
      <c r="T111" s="468" t="n"/>
      <c r="U111" s="468" t="n"/>
      <c r="V111" s="468" t="n"/>
      <c r="W111" s="468" t="n"/>
      <c r="X111" s="468" t="n"/>
      <c r="Y111" s="468" t="n"/>
      <c r="Z111" s="468" t="n"/>
      <c r="AA111" s="468" t="n"/>
      <c r="AB111" s="468" t="n"/>
      <c r="AC111" s="468" t="n"/>
      <c r="AD111" s="468" t="n"/>
      <c r="AE111" s="468" t="n"/>
      <c r="AF111" s="468" t="n"/>
    </row>
    <row r="112" customFormat="1" s="488">
      <c r="A112" s="468" t="n"/>
      <c r="G112" s="468" t="n"/>
      <c r="L112" s="468" t="n"/>
      <c r="M112" s="468" t="n"/>
      <c r="N112" s="468" t="n"/>
      <c r="O112" s="468" t="n"/>
      <c r="P112" s="468" t="n"/>
      <c r="Q112" s="468" t="n"/>
      <c r="R112" s="468" t="n"/>
      <c r="S112" s="468" t="n"/>
      <c r="T112" s="468" t="n"/>
      <c r="U112" s="468" t="n"/>
      <c r="V112" s="468" t="n"/>
      <c r="W112" s="468" t="n"/>
      <c r="X112" s="468" t="n"/>
      <c r="Y112" s="468" t="n"/>
      <c r="Z112" s="468" t="n"/>
      <c r="AA112" s="468" t="n"/>
      <c r="AB112" s="468" t="n"/>
      <c r="AC112" s="468" t="n"/>
      <c r="AD112" s="468" t="n"/>
      <c r="AE112" s="468" t="n"/>
      <c r="AF112" s="468" t="n"/>
    </row>
    <row r="113" customFormat="1" s="488">
      <c r="A113" s="468" t="n"/>
      <c r="G113" s="468" t="n"/>
      <c r="L113" s="468" t="n"/>
      <c r="M113" s="468" t="n"/>
      <c r="N113" s="468" t="n"/>
      <c r="O113" s="468" t="n"/>
      <c r="P113" s="468" t="n"/>
      <c r="Q113" s="468" t="n"/>
      <c r="R113" s="468" t="n"/>
      <c r="S113" s="468" t="n"/>
      <c r="T113" s="468" t="n"/>
      <c r="U113" s="468" t="n"/>
      <c r="V113" s="468" t="n"/>
      <c r="W113" s="468" t="n"/>
      <c r="X113" s="468" t="n"/>
      <c r="Y113" s="468" t="n"/>
      <c r="Z113" s="468" t="n"/>
      <c r="AA113" s="468" t="n"/>
      <c r="AB113" s="468" t="n"/>
      <c r="AC113" s="468" t="n"/>
      <c r="AD113" s="468" t="n"/>
      <c r="AE113" s="468" t="n"/>
      <c r="AF113" s="468" t="n"/>
    </row>
    <row r="114" customFormat="1" s="488">
      <c r="A114" s="468" t="n"/>
      <c r="G114" s="468" t="n"/>
      <c r="L114" s="468" t="n"/>
      <c r="M114" s="468" t="n"/>
      <c r="N114" s="468" t="n"/>
      <c r="O114" s="468" t="n"/>
      <c r="P114" s="468" t="n"/>
      <c r="Q114" s="468" t="n"/>
      <c r="R114" s="468" t="n"/>
      <c r="S114" s="468" t="n"/>
      <c r="T114" s="468" t="n"/>
      <c r="U114" s="468" t="n"/>
      <c r="V114" s="468" t="n"/>
      <c r="W114" s="468" t="n"/>
      <c r="X114" s="468" t="n"/>
      <c r="Y114" s="468" t="n"/>
      <c r="Z114" s="468" t="n"/>
      <c r="AA114" s="468" t="n"/>
      <c r="AB114" s="468" t="n"/>
      <c r="AC114" s="468" t="n"/>
      <c r="AD114" s="468" t="n"/>
      <c r="AE114" s="468" t="n"/>
      <c r="AF114" s="468" t="n"/>
    </row>
    <row r="115" customFormat="1" s="488">
      <c r="A115" s="468" t="n"/>
      <c r="G115" s="468" t="n"/>
      <c r="L115" s="468" t="n"/>
      <c r="M115" s="468" t="n"/>
      <c r="N115" s="468" t="n"/>
      <c r="O115" s="468" t="n"/>
      <c r="P115" s="468" t="n"/>
      <c r="Q115" s="468" t="n"/>
      <c r="R115" s="468" t="n"/>
      <c r="S115" s="468" t="n"/>
      <c r="T115" s="468" t="n"/>
      <c r="U115" s="468" t="n"/>
      <c r="V115" s="468" t="n"/>
      <c r="W115" s="468" t="n"/>
      <c r="X115" s="468" t="n"/>
      <c r="Y115" s="468" t="n"/>
      <c r="Z115" s="468" t="n"/>
      <c r="AA115" s="468" t="n"/>
      <c r="AB115" s="468" t="n"/>
      <c r="AC115" s="468" t="n"/>
      <c r="AD115" s="468" t="n"/>
      <c r="AE115" s="468" t="n"/>
      <c r="AF115" s="468" t="n"/>
    </row>
    <row r="116" customFormat="1" s="488">
      <c r="A116" s="468" t="n"/>
      <c r="G116" s="468" t="n"/>
      <c r="L116" s="468" t="n"/>
      <c r="M116" s="468" t="n"/>
      <c r="N116" s="468" t="n"/>
      <c r="O116" s="468" t="n"/>
      <c r="P116" s="468" t="n"/>
      <c r="Q116" s="468" t="n"/>
      <c r="R116" s="468" t="n"/>
      <c r="S116" s="468" t="n"/>
      <c r="T116" s="468" t="n"/>
      <c r="U116" s="468" t="n"/>
      <c r="V116" s="468" t="n"/>
      <c r="W116" s="468" t="n"/>
      <c r="X116" s="468" t="n"/>
      <c r="Y116" s="468" t="n"/>
      <c r="Z116" s="468" t="n"/>
      <c r="AA116" s="468" t="n"/>
      <c r="AB116" s="468" t="n"/>
      <c r="AC116" s="468" t="n"/>
      <c r="AD116" s="468" t="n"/>
      <c r="AE116" s="468" t="n"/>
      <c r="AF116" s="468" t="n"/>
    </row>
    <row r="117" customFormat="1" s="488">
      <c r="A117" s="468" t="n"/>
      <c r="G117" s="468" t="n"/>
      <c r="L117" s="468" t="n"/>
      <c r="M117" s="468" t="n"/>
      <c r="N117" s="468" t="n"/>
      <c r="O117" s="468" t="n"/>
      <c r="P117" s="468" t="n"/>
      <c r="Q117" s="468" t="n"/>
      <c r="R117" s="468" t="n"/>
      <c r="S117" s="468" t="n"/>
      <c r="T117" s="468" t="n"/>
      <c r="U117" s="468" t="n"/>
      <c r="V117" s="468" t="n"/>
      <c r="W117" s="468" t="n"/>
      <c r="X117" s="468" t="n"/>
      <c r="Y117" s="468" t="n"/>
      <c r="Z117" s="468" t="n"/>
      <c r="AA117" s="468" t="n"/>
      <c r="AB117" s="468" t="n"/>
      <c r="AC117" s="468" t="n"/>
      <c r="AD117" s="468" t="n"/>
      <c r="AE117" s="468" t="n"/>
      <c r="AF117" s="468" t="n"/>
    </row>
    <row r="118" customFormat="1" s="488">
      <c r="A118" s="468" t="n"/>
      <c r="G118" s="468" t="n"/>
      <c r="L118" s="468" t="n"/>
      <c r="M118" s="468" t="n"/>
      <c r="N118" s="468" t="n"/>
      <c r="O118" s="468" t="n"/>
      <c r="P118" s="468" t="n"/>
      <c r="Q118" s="468" t="n"/>
      <c r="R118" s="468" t="n"/>
      <c r="S118" s="468" t="n"/>
      <c r="T118" s="468" t="n"/>
      <c r="U118" s="468" t="n"/>
      <c r="V118" s="468" t="n"/>
      <c r="W118" s="468" t="n"/>
      <c r="X118" s="468" t="n"/>
      <c r="Y118" s="468" t="n"/>
      <c r="Z118" s="468" t="n"/>
      <c r="AA118" s="468" t="n"/>
      <c r="AB118" s="468" t="n"/>
      <c r="AC118" s="468" t="n"/>
      <c r="AD118" s="468" t="n"/>
      <c r="AE118" s="468" t="n"/>
      <c r="AF118" s="468" t="n"/>
    </row>
    <row r="119" customFormat="1" s="488">
      <c r="A119" s="468" t="n"/>
      <c r="G119" s="468" t="n"/>
      <c r="L119" s="468" t="n"/>
      <c r="M119" s="468" t="n"/>
      <c r="N119" s="468" t="n"/>
      <c r="O119" s="468" t="n"/>
      <c r="P119" s="468" t="n"/>
      <c r="Q119" s="468" t="n"/>
      <c r="R119" s="468" t="n"/>
      <c r="S119" s="468" t="n"/>
      <c r="T119" s="468" t="n"/>
      <c r="U119" s="468" t="n"/>
      <c r="V119" s="468" t="n"/>
      <c r="W119" s="468" t="n"/>
      <c r="X119" s="468" t="n"/>
      <c r="Y119" s="468" t="n"/>
      <c r="Z119" s="468" t="n"/>
      <c r="AA119" s="468" t="n"/>
      <c r="AB119" s="468" t="n"/>
      <c r="AC119" s="468" t="n"/>
      <c r="AD119" s="468" t="n"/>
      <c r="AE119" s="468" t="n"/>
      <c r="AF119" s="468" t="n"/>
    </row>
    <row r="120" customFormat="1" s="488">
      <c r="A120" s="468" t="n"/>
      <c r="G120" s="468" t="n"/>
      <c r="L120" s="468" t="n"/>
      <c r="M120" s="468" t="n"/>
      <c r="N120" s="468" t="n"/>
      <c r="O120" s="468" t="n"/>
      <c r="P120" s="468" t="n"/>
      <c r="Q120" s="468" t="n"/>
      <c r="R120" s="468" t="n"/>
      <c r="S120" s="468" t="n"/>
      <c r="T120" s="468" t="n"/>
      <c r="U120" s="468" t="n"/>
      <c r="V120" s="468" t="n"/>
      <c r="W120" s="468" t="n"/>
      <c r="X120" s="468" t="n"/>
      <c r="Y120" s="468" t="n"/>
      <c r="Z120" s="468" t="n"/>
      <c r="AA120" s="468" t="n"/>
      <c r="AB120" s="468" t="n"/>
      <c r="AC120" s="468" t="n"/>
      <c r="AD120" s="468" t="n"/>
      <c r="AE120" s="468" t="n"/>
      <c r="AF120" s="468" t="n"/>
    </row>
    <row r="121" customFormat="1" s="488">
      <c r="A121" s="468" t="n"/>
      <c r="G121" s="468" t="n"/>
      <c r="L121" s="468" t="n"/>
      <c r="M121" s="468" t="n"/>
      <c r="N121" s="468" t="n"/>
      <c r="O121" s="468" t="n"/>
      <c r="P121" s="468" t="n"/>
      <c r="Q121" s="468" t="n"/>
      <c r="R121" s="468" t="n"/>
      <c r="S121" s="468" t="n"/>
      <c r="T121" s="468" t="n"/>
      <c r="U121" s="468" t="n"/>
      <c r="V121" s="468" t="n"/>
      <c r="W121" s="468" t="n"/>
      <c r="X121" s="468" t="n"/>
      <c r="Y121" s="468" t="n"/>
      <c r="Z121" s="468" t="n"/>
      <c r="AA121" s="468" t="n"/>
      <c r="AB121" s="468" t="n"/>
      <c r="AC121" s="468" t="n"/>
      <c r="AD121" s="468" t="n"/>
      <c r="AE121" s="468" t="n"/>
      <c r="AF121" s="468" t="n"/>
    </row>
    <row r="122" customFormat="1" s="488">
      <c r="A122" s="468" t="n"/>
      <c r="G122" s="468" t="n"/>
      <c r="L122" s="468" t="n"/>
      <c r="M122" s="468" t="n"/>
      <c r="N122" s="468" t="n"/>
      <c r="O122" s="468" t="n"/>
      <c r="P122" s="468" t="n"/>
      <c r="Q122" s="468" t="n"/>
      <c r="R122" s="468" t="n"/>
      <c r="S122" s="468" t="n"/>
      <c r="T122" s="468" t="n"/>
      <c r="U122" s="468" t="n"/>
      <c r="V122" s="468" t="n"/>
      <c r="W122" s="468" t="n"/>
      <c r="X122" s="468" t="n"/>
      <c r="Y122" s="468" t="n"/>
      <c r="Z122" s="468" t="n"/>
      <c r="AA122" s="468" t="n"/>
      <c r="AB122" s="468" t="n"/>
      <c r="AC122" s="468" t="n"/>
      <c r="AD122" s="468" t="n"/>
      <c r="AE122" s="468" t="n"/>
      <c r="AF122" s="468" t="n"/>
    </row>
    <row r="123" customFormat="1" s="488">
      <c r="A123" s="468" t="n"/>
      <c r="G123" s="468" t="n"/>
      <c r="L123" s="468" t="n"/>
      <c r="M123" s="468" t="n"/>
      <c r="N123" s="468" t="n"/>
      <c r="O123" s="468" t="n"/>
      <c r="P123" s="468" t="n"/>
      <c r="Q123" s="468" t="n"/>
      <c r="R123" s="468" t="n"/>
      <c r="S123" s="468" t="n"/>
      <c r="T123" s="468" t="n"/>
      <c r="U123" s="468" t="n"/>
      <c r="V123" s="468" t="n"/>
      <c r="W123" s="468" t="n"/>
      <c r="X123" s="468" t="n"/>
      <c r="Y123" s="468" t="n"/>
      <c r="Z123" s="468" t="n"/>
      <c r="AA123" s="468" t="n"/>
      <c r="AB123" s="468" t="n"/>
      <c r="AC123" s="468" t="n"/>
      <c r="AD123" s="468" t="n"/>
      <c r="AE123" s="468" t="n"/>
      <c r="AF123" s="468" t="n"/>
    </row>
    <row r="124" customFormat="1" s="488">
      <c r="A124" s="468" t="n"/>
      <c r="G124" s="468" t="n"/>
      <c r="L124" s="468" t="n"/>
      <c r="M124" s="468" t="n"/>
      <c r="N124" s="468" t="n"/>
      <c r="O124" s="468" t="n"/>
      <c r="P124" s="468" t="n"/>
      <c r="Q124" s="468" t="n"/>
      <c r="R124" s="468" t="n"/>
      <c r="S124" s="468" t="n"/>
      <c r="T124" s="468" t="n"/>
      <c r="U124" s="468" t="n"/>
      <c r="V124" s="468" t="n"/>
      <c r="W124" s="468" t="n"/>
      <c r="X124" s="468" t="n"/>
      <c r="Y124" s="468" t="n"/>
      <c r="Z124" s="468" t="n"/>
      <c r="AA124" s="468" t="n"/>
      <c r="AB124" s="468" t="n"/>
      <c r="AC124" s="468" t="n"/>
      <c r="AD124" s="468" t="n"/>
      <c r="AE124" s="468" t="n"/>
      <c r="AF124" s="468" t="n"/>
    </row>
    <row r="125" customFormat="1" s="488">
      <c r="A125" s="468" t="n"/>
      <c r="G125" s="468" t="n"/>
      <c r="L125" s="468" t="n"/>
      <c r="M125" s="468" t="n"/>
      <c r="N125" s="468" t="n"/>
      <c r="O125" s="468" t="n"/>
      <c r="P125" s="468" t="n"/>
      <c r="Q125" s="468" t="n"/>
      <c r="R125" s="468" t="n"/>
      <c r="S125" s="468" t="n"/>
      <c r="T125" s="468" t="n"/>
      <c r="U125" s="468" t="n"/>
      <c r="V125" s="468" t="n"/>
      <c r="W125" s="468" t="n"/>
      <c r="X125" s="468" t="n"/>
      <c r="Y125" s="468" t="n"/>
      <c r="Z125" s="468" t="n"/>
      <c r="AA125" s="468" t="n"/>
      <c r="AB125" s="468" t="n"/>
      <c r="AC125" s="468" t="n"/>
      <c r="AD125" s="468" t="n"/>
      <c r="AE125" s="468" t="n"/>
      <c r="AF125" s="468" t="n"/>
    </row>
    <row r="126" customFormat="1" s="488">
      <c r="A126" s="468" t="n"/>
      <c r="G126" s="468" t="n"/>
      <c r="L126" s="468" t="n"/>
      <c r="M126" s="468" t="n"/>
      <c r="N126" s="468" t="n"/>
      <c r="O126" s="468" t="n"/>
      <c r="P126" s="468" t="n"/>
      <c r="Q126" s="468" t="n"/>
      <c r="R126" s="468" t="n"/>
      <c r="S126" s="468" t="n"/>
      <c r="T126" s="468" t="n"/>
      <c r="U126" s="468" t="n"/>
      <c r="V126" s="468" t="n"/>
      <c r="W126" s="468" t="n"/>
      <c r="X126" s="468" t="n"/>
      <c r="Y126" s="468" t="n"/>
      <c r="Z126" s="468" t="n"/>
      <c r="AA126" s="468" t="n"/>
      <c r="AB126" s="468" t="n"/>
      <c r="AC126" s="468" t="n"/>
      <c r="AD126" s="468" t="n"/>
      <c r="AE126" s="468" t="n"/>
      <c r="AF126" s="468" t="n"/>
    </row>
    <row r="127" customFormat="1" s="488">
      <c r="A127" s="468" t="n"/>
      <c r="G127" s="468" t="n"/>
      <c r="L127" s="468" t="n"/>
      <c r="M127" s="468" t="n"/>
      <c r="N127" s="468" t="n"/>
      <c r="O127" s="468" t="n"/>
      <c r="P127" s="468" t="n"/>
      <c r="Q127" s="468" t="n"/>
      <c r="R127" s="468" t="n"/>
      <c r="S127" s="468" t="n"/>
      <c r="T127" s="468" t="n"/>
      <c r="U127" s="468" t="n"/>
      <c r="V127" s="468" t="n"/>
      <c r="W127" s="468" t="n"/>
      <c r="X127" s="468" t="n"/>
      <c r="Y127" s="468" t="n"/>
      <c r="Z127" s="468" t="n"/>
      <c r="AA127" s="468" t="n"/>
      <c r="AB127" s="468" t="n"/>
      <c r="AC127" s="468" t="n"/>
      <c r="AD127" s="468" t="n"/>
      <c r="AE127" s="468" t="n"/>
      <c r="AF127" s="468" t="n"/>
    </row>
    <row r="128" customFormat="1" s="488">
      <c r="A128" s="468" t="n"/>
      <c r="G128" s="468" t="n"/>
      <c r="L128" s="468" t="n"/>
      <c r="M128" s="468" t="n"/>
      <c r="N128" s="468" t="n"/>
      <c r="O128" s="468" t="n"/>
      <c r="P128" s="468" t="n"/>
      <c r="Q128" s="468" t="n"/>
      <c r="R128" s="468" t="n"/>
      <c r="S128" s="468" t="n"/>
      <c r="T128" s="468" t="n"/>
      <c r="U128" s="468" t="n"/>
      <c r="V128" s="468" t="n"/>
      <c r="W128" s="468" t="n"/>
      <c r="X128" s="468" t="n"/>
      <c r="Y128" s="468" t="n"/>
      <c r="Z128" s="468" t="n"/>
      <c r="AA128" s="468" t="n"/>
      <c r="AB128" s="468" t="n"/>
      <c r="AC128" s="468" t="n"/>
      <c r="AD128" s="468" t="n"/>
      <c r="AE128" s="468" t="n"/>
      <c r="AF128" s="468" t="n"/>
    </row>
    <row r="129" customFormat="1" s="488">
      <c r="A129" s="468" t="n"/>
      <c r="G129" s="468" t="n"/>
      <c r="L129" s="468" t="n"/>
      <c r="M129" s="468" t="n"/>
      <c r="N129" s="468" t="n"/>
      <c r="O129" s="468" t="n"/>
      <c r="P129" s="468" t="n"/>
      <c r="Q129" s="468" t="n"/>
      <c r="R129" s="468" t="n"/>
      <c r="S129" s="468" t="n"/>
      <c r="T129" s="468" t="n"/>
      <c r="U129" s="468" t="n"/>
      <c r="V129" s="468" t="n"/>
      <c r="W129" s="468" t="n"/>
      <c r="X129" s="468" t="n"/>
      <c r="Y129" s="468" t="n"/>
      <c r="Z129" s="468" t="n"/>
      <c r="AA129" s="468" t="n"/>
      <c r="AB129" s="468" t="n"/>
      <c r="AC129" s="468" t="n"/>
      <c r="AD129" s="468" t="n"/>
      <c r="AE129" s="468" t="n"/>
      <c r="AF129" s="468" t="n"/>
    </row>
    <row r="130" customFormat="1" s="488">
      <c r="A130" s="468" t="n"/>
      <c r="G130" s="468" t="n"/>
      <c r="L130" s="468" t="n"/>
      <c r="M130" s="468" t="n"/>
      <c r="N130" s="468" t="n"/>
      <c r="O130" s="468" t="n"/>
      <c r="P130" s="468" t="n"/>
      <c r="Q130" s="468" t="n"/>
      <c r="R130" s="468" t="n"/>
      <c r="S130" s="468" t="n"/>
      <c r="T130" s="468" t="n"/>
      <c r="U130" s="468" t="n"/>
      <c r="V130" s="468" t="n"/>
      <c r="W130" s="468" t="n"/>
      <c r="X130" s="468" t="n"/>
      <c r="Y130" s="468" t="n"/>
      <c r="Z130" s="468" t="n"/>
      <c r="AA130" s="468" t="n"/>
      <c r="AB130" s="468" t="n"/>
      <c r="AC130" s="468" t="n"/>
      <c r="AD130" s="468" t="n"/>
      <c r="AE130" s="468" t="n"/>
      <c r="AF130" s="468" t="n"/>
    </row>
    <row r="131" customFormat="1" s="488">
      <c r="A131" s="468" t="n"/>
      <c r="G131" s="468" t="n"/>
      <c r="L131" s="468" t="n"/>
      <c r="M131" s="468" t="n"/>
      <c r="N131" s="468" t="n"/>
      <c r="O131" s="468" t="n"/>
      <c r="P131" s="468" t="n"/>
      <c r="Q131" s="468" t="n"/>
      <c r="R131" s="468" t="n"/>
      <c r="S131" s="468" t="n"/>
      <c r="T131" s="468" t="n"/>
      <c r="U131" s="468" t="n"/>
      <c r="V131" s="468" t="n"/>
      <c r="W131" s="468" t="n"/>
      <c r="X131" s="468" t="n"/>
      <c r="Y131" s="468" t="n"/>
      <c r="Z131" s="468" t="n"/>
      <c r="AA131" s="468" t="n"/>
      <c r="AB131" s="468" t="n"/>
      <c r="AC131" s="468" t="n"/>
      <c r="AD131" s="468" t="n"/>
      <c r="AE131" s="468" t="n"/>
      <c r="AF131" s="468" t="n"/>
    </row>
    <row r="132" customFormat="1" s="488">
      <c r="A132" s="468" t="n"/>
      <c r="G132" s="468" t="n"/>
      <c r="L132" s="468" t="n"/>
      <c r="M132" s="468" t="n"/>
      <c r="N132" s="468" t="n"/>
      <c r="O132" s="468" t="n"/>
      <c r="P132" s="468" t="n"/>
      <c r="Q132" s="468" t="n"/>
      <c r="R132" s="468" t="n"/>
      <c r="S132" s="468" t="n"/>
      <c r="T132" s="468" t="n"/>
      <c r="U132" s="468" t="n"/>
      <c r="V132" s="468" t="n"/>
      <c r="W132" s="468" t="n"/>
      <c r="X132" s="468" t="n"/>
      <c r="Y132" s="468" t="n"/>
      <c r="Z132" s="468" t="n"/>
      <c r="AA132" s="468" t="n"/>
      <c r="AB132" s="468" t="n"/>
      <c r="AC132" s="468" t="n"/>
      <c r="AD132" s="468" t="n"/>
      <c r="AE132" s="468" t="n"/>
      <c r="AF132" s="468" t="n"/>
    </row>
    <row r="133" customFormat="1" s="488">
      <c r="A133" s="468" t="n"/>
      <c r="G133" s="468" t="n"/>
      <c r="L133" s="468" t="n"/>
      <c r="M133" s="468" t="n"/>
      <c r="N133" s="468" t="n"/>
      <c r="O133" s="468" t="n"/>
      <c r="P133" s="468" t="n"/>
      <c r="Q133" s="468" t="n"/>
      <c r="R133" s="468" t="n"/>
      <c r="S133" s="468" t="n"/>
      <c r="T133" s="468" t="n"/>
      <c r="U133" s="468" t="n"/>
      <c r="V133" s="468" t="n"/>
      <c r="W133" s="468" t="n"/>
      <c r="X133" s="468" t="n"/>
      <c r="Y133" s="468" t="n"/>
      <c r="Z133" s="468" t="n"/>
      <c r="AA133" s="468" t="n"/>
      <c r="AB133" s="468" t="n"/>
      <c r="AC133" s="468" t="n"/>
      <c r="AD133" s="468" t="n"/>
      <c r="AE133" s="468" t="n"/>
      <c r="AF133" s="468" t="n"/>
    </row>
    <row r="134" customFormat="1" s="488">
      <c r="A134" s="468" t="n"/>
      <c r="G134" s="468" t="n"/>
      <c r="L134" s="468" t="n"/>
      <c r="M134" s="468" t="n"/>
      <c r="N134" s="468" t="n"/>
      <c r="O134" s="468" t="n"/>
      <c r="P134" s="468" t="n"/>
      <c r="Q134" s="468" t="n"/>
      <c r="R134" s="468" t="n"/>
      <c r="S134" s="468" t="n"/>
      <c r="T134" s="468" t="n"/>
      <c r="U134" s="468" t="n"/>
      <c r="V134" s="468" t="n"/>
      <c r="W134" s="468" t="n"/>
      <c r="X134" s="468" t="n"/>
      <c r="Y134" s="468" t="n"/>
      <c r="Z134" s="468" t="n"/>
      <c r="AA134" s="468" t="n"/>
      <c r="AB134" s="468" t="n"/>
      <c r="AC134" s="468" t="n"/>
      <c r="AD134" s="468" t="n"/>
      <c r="AE134" s="468" t="n"/>
      <c r="AF134" s="468" t="n"/>
    </row>
    <row r="135" customFormat="1" s="488">
      <c r="A135" s="468" t="n"/>
      <c r="G135" s="468" t="n"/>
      <c r="L135" s="468" t="n"/>
      <c r="M135" s="468" t="n"/>
      <c r="N135" s="468" t="n"/>
      <c r="O135" s="468" t="n"/>
      <c r="P135" s="468" t="n"/>
      <c r="Q135" s="468" t="n"/>
      <c r="R135" s="468" t="n"/>
      <c r="S135" s="468" t="n"/>
      <c r="T135" s="468" t="n"/>
      <c r="U135" s="468" t="n"/>
      <c r="V135" s="468" t="n"/>
      <c r="W135" s="468" t="n"/>
      <c r="X135" s="468" t="n"/>
      <c r="Y135" s="468" t="n"/>
      <c r="Z135" s="468" t="n"/>
      <c r="AA135" s="468" t="n"/>
      <c r="AB135" s="468" t="n"/>
      <c r="AC135" s="468" t="n"/>
      <c r="AD135" s="468" t="n"/>
      <c r="AE135" s="468" t="n"/>
      <c r="AF135" s="468" t="n"/>
    </row>
    <row r="136" customFormat="1" s="488">
      <c r="A136" s="468" t="n"/>
      <c r="G136" s="468" t="n"/>
      <c r="L136" s="468" t="n"/>
      <c r="M136" s="468" t="n"/>
      <c r="N136" s="468" t="n"/>
      <c r="O136" s="468" t="n"/>
      <c r="P136" s="468" t="n"/>
      <c r="Q136" s="468" t="n"/>
      <c r="R136" s="468" t="n"/>
      <c r="S136" s="468" t="n"/>
      <c r="T136" s="468" t="n"/>
      <c r="U136" s="468" t="n"/>
      <c r="V136" s="468" t="n"/>
      <c r="W136" s="468" t="n"/>
      <c r="X136" s="468" t="n"/>
      <c r="Y136" s="468" t="n"/>
      <c r="Z136" s="468" t="n"/>
      <c r="AA136" s="468" t="n"/>
      <c r="AB136" s="468" t="n"/>
      <c r="AC136" s="468" t="n"/>
      <c r="AD136" s="468" t="n"/>
      <c r="AE136" s="468" t="n"/>
      <c r="AF136" s="468" t="n"/>
    </row>
    <row r="137" customFormat="1" s="488">
      <c r="A137" s="468" t="n"/>
      <c r="G137" s="468" t="n"/>
      <c r="L137" s="468" t="n"/>
      <c r="M137" s="468" t="n"/>
      <c r="N137" s="468" t="n"/>
      <c r="O137" s="468" t="n"/>
      <c r="P137" s="468" t="n"/>
      <c r="Q137" s="468" t="n"/>
      <c r="R137" s="468" t="n"/>
      <c r="S137" s="468" t="n"/>
      <c r="T137" s="468" t="n"/>
      <c r="U137" s="468" t="n"/>
      <c r="V137" s="468" t="n"/>
      <c r="W137" s="468" t="n"/>
      <c r="X137" s="468" t="n"/>
      <c r="Y137" s="468" t="n"/>
      <c r="Z137" s="468" t="n"/>
      <c r="AA137" s="468" t="n"/>
      <c r="AB137" s="468" t="n"/>
      <c r="AC137" s="468" t="n"/>
      <c r="AD137" s="468" t="n"/>
      <c r="AE137" s="468" t="n"/>
      <c r="AF137" s="468" t="n"/>
    </row>
    <row r="138" customFormat="1" s="488">
      <c r="A138" s="468" t="n"/>
      <c r="G138" s="468" t="n"/>
      <c r="L138" s="468" t="n"/>
      <c r="M138" s="468" t="n"/>
      <c r="N138" s="468" t="n"/>
      <c r="O138" s="468" t="n"/>
      <c r="P138" s="468" t="n"/>
      <c r="Q138" s="468" t="n"/>
      <c r="R138" s="468" t="n"/>
      <c r="S138" s="468" t="n"/>
      <c r="T138" s="468" t="n"/>
      <c r="U138" s="468" t="n"/>
      <c r="V138" s="468" t="n"/>
      <c r="W138" s="468" t="n"/>
      <c r="X138" s="468" t="n"/>
      <c r="Y138" s="468" t="n"/>
      <c r="Z138" s="468" t="n"/>
      <c r="AA138" s="468" t="n"/>
      <c r="AB138" s="468" t="n"/>
      <c r="AC138" s="468" t="n"/>
      <c r="AD138" s="468" t="n"/>
      <c r="AE138" s="468" t="n"/>
      <c r="AF138" s="468" t="n"/>
    </row>
    <row r="139" customFormat="1" s="488">
      <c r="A139" s="468" t="n"/>
      <c r="G139" s="468" t="n"/>
      <c r="L139" s="468" t="n"/>
      <c r="M139" s="468" t="n"/>
      <c r="N139" s="468" t="n"/>
      <c r="O139" s="468" t="n"/>
      <c r="P139" s="468" t="n"/>
      <c r="Q139" s="468" t="n"/>
      <c r="R139" s="468" t="n"/>
      <c r="S139" s="468" t="n"/>
      <c r="T139" s="468" t="n"/>
      <c r="U139" s="468" t="n"/>
      <c r="V139" s="468" t="n"/>
      <c r="W139" s="468" t="n"/>
      <c r="X139" s="468" t="n"/>
      <c r="Y139" s="468" t="n"/>
      <c r="Z139" s="468" t="n"/>
      <c r="AA139" s="468" t="n"/>
      <c r="AB139" s="468" t="n"/>
      <c r="AC139" s="468" t="n"/>
      <c r="AD139" s="468" t="n"/>
      <c r="AE139" s="468" t="n"/>
      <c r="AF139" s="468" t="n"/>
    </row>
    <row r="140" customFormat="1" s="488">
      <c r="A140" s="468" t="n"/>
      <c r="G140" s="468" t="n"/>
      <c r="L140" s="468" t="n"/>
      <c r="M140" s="468" t="n"/>
      <c r="N140" s="468" t="n"/>
      <c r="O140" s="468" t="n"/>
      <c r="P140" s="468" t="n"/>
      <c r="Q140" s="468" t="n"/>
      <c r="R140" s="468" t="n"/>
      <c r="S140" s="468" t="n"/>
      <c r="T140" s="468" t="n"/>
      <c r="U140" s="468" t="n"/>
      <c r="V140" s="468" t="n"/>
      <c r="W140" s="468" t="n"/>
      <c r="X140" s="468" t="n"/>
      <c r="Y140" s="468" t="n"/>
      <c r="Z140" s="468" t="n"/>
      <c r="AA140" s="468" t="n"/>
      <c r="AB140" s="468" t="n"/>
      <c r="AC140" s="468" t="n"/>
      <c r="AD140" s="468" t="n"/>
      <c r="AE140" s="468" t="n"/>
      <c r="AF140" s="468" t="n"/>
    </row>
    <row r="141" customFormat="1" s="488">
      <c r="A141" s="468" t="n"/>
      <c r="G141" s="468" t="n"/>
      <c r="L141" s="468" t="n"/>
      <c r="M141" s="468" t="n"/>
      <c r="N141" s="468" t="n"/>
      <c r="O141" s="468" t="n"/>
      <c r="P141" s="468" t="n"/>
      <c r="Q141" s="468" t="n"/>
      <c r="R141" s="468" t="n"/>
      <c r="S141" s="468" t="n"/>
      <c r="T141" s="468" t="n"/>
      <c r="U141" s="468" t="n"/>
      <c r="V141" s="468" t="n"/>
      <c r="W141" s="468" t="n"/>
      <c r="X141" s="468" t="n"/>
      <c r="Y141" s="468" t="n"/>
      <c r="Z141" s="468" t="n"/>
      <c r="AA141" s="468" t="n"/>
      <c r="AB141" s="468" t="n"/>
      <c r="AC141" s="468" t="n"/>
      <c r="AD141" s="468" t="n"/>
      <c r="AE141" s="468" t="n"/>
      <c r="AF141" s="468" t="n"/>
    </row>
    <row r="142" customFormat="1" s="488">
      <c r="A142" s="468" t="n"/>
      <c r="G142" s="468" t="n"/>
      <c r="L142" s="468" t="n"/>
      <c r="M142" s="468" t="n"/>
      <c r="N142" s="468" t="n"/>
      <c r="O142" s="468" t="n"/>
      <c r="P142" s="468" t="n"/>
      <c r="Q142" s="468" t="n"/>
      <c r="R142" s="468" t="n"/>
      <c r="S142" s="468" t="n"/>
      <c r="T142" s="468" t="n"/>
      <c r="U142" s="468" t="n"/>
      <c r="V142" s="468" t="n"/>
      <c r="W142" s="468" t="n"/>
      <c r="X142" s="468" t="n"/>
      <c r="Y142" s="468" t="n"/>
      <c r="Z142" s="468" t="n"/>
      <c r="AA142" s="468" t="n"/>
      <c r="AB142" s="468" t="n"/>
      <c r="AC142" s="468" t="n"/>
      <c r="AD142" s="468" t="n"/>
      <c r="AE142" s="468" t="n"/>
      <c r="AF142" s="468" t="n"/>
    </row>
    <row r="143" customFormat="1" s="488">
      <c r="A143" s="468" t="n"/>
      <c r="G143" s="468" t="n"/>
      <c r="L143" s="468" t="n"/>
      <c r="M143" s="468" t="n"/>
      <c r="N143" s="468" t="n"/>
      <c r="O143" s="468" t="n"/>
      <c r="P143" s="468" t="n"/>
      <c r="Q143" s="468" t="n"/>
      <c r="R143" s="468" t="n"/>
      <c r="S143" s="468" t="n"/>
      <c r="T143" s="468" t="n"/>
      <c r="U143" s="468" t="n"/>
      <c r="V143" s="468" t="n"/>
      <c r="W143" s="468" t="n"/>
      <c r="X143" s="468" t="n"/>
      <c r="Y143" s="468" t="n"/>
      <c r="Z143" s="468" t="n"/>
      <c r="AA143" s="468" t="n"/>
      <c r="AB143" s="468" t="n"/>
      <c r="AC143" s="468" t="n"/>
      <c r="AD143" s="468" t="n"/>
      <c r="AE143" s="468" t="n"/>
      <c r="AF143" s="468" t="n"/>
    </row>
    <row r="144" customFormat="1" s="488">
      <c r="A144" s="468" t="n"/>
      <c r="G144" s="468" t="n"/>
      <c r="L144" s="468" t="n"/>
      <c r="M144" s="468" t="n"/>
      <c r="N144" s="468" t="n"/>
      <c r="O144" s="468" t="n"/>
      <c r="P144" s="468" t="n"/>
      <c r="Q144" s="468" t="n"/>
      <c r="R144" s="468" t="n"/>
      <c r="S144" s="468" t="n"/>
      <c r="T144" s="468" t="n"/>
      <c r="U144" s="468" t="n"/>
      <c r="V144" s="468" t="n"/>
      <c r="W144" s="468" t="n"/>
      <c r="X144" s="468" t="n"/>
      <c r="Y144" s="468" t="n"/>
      <c r="Z144" s="468" t="n"/>
      <c r="AA144" s="468" t="n"/>
      <c r="AB144" s="468" t="n"/>
      <c r="AC144" s="468" t="n"/>
      <c r="AD144" s="468" t="n"/>
      <c r="AE144" s="468" t="n"/>
      <c r="AF144" s="468" t="n"/>
    </row>
    <row r="145" customFormat="1" s="488">
      <c r="A145" s="468" t="n"/>
      <c r="G145" s="468" t="n"/>
      <c r="L145" s="468" t="n"/>
      <c r="M145" s="468" t="n"/>
      <c r="N145" s="468" t="n"/>
      <c r="O145" s="468" t="n"/>
      <c r="P145" s="468" t="n"/>
      <c r="Q145" s="468" t="n"/>
      <c r="R145" s="468" t="n"/>
      <c r="S145" s="468" t="n"/>
      <c r="T145" s="468" t="n"/>
      <c r="U145" s="468" t="n"/>
      <c r="V145" s="468" t="n"/>
      <c r="W145" s="468" t="n"/>
      <c r="X145" s="468" t="n"/>
      <c r="Y145" s="468" t="n"/>
      <c r="Z145" s="468" t="n"/>
      <c r="AA145" s="468" t="n"/>
      <c r="AB145" s="468" t="n"/>
      <c r="AC145" s="468" t="n"/>
      <c r="AD145" s="468" t="n"/>
      <c r="AE145" s="468" t="n"/>
      <c r="AF145" s="468" t="n"/>
    </row>
    <row r="146" customFormat="1" s="488">
      <c r="A146" s="468" t="n"/>
      <c r="G146" s="468" t="n"/>
      <c r="L146" s="468" t="n"/>
      <c r="M146" s="468" t="n"/>
      <c r="N146" s="468" t="n"/>
      <c r="O146" s="468" t="n"/>
      <c r="P146" s="468" t="n"/>
      <c r="Q146" s="468" t="n"/>
      <c r="R146" s="468" t="n"/>
      <c r="S146" s="468" t="n"/>
      <c r="T146" s="468" t="n"/>
      <c r="U146" s="468" t="n"/>
      <c r="V146" s="468" t="n"/>
      <c r="W146" s="468" t="n"/>
      <c r="X146" s="468" t="n"/>
      <c r="Y146" s="468" t="n"/>
      <c r="Z146" s="468" t="n"/>
      <c r="AA146" s="468" t="n"/>
      <c r="AB146" s="468" t="n"/>
      <c r="AC146" s="468" t="n"/>
      <c r="AD146" s="468" t="n"/>
      <c r="AE146" s="468" t="n"/>
      <c r="AF146" s="468" t="n"/>
    </row>
    <row r="147" customFormat="1" s="488">
      <c r="A147" s="468" t="n"/>
      <c r="G147" s="468" t="n"/>
      <c r="L147" s="468" t="n"/>
      <c r="M147" s="468" t="n"/>
      <c r="R147" s="468" t="n"/>
      <c r="S147" s="468" t="n"/>
      <c r="T147" s="468" t="n"/>
      <c r="U147" s="468" t="n"/>
      <c r="V147" s="468" t="n"/>
      <c r="W147" s="468" t="n"/>
      <c r="X147" s="468" t="n"/>
      <c r="Y147" s="468" t="n"/>
      <c r="Z147" s="468" t="n"/>
      <c r="AA147" s="468" t="n"/>
      <c r="AB147" s="468" t="n"/>
      <c r="AC147" s="468" t="n"/>
      <c r="AD147" s="468" t="n"/>
      <c r="AE147" s="468" t="n"/>
      <c r="AF147" s="468" t="n"/>
    </row>
    <row r="148" customFormat="1" s="488">
      <c r="A148" s="468" t="n"/>
      <c r="G148" s="468" t="n"/>
      <c r="L148" s="468" t="n"/>
      <c r="M148" s="468" t="n"/>
      <c r="R148" s="468" t="n"/>
      <c r="S148" s="468" t="n"/>
      <c r="T148" s="468" t="n"/>
      <c r="U148" s="468" t="n"/>
      <c r="V148" s="468" t="n"/>
      <c r="W148" s="468" t="n"/>
      <c r="X148" s="468" t="n"/>
      <c r="Y148" s="468" t="n"/>
      <c r="Z148" s="468" t="n"/>
      <c r="AA148" s="468" t="n"/>
      <c r="AB148" s="468" t="n"/>
      <c r="AC148" s="468" t="n"/>
      <c r="AD148" s="468" t="n"/>
      <c r="AE148" s="468" t="n"/>
      <c r="AF148" s="468" t="n"/>
    </row>
    <row r="149" customFormat="1" s="488">
      <c r="A149" s="468" t="n"/>
      <c r="G149" s="468" t="n"/>
      <c r="L149" s="468" t="n"/>
      <c r="M149" s="468" t="n"/>
      <c r="R149" s="468" t="n"/>
      <c r="S149" s="468" t="n"/>
      <c r="T149" s="468" t="n"/>
      <c r="U149" s="468" t="n"/>
      <c r="V149" s="468" t="n"/>
      <c r="W149" s="468" t="n"/>
      <c r="X149" s="468" t="n"/>
      <c r="Y149" s="468" t="n"/>
      <c r="Z149" s="468" t="n"/>
      <c r="AA149" s="468" t="n"/>
      <c r="AB149" s="468" t="n"/>
      <c r="AC149" s="468" t="n"/>
      <c r="AD149" s="468" t="n"/>
      <c r="AE149" s="468" t="n"/>
      <c r="AF149" s="468" t="n"/>
    </row>
    <row r="150" customFormat="1" s="488">
      <c r="A150" s="468" t="n"/>
      <c r="G150" s="468" t="n"/>
      <c r="L150" s="468" t="n"/>
      <c r="M150" s="468" t="n"/>
      <c r="R150" s="468" t="n"/>
      <c r="S150" s="468" t="n"/>
      <c r="T150" s="468" t="n"/>
      <c r="U150" s="468" t="n"/>
      <c r="V150" s="468" t="n"/>
      <c r="W150" s="468" t="n"/>
      <c r="X150" s="468" t="n"/>
      <c r="Y150" s="468" t="n"/>
      <c r="Z150" s="468" t="n"/>
      <c r="AA150" s="468" t="n"/>
      <c r="AB150" s="468" t="n"/>
      <c r="AC150" s="468" t="n"/>
      <c r="AD150" s="468" t="n"/>
      <c r="AE150" s="468" t="n"/>
      <c r="AF150" s="468" t="n"/>
    </row>
    <row r="151" customFormat="1" s="488">
      <c r="A151" s="468" t="n"/>
      <c r="G151" s="468" t="n"/>
      <c r="L151" s="468" t="n"/>
      <c r="M151" s="468" t="n"/>
      <c r="R151" s="468" t="n"/>
      <c r="S151" s="468" t="n"/>
      <c r="T151" s="468" t="n"/>
      <c r="U151" s="468" t="n"/>
      <c r="V151" s="468" t="n"/>
      <c r="W151" s="468" t="n"/>
      <c r="X151" s="468" t="n"/>
      <c r="Y151" s="468" t="n"/>
      <c r="Z151" s="468" t="n"/>
      <c r="AA151" s="468" t="n"/>
      <c r="AB151" s="468" t="n"/>
      <c r="AC151" s="468" t="n"/>
      <c r="AD151" s="468" t="n"/>
      <c r="AE151" s="468" t="n"/>
      <c r="AF151" s="468" t="n"/>
    </row>
    <row r="152" customFormat="1" s="488">
      <c r="A152" s="468" t="n"/>
      <c r="G152" s="468" t="n"/>
      <c r="L152" s="468" t="n"/>
      <c r="M152" s="468" t="n"/>
      <c r="R152" s="468" t="n"/>
      <c r="S152" s="468" t="n"/>
      <c r="T152" s="468" t="n"/>
      <c r="U152" s="468" t="n"/>
      <c r="V152" s="468" t="n"/>
      <c r="W152" s="468" t="n"/>
      <c r="X152" s="468" t="n"/>
      <c r="Y152" s="468" t="n"/>
      <c r="Z152" s="468" t="n"/>
      <c r="AA152" s="468" t="n"/>
      <c r="AB152" s="468" t="n"/>
      <c r="AC152" s="468" t="n"/>
      <c r="AD152" s="468" t="n"/>
      <c r="AE152" s="468" t="n"/>
      <c r="AF152" s="468" t="n"/>
    </row>
    <row r="153" customFormat="1" s="488">
      <c r="A153" s="468" t="n"/>
      <c r="G153" s="468" t="n"/>
      <c r="L153" s="468" t="n"/>
      <c r="M153" s="468" t="n"/>
      <c r="R153" s="468" t="n"/>
      <c r="S153" s="468" t="n"/>
      <c r="T153" s="468" t="n"/>
      <c r="U153" s="468" t="n"/>
      <c r="V153" s="468" t="n"/>
      <c r="W153" s="468" t="n"/>
      <c r="X153" s="468" t="n"/>
      <c r="Y153" s="468" t="n"/>
      <c r="Z153" s="468" t="n"/>
      <c r="AA153" s="468" t="n"/>
      <c r="AB153" s="468" t="n"/>
      <c r="AC153" s="468" t="n"/>
      <c r="AD153" s="468" t="n"/>
      <c r="AE153" s="468" t="n"/>
      <c r="AF153" s="468" t="n"/>
    </row>
    <row r="154" customFormat="1" s="488">
      <c r="A154" s="468" t="n"/>
      <c r="G154" s="468" t="n"/>
      <c r="L154" s="468" t="n"/>
      <c r="M154" s="468" t="n"/>
      <c r="R154" s="468" t="n"/>
      <c r="S154" s="468" t="n"/>
      <c r="T154" s="468" t="n"/>
      <c r="U154" s="468" t="n"/>
      <c r="V154" s="468" t="n"/>
      <c r="W154" s="468" t="n"/>
      <c r="X154" s="468" t="n"/>
      <c r="Y154" s="468" t="n"/>
      <c r="Z154" s="468" t="n"/>
      <c r="AA154" s="468" t="n"/>
      <c r="AB154" s="468" t="n"/>
      <c r="AC154" s="468" t="n"/>
      <c r="AD154" s="468" t="n"/>
      <c r="AE154" s="468" t="n"/>
      <c r="AF154" s="468" t="n"/>
    </row>
    <row r="155" customFormat="1" s="488">
      <c r="A155" s="468" t="n"/>
      <c r="G155" s="468" t="n"/>
      <c r="L155" s="468" t="n"/>
      <c r="M155" s="468" t="n"/>
      <c r="R155" s="468" t="n"/>
      <c r="S155" s="468" t="n"/>
      <c r="T155" s="468" t="n"/>
      <c r="U155" s="468" t="n"/>
      <c r="V155" s="468" t="n"/>
      <c r="W155" s="468" t="n"/>
      <c r="X155" s="468" t="n"/>
      <c r="Y155" s="468" t="n"/>
      <c r="Z155" s="468" t="n"/>
      <c r="AA155" s="468" t="n"/>
      <c r="AB155" s="468" t="n"/>
      <c r="AC155" s="468" t="n"/>
      <c r="AD155" s="468" t="n"/>
      <c r="AE155" s="468" t="n"/>
      <c r="AF155" s="468" t="n"/>
    </row>
    <row r="156" customFormat="1" s="488">
      <c r="A156" s="468" t="n"/>
      <c r="G156" s="468" t="n"/>
      <c r="L156" s="468" t="n"/>
      <c r="M156" s="468" t="n"/>
      <c r="R156" s="468" t="n"/>
      <c r="S156" s="468" t="n"/>
      <c r="T156" s="468" t="n"/>
      <c r="U156" s="468" t="n"/>
      <c r="V156" s="468" t="n"/>
      <c r="W156" s="468" t="n"/>
      <c r="X156" s="468" t="n"/>
      <c r="Y156" s="468" t="n"/>
      <c r="Z156" s="468" t="n"/>
      <c r="AA156" s="468" t="n"/>
      <c r="AB156" s="468" t="n"/>
      <c r="AC156" s="468" t="n"/>
      <c r="AD156" s="468" t="n"/>
      <c r="AE156" s="468" t="n"/>
      <c r="AF156" s="468" t="n"/>
    </row>
    <row r="157" customFormat="1" s="488">
      <c r="A157" s="468" t="n"/>
      <c r="G157" s="468" t="n"/>
      <c r="L157" s="468" t="n"/>
      <c r="M157" s="468" t="n"/>
      <c r="R157" s="468" t="n"/>
      <c r="S157" s="468" t="n"/>
      <c r="T157" s="468" t="n"/>
      <c r="U157" s="468" t="n"/>
      <c r="V157" s="468" t="n"/>
      <c r="W157" s="468" t="n"/>
      <c r="X157" s="468" t="n"/>
      <c r="Y157" s="468" t="n"/>
      <c r="Z157" s="468" t="n"/>
      <c r="AA157" s="468" t="n"/>
      <c r="AB157" s="468" t="n"/>
      <c r="AC157" s="468" t="n"/>
      <c r="AD157" s="468" t="n"/>
      <c r="AE157" s="468" t="n"/>
      <c r="AF157" s="468" t="n"/>
    </row>
    <row r="158" customFormat="1" s="488">
      <c r="A158" s="468" t="n"/>
      <c r="G158" s="468" t="n"/>
      <c r="L158" s="468" t="n"/>
      <c r="M158" s="468" t="n"/>
      <c r="R158" s="468" t="n"/>
      <c r="S158" s="468" t="n"/>
      <c r="T158" s="468" t="n"/>
      <c r="U158" s="468" t="n"/>
      <c r="V158" s="468" t="n"/>
      <c r="W158" s="468" t="n"/>
      <c r="X158" s="468" t="n"/>
      <c r="Y158" s="468" t="n"/>
      <c r="Z158" s="468" t="n"/>
      <c r="AA158" s="468" t="n"/>
      <c r="AB158" s="468" t="n"/>
      <c r="AC158" s="468" t="n"/>
      <c r="AD158" s="468" t="n"/>
      <c r="AE158" s="468" t="n"/>
      <c r="AF158" s="468" t="n"/>
    </row>
    <row r="159" customFormat="1" s="488">
      <c r="A159" s="468" t="n"/>
      <c r="G159" s="468" t="n"/>
      <c r="L159" s="468" t="n"/>
      <c r="M159" s="468" t="n"/>
      <c r="R159" s="468" t="n"/>
      <c r="S159" s="468" t="n"/>
      <c r="T159" s="468" t="n"/>
      <c r="U159" s="468" t="n"/>
      <c r="V159" s="468" t="n"/>
      <c r="W159" s="468" t="n"/>
      <c r="X159" s="468" t="n"/>
      <c r="Y159" s="468" t="n"/>
      <c r="Z159" s="468" t="n"/>
      <c r="AA159" s="468" t="n"/>
      <c r="AB159" s="468" t="n"/>
      <c r="AC159" s="468" t="n"/>
      <c r="AD159" s="468" t="n"/>
      <c r="AE159" s="468" t="n"/>
      <c r="AF159" s="468" t="n"/>
    </row>
    <row r="160" customFormat="1" s="488">
      <c r="A160" s="468" t="n"/>
      <c r="G160" s="468" t="n"/>
      <c r="L160" s="468" t="n"/>
      <c r="M160" s="468" t="n"/>
      <c r="R160" s="468" t="n"/>
      <c r="S160" s="468" t="n"/>
      <c r="T160" s="468" t="n"/>
      <c r="U160" s="468" t="n"/>
      <c r="V160" s="468" t="n"/>
      <c r="W160" s="468" t="n"/>
      <c r="X160" s="468" t="n"/>
      <c r="Y160" s="468" t="n"/>
      <c r="Z160" s="468" t="n"/>
      <c r="AA160" s="468" t="n"/>
      <c r="AB160" s="468" t="n"/>
      <c r="AC160" s="468" t="n"/>
      <c r="AD160" s="468" t="n"/>
      <c r="AE160" s="468" t="n"/>
      <c r="AF160" s="468" t="n"/>
    </row>
    <row r="161" customFormat="1" s="488">
      <c r="A161" s="468" t="n"/>
      <c r="G161" s="468" t="n"/>
      <c r="L161" s="468" t="n"/>
      <c r="M161" s="468" t="n"/>
      <c r="R161" s="468" t="n"/>
      <c r="S161" s="468" t="n"/>
      <c r="T161" s="468" t="n"/>
      <c r="U161" s="468" t="n"/>
      <c r="V161" s="468" t="n"/>
      <c r="W161" s="468" t="n"/>
      <c r="X161" s="468" t="n"/>
      <c r="Y161" s="468" t="n"/>
      <c r="Z161" s="468" t="n"/>
      <c r="AA161" s="468" t="n"/>
      <c r="AB161" s="468" t="n"/>
      <c r="AC161" s="468" t="n"/>
      <c r="AD161" s="468" t="n"/>
      <c r="AE161" s="468" t="n"/>
      <c r="AF161" s="468" t="n"/>
    </row>
    <row r="162" customFormat="1" s="488">
      <c r="A162" s="468" t="n"/>
      <c r="G162" s="468" t="n"/>
      <c r="L162" s="468" t="n"/>
      <c r="M162" s="468" t="n"/>
      <c r="R162" s="468" t="n"/>
      <c r="S162" s="468" t="n"/>
      <c r="T162" s="468" t="n"/>
      <c r="U162" s="468" t="n"/>
      <c r="V162" s="468" t="n"/>
      <c r="W162" s="468" t="n"/>
      <c r="X162" s="468" t="n"/>
      <c r="Y162" s="468" t="n"/>
      <c r="Z162" s="468" t="n"/>
      <c r="AA162" s="468" t="n"/>
      <c r="AB162" s="468" t="n"/>
      <c r="AC162" s="468" t="n"/>
      <c r="AD162" s="468" t="n"/>
      <c r="AE162" s="468" t="n"/>
      <c r="AF162" s="468" t="n"/>
    </row>
    <row r="163" customFormat="1" s="488">
      <c r="A163" s="468" t="n"/>
      <c r="G163" s="468" t="n"/>
      <c r="L163" s="468" t="n"/>
      <c r="M163" s="468" t="n"/>
      <c r="R163" s="468" t="n"/>
      <c r="S163" s="468" t="n"/>
      <c r="T163" s="468" t="n"/>
      <c r="U163" s="468" t="n"/>
      <c r="V163" s="468" t="n"/>
      <c r="W163" s="468" t="n"/>
      <c r="X163" s="468" t="n"/>
      <c r="Y163" s="468" t="n"/>
      <c r="Z163" s="468" t="n"/>
      <c r="AA163" s="468" t="n"/>
      <c r="AB163" s="468" t="n"/>
      <c r="AC163" s="468" t="n"/>
      <c r="AD163" s="468" t="n"/>
      <c r="AE163" s="468" t="n"/>
      <c r="AF163" s="468" t="n"/>
    </row>
    <row r="164" customFormat="1" s="488">
      <c r="A164" s="468" t="n"/>
      <c r="G164" s="468" t="n"/>
      <c r="L164" s="468" t="n"/>
      <c r="M164" s="468" t="n"/>
      <c r="R164" s="468" t="n"/>
      <c r="S164" s="468" t="n"/>
      <c r="T164" s="468" t="n"/>
      <c r="U164" s="468" t="n"/>
      <c r="V164" s="468" t="n"/>
      <c r="W164" s="468" t="n"/>
      <c r="X164" s="468" t="n"/>
      <c r="Y164" s="468" t="n"/>
      <c r="Z164" s="468" t="n"/>
      <c r="AA164" s="468" t="n"/>
      <c r="AB164" s="468" t="n"/>
      <c r="AC164" s="468" t="n"/>
      <c r="AD164" s="468" t="n"/>
      <c r="AE164" s="468" t="n"/>
      <c r="AF164" s="468" t="n"/>
    </row>
    <row r="165" customFormat="1" s="488">
      <c r="A165" s="468" t="n"/>
      <c r="G165" s="468" t="n"/>
      <c r="L165" s="468" t="n"/>
      <c r="M165" s="468" t="n"/>
      <c r="R165" s="468" t="n"/>
      <c r="S165" s="468" t="n"/>
      <c r="T165" s="468" t="n"/>
      <c r="U165" s="468" t="n"/>
      <c r="V165" s="468" t="n"/>
      <c r="W165" s="468" t="n"/>
      <c r="X165" s="468" t="n"/>
      <c r="Y165" s="468" t="n"/>
      <c r="Z165" s="468" t="n"/>
      <c r="AA165" s="468" t="n"/>
      <c r="AB165" s="468" t="n"/>
      <c r="AC165" s="468" t="n"/>
      <c r="AD165" s="468" t="n"/>
      <c r="AE165" s="468" t="n"/>
      <c r="AF165" s="468" t="n"/>
    </row>
    <row r="166" customFormat="1" s="488">
      <c r="A166" s="468" t="n"/>
      <c r="G166" s="468" t="n"/>
      <c r="L166" s="468" t="n"/>
      <c r="M166" s="468" t="n"/>
      <c r="R166" s="468" t="n"/>
      <c r="S166" s="468" t="n"/>
      <c r="T166" s="468" t="n"/>
      <c r="U166" s="468" t="n"/>
      <c r="V166" s="468" t="n"/>
      <c r="W166" s="468" t="n"/>
      <c r="X166" s="468" t="n"/>
      <c r="Y166" s="468" t="n"/>
      <c r="Z166" s="468" t="n"/>
      <c r="AA166" s="468" t="n"/>
      <c r="AB166" s="468" t="n"/>
      <c r="AC166" s="468" t="n"/>
      <c r="AD166" s="468" t="n"/>
      <c r="AE166" s="468" t="n"/>
      <c r="AF166" s="468" t="n"/>
    </row>
    <row r="167" customFormat="1" s="488">
      <c r="A167" s="468" t="n"/>
      <c r="G167" s="468" t="n"/>
      <c r="L167" s="468" t="n"/>
      <c r="M167" s="468" t="n"/>
      <c r="R167" s="468" t="n"/>
      <c r="S167" s="468" t="n"/>
      <c r="T167" s="468" t="n"/>
      <c r="U167" s="468" t="n"/>
      <c r="V167" s="468" t="n"/>
      <c r="W167" s="468" t="n"/>
      <c r="X167" s="468" t="n"/>
      <c r="Y167" s="468" t="n"/>
      <c r="Z167" s="468" t="n"/>
      <c r="AA167" s="468" t="n"/>
      <c r="AB167" s="468" t="n"/>
      <c r="AC167" s="468" t="n"/>
      <c r="AD167" s="468" t="n"/>
      <c r="AE167" s="468" t="n"/>
      <c r="AF167" s="468" t="n"/>
    </row>
    <row r="168" customFormat="1" s="488">
      <c r="A168" s="468" t="n"/>
      <c r="G168" s="468" t="n"/>
      <c r="L168" s="468" t="n"/>
      <c r="M168" s="468" t="n"/>
      <c r="R168" s="468" t="n"/>
      <c r="S168" s="468" t="n"/>
      <c r="T168" s="468" t="n"/>
      <c r="U168" s="468" t="n"/>
      <c r="V168" s="468" t="n"/>
      <c r="W168" s="468" t="n"/>
      <c r="X168" s="468" t="n"/>
      <c r="Y168" s="468" t="n"/>
      <c r="Z168" s="468" t="n"/>
      <c r="AA168" s="468" t="n"/>
      <c r="AB168" s="468" t="n"/>
      <c r="AC168" s="468" t="n"/>
      <c r="AD168" s="468" t="n"/>
      <c r="AE168" s="468" t="n"/>
      <c r="AF168" s="468" t="n"/>
    </row>
    <row r="169" customFormat="1" s="488">
      <c r="A169" s="468" t="n"/>
      <c r="G169" s="468" t="n"/>
      <c r="L169" s="468" t="n"/>
      <c r="M169" s="468" t="n"/>
      <c r="R169" s="468" t="n"/>
      <c r="S169" s="468" t="n"/>
      <c r="T169" s="468" t="n"/>
      <c r="U169" s="468" t="n"/>
      <c r="V169" s="468" t="n"/>
      <c r="W169" s="468" t="n"/>
      <c r="X169" s="468" t="n"/>
      <c r="Y169" s="468" t="n"/>
      <c r="Z169" s="468" t="n"/>
      <c r="AA169" s="468" t="n"/>
      <c r="AB169" s="468" t="n"/>
      <c r="AC169" s="468" t="n"/>
      <c r="AD169" s="468" t="n"/>
      <c r="AE169" s="468" t="n"/>
      <c r="AF169" s="468" t="n"/>
    </row>
    <row r="170" customFormat="1" s="488">
      <c r="A170" s="468" t="n"/>
      <c r="G170" s="468" t="n"/>
      <c r="L170" s="468" t="n"/>
      <c r="M170" s="468" t="n"/>
      <c r="R170" s="468" t="n"/>
      <c r="S170" s="468" t="n"/>
      <c r="T170" s="468" t="n"/>
      <c r="U170" s="468" t="n"/>
      <c r="V170" s="468" t="n"/>
      <c r="W170" s="468" t="n"/>
      <c r="X170" s="468" t="n"/>
      <c r="Y170" s="468" t="n"/>
      <c r="Z170" s="468" t="n"/>
      <c r="AA170" s="468" t="n"/>
      <c r="AB170" s="468" t="n"/>
      <c r="AC170" s="468" t="n"/>
      <c r="AD170" s="468" t="n"/>
      <c r="AE170" s="468" t="n"/>
      <c r="AF170" s="468" t="n"/>
    </row>
    <row r="171" customFormat="1" s="488">
      <c r="A171" s="468" t="n"/>
      <c r="G171" s="468" t="n"/>
      <c r="L171" s="468" t="n"/>
      <c r="M171" s="468" t="n"/>
      <c r="R171" s="468" t="n"/>
      <c r="S171" s="468" t="n"/>
      <c r="T171" s="468" t="n"/>
      <c r="U171" s="468" t="n"/>
      <c r="V171" s="468" t="n"/>
      <c r="W171" s="468" t="n"/>
      <c r="X171" s="468" t="n"/>
      <c r="Y171" s="468" t="n"/>
      <c r="Z171" s="468" t="n"/>
      <c r="AA171" s="468" t="n"/>
      <c r="AB171" s="468" t="n"/>
      <c r="AC171" s="468" t="n"/>
      <c r="AD171" s="468" t="n"/>
      <c r="AE171" s="468" t="n"/>
      <c r="AF171" s="468" t="n"/>
    </row>
    <row r="172" customFormat="1" s="488">
      <c r="A172" s="468" t="n"/>
      <c r="G172" s="468" t="n"/>
      <c r="L172" s="468" t="n"/>
      <c r="M172" s="468" t="n"/>
      <c r="R172" s="468" t="n"/>
      <c r="S172" s="468" t="n"/>
      <c r="T172" s="468" t="n"/>
      <c r="U172" s="468" t="n"/>
      <c r="V172" s="468" t="n"/>
      <c r="W172" s="468" t="n"/>
      <c r="X172" s="468" t="n"/>
      <c r="Y172" s="468" t="n"/>
      <c r="Z172" s="468" t="n"/>
      <c r="AA172" s="468" t="n"/>
      <c r="AB172" s="468" t="n"/>
      <c r="AC172" s="468" t="n"/>
      <c r="AD172" s="468" t="n"/>
      <c r="AE172" s="468" t="n"/>
      <c r="AF172" s="468" t="n"/>
    </row>
    <row r="173" customFormat="1" s="488">
      <c r="A173" s="468" t="n"/>
      <c r="G173" s="468" t="n"/>
      <c r="L173" s="468" t="n"/>
      <c r="M173" s="468" t="n"/>
      <c r="R173" s="468" t="n"/>
      <c r="S173" s="468" t="n"/>
      <c r="T173" s="468" t="n"/>
      <c r="U173" s="468" t="n"/>
      <c r="V173" s="468" t="n"/>
      <c r="W173" s="468" t="n"/>
      <c r="X173" s="468" t="n"/>
      <c r="Y173" s="468" t="n"/>
      <c r="Z173" s="468" t="n"/>
      <c r="AA173" s="468" t="n"/>
      <c r="AB173" s="468" t="n"/>
      <c r="AC173" s="468" t="n"/>
      <c r="AD173" s="468" t="n"/>
      <c r="AE173" s="468" t="n"/>
      <c r="AF173" s="468" t="n"/>
    </row>
    <row r="174" customFormat="1" s="488">
      <c r="A174" s="468" t="n"/>
      <c r="G174" s="468" t="n"/>
      <c r="L174" s="468" t="n"/>
      <c r="M174" s="468" t="n"/>
      <c r="R174" s="468" t="n"/>
      <c r="S174" s="468" t="n"/>
      <c r="T174" s="468" t="n"/>
      <c r="U174" s="468" t="n"/>
      <c r="V174" s="468" t="n"/>
      <c r="W174" s="468" t="n"/>
      <c r="X174" s="468" t="n"/>
      <c r="Y174" s="468" t="n"/>
      <c r="Z174" s="468" t="n"/>
      <c r="AA174" s="468" t="n"/>
      <c r="AB174" s="468" t="n"/>
      <c r="AC174" s="468" t="n"/>
      <c r="AD174" s="468" t="n"/>
      <c r="AE174" s="468" t="n"/>
      <c r="AF174" s="468" t="n"/>
    </row>
    <row r="175" customFormat="1" s="488">
      <c r="A175" s="468" t="n"/>
      <c r="G175" s="468" t="n"/>
      <c r="L175" s="468" t="n"/>
      <c r="M175" s="468" t="n"/>
      <c r="R175" s="468" t="n"/>
      <c r="S175" s="468" t="n"/>
      <c r="T175" s="468" t="n"/>
      <c r="U175" s="468" t="n"/>
      <c r="V175" s="468" t="n"/>
      <c r="W175" s="468" t="n"/>
      <c r="X175" s="468" t="n"/>
      <c r="Y175" s="468" t="n"/>
      <c r="Z175" s="468" t="n"/>
      <c r="AA175" s="468" t="n"/>
      <c r="AB175" s="468" t="n"/>
      <c r="AC175" s="468" t="n"/>
      <c r="AD175" s="468" t="n"/>
      <c r="AE175" s="468" t="n"/>
      <c r="AF175" s="468" t="n"/>
    </row>
    <row r="176" customFormat="1" s="488">
      <c r="A176" s="468" t="n"/>
      <c r="G176" s="468" t="n"/>
      <c r="L176" s="468" t="n"/>
      <c r="M176" s="468" t="n"/>
      <c r="R176" s="468" t="n"/>
      <c r="S176" s="468" t="n"/>
      <c r="T176" s="468" t="n"/>
      <c r="U176" s="468" t="n"/>
      <c r="V176" s="468" t="n"/>
      <c r="W176" s="468" t="n"/>
      <c r="X176" s="468" t="n"/>
      <c r="Y176" s="468" t="n"/>
      <c r="Z176" s="468" t="n"/>
      <c r="AA176" s="468" t="n"/>
      <c r="AB176" s="468" t="n"/>
      <c r="AC176" s="468" t="n"/>
      <c r="AD176" s="468" t="n"/>
      <c r="AE176" s="468" t="n"/>
      <c r="AF176" s="468" t="n"/>
    </row>
    <row r="177" customFormat="1" s="488">
      <c r="A177" s="468" t="n"/>
      <c r="G177" s="468" t="n"/>
      <c r="L177" s="468" t="n"/>
      <c r="M177" s="468" t="n"/>
      <c r="R177" s="468" t="n"/>
      <c r="S177" s="468" t="n"/>
      <c r="T177" s="468" t="n"/>
      <c r="U177" s="468" t="n"/>
      <c r="V177" s="468" t="n"/>
      <c r="W177" s="468" t="n"/>
      <c r="X177" s="468" t="n"/>
      <c r="Y177" s="468" t="n"/>
      <c r="Z177" s="468" t="n"/>
      <c r="AA177" s="468" t="n"/>
      <c r="AB177" s="468" t="n"/>
      <c r="AC177" s="468" t="n"/>
      <c r="AD177" s="468" t="n"/>
      <c r="AE177" s="468" t="n"/>
      <c r="AF177" s="468" t="n"/>
    </row>
    <row r="178" customFormat="1" s="488">
      <c r="A178" s="468" t="n"/>
      <c r="G178" s="468" t="n"/>
      <c r="L178" s="468" t="n"/>
      <c r="M178" s="468" t="n"/>
      <c r="R178" s="468" t="n"/>
      <c r="S178" s="468" t="n"/>
      <c r="T178" s="468" t="n"/>
      <c r="U178" s="468" t="n"/>
      <c r="V178" s="468" t="n"/>
      <c r="W178" s="468" t="n"/>
      <c r="X178" s="468" t="n"/>
      <c r="Y178" s="468" t="n"/>
      <c r="Z178" s="468" t="n"/>
      <c r="AA178" s="468" t="n"/>
      <c r="AB178" s="468" t="n"/>
      <c r="AC178" s="468" t="n"/>
      <c r="AD178" s="468" t="n"/>
      <c r="AE178" s="468" t="n"/>
      <c r="AF178" s="468" t="n"/>
    </row>
    <row r="179" customFormat="1" s="488">
      <c r="A179" s="468" t="n"/>
      <c r="G179" s="468" t="n"/>
      <c r="L179" s="468" t="n"/>
      <c r="M179" s="468" t="n"/>
      <c r="R179" s="468" t="n"/>
      <c r="S179" s="468" t="n"/>
      <c r="T179" s="468" t="n"/>
      <c r="U179" s="468" t="n"/>
      <c r="V179" s="468" t="n"/>
      <c r="W179" s="468" t="n"/>
      <c r="X179" s="468" t="n"/>
      <c r="Y179" s="468" t="n"/>
      <c r="Z179" s="468" t="n"/>
      <c r="AA179" s="468" t="n"/>
      <c r="AB179" s="468" t="n"/>
      <c r="AC179" s="468" t="n"/>
      <c r="AD179" s="468" t="n"/>
      <c r="AE179" s="468" t="n"/>
      <c r="AF179" s="468" t="n"/>
    </row>
    <row r="180" customFormat="1" s="488">
      <c r="A180" s="468" t="n"/>
      <c r="G180" s="468" t="n"/>
      <c r="L180" s="468" t="n"/>
      <c r="M180" s="468" t="n"/>
      <c r="R180" s="468" t="n"/>
      <c r="S180" s="468" t="n"/>
      <c r="T180" s="468" t="n"/>
      <c r="U180" s="468" t="n"/>
      <c r="V180" s="468" t="n"/>
      <c r="W180" s="468" t="n"/>
      <c r="X180" s="468" t="n"/>
      <c r="Y180" s="468" t="n"/>
      <c r="Z180" s="468" t="n"/>
      <c r="AA180" s="468" t="n"/>
      <c r="AB180" s="468" t="n"/>
      <c r="AC180" s="468" t="n"/>
      <c r="AD180" s="468" t="n"/>
      <c r="AE180" s="468" t="n"/>
      <c r="AF180" s="468" t="n"/>
    </row>
    <row r="181" customFormat="1" s="488">
      <c r="A181" s="468" t="n"/>
      <c r="G181" s="468" t="n"/>
      <c r="L181" s="468" t="n"/>
      <c r="M181" s="468" t="n"/>
      <c r="R181" s="468" t="n"/>
      <c r="S181" s="468" t="n"/>
      <c r="T181" s="468" t="n"/>
      <c r="U181" s="468" t="n"/>
      <c r="V181" s="468" t="n"/>
      <c r="W181" s="468" t="n"/>
      <c r="X181" s="468" t="n"/>
      <c r="Y181" s="468" t="n"/>
      <c r="Z181" s="468" t="n"/>
      <c r="AA181" s="468" t="n"/>
      <c r="AB181" s="468" t="n"/>
      <c r="AC181" s="468" t="n"/>
      <c r="AD181" s="468" t="n"/>
      <c r="AE181" s="468" t="n"/>
      <c r="AF181" s="468" t="n"/>
    </row>
    <row r="182" customFormat="1" s="488">
      <c r="A182" s="468" t="n"/>
      <c r="G182" s="468" t="n"/>
      <c r="L182" s="468" t="n"/>
      <c r="M182" s="468" t="n"/>
      <c r="R182" s="468" t="n"/>
      <c r="S182" s="468" t="n"/>
      <c r="T182" s="468" t="n"/>
      <c r="U182" s="468" t="n"/>
      <c r="V182" s="468" t="n"/>
      <c r="W182" s="468" t="n"/>
      <c r="X182" s="468" t="n"/>
      <c r="Y182" s="468" t="n"/>
      <c r="Z182" s="468" t="n"/>
      <c r="AA182" s="468" t="n"/>
      <c r="AB182" s="468" t="n"/>
      <c r="AC182" s="468" t="n"/>
      <c r="AD182" s="468" t="n"/>
      <c r="AE182" s="468" t="n"/>
      <c r="AF182" s="468" t="n"/>
    </row>
    <row r="183" customFormat="1" s="488">
      <c r="A183" s="468" t="n"/>
      <c r="G183" s="468" t="n"/>
      <c r="L183" s="468" t="n"/>
      <c r="M183" s="468" t="n"/>
      <c r="R183" s="468" t="n"/>
      <c r="S183" s="468" t="n"/>
      <c r="T183" s="468" t="n"/>
      <c r="U183" s="468" t="n"/>
      <c r="V183" s="468" t="n"/>
      <c r="W183" s="468" t="n"/>
      <c r="X183" s="468" t="n"/>
      <c r="Y183" s="468" t="n"/>
      <c r="Z183" s="468" t="n"/>
      <c r="AA183" s="468" t="n"/>
      <c r="AB183" s="468" t="n"/>
      <c r="AC183" s="468" t="n"/>
      <c r="AD183" s="468" t="n"/>
      <c r="AE183" s="468" t="n"/>
      <c r="AF183" s="468" t="n"/>
    </row>
    <row r="184" customFormat="1" s="488">
      <c r="A184" s="468" t="n"/>
      <c r="G184" s="468" t="n"/>
      <c r="L184" s="468" t="n"/>
      <c r="M184" s="468" t="n"/>
      <c r="R184" s="468" t="n"/>
      <c r="S184" s="468" t="n"/>
      <c r="T184" s="468" t="n"/>
      <c r="U184" s="468" t="n"/>
      <c r="V184" s="468" t="n"/>
      <c r="W184" s="468" t="n"/>
      <c r="X184" s="468" t="n"/>
      <c r="Y184" s="468" t="n"/>
      <c r="Z184" s="468" t="n"/>
      <c r="AA184" s="468" t="n"/>
      <c r="AB184" s="468" t="n"/>
      <c r="AC184" s="468" t="n"/>
      <c r="AD184" s="468" t="n"/>
      <c r="AE184" s="468" t="n"/>
      <c r="AF184" s="468" t="n"/>
    </row>
    <row r="185" customFormat="1" s="488">
      <c r="A185" s="468" t="n"/>
      <c r="G185" s="468" t="n"/>
      <c r="L185" s="468" t="n"/>
      <c r="M185" s="468" t="n"/>
      <c r="R185" s="468" t="n"/>
      <c r="S185" s="468" t="n"/>
      <c r="T185" s="468" t="n"/>
      <c r="U185" s="468" t="n"/>
      <c r="V185" s="468" t="n"/>
      <c r="W185" s="468" t="n"/>
      <c r="X185" s="468" t="n"/>
      <c r="Y185" s="468" t="n"/>
      <c r="Z185" s="468" t="n"/>
      <c r="AA185" s="468" t="n"/>
      <c r="AB185" s="468" t="n"/>
      <c r="AC185" s="468" t="n"/>
      <c r="AD185" s="468" t="n"/>
      <c r="AE185" s="468" t="n"/>
      <c r="AF185" s="468" t="n"/>
    </row>
    <row r="186" customFormat="1" s="488">
      <c r="A186" s="468" t="n"/>
      <c r="G186" s="468" t="n"/>
      <c r="L186" s="468" t="n"/>
      <c r="M186" s="468" t="n"/>
      <c r="R186" s="468" t="n"/>
      <c r="S186" s="468" t="n"/>
      <c r="T186" s="468" t="n"/>
      <c r="U186" s="468" t="n"/>
      <c r="V186" s="468" t="n"/>
      <c r="W186" s="468" t="n"/>
      <c r="X186" s="468" t="n"/>
      <c r="Y186" s="468" t="n"/>
      <c r="Z186" s="468" t="n"/>
      <c r="AA186" s="468" t="n"/>
      <c r="AB186" s="468" t="n"/>
      <c r="AC186" s="468" t="n"/>
      <c r="AD186" s="468" t="n"/>
      <c r="AE186" s="468" t="n"/>
      <c r="AF186" s="468" t="n"/>
    </row>
    <row r="187" customFormat="1" s="488">
      <c r="A187" s="468" t="n"/>
      <c r="G187" s="468" t="n"/>
      <c r="L187" s="468" t="n"/>
      <c r="M187" s="468" t="n"/>
      <c r="R187" s="468" t="n"/>
      <c r="S187" s="468" t="n"/>
      <c r="T187" s="468" t="n"/>
      <c r="U187" s="468" t="n"/>
      <c r="V187" s="468" t="n"/>
      <c r="W187" s="468" t="n"/>
      <c r="X187" s="468" t="n"/>
      <c r="Y187" s="468" t="n"/>
      <c r="Z187" s="468" t="n"/>
      <c r="AA187" s="468" t="n"/>
      <c r="AB187" s="468" t="n"/>
      <c r="AC187" s="468" t="n"/>
      <c r="AD187" s="468" t="n"/>
      <c r="AE187" s="468" t="n"/>
      <c r="AF187" s="468" t="n"/>
    </row>
    <row r="188" customFormat="1" s="489">
      <c r="A188" s="468" t="n"/>
      <c r="G188" s="468" t="n"/>
      <c r="L188" s="468" t="n"/>
      <c r="M188" s="468" t="n"/>
      <c r="R188" s="468" t="n"/>
      <c r="S188" s="468" t="n"/>
      <c r="T188" s="468" t="n"/>
      <c r="U188" s="468" t="n"/>
      <c r="V188" s="468" t="n"/>
      <c r="W188" s="468" t="n"/>
      <c r="X188" s="468" t="n"/>
      <c r="Y188" s="468" t="n"/>
      <c r="Z188" s="468" t="n"/>
      <c r="AA188" s="468" t="n"/>
      <c r="AB188" s="468" t="n"/>
      <c r="AC188" s="468" t="n"/>
      <c r="AD188" s="468" t="n"/>
      <c r="AE188" s="468" t="n"/>
      <c r="AF188" s="468" t="n"/>
    </row>
    <row r="189" customFormat="1" s="489">
      <c r="A189" s="468" t="n"/>
      <c r="G189" s="468" t="n"/>
      <c r="L189" s="468" t="n"/>
      <c r="M189" s="468" t="n"/>
      <c r="R189" s="468" t="n"/>
      <c r="S189" s="468" t="n"/>
      <c r="T189" s="468" t="n"/>
      <c r="U189" s="468" t="n"/>
      <c r="V189" s="468" t="n"/>
      <c r="W189" s="468" t="n"/>
      <c r="X189" s="468" t="n"/>
      <c r="Y189" s="468" t="n"/>
      <c r="Z189" s="468" t="n"/>
      <c r="AA189" s="468" t="n"/>
      <c r="AB189" s="468" t="n"/>
      <c r="AC189" s="468" t="n"/>
      <c r="AD189" s="468" t="n"/>
      <c r="AE189" s="468" t="n"/>
      <c r="AF189" s="468" t="n"/>
    </row>
    <row r="190" customFormat="1" s="489">
      <c r="A190" s="468" t="n"/>
      <c r="G190" s="468" t="n"/>
      <c r="L190" s="468" t="n"/>
      <c r="M190" s="468" t="n"/>
      <c r="R190" s="468" t="n"/>
      <c r="S190" s="468" t="n"/>
      <c r="T190" s="468" t="n"/>
      <c r="U190" s="468" t="n"/>
      <c r="V190" s="468" t="n"/>
      <c r="W190" s="468" t="n"/>
      <c r="X190" s="468" t="n"/>
      <c r="Y190" s="468" t="n"/>
      <c r="Z190" s="468" t="n"/>
      <c r="AA190" s="468" t="n"/>
      <c r="AB190" s="468" t="n"/>
      <c r="AC190" s="468" t="n"/>
      <c r="AD190" s="468" t="n"/>
      <c r="AE190" s="468" t="n"/>
      <c r="AF190" s="468" t="n"/>
    </row>
    <row r="191" customFormat="1" s="489">
      <c r="A191" s="468" t="n"/>
      <c r="G191" s="468" t="n"/>
      <c r="L191" s="468" t="n"/>
      <c r="M191" s="468" t="n"/>
      <c r="R191" s="468" t="n"/>
      <c r="S191" s="468" t="n"/>
      <c r="T191" s="468" t="n"/>
      <c r="U191" s="468" t="n"/>
      <c r="V191" s="468" t="n"/>
      <c r="W191" s="468" t="n"/>
      <c r="X191" s="468" t="n"/>
      <c r="Y191" s="468" t="n"/>
      <c r="Z191" s="468" t="n"/>
      <c r="AA191" s="468" t="n"/>
      <c r="AB191" s="468" t="n"/>
      <c r="AC191" s="468" t="n"/>
      <c r="AD191" s="468" t="n"/>
      <c r="AE191" s="468" t="n"/>
      <c r="AF191" s="468" t="n"/>
    </row>
  </sheetData>
  <mergeCells count="18">
    <mergeCell ref="I11:K11"/>
    <mergeCell ref="B17:B19"/>
    <mergeCell ref="D2:F8"/>
    <mergeCell ref="B23:B25"/>
    <mergeCell ref="N8:Q8"/>
    <mergeCell ref="N10:P10"/>
    <mergeCell ref="B20:B22"/>
    <mergeCell ref="H6:H8"/>
    <mergeCell ref="J2:J3"/>
    <mergeCell ref="H12:H13"/>
    <mergeCell ref="I6:I7"/>
    <mergeCell ref="H2:H4"/>
    <mergeCell ref="J6:J7"/>
    <mergeCell ref="K6:K7"/>
    <mergeCell ref="N9:P9"/>
    <mergeCell ref="O2:Q2"/>
    <mergeCell ref="K2:K3"/>
    <mergeCell ref="I2:I3"/>
  </mergeCells>
  <dataValidations count="1">
    <dataValidation sqref="C6" showDropDown="0" showInputMessage="1" showErrorMessage="1" allowBlank="0" type="list">
      <formula1>$D$87:$D$88</formula1>
    </dataValidation>
  </dataValidations>
  <pageMargins left="0.7" right="0.7" top="0.75" bottom="0.75" header="0.3" footer="0.3"/>
  <pageSetup orientation="portrait" paperSize="9"/>
</worksheet>
</file>

<file path=xl/worksheets/sheet4.xml><?xml version="1.0" encoding="utf-8"?>
<worksheet xmlns="http://schemas.openxmlformats.org/spreadsheetml/2006/main">
  <sheetPr>
    <tabColor theme="5" tint="-0.249977111117893"/>
    <outlinePr summaryBelow="1" summaryRight="1"/>
    <pageSetUpPr/>
  </sheetPr>
  <dimension ref="A2:R58"/>
  <sheetViews>
    <sheetView zoomScale="82" zoomScaleNormal="82" workbookViewId="0">
      <pane ySplit="3" topLeftCell="A4" activePane="bottomLeft" state="frozen"/>
      <selection pane="bottomLeft" activeCell="R28" sqref="R28"/>
    </sheetView>
  </sheetViews>
  <sheetFormatPr baseColWidth="10" defaultColWidth="12.109375" defaultRowHeight="14.4"/>
  <cols>
    <col width="11" customWidth="1" style="170" min="1" max="2"/>
    <col width="40.44140625" customWidth="1" style="170" min="3" max="3"/>
    <col width="25.6640625" customWidth="1" style="170" min="4" max="4"/>
    <col width="0.6640625" customWidth="1" style="159" min="5" max="5"/>
    <col width="15.6640625" customWidth="1" style="170" min="6" max="6"/>
    <col hidden="1" width="1.88671875" customWidth="1" style="159" min="7" max="7"/>
    <col hidden="1" width="17.44140625" customWidth="1" style="159" min="8" max="8"/>
    <col width="0.6640625" customWidth="1" style="159" min="9" max="10"/>
    <col width="16" customWidth="1" style="170" min="11" max="11"/>
    <col width="17.6640625" bestFit="1" customWidth="1" style="170" min="12" max="12"/>
    <col width="1.33203125" customWidth="1" style="170" min="13" max="13"/>
    <col width="16" customWidth="1" style="170" min="14" max="14"/>
    <col width="18.109375" bestFit="1" customWidth="1" style="170" min="15" max="15"/>
    <col width="1.33203125" customWidth="1" style="170" min="16" max="16"/>
    <col width="17.5546875" bestFit="1" customWidth="1" style="170" min="17" max="17"/>
    <col width="18.109375" bestFit="1" customWidth="1" style="170" min="18" max="18"/>
    <col width="23.44140625" customWidth="1" style="170" min="19" max="19"/>
    <col width="12.109375" customWidth="1" style="170" min="20" max="16384"/>
  </cols>
  <sheetData>
    <row r="1" ht="3.75" customFormat="1" customHeight="1" s="159"/>
    <row r="2" ht="31.5" customFormat="1" customHeight="1" s="159">
      <c r="D2" s="315" t="inlineStr">
        <is>
          <t>INCREMENTO IBM</t>
        </is>
      </c>
      <c r="K2" s="282" t="inlineStr">
        <is>
          <t>Tipo de Cambio BNA</t>
        </is>
      </c>
      <c r="L2" s="282" t="inlineStr">
        <is>
          <t>ABONO EN BNA</t>
        </is>
      </c>
      <c r="N2" s="282" t="inlineStr">
        <is>
          <t>Tipo de Cambio MEP</t>
        </is>
      </c>
      <c r="O2" s="282" t="inlineStr">
        <is>
          <t>ABONO EN MEP</t>
        </is>
      </c>
      <c r="Q2" s="283" t="inlineStr">
        <is>
          <t>ABONO TOTAL</t>
        </is>
      </c>
    </row>
    <row r="3" ht="19.5" customFormat="1" customHeight="1" s="159">
      <c r="D3" s="316">
        <f>+#REF!</f>
        <v/>
      </c>
      <c r="K3" s="688" t="n">
        <v>365.5</v>
      </c>
      <c r="L3" s="689" t="n">
        <v>3700</v>
      </c>
      <c r="N3" s="688" t="n">
        <v>657.49</v>
      </c>
      <c r="O3" s="689" t="n">
        <v>5500</v>
      </c>
      <c r="Q3" s="690">
        <f>+L3+O3</f>
        <v/>
      </c>
    </row>
    <row r="4" ht="8.25" customFormat="1" customHeight="1" s="159" thickBot="1"/>
    <row r="5" ht="21" customFormat="1" customHeight="1" s="159" thickBot="1">
      <c r="A5" s="691" t="inlineStr">
        <is>
          <t>Al cliente se le ofrecen 900 EPS pero se toma el costo de 1000 EPS que es más económico</t>
        </is>
      </c>
      <c r="B5" s="643" t="n"/>
      <c r="C5" s="692" t="inlineStr">
        <is>
          <t>en USD</t>
        </is>
      </c>
      <c r="D5" s="693" t="n"/>
      <c r="E5" s="693" t="n"/>
      <c r="F5" s="694" t="n"/>
      <c r="K5" s="695" t="inlineStr">
        <is>
          <t>en ARS BNA</t>
        </is>
      </c>
      <c r="L5" s="694" t="n"/>
      <c r="N5" s="696" t="inlineStr">
        <is>
          <t>en ARS MEP</t>
        </is>
      </c>
      <c r="O5" s="694" t="n"/>
      <c r="Q5" s="697" t="inlineStr">
        <is>
          <t>TOTAL ARS (BNA + MEP)</t>
        </is>
      </c>
      <c r="R5" s="694" t="n"/>
    </row>
    <row r="6" customFormat="1" s="159">
      <c r="A6" s="698" t="n"/>
      <c r="B6" s="651" t="n"/>
      <c r="C6" s="699" t="inlineStr">
        <is>
          <t>Venta Licencias (1 Año)</t>
        </is>
      </c>
      <c r="D6" s="700">
        <f>+#REF!</f>
        <v/>
      </c>
      <c r="F6" s="701">
        <f>+D6/12</f>
        <v/>
      </c>
      <c r="K6" s="702" t="n"/>
      <c r="L6" s="703">
        <f>+L3*K3</f>
        <v/>
      </c>
      <c r="N6" s="704" t="n"/>
      <c r="O6" s="705">
        <f>+O3*N3</f>
        <v/>
      </c>
      <c r="Q6" s="702" t="n"/>
      <c r="R6" s="706">
        <f>+L6+O6</f>
        <v/>
      </c>
    </row>
    <row r="7" customFormat="1" s="159">
      <c r="A7" s="698" t="n"/>
      <c r="B7" s="651" t="n"/>
      <c r="C7" s="707" t="inlineStr">
        <is>
          <t>Meses</t>
        </is>
      </c>
      <c r="D7" s="708" t="n">
        <v>12</v>
      </c>
      <c r="F7" s="709" t="n"/>
      <c r="K7" s="710" t="n"/>
      <c r="L7" s="711" t="n"/>
      <c r="N7" s="712" t="n"/>
      <c r="O7" s="713" t="n"/>
      <c r="Q7" s="710" t="n"/>
      <c r="R7" s="714" t="n"/>
    </row>
    <row r="8" customFormat="1" s="159">
      <c r="A8" s="698" t="n"/>
      <c r="B8" s="651" t="n"/>
      <c r="C8" s="715" t="inlineStr">
        <is>
          <t>Venta Hora Exp 3 (N2)</t>
        </is>
      </c>
      <c r="D8" s="716">
        <f>+'Cotizador EPS'!C4</f>
        <v/>
      </c>
      <c r="F8" s="709">
        <f>+D8*D9</f>
        <v/>
      </c>
      <c r="K8" s="710" t="n"/>
      <c r="L8" s="711" t="n"/>
      <c r="N8" s="712" t="n"/>
      <c r="O8" s="713" t="n"/>
      <c r="Q8" s="710" t="n"/>
      <c r="R8" s="714" t="n"/>
    </row>
    <row r="9" customFormat="1" s="159">
      <c r="A9" s="698" t="n"/>
      <c r="B9" s="651" t="n"/>
      <c r="C9" s="707" t="inlineStr">
        <is>
          <t>Cantidad Horas</t>
        </is>
      </c>
      <c r="D9" s="708">
        <f>+'Cotizador EPS'!D18</f>
        <v/>
      </c>
      <c r="F9" s="709" t="n"/>
      <c r="K9" s="710" t="n"/>
      <c r="L9" s="711" t="n"/>
      <c r="N9" s="712" t="n"/>
      <c r="O9" s="713" t="n"/>
      <c r="Q9" s="710" t="n"/>
      <c r="R9" s="714" t="n"/>
    </row>
    <row r="10" customFormat="1" s="159">
      <c r="A10" s="698" t="n"/>
      <c r="B10" s="651" t="n"/>
      <c r="C10" s="717" t="inlineStr">
        <is>
          <t>Venta Horas Exp 4 (N1)</t>
        </is>
      </c>
      <c r="D10" s="718">
        <f>+'Cotizador EPS'!C5</f>
        <v/>
      </c>
      <c r="F10" s="709">
        <f>+D10*D11</f>
        <v/>
      </c>
      <c r="K10" s="710" t="n"/>
      <c r="L10" s="711" t="n"/>
      <c r="N10" s="712" t="n"/>
      <c r="O10" s="713" t="n"/>
      <c r="Q10" s="710" t="n"/>
      <c r="R10" s="714" t="n"/>
    </row>
    <row r="11" customFormat="1" s="159">
      <c r="A11" s="698" t="n"/>
      <c r="B11" s="651" t="n"/>
      <c r="C11" s="707" t="inlineStr">
        <is>
          <t>Cantidad Horas</t>
        </is>
      </c>
      <c r="D11" s="708">
        <f>+'Cotizador EPS'!D19</f>
        <v/>
      </c>
      <c r="F11" s="709" t="n"/>
      <c r="K11" s="710" t="n"/>
      <c r="L11" s="711" t="n"/>
      <c r="N11" s="712" t="n"/>
      <c r="O11" s="713" t="n"/>
      <c r="Q11" s="710" t="n"/>
      <c r="R11" s="714" t="n"/>
    </row>
    <row r="12" customFormat="1" s="159">
      <c r="A12" s="698" t="n"/>
      <c r="B12" s="651" t="n"/>
      <c r="C12" s="719" t="inlineStr">
        <is>
          <t xml:space="preserve">Venta Zona América </t>
        </is>
      </c>
      <c r="D12" s="720">
        <f>+'Cotizador EPS'!#REF!</f>
        <v/>
      </c>
      <c r="F12" s="709">
        <f>+D12</f>
        <v/>
      </c>
      <c r="H12" s="160" t="inlineStr">
        <is>
          <t xml:space="preserve">Comprobación </t>
        </is>
      </c>
      <c r="K12" s="710" t="n"/>
      <c r="L12" s="711" t="n"/>
      <c r="N12" s="712" t="n"/>
      <c r="O12" s="713" t="n"/>
      <c r="Q12" s="710" t="n"/>
      <c r="R12" s="714" t="n"/>
    </row>
    <row r="13" ht="15" customFormat="1" customHeight="1" s="159" thickBot="1">
      <c r="A13" s="698" t="n"/>
      <c r="B13" s="651" t="n"/>
      <c r="C13" s="721" t="inlineStr">
        <is>
          <t>DESCUENTO por incremento</t>
        </is>
      </c>
      <c r="D13" s="722" t="n"/>
      <c r="F13" s="723" t="n">
        <v>-742</v>
      </c>
      <c r="H13" s="160" t="inlineStr">
        <is>
          <t>Abono Mensual</t>
        </is>
      </c>
      <c r="K13" s="724" t="n"/>
      <c r="L13" s="725" t="n"/>
      <c r="N13" s="726" t="n"/>
      <c r="O13" s="727" t="n"/>
      <c r="Q13" s="724" t="n"/>
      <c r="R13" s="728" t="n"/>
    </row>
    <row r="14" ht="15" customFormat="1" customHeight="1" s="159" thickBot="1">
      <c r="A14" s="729" t="n"/>
      <c r="B14" s="667" t="n"/>
      <c r="C14" s="730" t="inlineStr">
        <is>
          <t>RICAVI  NETTI</t>
        </is>
      </c>
      <c r="D14" s="730" t="n"/>
      <c r="F14" s="731">
        <f>SUM(F6:F13)</f>
        <v/>
      </c>
      <c r="H14" s="732">
        <f>+'Cotizador EPS'!#REF!</f>
        <v/>
      </c>
      <c r="K14" s="733" t="n"/>
      <c r="L14" s="734">
        <f>SUM(L6:L13)</f>
        <v/>
      </c>
      <c r="N14" s="735" t="n"/>
      <c r="O14" s="736">
        <f>SUM(O6:O13)</f>
        <v/>
      </c>
      <c r="Q14" s="737" t="n"/>
      <c r="R14" s="738">
        <f>SUM(R6:R13)</f>
        <v/>
      </c>
    </row>
    <row r="15" ht="7.5" customFormat="1" customHeight="1" s="159" thickBot="1">
      <c r="C15" s="739" t="n"/>
      <c r="D15" s="739" t="n"/>
      <c r="F15" s="740" t="n"/>
      <c r="K15" s="739" t="n"/>
      <c r="L15" s="740" t="n"/>
      <c r="N15" s="739" t="n"/>
      <c r="O15" s="740" t="n"/>
      <c r="Q15" s="739" t="n"/>
      <c r="R15" s="740" t="n"/>
    </row>
    <row r="16" customFormat="1" s="159">
      <c r="C16" s="741" t="inlineStr">
        <is>
          <t>COSTI DIRETTI</t>
        </is>
      </c>
      <c r="D16" s="741" t="n"/>
      <c r="F16" s="742" t="n"/>
      <c r="K16" s="743" t="n"/>
      <c r="L16" s="744" t="n"/>
      <c r="N16" s="745" t="n"/>
      <c r="O16" s="746" t="n"/>
      <c r="Q16" s="741" t="n"/>
      <c r="R16" s="742" t="n"/>
    </row>
    <row r="17" customFormat="1" s="159">
      <c r="A17" s="548" t="n"/>
      <c r="B17" s="651" t="n"/>
      <c r="C17" s="747" t="inlineStr">
        <is>
          <t>Costo Licencias 1000 EPS (1 año)</t>
        </is>
      </c>
      <c r="D17" s="748">
        <f>+#REF!</f>
        <v/>
      </c>
      <c r="F17" s="749">
        <f>+D17/D18</f>
        <v/>
      </c>
      <c r="K17" s="750" t="n"/>
      <c r="L17" s="751">
        <f>+F17*K3</f>
        <v/>
      </c>
      <c r="N17" s="752" t="n"/>
      <c r="O17" s="753" t="n"/>
      <c r="Q17" s="754" t="n"/>
      <c r="R17" s="755">
        <f>+L17+O17</f>
        <v/>
      </c>
    </row>
    <row r="18" ht="15" customFormat="1" customHeight="1" s="159" thickBot="1">
      <c r="C18" s="756" t="inlineStr">
        <is>
          <t>Meses</t>
        </is>
      </c>
      <c r="D18" s="757" t="n">
        <v>12</v>
      </c>
      <c r="F18" s="749" t="n"/>
      <c r="K18" s="750" t="n"/>
      <c r="L18" s="751" t="n"/>
      <c r="N18" s="752" t="n"/>
      <c r="O18" s="753" t="n"/>
      <c r="Q18" s="754" t="n"/>
      <c r="R18" s="755" t="n"/>
    </row>
    <row r="19" customFormat="1" s="159">
      <c r="B19" s="266" t="inlineStr">
        <is>
          <t xml:space="preserve">Margen </t>
        </is>
      </c>
      <c r="C19" s="758" t="inlineStr">
        <is>
          <t>Cantidad de Horas Exp 3 (N2)</t>
        </is>
      </c>
      <c r="D19" s="759">
        <f>+'Cotizador EPS'!D18</f>
        <v/>
      </c>
      <c r="F19" s="749">
        <f>+D19*D20</f>
        <v/>
      </c>
      <c r="K19" s="750" t="n"/>
      <c r="L19" s="751">
        <f>+F19*K3</f>
        <v/>
      </c>
      <c r="N19" s="752" t="n"/>
      <c r="O19" s="753" t="n"/>
      <c r="Q19" s="754" t="n"/>
      <c r="R19" s="755">
        <f>+L19+O19</f>
        <v/>
      </c>
    </row>
    <row r="20" customFormat="1" s="159">
      <c r="B20" s="760" t="n">
        <v>0.22</v>
      </c>
      <c r="C20" s="761" t="inlineStr">
        <is>
          <t>Costo Hora</t>
        </is>
      </c>
      <c r="D20" s="762">
        <f>+D8-((B20*D8)/100%)</f>
        <v/>
      </c>
      <c r="F20" s="749" t="n"/>
      <c r="K20" s="750" t="n"/>
      <c r="L20" s="751" t="n"/>
      <c r="N20" s="752" t="n"/>
      <c r="O20" s="753" t="n"/>
      <c r="Q20" s="754" t="n"/>
      <c r="R20" s="755" t="n"/>
    </row>
    <row r="21" customFormat="1" s="159">
      <c r="B21" s="763" t="n"/>
      <c r="C21" s="764" t="inlineStr">
        <is>
          <t>Cantidad de Horas EXP 4 (N1)</t>
        </is>
      </c>
      <c r="D21" s="765">
        <f>+'Cotizador EPS'!D19</f>
        <v/>
      </c>
      <c r="F21" s="749">
        <f>+D21*D22</f>
        <v/>
      </c>
      <c r="K21" s="750" t="n"/>
      <c r="L21" s="751" t="n"/>
      <c r="N21" s="752" t="n"/>
      <c r="O21" s="753" t="n"/>
      <c r="Q21" s="754" t="n"/>
      <c r="R21" s="755" t="n"/>
    </row>
    <row r="22" ht="15" customFormat="1" customHeight="1" s="159" thickBot="1">
      <c r="B22" s="766" t="n"/>
      <c r="C22" s="767" t="inlineStr">
        <is>
          <t>Costo Hora</t>
        </is>
      </c>
      <c r="D22" s="768">
        <f>+D10-((B20*D10)/100%)</f>
        <v/>
      </c>
      <c r="F22" s="749" t="n"/>
      <c r="K22" s="750" t="n"/>
      <c r="L22" s="751">
        <f>+F21*K3</f>
        <v/>
      </c>
      <c r="N22" s="752" t="n"/>
      <c r="O22" s="753" t="n"/>
      <c r="Q22" s="754" t="n"/>
      <c r="R22" s="755">
        <f>+L22+O22</f>
        <v/>
      </c>
    </row>
    <row r="23" customFormat="1" s="159">
      <c r="C23" s="769" t="inlineStr">
        <is>
          <t>Costo Zona América (cotización)</t>
        </is>
      </c>
      <c r="D23" s="770" t="n">
        <v>1950</v>
      </c>
      <c r="F23" s="749">
        <f>+D23</f>
        <v/>
      </c>
      <c r="K23" s="750" t="n"/>
      <c r="L23" s="751" t="n"/>
      <c r="N23" s="752" t="n"/>
      <c r="O23" s="753">
        <f>+F23*N3</f>
        <v/>
      </c>
      <c r="Q23" s="754" t="n"/>
      <c r="R23" s="755">
        <f>+L23+O23</f>
        <v/>
      </c>
    </row>
    <row r="24" ht="15" customFormat="1" customHeight="1" s="159" thickBot="1">
      <c r="C24" s="771" t="inlineStr">
        <is>
          <t>Dólar BNA</t>
        </is>
      </c>
      <c r="D24" s="772" t="n">
        <v>3523</v>
      </c>
      <c r="F24" s="773" t="n"/>
      <c r="K24" s="750" t="n"/>
      <c r="L24" s="774" t="n"/>
      <c r="N24" s="752" t="n"/>
      <c r="O24" s="775" t="n"/>
      <c r="Q24" s="754" t="n"/>
      <c r="R24" s="776" t="n"/>
    </row>
    <row r="25" ht="15" customFormat="1" customHeight="1" s="159" thickBot="1">
      <c r="C25" s="777" t="inlineStr">
        <is>
          <t xml:space="preserve"> COSTI DIRETTI (sub-totale)</t>
        </is>
      </c>
      <c r="D25" s="777" t="n"/>
      <c r="F25" s="778">
        <f>SUM(F16:F24)</f>
        <v/>
      </c>
      <c r="K25" s="779" t="n"/>
      <c r="L25" s="780">
        <f>SUM(L17:L24)</f>
        <v/>
      </c>
      <c r="N25" s="781" t="n"/>
      <c r="O25" s="782">
        <f>SUM(O17:O24)</f>
        <v/>
      </c>
      <c r="Q25" s="777" t="n"/>
      <c r="R25" s="783">
        <f>SUM(R17:R24)</f>
        <v/>
      </c>
    </row>
    <row r="26" ht="6.75" customFormat="1" customHeight="1" s="159">
      <c r="C26" s="784" t="n"/>
      <c r="D26" s="785" t="n"/>
      <c r="F26" s="786" t="n"/>
      <c r="K26" s="785" t="n"/>
      <c r="L26" s="786" t="n"/>
      <c r="N26" s="785" t="n"/>
      <c r="O26" s="786" t="n"/>
      <c r="Q26" s="785" t="n"/>
      <c r="R26" s="786" t="n"/>
    </row>
    <row r="27" ht="33" customFormat="1" customHeight="1" s="159">
      <c r="C27" s="785" t="n"/>
      <c r="D27" s="787" t="inlineStr">
        <is>
          <t>Utilidad Mensual Gral.</t>
        </is>
      </c>
      <c r="F27" s="788">
        <f>(F14-F25)</f>
        <v/>
      </c>
      <c r="K27" s="789" t="inlineStr">
        <is>
          <t>Utilidad Mensual Gral.</t>
        </is>
      </c>
      <c r="L27" s="242">
        <f>+L14-L25</f>
        <v/>
      </c>
      <c r="N27" s="789" t="inlineStr">
        <is>
          <t>Utilidad Mensual Gral.</t>
        </is>
      </c>
      <c r="O27" s="242">
        <f>+O14-O25</f>
        <v/>
      </c>
      <c r="Q27" s="789" t="inlineStr">
        <is>
          <t>Utilidad Mensual Gral.</t>
        </is>
      </c>
      <c r="R27" s="242">
        <f>+R14-R25</f>
        <v/>
      </c>
    </row>
    <row r="28" customFormat="1" s="159">
      <c r="C28" s="785" t="n"/>
      <c r="D28" s="790" t="inlineStr">
        <is>
          <t>Margen %</t>
        </is>
      </c>
      <c r="F28" s="791">
        <f>100*F27/F14</f>
        <v/>
      </c>
      <c r="K28" s="790" t="inlineStr">
        <is>
          <t>Margen %</t>
        </is>
      </c>
      <c r="L28" s="791">
        <f>100*L27/L14</f>
        <v/>
      </c>
      <c r="N28" s="790" t="inlineStr">
        <is>
          <t>Margen %</t>
        </is>
      </c>
      <c r="O28" s="791">
        <f>100*O27/O14</f>
        <v/>
      </c>
      <c r="Q28" s="790" t="inlineStr">
        <is>
          <t>Margen %</t>
        </is>
      </c>
      <c r="R28" s="791">
        <f>100*R27/R14</f>
        <v/>
      </c>
    </row>
    <row r="29" ht="6" customFormat="1" customHeight="1" s="159" thickBot="1">
      <c r="C29" s="792" t="n"/>
      <c r="D29" s="793" t="n"/>
      <c r="F29" s="794" t="n"/>
      <c r="K29" s="793" t="n"/>
      <c r="L29" s="794" t="n"/>
      <c r="N29" s="793" t="n"/>
      <c r="O29" s="794" t="n"/>
      <c r="Q29" s="793" t="n"/>
      <c r="R29" s="794" t="n"/>
    </row>
    <row r="30" ht="15.75" customFormat="1" customHeight="1" s="159">
      <c r="C30" s="795" t="n"/>
      <c r="D30" s="796" t="n"/>
      <c r="F30" s="797" t="n"/>
      <c r="K30" s="796" t="n"/>
      <c r="L30" s="797" t="n"/>
    </row>
    <row r="31" hidden="1" customFormat="1" s="159">
      <c r="C31" s="169" t="inlineStr">
        <is>
          <t>Utilidades y Márgenes Parciales</t>
        </is>
      </c>
    </row>
    <row r="32" hidden="1" customFormat="1" s="159">
      <c r="C32" s="219" t="inlineStr">
        <is>
          <t>Utilidad Licencias Qradar Anual</t>
        </is>
      </c>
      <c r="D32" s="798">
        <f>+D6-D17</f>
        <v/>
      </c>
      <c r="F32" s="798">
        <f>+D32/D7</f>
        <v/>
      </c>
      <c r="G32" s="159" t="inlineStr">
        <is>
          <t>Utilidad Mensual</t>
        </is>
      </c>
      <c r="K32" s="799">
        <f>+K6-K17</f>
        <v/>
      </c>
      <c r="L32" s="799">
        <f>+K32/D7</f>
        <v/>
      </c>
      <c r="M32" s="159" t="inlineStr">
        <is>
          <t>Utilidad Mensual</t>
        </is>
      </c>
    </row>
    <row r="33" hidden="1" customFormat="1" s="159">
      <c r="C33" s="219" t="inlineStr">
        <is>
          <t>Margen %</t>
        </is>
      </c>
      <c r="D33" s="221">
        <f>100*D32/D6</f>
        <v/>
      </c>
      <c r="K33" s="221">
        <f>100*K32/K6</f>
        <v/>
      </c>
    </row>
    <row r="34" hidden="1" customFormat="1" s="159"/>
    <row r="35" hidden="1" customFormat="1" s="159">
      <c r="C35" s="209" t="inlineStr">
        <is>
          <t>Utilidad por hora Exp 3(N2)</t>
        </is>
      </c>
      <c r="D35" s="800">
        <f>+D8-D20</f>
        <v/>
      </c>
      <c r="F35" s="800">
        <f>+D35*D9</f>
        <v/>
      </c>
      <c r="G35" s="159" t="inlineStr">
        <is>
          <t>Utilidad Mensual</t>
        </is>
      </c>
      <c r="K35" s="801">
        <f>+K8-K20</f>
        <v/>
      </c>
      <c r="L35" s="801">
        <f>+K35*D9</f>
        <v/>
      </c>
      <c r="M35" s="159" t="inlineStr">
        <is>
          <t>Utilidad Mensual</t>
        </is>
      </c>
    </row>
    <row r="36" hidden="1" customFormat="1" s="159">
      <c r="C36" s="209" t="inlineStr">
        <is>
          <t>Margen %</t>
        </is>
      </c>
      <c r="D36" s="211">
        <f>100*D35/D8</f>
        <v/>
      </c>
      <c r="K36" s="211">
        <f>100*K35/K8</f>
        <v/>
      </c>
    </row>
    <row r="37" hidden="1" customFormat="1" s="159"/>
    <row r="38" hidden="1" customFormat="1" s="159">
      <c r="C38" s="206" t="inlineStr">
        <is>
          <t>Utilidad por hora Exp 4 (N1)</t>
        </is>
      </c>
      <c r="D38" s="802">
        <f>+D10-D22</f>
        <v/>
      </c>
      <c r="F38" s="802">
        <f>+D38*D11</f>
        <v/>
      </c>
      <c r="G38" s="159" t="inlineStr">
        <is>
          <t>Utilidad Mensual</t>
        </is>
      </c>
      <c r="K38" s="803">
        <f>+K10-K22</f>
        <v/>
      </c>
      <c r="L38" s="803">
        <f>+K38*D11</f>
        <v/>
      </c>
      <c r="M38" s="159" t="inlineStr">
        <is>
          <t>Utilidad Mensual</t>
        </is>
      </c>
    </row>
    <row r="39" hidden="1" customFormat="1" s="159">
      <c r="C39" s="206" t="inlineStr">
        <is>
          <t>Margen %</t>
        </is>
      </c>
      <c r="D39" s="208">
        <f>100*D38/D10</f>
        <v/>
      </c>
      <c r="K39" s="208">
        <f>100*K38/K10</f>
        <v/>
      </c>
    </row>
    <row r="40" hidden="1" customFormat="1" s="159"/>
    <row r="41" hidden="1" customFormat="1" s="159">
      <c r="C41" s="216" t="inlineStr">
        <is>
          <t>Utilidad Zona América</t>
        </is>
      </c>
      <c r="D41" s="804">
        <f>+D12-D24</f>
        <v/>
      </c>
      <c r="F41" s="804">
        <f>+D41</f>
        <v/>
      </c>
      <c r="G41" s="159" t="inlineStr">
        <is>
          <t>Utilidad Mensual</t>
        </is>
      </c>
      <c r="K41" s="805">
        <f>+K12-K24</f>
        <v/>
      </c>
      <c r="L41" s="805">
        <f>+K41</f>
        <v/>
      </c>
      <c r="M41" s="159" t="inlineStr">
        <is>
          <t>Utilidad Mensual</t>
        </is>
      </c>
    </row>
    <row r="42" hidden="1" customFormat="1" s="159">
      <c r="C42" s="216" t="inlineStr">
        <is>
          <t>Margen %</t>
        </is>
      </c>
      <c r="D42" s="218">
        <f>100*D41/D12</f>
        <v/>
      </c>
      <c r="K42" s="218">
        <f>100*K41/K12</f>
        <v/>
      </c>
    </row>
    <row r="43" hidden="1" customFormat="1" s="159">
      <c r="F43" s="806">
        <f>SUM(F32:F42)</f>
        <v/>
      </c>
      <c r="H43" s="807" t="n"/>
      <c r="L43" s="808">
        <f>SUM(L32:L42)</f>
        <v/>
      </c>
    </row>
    <row r="44" hidden="1" customFormat="1" s="159"/>
    <row r="45" hidden="1" customFormat="1" s="159"/>
    <row r="46" hidden="1" ht="22.5" customFormat="1" customHeight="1" s="159" thickBot="1">
      <c r="C46" s="261" t="inlineStr">
        <is>
          <t xml:space="preserve">Implementación por única vez (Cálculo) </t>
        </is>
      </c>
    </row>
    <row r="47" hidden="1" customFormat="1" s="159">
      <c r="C47" s="809" t="inlineStr">
        <is>
          <t>Venta Implementación Hora Exp 2 (N3)</t>
        </is>
      </c>
      <c r="D47" s="810">
        <f>+'Cotizador EPS'!C3</f>
        <v/>
      </c>
      <c r="F47" s="811">
        <f>+D47*D48</f>
        <v/>
      </c>
    </row>
    <row r="48" hidden="1" ht="15" customFormat="1" customHeight="1" s="159" thickBot="1">
      <c r="C48" s="721" t="inlineStr">
        <is>
          <t>Cantidad Horas</t>
        </is>
      </c>
      <c r="D48" s="722">
        <f>+'Cotizador EPS'!D13</f>
        <v/>
      </c>
      <c r="F48" s="723" t="n"/>
    </row>
    <row r="49" hidden="1" ht="13.5" customFormat="1" customHeight="1" s="159" thickBot="1">
      <c r="B49" s="262" t="inlineStr">
        <is>
          <t xml:space="preserve">Margen </t>
        </is>
      </c>
    </row>
    <row r="50" hidden="1" customFormat="1" s="159">
      <c r="B50" s="263" t="n">
        <v>0.3</v>
      </c>
      <c r="C50" s="812" t="inlineStr">
        <is>
          <t>Costo Implementación Hora Exp 2 (N3)</t>
        </is>
      </c>
      <c r="D50" s="813">
        <f>+D47-((B50*D47)/100%)</f>
        <v/>
      </c>
      <c r="F50" s="811">
        <f>+D50*D51</f>
        <v/>
      </c>
    </row>
    <row r="51" hidden="1" ht="15" customFormat="1" customHeight="1" s="159" thickBot="1">
      <c r="C51" s="721" t="inlineStr">
        <is>
          <t>Cantidad Horas</t>
        </is>
      </c>
      <c r="D51" s="722" t="n">
        <v>160</v>
      </c>
      <c r="F51" s="723" t="n"/>
    </row>
    <row r="52" hidden="1" customFormat="1" s="159">
      <c r="C52" s="784" t="n"/>
      <c r="D52" s="785" t="n"/>
      <c r="F52" s="786" t="n"/>
    </row>
    <row r="53" hidden="1" customFormat="1" s="159">
      <c r="C53" s="785" t="n"/>
      <c r="D53" s="787" t="inlineStr">
        <is>
          <t>Utilidad Implementación</t>
        </is>
      </c>
      <c r="F53" s="788">
        <f>+F47-F50</f>
        <v/>
      </c>
    </row>
    <row r="54" hidden="1" customFormat="1" s="159">
      <c r="C54" s="785" t="n"/>
      <c r="D54" s="790" t="inlineStr">
        <is>
          <t>Margen %</t>
        </is>
      </c>
      <c r="F54" s="791">
        <f>100*F53/F47</f>
        <v/>
      </c>
    </row>
    <row r="55" hidden="1" ht="15" customFormat="1" customHeight="1" s="159" thickBot="1">
      <c r="C55" s="792" t="n"/>
      <c r="D55" s="793" t="n"/>
      <c r="F55" s="794" t="n"/>
    </row>
    <row r="56" hidden="1" customFormat="1" s="159"/>
    <row r="57" hidden="1" customFormat="1" s="159">
      <c r="C57" s="258" t="inlineStr">
        <is>
          <t>Utilidad Hora Exp 2 (N3)</t>
        </is>
      </c>
      <c r="D57" s="814">
        <f>+D47-D50</f>
        <v/>
      </c>
    </row>
    <row r="58" hidden="1" customFormat="1" s="159">
      <c r="C58" s="258" t="inlineStr">
        <is>
          <t xml:space="preserve">Margen </t>
        </is>
      </c>
      <c r="D58" s="260">
        <f>100*D57/D47</f>
        <v/>
      </c>
    </row>
    <row r="59" customFormat="1" s="159"/>
    <row r="60" customFormat="1" s="159"/>
    <row r="61" customFormat="1" s="159"/>
    <row r="62" customFormat="1" s="159"/>
    <row r="63" customFormat="1" s="159"/>
    <row r="64" customFormat="1" s="159"/>
    <row r="65" customFormat="1" s="159"/>
    <row r="66" customFormat="1" s="159"/>
    <row r="67" customFormat="1" s="159"/>
    <row r="68" customFormat="1" s="159"/>
    <row r="69" customFormat="1" s="159"/>
    <row r="70" customFormat="1" s="159"/>
    <row r="71" customFormat="1" s="159"/>
    <row r="72" customFormat="1" s="159"/>
    <row r="73" customFormat="1" s="159"/>
    <row r="74" customFormat="1" s="159"/>
    <row r="75" customFormat="1" s="159"/>
    <row r="76" customFormat="1" s="159"/>
    <row r="77" customFormat="1" s="159"/>
    <row r="78" customFormat="1" s="159"/>
    <row r="79" customFormat="1" s="159"/>
    <row r="80" customFormat="1" s="159"/>
    <row r="81" customFormat="1" s="159"/>
    <row r="82" customFormat="1" s="159"/>
    <row r="83" customFormat="1" s="159"/>
    <row r="84" customFormat="1" s="159"/>
    <row r="85" customFormat="1" s="159"/>
    <row r="86" customFormat="1" s="159"/>
  </sheetData>
  <mergeCells count="7">
    <mergeCell ref="A5:B14"/>
    <mergeCell ref="B20:B22"/>
    <mergeCell ref="Q5:R5"/>
    <mergeCell ref="K5:L5"/>
    <mergeCell ref="A17:B17"/>
    <mergeCell ref="N5:O5"/>
    <mergeCell ref="C5:F5"/>
  </mergeCells>
  <pageMargins left="0.7" right="0.7" top="0.75" bottom="0.75" header="0.3" footer="0.3"/>
  <pageSetup orientation="portrait"/>
</worksheet>
</file>

<file path=xl/worksheets/sheet5.xml><?xml version="1.0" encoding="utf-8"?>
<worksheet xmlns="http://schemas.openxmlformats.org/spreadsheetml/2006/main">
  <sheetPr>
    <outlinePr summaryBelow="1" summaryRight="1"/>
    <pageSetUpPr/>
  </sheetPr>
  <dimension ref="C2:F14"/>
  <sheetViews>
    <sheetView workbookViewId="0">
      <selection activeCell="K8" sqref="K8"/>
    </sheetView>
  </sheetViews>
  <sheetFormatPr baseColWidth="10" defaultColWidth="11.44140625" defaultRowHeight="14.4"/>
  <cols>
    <col width="11.44140625" customWidth="1" style="205" min="1" max="2"/>
    <col width="11.44140625" customWidth="1" style="205" min="7" max="28"/>
  </cols>
  <sheetData>
    <row r="1" customFormat="1" s="205"/>
    <row r="2" ht="57.6" customHeight="1">
      <c r="C2" s="193" t="inlineStr">
        <is>
          <t>SECTOR</t>
        </is>
      </c>
      <c r="D2" s="194" t="inlineStr">
        <is>
          <t>NIVEL</t>
        </is>
      </c>
      <c r="E2" s="195" t="inlineStr">
        <is>
          <t>TARIFA ONE SHOT</t>
        </is>
      </c>
      <c r="F2" s="195" t="inlineStr">
        <is>
          <t>TARIFA RECURRENTE (&gt; 6 MESES)</t>
        </is>
      </c>
    </row>
    <row r="3">
      <c r="C3" s="555" t="inlineStr">
        <is>
          <t>GRC</t>
        </is>
      </c>
      <c r="D3" s="196" t="inlineStr">
        <is>
          <t>EXPERT</t>
        </is>
      </c>
      <c r="E3" s="815" t="n">
        <v>100</v>
      </c>
      <c r="F3" s="816" t="n">
        <v>100</v>
      </c>
    </row>
    <row r="4">
      <c r="C4" s="817" t="n"/>
      <c r="D4" s="199" t="inlineStr">
        <is>
          <t>EXP 1</t>
        </is>
      </c>
      <c r="E4" s="818" t="n">
        <v>75</v>
      </c>
      <c r="F4" s="819" t="n">
        <v>53</v>
      </c>
    </row>
    <row r="5">
      <c r="C5" s="817" t="n"/>
      <c r="D5" s="199" t="inlineStr">
        <is>
          <t>EXP 2</t>
        </is>
      </c>
      <c r="E5" s="820" t="n">
        <v>60</v>
      </c>
      <c r="F5" s="821" t="n">
        <v>36</v>
      </c>
    </row>
    <row r="6">
      <c r="C6" s="555" t="inlineStr">
        <is>
          <t>BT</t>
        </is>
      </c>
      <c r="D6" s="196" t="inlineStr">
        <is>
          <t>EXP 1</t>
        </is>
      </c>
      <c r="E6" s="815" t="n">
        <v>65</v>
      </c>
      <c r="F6" s="816" t="n">
        <v>30</v>
      </c>
    </row>
    <row r="7">
      <c r="C7" s="817" t="n"/>
      <c r="D7" s="199" t="inlineStr">
        <is>
          <t>EXP 2</t>
        </is>
      </c>
      <c r="E7" s="818" t="n">
        <v>55</v>
      </c>
      <c r="F7" s="819" t="n">
        <v>23</v>
      </c>
    </row>
    <row r="8">
      <c r="C8" s="817" t="n"/>
      <c r="D8" s="199" t="inlineStr">
        <is>
          <t>EXP 3</t>
        </is>
      </c>
      <c r="E8" s="820" t="n">
        <v>45</v>
      </c>
      <c r="F8" s="821" t="n">
        <v>20</v>
      </c>
    </row>
    <row r="9">
      <c r="C9" s="555" t="inlineStr">
        <is>
          <t>CO</t>
        </is>
      </c>
      <c r="D9" s="196" t="inlineStr">
        <is>
          <t>EXPERT</t>
        </is>
      </c>
      <c r="E9" s="815" t="n">
        <v>100</v>
      </c>
      <c r="F9" s="816" t="n">
        <v>100</v>
      </c>
    </row>
    <row r="10">
      <c r="C10" s="817" t="n"/>
      <c r="D10" s="199" t="inlineStr">
        <is>
          <t>EXP 1</t>
        </is>
      </c>
      <c r="E10" s="818" t="n">
        <v>75</v>
      </c>
      <c r="F10" s="819" t="n">
        <v>50</v>
      </c>
    </row>
    <row r="11">
      <c r="C11" s="817" t="n"/>
      <c r="D11" s="199" t="inlineStr">
        <is>
          <t>EXP 2</t>
        </is>
      </c>
      <c r="E11" s="820" t="n">
        <v>65</v>
      </c>
      <c r="F11" s="821" t="n">
        <v>47</v>
      </c>
    </row>
    <row r="12">
      <c r="C12" s="822" t="inlineStr">
        <is>
          <t>DEV</t>
        </is>
      </c>
      <c r="D12" s="196" t="inlineStr">
        <is>
          <t>EXP 1</t>
        </is>
      </c>
      <c r="E12" s="815" t="n">
        <v>80</v>
      </c>
      <c r="F12" s="816" t="n">
        <v>80</v>
      </c>
    </row>
    <row r="13">
      <c r="C13" s="650" t="n"/>
      <c r="D13" s="199" t="inlineStr">
        <is>
          <t>EXP 2</t>
        </is>
      </c>
      <c r="E13" s="818" t="n">
        <v>55</v>
      </c>
      <c r="F13" s="819" t="n">
        <v>42</v>
      </c>
    </row>
    <row r="14">
      <c r="C14" s="823" t="n"/>
      <c r="D14" s="204" t="inlineStr">
        <is>
          <t>EXP 3</t>
        </is>
      </c>
      <c r="E14" s="820" t="n">
        <v>45</v>
      </c>
      <c r="F14" s="821" t="n">
        <v>31</v>
      </c>
    </row>
    <row r="15" customFormat="1" s="205"/>
    <row r="16" customFormat="1" s="205"/>
    <row r="17" customFormat="1" s="205"/>
    <row r="18" customFormat="1" s="205"/>
    <row r="19" customFormat="1" s="205"/>
    <row r="20" customFormat="1" s="205"/>
    <row r="21" customFormat="1" s="205"/>
    <row r="22" customFormat="1" s="205"/>
    <row r="23" customFormat="1" s="205"/>
    <row r="24" customFormat="1" s="205"/>
    <row r="25" customFormat="1" s="205"/>
    <row r="26" customFormat="1" s="205"/>
    <row r="27" customFormat="1" s="205"/>
    <row r="28" customFormat="1" s="205"/>
    <row r="29" customFormat="1" s="205"/>
    <row r="30" customFormat="1" s="205"/>
    <row r="31" customFormat="1" s="205"/>
    <row r="32" customFormat="1" s="205"/>
    <row r="33" customFormat="1" s="205"/>
    <row r="34" customFormat="1" s="205"/>
    <row r="35" customFormat="1" s="205"/>
    <row r="36" customFormat="1" s="205"/>
    <row r="37" customFormat="1" s="205"/>
    <row r="38" customFormat="1" s="205"/>
    <row r="39" customFormat="1" s="205"/>
    <row r="40" customFormat="1" s="205"/>
    <row r="41" customFormat="1" s="205"/>
    <row r="42" customFormat="1" s="205"/>
    <row r="43" customFormat="1" s="205"/>
    <row r="44" customFormat="1" s="205"/>
    <row r="45" customFormat="1" s="205"/>
    <row r="46" customFormat="1" s="205"/>
    <row r="47" customFormat="1" s="205"/>
    <row r="48" customFormat="1" s="205"/>
    <row r="49" customFormat="1" s="205"/>
    <row r="50" customFormat="1" s="205"/>
    <row r="51" customFormat="1" s="205"/>
    <row r="52" customFormat="1" s="205"/>
    <row r="53" customFormat="1" s="205"/>
    <row r="54" customFormat="1" s="205"/>
    <row r="55" customFormat="1" s="205"/>
    <row r="56" customFormat="1" s="205"/>
    <row r="57" customFormat="1" s="205"/>
    <row r="58" customFormat="1" s="205"/>
    <row r="59" customFormat="1" s="205"/>
    <row r="60" customFormat="1" s="205"/>
    <row r="61" customFormat="1" s="205"/>
    <row r="62" customFormat="1" s="205"/>
    <row r="63" customFormat="1" s="205"/>
    <row r="64" customFormat="1" s="205"/>
    <row r="65" customFormat="1" s="205"/>
    <row r="66" customFormat="1" s="205"/>
    <row r="67" customFormat="1" s="205"/>
    <row r="68" customFormat="1" s="205"/>
    <row r="69" customFormat="1" s="205"/>
    <row r="70" customFormat="1" s="205"/>
    <row r="71" customFormat="1" s="205"/>
    <row r="72" customFormat="1" s="205"/>
    <row r="73" customFormat="1" s="205"/>
    <row r="74" customFormat="1" s="205"/>
  </sheetData>
  <mergeCells count="4">
    <mergeCell ref="C6:C8"/>
    <mergeCell ref="C9:C11"/>
    <mergeCell ref="C3:C5"/>
    <mergeCell ref="C12:C14"/>
  </mergeCell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C3:G9"/>
  <sheetViews>
    <sheetView workbookViewId="0">
      <selection activeCell="C8" sqref="C8:D9"/>
    </sheetView>
  </sheetViews>
  <sheetFormatPr baseColWidth="10" defaultColWidth="11.44140625" defaultRowHeight="14.4"/>
  <cols>
    <col width="11.44140625" customWidth="1" style="205" min="1" max="2"/>
    <col width="18.44140625" customWidth="1" min="3" max="3"/>
    <col width="19" customWidth="1" min="4" max="4"/>
    <col width="6" customWidth="1" min="5" max="7"/>
    <col width="11.44140625" customWidth="1" style="205" min="8" max="29"/>
  </cols>
  <sheetData>
    <row r="1" customFormat="1" s="205"/>
    <row r="2" ht="15" customFormat="1" customHeight="1" s="205" thickBot="1"/>
    <row r="3">
      <c r="C3" s="560" t="inlineStr">
        <is>
          <t>CALCULADORA</t>
        </is>
      </c>
      <c r="D3" s="824" t="n"/>
      <c r="E3" s="205" t="n"/>
      <c r="F3" s="205" t="n"/>
      <c r="G3" s="205" t="n"/>
    </row>
    <row r="4" ht="15" customHeight="1" thickBot="1">
      <c r="C4" s="825" t="n"/>
      <c r="D4" s="826" t="n"/>
      <c r="E4" s="205" t="n"/>
      <c r="F4" s="205" t="n"/>
      <c r="G4" s="205" t="n"/>
    </row>
    <row r="5" ht="18.6" customHeight="1" thickBot="1">
      <c r="C5" s="250" t="inlineStr">
        <is>
          <t>TC oficial</t>
        </is>
      </c>
      <c r="D5" s="250" t="n">
        <v>265.5</v>
      </c>
      <c r="E5" s="205" t="n"/>
      <c r="F5" s="205" t="n"/>
      <c r="G5" s="205" t="n"/>
    </row>
    <row r="6" ht="18.6" customHeight="1" thickBot="1">
      <c r="C6" s="251" t="inlineStr">
        <is>
          <t>TC Mep</t>
        </is>
      </c>
      <c r="D6" s="251" t="n">
        <v>479.79</v>
      </c>
      <c r="E6" s="205" t="n"/>
      <c r="F6" s="205" t="n"/>
      <c r="G6" s="205" t="n"/>
    </row>
    <row r="7" ht="54.6" customHeight="1" thickBot="1">
      <c r="C7" s="251" t="inlineStr">
        <is>
          <t>Valor del proyecto en USD mep</t>
        </is>
      </c>
      <c r="D7" s="827" t="n">
        <v>1950</v>
      </c>
      <c r="E7" s="205" t="n"/>
      <c r="F7" s="205" t="n"/>
      <c r="G7" s="205" t="n"/>
    </row>
    <row r="8" ht="15" customHeight="1" thickBot="1">
      <c r="C8" s="564" t="inlineStr">
        <is>
          <t>VALOR DEL PROYECTO EN USD OFICIALES</t>
        </is>
      </c>
      <c r="D8" s="643" t="n"/>
      <c r="E8" s="828">
        <f>+D7*(D6/D5)</f>
        <v/>
      </c>
      <c r="F8" s="642" t="n"/>
      <c r="G8" s="643" t="n"/>
    </row>
    <row r="9" ht="15" customHeight="1" thickBot="1">
      <c r="C9" s="729" t="n"/>
      <c r="D9" s="667" t="n"/>
      <c r="E9" s="666" t="n"/>
      <c r="F9" s="666" t="n"/>
      <c r="G9" s="667" t="n"/>
    </row>
    <row r="10" customFormat="1" s="205"/>
    <row r="11" customFormat="1" s="205"/>
    <row r="12" customFormat="1" s="205"/>
    <row r="13" customFormat="1" s="205"/>
    <row r="14" customFormat="1" s="205"/>
    <row r="15" customFormat="1" s="205"/>
    <row r="16" customFormat="1" s="205"/>
    <row r="17" customFormat="1" s="205"/>
    <row r="18" customFormat="1" s="205"/>
    <row r="19" customFormat="1" s="205"/>
    <row r="20" customFormat="1" s="205"/>
    <row r="21" customFormat="1" s="205"/>
    <row r="22" customFormat="1" s="205"/>
    <row r="23" customFormat="1" s="205"/>
    <row r="24" customFormat="1" s="205"/>
    <row r="25" customFormat="1" s="205"/>
    <row r="26" customFormat="1" s="205"/>
    <row r="27" customFormat="1" s="205"/>
    <row r="28" customFormat="1" s="205"/>
    <row r="29" customFormat="1" s="205"/>
    <row r="30" customFormat="1" s="205"/>
    <row r="31" customFormat="1" s="205"/>
    <row r="32" customFormat="1" s="205"/>
    <row r="33" customFormat="1" s="205"/>
    <row r="34" customFormat="1" s="205"/>
    <row r="35" customFormat="1" s="205"/>
    <row r="36" customFormat="1" s="205"/>
    <row r="37" customFormat="1" s="205"/>
    <row r="38" customFormat="1" s="205"/>
    <row r="39" customFormat="1" s="205"/>
    <row r="40" customFormat="1" s="205"/>
    <row r="41" customFormat="1" s="205"/>
    <row r="42" customFormat="1" s="205"/>
    <row r="43" customFormat="1" s="205"/>
    <row r="44" customFormat="1" s="205"/>
    <row r="45" customFormat="1" s="205"/>
    <row r="46" customFormat="1" s="205"/>
    <row r="47" customFormat="1" s="205"/>
    <row r="48" customFormat="1" s="205"/>
    <row r="49" customFormat="1" s="205"/>
    <row r="50" customFormat="1" s="205"/>
    <row r="51" customFormat="1" s="205"/>
    <row r="52" customFormat="1" s="205"/>
    <row r="53" customFormat="1" s="205"/>
    <row r="54" customFormat="1" s="205"/>
    <row r="55" customFormat="1" s="205"/>
    <row r="56" customFormat="1" s="205"/>
    <row r="57" customFormat="1" s="205"/>
    <row r="58" customFormat="1" s="205"/>
    <row r="59" customFormat="1" s="205"/>
    <row r="60" customFormat="1" s="205"/>
    <row r="61" customFormat="1" s="205"/>
    <row r="62" customFormat="1" s="205"/>
    <row r="63" customFormat="1" s="205"/>
    <row r="64" customFormat="1" s="205"/>
    <row r="65" customFormat="1" s="205"/>
    <row r="66" customFormat="1" s="205"/>
    <row r="67" customFormat="1" s="205"/>
    <row r="68" customFormat="1" s="205"/>
    <row r="69" customFormat="1" s="205"/>
    <row r="70" customFormat="1" s="205"/>
    <row r="71" customFormat="1" s="205"/>
    <row r="72" customFormat="1" s="205"/>
    <row r="73" customFormat="1" s="205"/>
    <row r="74" customFormat="1" s="205"/>
    <row r="75" customFormat="1" s="205"/>
    <row r="76" customFormat="1" s="205"/>
    <row r="77" customFormat="1" s="205"/>
    <row r="78" customFormat="1" s="205"/>
    <row r="79" customFormat="1" s="205"/>
    <row r="80" customFormat="1" s="205"/>
    <row r="81" customFormat="1" s="205"/>
    <row r="82" customFormat="1" s="205"/>
    <row r="83" customFormat="1" s="205"/>
    <row r="84" customFormat="1" s="205"/>
    <row r="85" customFormat="1" s="205"/>
    <row r="86" customFormat="1" s="205"/>
    <row r="87" customFormat="1" s="205"/>
    <row r="88" customFormat="1" s="205"/>
    <row r="89" customFormat="1" s="205"/>
    <row r="90" customFormat="1" s="205"/>
    <row r="91" customFormat="1" s="205"/>
    <row r="92" customFormat="1" s="205"/>
    <row r="93" customFormat="1" s="205"/>
    <row r="94" customFormat="1" s="205"/>
    <row r="95" customFormat="1" s="205"/>
    <row r="96" customFormat="1" s="205"/>
    <row r="97" customFormat="1" s="205"/>
    <row r="98" customFormat="1" s="205"/>
    <row r="99" customFormat="1" s="205"/>
    <row r="100" customFormat="1" s="205"/>
    <row r="101" customFormat="1" s="205"/>
    <row r="102" customFormat="1" s="205"/>
    <row r="103" customFormat="1" s="205"/>
  </sheetData>
  <mergeCells count="3">
    <mergeCell ref="C8:D9"/>
    <mergeCell ref="E8:G9"/>
    <mergeCell ref="C3:D4"/>
  </mergeCells>
  <pageMargins left="0.7" right="0.7" top="0.75" bottom="0.75" header="0.3" footer="0.3"/>
</worksheet>
</file>

<file path=xl/worksheets/sheet7.xml><?xml version="1.0" encoding="utf-8"?>
<worksheet xmlns="http://schemas.openxmlformats.org/spreadsheetml/2006/main">
  <sheetPr>
    <tabColor theme="0"/>
    <outlinePr summaryBelow="1" summaryRight="1"/>
    <pageSetUpPr/>
  </sheetPr>
  <dimension ref="B2:P23"/>
  <sheetViews>
    <sheetView zoomScale="91" zoomScaleNormal="91" workbookViewId="0">
      <selection activeCell="N23" sqref="N23"/>
    </sheetView>
  </sheetViews>
  <sheetFormatPr baseColWidth="10" defaultColWidth="11.44140625" defaultRowHeight="14.4"/>
  <cols>
    <col width="5.33203125" customWidth="1" style="1" min="1" max="1"/>
    <col width="26.33203125" customWidth="1" style="1" min="2" max="2"/>
    <col width="6.33203125" bestFit="1" customWidth="1" style="1" min="3" max="3"/>
    <col width="5.88671875" customWidth="1" style="4" min="4" max="4"/>
    <col width="13.5546875" bestFit="1" customWidth="1" style="4" min="5" max="5"/>
    <col width="13.6640625" bestFit="1" customWidth="1" style="4" min="6" max="6"/>
    <col width="17" customWidth="1" style="4" min="7" max="7"/>
    <col width="5.88671875" customWidth="1" style="4" min="8" max="8"/>
    <col width="13.5546875" bestFit="1" customWidth="1" style="4" min="9" max="9"/>
    <col width="13.88671875" bestFit="1" customWidth="1" style="4" min="10" max="10"/>
    <col width="16" bestFit="1" customWidth="1" style="4" min="11" max="11"/>
    <col width="5.88671875" customWidth="1" style="4" min="12" max="12"/>
    <col width="13.5546875" bestFit="1" customWidth="1" style="4" min="13" max="13"/>
    <col width="13.88671875" bestFit="1" customWidth="1" style="4" min="14" max="14"/>
    <col width="16" bestFit="1" customWidth="1" style="4" min="15" max="15"/>
    <col width="15.88671875" customWidth="1" style="1" min="16" max="16"/>
    <col width="11.44140625" customWidth="1" style="1" min="17" max="16384"/>
  </cols>
  <sheetData>
    <row r="1" ht="1.5" customHeight="1"/>
    <row r="2" ht="12" customHeight="1">
      <c r="D2" s="829" t="inlineStr">
        <is>
          <t>Exp 1</t>
        </is>
      </c>
      <c r="E2" s="829">
        <f>+'Cotizador EPS'!C2</f>
        <v/>
      </c>
    </row>
    <row r="3">
      <c r="D3" s="829" t="inlineStr">
        <is>
          <t>Exp 2</t>
        </is>
      </c>
      <c r="E3" s="829">
        <f>+'Cotizador EPS'!C3</f>
        <v/>
      </c>
      <c r="F3" s="830" t="n"/>
      <c r="G3" s="831" t="inlineStr">
        <is>
          <t>Meses</t>
        </is>
      </c>
      <c r="H3" s="1" t="n"/>
    </row>
    <row r="4">
      <c r="D4" s="829" t="inlineStr">
        <is>
          <t>Exp 3</t>
        </is>
      </c>
      <c r="E4" s="829">
        <f>+'Cotizador EPS'!C4</f>
        <v/>
      </c>
      <c r="F4" s="830" t="n"/>
      <c r="G4" s="2" t="n">
        <v>12</v>
      </c>
      <c r="H4" s="1" t="n"/>
    </row>
    <row r="5">
      <c r="D5" s="829" t="inlineStr">
        <is>
          <t>Exp 4</t>
        </is>
      </c>
      <c r="E5" s="829" t="n">
        <v>30</v>
      </c>
      <c r="F5" s="830" t="n"/>
      <c r="G5" s="830" t="n"/>
      <c r="H5" s="1" t="n"/>
    </row>
    <row r="6" ht="1.5" customHeight="1" thickBot="1"/>
    <row r="7" ht="16.2" customHeight="1" thickBot="1">
      <c r="B7" s="832" t="inlineStr">
        <is>
          <t>Detalle</t>
        </is>
      </c>
      <c r="C7" s="832" t="inlineStr">
        <is>
          <t>Exp</t>
        </is>
      </c>
      <c r="D7" s="833" t="inlineStr">
        <is>
          <t>1er Año</t>
        </is>
      </c>
      <c r="E7" s="693" t="n"/>
      <c r="F7" s="693" t="n"/>
      <c r="G7" s="694" t="n"/>
      <c r="H7" s="834" t="inlineStr">
        <is>
          <t>2do Año</t>
        </is>
      </c>
      <c r="I7" s="642" t="n"/>
      <c r="J7" s="642" t="n"/>
      <c r="K7" s="643" t="n"/>
      <c r="L7" s="835" t="inlineStr">
        <is>
          <t>3er Año</t>
        </is>
      </c>
      <c r="M7" s="642" t="n"/>
      <c r="N7" s="642" t="n"/>
      <c r="O7" s="643" t="n"/>
      <c r="P7" s="572" t="inlineStr">
        <is>
          <t>TOTAL 3 Años</t>
        </is>
      </c>
    </row>
    <row r="8" ht="19.5" customHeight="1" thickBot="1">
      <c r="B8" s="766" t="n"/>
      <c r="C8" s="766" t="n"/>
      <c r="D8" s="21" t="inlineStr">
        <is>
          <t>HH</t>
        </is>
      </c>
      <c r="E8" s="22" t="inlineStr">
        <is>
          <t>Valor Exp</t>
        </is>
      </c>
      <c r="F8" s="23" t="inlineStr">
        <is>
          <t>Mensual</t>
        </is>
      </c>
      <c r="G8" s="25" t="inlineStr">
        <is>
          <t>Anual</t>
        </is>
      </c>
      <c r="H8" s="27" t="inlineStr">
        <is>
          <t>HH</t>
        </is>
      </c>
      <c r="I8" s="28" t="inlineStr">
        <is>
          <t>Valor Exp</t>
        </is>
      </c>
      <c r="J8" s="29" t="inlineStr">
        <is>
          <t>Mensual</t>
        </is>
      </c>
      <c r="K8" s="31" t="inlineStr">
        <is>
          <t>Anual</t>
        </is>
      </c>
      <c r="L8" s="33" t="inlineStr">
        <is>
          <t>HH</t>
        </is>
      </c>
      <c r="M8" s="34" t="inlineStr">
        <is>
          <t>Valor Exp</t>
        </is>
      </c>
      <c r="N8" s="35" t="inlineStr">
        <is>
          <t>SubTotal</t>
        </is>
      </c>
      <c r="O8" s="37" t="inlineStr">
        <is>
          <t>Anual</t>
        </is>
      </c>
      <c r="P8" s="836" t="n"/>
    </row>
    <row r="9" ht="17.25" customHeight="1">
      <c r="B9" s="40" t="inlineStr">
        <is>
          <t>Implementacion</t>
        </is>
      </c>
      <c r="C9" s="64" t="inlineStr">
        <is>
          <t>Exp2</t>
        </is>
      </c>
      <c r="D9" s="41">
        <f>+'Cotizador EPS'!D13</f>
        <v/>
      </c>
      <c r="E9" s="837">
        <f>+'Cotizador EPS'!C3</f>
        <v/>
      </c>
      <c r="F9" s="838">
        <f>+D9*E9</f>
        <v/>
      </c>
      <c r="G9" s="839">
        <f>+F9</f>
        <v/>
      </c>
      <c r="H9" s="45">
        <f>+'Cotizador EPS'!E13</f>
        <v/>
      </c>
      <c r="I9" s="840">
        <f>+'Cotizador EPS'!C3</f>
        <v/>
      </c>
      <c r="J9" s="841">
        <f>+H9*I9</f>
        <v/>
      </c>
      <c r="K9" s="842">
        <f>+J9</f>
        <v/>
      </c>
      <c r="L9" s="49">
        <f>+'Cotizador EPS'!F13</f>
        <v/>
      </c>
      <c r="M9" s="843">
        <f>+'Cotizador EPS'!C3</f>
        <v/>
      </c>
      <c r="N9" s="844">
        <f>+L9*M9</f>
        <v/>
      </c>
      <c r="O9" s="845">
        <f>+N9</f>
        <v/>
      </c>
      <c r="P9" s="846">
        <f>+G9+K9+O9</f>
        <v/>
      </c>
    </row>
    <row r="10" ht="5.25" customHeight="1"/>
    <row r="11" ht="17.25" customHeight="1">
      <c r="B11" s="847" t="inlineStr">
        <is>
          <t>Tratamiento Incidente SIEM</t>
        </is>
      </c>
      <c r="C11" s="65" t="inlineStr">
        <is>
          <t>Exp 2</t>
        </is>
      </c>
      <c r="D11" s="9">
        <f>+'Cotizador EPS'!D17</f>
        <v/>
      </c>
      <c r="E11" s="848">
        <f>+'Cotizador EPS'!C3</f>
        <v/>
      </c>
      <c r="F11" s="849">
        <f>+D11*E11</f>
        <v/>
      </c>
      <c r="G11" s="850">
        <f>+F11*$G$4</f>
        <v/>
      </c>
      <c r="H11" s="12">
        <f>+'Cotizador EPS'!E17</f>
        <v/>
      </c>
      <c r="I11" s="851">
        <f>+'Cotizador EPS'!C3</f>
        <v/>
      </c>
      <c r="J11" s="852">
        <f>+H11*I11</f>
        <v/>
      </c>
      <c r="K11" s="853">
        <f>+J11*$G$4</f>
        <v/>
      </c>
      <c r="L11" s="15">
        <f>+'Cotizador EPS'!F17</f>
        <v/>
      </c>
      <c r="M11" s="854">
        <f>+'Cotizador EPS'!C3</f>
        <v/>
      </c>
      <c r="N11" s="855">
        <f>+L11*M11</f>
        <v/>
      </c>
      <c r="O11" s="856">
        <f>+N11*$G$4</f>
        <v/>
      </c>
      <c r="P11" s="857">
        <f>+G11+K11+O11</f>
        <v/>
      </c>
    </row>
    <row r="12" ht="17.25" customHeight="1">
      <c r="B12" s="763" t="n"/>
      <c r="C12" s="65" t="inlineStr">
        <is>
          <t>Exp 3</t>
        </is>
      </c>
      <c r="D12" s="9">
        <f>+'Cotizador EPS'!D18</f>
        <v/>
      </c>
      <c r="E12" s="848">
        <f>+'Cotizador EPS'!C4</f>
        <v/>
      </c>
      <c r="F12" s="849">
        <f>+D12*E12</f>
        <v/>
      </c>
      <c r="G12" s="850">
        <f>+F12*$G$4</f>
        <v/>
      </c>
      <c r="H12" s="12">
        <f>+'Cotizador EPS'!E18</f>
        <v/>
      </c>
      <c r="I12" s="851">
        <f>+'Cotizador EPS'!C4</f>
        <v/>
      </c>
      <c r="J12" s="852">
        <f>+H12*I12</f>
        <v/>
      </c>
      <c r="K12" s="853">
        <f>+J12*$G$4</f>
        <v/>
      </c>
      <c r="L12" s="15">
        <f>+'Cotizador EPS'!F18</f>
        <v/>
      </c>
      <c r="M12" s="854">
        <f>+'Cotizador EPS'!C4</f>
        <v/>
      </c>
      <c r="N12" s="855">
        <f>+L12*M12</f>
        <v/>
      </c>
      <c r="O12" s="856">
        <f>+N12*$G$4</f>
        <v/>
      </c>
      <c r="P12" s="857">
        <f>+G12+K12+O12</f>
        <v/>
      </c>
    </row>
    <row r="13" ht="17.25" customHeight="1">
      <c r="B13" s="836" t="n"/>
      <c r="C13" s="65" t="inlineStr">
        <is>
          <t>Exp 4</t>
        </is>
      </c>
      <c r="D13" s="9">
        <f>+'Cotizador EPS'!D19</f>
        <v/>
      </c>
      <c r="E13" s="848">
        <f>+'Cotizador EPS'!C5</f>
        <v/>
      </c>
      <c r="F13" s="849">
        <f>+D13*E13</f>
        <v/>
      </c>
      <c r="G13" s="850">
        <f>+F13*$G$4</f>
        <v/>
      </c>
      <c r="H13" s="12">
        <f>+'Cotizador EPS'!E19</f>
        <v/>
      </c>
      <c r="I13" s="851">
        <f>+'Cotizador EPS'!C5</f>
        <v/>
      </c>
      <c r="J13" s="852">
        <f>+H13*I13</f>
        <v/>
      </c>
      <c r="K13" s="853">
        <f>+J13*$G$4</f>
        <v/>
      </c>
      <c r="L13" s="15">
        <f>+'Cotizador EPS'!F19</f>
        <v/>
      </c>
      <c r="M13" s="854">
        <f>+'Cotizador EPS'!C5</f>
        <v/>
      </c>
      <c r="N13" s="855">
        <f>+L13*M13</f>
        <v/>
      </c>
      <c r="O13" s="856">
        <f>+N13*$G$4</f>
        <v/>
      </c>
      <c r="P13" s="857">
        <f>+G13+K13+O13</f>
        <v/>
      </c>
    </row>
    <row r="14" ht="17.25" customHeight="1">
      <c r="B14" s="847" t="inlineStr">
        <is>
          <t xml:space="preserve">Gestion Vulnerabilidades </t>
        </is>
      </c>
      <c r="C14" s="65" t="inlineStr">
        <is>
          <t>Exp 2</t>
        </is>
      </c>
      <c r="D14" s="9">
        <f>+'Cotizador EPS'!D20</f>
        <v/>
      </c>
      <c r="E14" s="848">
        <f>+'Cotizador EPS'!C3</f>
        <v/>
      </c>
      <c r="F14" s="849">
        <f>+D14*E14</f>
        <v/>
      </c>
      <c r="G14" s="850">
        <f>+F14*$G$4</f>
        <v/>
      </c>
      <c r="H14" s="12">
        <f>+'Cotizador EPS'!E20</f>
        <v/>
      </c>
      <c r="I14" s="851">
        <f>+'Cotizador EPS'!C3</f>
        <v/>
      </c>
      <c r="J14" s="852">
        <f>+H14*I14</f>
        <v/>
      </c>
      <c r="K14" s="853">
        <f>+J14*$G$4</f>
        <v/>
      </c>
      <c r="L14" s="15">
        <f>+'Cotizador EPS'!F20</f>
        <v/>
      </c>
      <c r="M14" s="854">
        <f>+'Cotizador EPS'!C3</f>
        <v/>
      </c>
      <c r="N14" s="855">
        <f>+L14*M14</f>
        <v/>
      </c>
      <c r="O14" s="856">
        <f>+N14*$G$4</f>
        <v/>
      </c>
      <c r="P14" s="857">
        <f>+G14+K14+O14</f>
        <v/>
      </c>
    </row>
    <row r="15" ht="17.25" customHeight="1">
      <c r="B15" s="763" t="n"/>
      <c r="C15" s="65" t="inlineStr">
        <is>
          <t>Exp 3</t>
        </is>
      </c>
      <c r="D15" s="9">
        <f>+'Cotizador EPS'!D21</f>
        <v/>
      </c>
      <c r="E15" s="848">
        <f>+'Cotizador EPS'!C4</f>
        <v/>
      </c>
      <c r="F15" s="849">
        <f>+D15*E15</f>
        <v/>
      </c>
      <c r="G15" s="850">
        <f>+F15*$G$4</f>
        <v/>
      </c>
      <c r="H15" s="12">
        <f>+'Cotizador EPS'!E21</f>
        <v/>
      </c>
      <c r="I15" s="851">
        <f>+'Cotizador EPS'!C4</f>
        <v/>
      </c>
      <c r="J15" s="852">
        <f>+H15*I15</f>
        <v/>
      </c>
      <c r="K15" s="853">
        <f>+J15*$G$4</f>
        <v/>
      </c>
      <c r="L15" s="15">
        <f>+'Cotizador EPS'!F21</f>
        <v/>
      </c>
      <c r="M15" s="854">
        <f>+'Cotizador EPS'!C4</f>
        <v/>
      </c>
      <c r="N15" s="855">
        <f>+L15*M15</f>
        <v/>
      </c>
      <c r="O15" s="856">
        <f>+N15*$G$4</f>
        <v/>
      </c>
      <c r="P15" s="857">
        <f>+G15+K15+O15</f>
        <v/>
      </c>
    </row>
    <row r="16" ht="17.25" customHeight="1">
      <c r="B16" s="836" t="n"/>
      <c r="C16" s="65" t="inlineStr">
        <is>
          <t>Exp 4</t>
        </is>
      </c>
      <c r="D16" s="9">
        <f>+'Cotizador EPS'!D22</f>
        <v/>
      </c>
      <c r="E16" s="848">
        <f>+'Cotizador EPS'!C5</f>
        <v/>
      </c>
      <c r="F16" s="849">
        <f>+D16*E16</f>
        <v/>
      </c>
      <c r="G16" s="850">
        <f>+F16*$G$4</f>
        <v/>
      </c>
      <c r="H16" s="12">
        <f>+'Cotizador EPS'!E22</f>
        <v/>
      </c>
      <c r="I16" s="851">
        <f>+'Cotizador EPS'!C5</f>
        <v/>
      </c>
      <c r="J16" s="852">
        <f>+H16*I16</f>
        <v/>
      </c>
      <c r="K16" s="853">
        <f>+J16*$G$4</f>
        <v/>
      </c>
      <c r="L16" s="15">
        <f>+'Cotizador EPS'!F22</f>
        <v/>
      </c>
      <c r="M16" s="854">
        <f>+'Cotizador EPS'!C5</f>
        <v/>
      </c>
      <c r="N16" s="855">
        <f>+L16*M16</f>
        <v/>
      </c>
      <c r="O16" s="856">
        <f>+N16*$G$4</f>
        <v/>
      </c>
      <c r="P16" s="857">
        <f>+G16+K16+O16</f>
        <v/>
      </c>
    </row>
    <row r="17" ht="17.25" customHeight="1">
      <c r="B17" s="858" t="inlineStr">
        <is>
          <t>Gestion CTI</t>
        </is>
      </c>
      <c r="C17" s="65" t="inlineStr">
        <is>
          <t>Exp 2</t>
        </is>
      </c>
      <c r="D17" s="9">
        <f>+'Cotizador EPS'!D23</f>
        <v/>
      </c>
      <c r="E17" s="848">
        <f>+'Cotizador EPS'!C3</f>
        <v/>
      </c>
      <c r="F17" s="849">
        <f>+D17*E17</f>
        <v/>
      </c>
      <c r="G17" s="850">
        <f>+F17*$G$4</f>
        <v/>
      </c>
      <c r="H17" s="12">
        <f>+'Cotizador EPS'!E23</f>
        <v/>
      </c>
      <c r="I17" s="851">
        <f>+'Cotizador EPS'!C3</f>
        <v/>
      </c>
      <c r="J17" s="852">
        <f>+H17*I17</f>
        <v/>
      </c>
      <c r="K17" s="853">
        <f>+J17*$G$4</f>
        <v/>
      </c>
      <c r="L17" s="15">
        <f>+'Cotizador EPS'!F23</f>
        <v/>
      </c>
      <c r="M17" s="854">
        <f>+'Cotizador EPS'!C3</f>
        <v/>
      </c>
      <c r="N17" s="855">
        <f>+L17*M17</f>
        <v/>
      </c>
      <c r="O17" s="856">
        <f>+N17*$G$4</f>
        <v/>
      </c>
      <c r="P17" s="857">
        <f>+G17+K17+O17</f>
        <v/>
      </c>
    </row>
    <row r="18" ht="17.25" customHeight="1">
      <c r="B18" s="763" t="n"/>
      <c r="C18" s="74" t="inlineStr">
        <is>
          <t>Exp 3</t>
        </is>
      </c>
      <c r="D18" s="75">
        <f>+'Cotizador EPS'!D24</f>
        <v/>
      </c>
      <c r="E18" s="859">
        <f>+'Cotizador EPS'!C4</f>
        <v/>
      </c>
      <c r="F18" s="860">
        <f>+D18*E18</f>
        <v/>
      </c>
      <c r="G18" s="861">
        <f>+F18*$G$4</f>
        <v/>
      </c>
      <c r="H18" s="79">
        <f>+'Cotizador EPS'!E24</f>
        <v/>
      </c>
      <c r="I18" s="862">
        <f>+'Cotizador EPS'!C4</f>
        <v/>
      </c>
      <c r="J18" s="863">
        <f>+H18*I18</f>
        <v/>
      </c>
      <c r="K18" s="864">
        <f>+J18*$G$4</f>
        <v/>
      </c>
      <c r="L18" s="83">
        <f>+'Cotizador EPS'!F24</f>
        <v/>
      </c>
      <c r="M18" s="865">
        <f>+'Cotizador EPS'!C4</f>
        <v/>
      </c>
      <c r="N18" s="866">
        <f>+L18*M18</f>
        <v/>
      </c>
      <c r="O18" s="867">
        <f>+N18*$G$4</f>
        <v/>
      </c>
      <c r="P18" s="868">
        <f>+G18+K18+O18</f>
        <v/>
      </c>
    </row>
    <row r="19" ht="17.25" customHeight="1" thickBot="1">
      <c r="B19" s="766" t="n"/>
      <c r="C19" s="66" t="inlineStr">
        <is>
          <t>Exp 4</t>
        </is>
      </c>
      <c r="D19" s="10">
        <f>+'Cotizador EPS'!D25</f>
        <v/>
      </c>
      <c r="E19" s="869">
        <f>+'Cotizador EPS'!C5</f>
        <v/>
      </c>
      <c r="F19" s="870">
        <f>+D19*E19</f>
        <v/>
      </c>
      <c r="G19" s="871">
        <f>+F19*$G$4</f>
        <v/>
      </c>
      <c r="H19" s="13">
        <f>+'Cotizador EPS'!E25</f>
        <v/>
      </c>
      <c r="I19" s="872">
        <f>+'Cotizador EPS'!C5</f>
        <v/>
      </c>
      <c r="J19" s="873">
        <f>+H19*I19</f>
        <v/>
      </c>
      <c r="K19" s="874">
        <f>+J19*$G$4</f>
        <v/>
      </c>
      <c r="L19" s="16">
        <f>+'Cotizador EPS'!F25</f>
        <v/>
      </c>
      <c r="M19" s="875">
        <f>+'Cotizador EPS'!C5</f>
        <v/>
      </c>
      <c r="N19" s="876">
        <f>+L19*M19</f>
        <v/>
      </c>
      <c r="O19" s="877">
        <f>+N19*$G$4</f>
        <v/>
      </c>
      <c r="P19" s="878">
        <f>+G19+K19+O19</f>
        <v/>
      </c>
    </row>
    <row r="20" ht="15" customHeight="1" thickBot="1">
      <c r="G20" s="879">
        <f>SUM(G11:G19)</f>
        <v/>
      </c>
      <c r="K20" s="879">
        <f>SUM(K11:K19)</f>
        <v/>
      </c>
      <c r="O20" s="879">
        <f>SUM(O11:O19)</f>
        <v/>
      </c>
      <c r="P20" s="879">
        <f>SUM(P9:P19)</f>
        <v/>
      </c>
    </row>
    <row r="21" ht="3" customHeight="1" thickBot="1"/>
    <row r="22" ht="17.25" customHeight="1" thickBot="1">
      <c r="B22" s="63" t="inlineStr">
        <is>
          <t>Insside 24 x 7</t>
        </is>
      </c>
      <c r="C22" s="95" t="n"/>
      <c r="D22" s="880" t="n"/>
      <c r="E22" s="881" t="n"/>
      <c r="F22" s="882">
        <f>+'Cotizador EPS'!I8</f>
        <v/>
      </c>
      <c r="G22" s="883">
        <f>+F22*$G$4</f>
        <v/>
      </c>
      <c r="H22" s="884" t="n"/>
      <c r="I22" s="881" t="n"/>
      <c r="J22" s="885">
        <f>+'Cotizador EPS'!J8</f>
        <v/>
      </c>
      <c r="K22" s="886">
        <f>+J22*$G$4</f>
        <v/>
      </c>
      <c r="L22" s="887" t="n"/>
      <c r="M22" s="881" t="n"/>
      <c r="N22" s="888">
        <f>+'Cotizador EPS'!K8</f>
        <v/>
      </c>
      <c r="O22" s="889">
        <f>+N22*$G$4</f>
        <v/>
      </c>
      <c r="P22" s="890">
        <f>+G22+K22+O22</f>
        <v/>
      </c>
    </row>
    <row r="23" ht="15" customHeight="1" thickBot="1">
      <c r="G23" s="891">
        <f>+G20+G22</f>
        <v/>
      </c>
      <c r="K23" s="891">
        <f>+K20+K22</f>
        <v/>
      </c>
      <c r="O23" s="891">
        <f>+O20+O22</f>
        <v/>
      </c>
      <c r="P23" s="892">
        <f>+P20+P22</f>
        <v/>
      </c>
    </row>
  </sheetData>
  <mergeCells count="12">
    <mergeCell ref="B17:B19"/>
    <mergeCell ref="C7:C8"/>
    <mergeCell ref="B14:B16"/>
    <mergeCell ref="B7:B8"/>
    <mergeCell ref="D7:G7"/>
    <mergeCell ref="B11:B13"/>
    <mergeCell ref="D22:E22"/>
    <mergeCell ref="H7:K7"/>
    <mergeCell ref="H22:I22"/>
    <mergeCell ref="L7:O7"/>
    <mergeCell ref="P7:P8"/>
    <mergeCell ref="L22:M22"/>
  </mergeCells>
  <pageMargins left="0.7" right="0.7" top="0.75" bottom="0.75" header="0.3" footer="0.3"/>
  <pageSetup orientation="portrait" paperSize="9"/>
</worksheet>
</file>

<file path=xl/worksheets/sheet8.xml><?xml version="1.0" encoding="utf-8"?>
<worksheet xmlns="http://schemas.openxmlformats.org/spreadsheetml/2006/main">
  <sheetPr>
    <tabColor theme="0"/>
    <outlinePr summaryBelow="1" summaryRight="1"/>
    <pageSetUpPr/>
  </sheetPr>
  <dimension ref="B3:M10"/>
  <sheetViews>
    <sheetView workbookViewId="0">
      <selection activeCell="L14" sqref="L14"/>
    </sheetView>
  </sheetViews>
  <sheetFormatPr baseColWidth="10" defaultColWidth="11.44140625" defaultRowHeight="14.4"/>
  <cols>
    <col width="4" customWidth="1" min="1" max="1"/>
    <col width="15.5546875" customWidth="1" min="2" max="2"/>
    <col width="20.6640625" customWidth="1" min="3" max="3"/>
    <col width="8.5546875" customWidth="1" min="5" max="5"/>
    <col width="14.44140625" customWidth="1" min="6" max="9"/>
    <col width="2.33203125" customWidth="1" min="10" max="10"/>
    <col width="14.44140625" customWidth="1" min="11" max="13"/>
  </cols>
  <sheetData>
    <row r="1" customFormat="1" s="205"/>
    <row r="2" customFormat="1" s="205"/>
    <row r="3" ht="15" customFormat="1" customHeight="1" s="205">
      <c r="B3" s="446" t="inlineStr">
        <is>
          <t>EPS A COTIZAR</t>
        </is>
      </c>
      <c r="C3" s="447">
        <f>+'Cotizador EPS'!C7</f>
        <v/>
      </c>
      <c r="F3" s="596" t="inlineStr">
        <is>
          <t>Licencias Qradar</t>
        </is>
      </c>
      <c r="G3" s="674" t="n"/>
      <c r="H3" s="674" t="n"/>
      <c r="I3" s="675" t="n"/>
      <c r="J3" s="71" t="n"/>
      <c r="K3" s="454" t="inlineStr">
        <is>
          <t>Margen</t>
        </is>
      </c>
      <c r="L3" s="455" t="inlineStr">
        <is>
          <t>Licencia Qradar?</t>
        </is>
      </c>
      <c r="M3" s="71" t="n"/>
    </row>
    <row r="4" customFormat="1" s="205">
      <c r="B4" s="439" t="n"/>
      <c r="C4" s="439" t="n"/>
      <c r="F4" s="823" t="n"/>
      <c r="G4" s="893" t="n"/>
      <c r="H4" s="893" t="n"/>
      <c r="I4" s="826" t="n"/>
      <c r="J4" s="71" t="n"/>
      <c r="K4" s="456">
        <f>+'Cotizador EPS'!C8</f>
        <v/>
      </c>
      <c r="L4" s="457">
        <f>+IF('Cotizador EPS'!$C$6="SI",1,0)</f>
        <v/>
      </c>
      <c r="M4" s="71" t="n"/>
    </row>
    <row r="5" customFormat="1" s="205">
      <c r="B5" s="597" t="inlineStr">
        <is>
          <t>ESTE CUADRO SE CALCULA SOLO</t>
        </is>
      </c>
      <c r="C5" s="893" t="n"/>
      <c r="D5" s="893" t="n"/>
      <c r="F5" s="71" t="n"/>
      <c r="G5" s="71" t="n"/>
      <c r="H5" s="71" t="n"/>
      <c r="I5" s="71" t="n"/>
      <c r="J5" s="71" t="n"/>
      <c r="K5" s="71" t="n"/>
      <c r="L5" s="71" t="n"/>
      <c r="M5" s="71" t="n"/>
    </row>
    <row r="6" customFormat="1" s="205">
      <c r="B6" s="440" t="inlineStr">
        <is>
          <t>COSTO INSSIDE</t>
        </is>
      </c>
      <c r="C6" s="894">
        <f>'Coti Argentina Formato Sep'!G20*'QRadar XDR Package SW  RU Calc'!D34</f>
        <v/>
      </c>
      <c r="D6" s="442" t="inlineStr">
        <is>
          <t>AÑO 1</t>
        </is>
      </c>
      <c r="E6" s="895" t="n"/>
      <c r="F6" s="599" t="inlineStr">
        <is>
          <t>EPS</t>
        </is>
      </c>
      <c r="G6" s="599" t="inlineStr">
        <is>
          <t>Costo</t>
        </is>
      </c>
      <c r="H6" s="671" t="n"/>
      <c r="I6" s="896" t="n"/>
      <c r="J6" s="71" t="n"/>
      <c r="K6" s="138" t="inlineStr">
        <is>
          <t>Venta</t>
        </is>
      </c>
      <c r="L6" s="671" t="n"/>
      <c r="M6" s="896" t="n"/>
    </row>
    <row r="7" customFormat="1" s="205">
      <c r="B7" s="440" t="n"/>
      <c r="C7" s="897">
        <f>C6*20%</f>
        <v/>
      </c>
      <c r="D7" s="442" t="inlineStr">
        <is>
          <t>AÑO 2</t>
        </is>
      </c>
      <c r="F7" s="653" t="n"/>
      <c r="G7" s="137" t="inlineStr">
        <is>
          <t>Año 1</t>
        </is>
      </c>
      <c r="H7" s="137" t="inlineStr">
        <is>
          <t>Año 2</t>
        </is>
      </c>
      <c r="I7" s="137" t="inlineStr">
        <is>
          <t>Año 3</t>
        </is>
      </c>
      <c r="J7" s="71" t="n"/>
      <c r="K7" s="138" t="inlineStr">
        <is>
          <t>Año 1</t>
        </is>
      </c>
      <c r="L7" s="138" t="inlineStr">
        <is>
          <t>Año 2</t>
        </is>
      </c>
      <c r="M7" s="138" t="inlineStr">
        <is>
          <t>Año 3</t>
        </is>
      </c>
    </row>
    <row r="8" customFormat="1" s="205">
      <c r="B8" s="440" t="n"/>
      <c r="C8" s="897">
        <f>C6*25%</f>
        <v/>
      </c>
      <c r="D8" s="442" t="inlineStr">
        <is>
          <t>AÑO 3</t>
        </is>
      </c>
      <c r="F8" s="453">
        <f>+C3</f>
        <v/>
      </c>
      <c r="G8" s="898">
        <f>+C6</f>
        <v/>
      </c>
      <c r="H8" s="898">
        <f>+C7</f>
        <v/>
      </c>
      <c r="I8" s="898">
        <f>+C8</f>
        <v/>
      </c>
      <c r="J8" s="71" t="n"/>
      <c r="K8" s="899">
        <f>+G8/(1-$K$4)*$L$4</f>
        <v/>
      </c>
      <c r="L8" s="899">
        <f>+H8/(1-$K$4)*$L$4</f>
        <v/>
      </c>
      <c r="M8" s="899">
        <f>+I8/(1-$K$4)*$L$4</f>
        <v/>
      </c>
    </row>
    <row r="9" customFormat="1" s="205">
      <c r="C9" s="900">
        <f>SUM(C6:C8)</f>
        <v/>
      </c>
      <c r="F9" s="71" t="n"/>
      <c r="G9" s="71" t="n"/>
      <c r="H9" s="157" t="n"/>
      <c r="I9" s="901">
        <f>SUM(G8:I8)</f>
        <v/>
      </c>
      <c r="J9" s="71" t="n"/>
      <c r="K9" s="71" t="n"/>
      <c r="L9" s="71" t="n"/>
      <c r="M9" s="901">
        <f>SUM(K8:M8)</f>
        <v/>
      </c>
    </row>
    <row r="10" customFormat="1" s="205">
      <c r="C10" s="900" t="n"/>
    </row>
    <row r="11" customFormat="1" s="205"/>
    <row r="12" customFormat="1" s="205"/>
    <row r="13" customFormat="1" s="205"/>
    <row r="14" customFormat="1" s="205"/>
    <row r="15" customFormat="1" s="205"/>
    <row r="16" customFormat="1" s="205"/>
    <row r="17" customFormat="1" s="205"/>
    <row r="18" customFormat="1" s="205"/>
    <row r="19" customFormat="1" s="205"/>
    <row r="20" customFormat="1" s="205"/>
    <row r="21" customFormat="1" s="205"/>
    <row r="22" customFormat="1" s="205"/>
    <row r="23" customFormat="1" s="205"/>
    <row r="24" customFormat="1" s="205"/>
    <row r="25" customFormat="1" s="205"/>
    <row r="26" customFormat="1" s="205"/>
    <row r="27" customFormat="1" s="205"/>
    <row r="28" customFormat="1" s="205"/>
    <row r="29" customFormat="1" s="205"/>
    <row r="30" customFormat="1" s="205"/>
    <row r="31" customFormat="1" s="205"/>
    <row r="32" customFormat="1" s="205"/>
    <row r="33" customFormat="1" s="205"/>
    <row r="34" customFormat="1" s="205"/>
    <row r="35" customFormat="1" s="205"/>
  </sheetData>
  <mergeCells count="5">
    <mergeCell ref="B5:D5"/>
    <mergeCell ref="G6:I6"/>
    <mergeCell ref="K6:M6"/>
    <mergeCell ref="F3:I4"/>
    <mergeCell ref="F6:F7"/>
  </mergeCells>
  <pageMargins left="0.7" right="0.7" top="0.75" bottom="0.75" header="0.3" footer="0.3"/>
  <pageSetup orientation="portrait" paperSize="9"/>
</worksheet>
</file>

<file path=xl/worksheets/sheet9.xml><?xml version="1.0" encoding="utf-8"?>
<worksheet xmlns="http://schemas.openxmlformats.org/spreadsheetml/2006/main">
  <sheetPr>
    <outlinePr summaryBelow="1" summaryRight="1"/>
    <pageSetUpPr fitToPage="1"/>
  </sheetPr>
  <dimension ref="A1:L71"/>
  <sheetViews>
    <sheetView topLeftCell="A14" zoomScaleNormal="100" workbookViewId="0">
      <selection activeCell="D27" sqref="D27"/>
    </sheetView>
  </sheetViews>
  <sheetFormatPr baseColWidth="10" defaultColWidth="9.109375" defaultRowHeight="13.2"/>
  <cols>
    <col width="10" customWidth="1" style="146" min="1" max="1"/>
    <col width="5.6640625" customWidth="1" style="146" min="2" max="2"/>
    <col width="13" customWidth="1" style="146" min="3" max="3"/>
    <col width="99.6640625" bestFit="1" customWidth="1" style="146" min="4" max="4"/>
    <col width="5" customWidth="1" style="146" min="5" max="5"/>
    <col width="18.88671875" bestFit="1" customWidth="1" style="146" min="6" max="6"/>
    <col width="12" bestFit="1" customWidth="1" style="146" min="7" max="7"/>
    <col width="14.6640625" bestFit="1" customWidth="1" style="146" min="8" max="8"/>
    <col width="13.109375" bestFit="1" customWidth="1" style="146" min="9" max="9"/>
    <col width="10" bestFit="1" customWidth="1" style="146" min="10" max="10"/>
    <col width="9.109375" customWidth="1" style="146" min="11" max="11"/>
    <col width="6.5546875" bestFit="1" customWidth="1" style="146" min="12" max="12"/>
    <col width="9.109375" customWidth="1" style="146" min="13" max="247"/>
    <col width="10" customWidth="1" style="146" min="248" max="248"/>
    <col width="5.6640625" customWidth="1" style="146" min="249" max="249"/>
    <col width="22" customWidth="1" style="146" min="250" max="250"/>
    <col width="28.109375" customWidth="1" style="146" min="251" max="251"/>
    <col width="9.109375" customWidth="1" style="146" min="252" max="252"/>
    <col width="15.44140625" customWidth="1" style="146" min="253" max="253"/>
    <col width="8.33203125" customWidth="1" style="146" min="254" max="254"/>
    <col width="17.6640625" customWidth="1" style="146" min="255" max="255"/>
    <col width="1.33203125" customWidth="1" style="146" min="256" max="256"/>
    <col width="2.33203125" customWidth="1" style="146" min="257" max="257"/>
    <col width="1.6640625" customWidth="1" style="146" min="258" max="258"/>
    <col width="6.6640625" customWidth="1" style="146" min="259" max="259"/>
    <col hidden="1" width="13" customWidth="1" style="146" min="260" max="260"/>
    <col width="9.109375" customWidth="1" style="146" min="261" max="503"/>
    <col width="10" customWidth="1" style="146" min="504" max="504"/>
    <col width="5.6640625" customWidth="1" style="146" min="505" max="505"/>
    <col width="22" customWidth="1" style="146" min="506" max="506"/>
    <col width="28.109375" customWidth="1" style="146" min="507" max="507"/>
    <col width="9.109375" customWidth="1" style="146" min="508" max="508"/>
    <col width="15.44140625" customWidth="1" style="146" min="509" max="509"/>
    <col width="8.33203125" customWidth="1" style="146" min="510" max="510"/>
    <col width="17.6640625" customWidth="1" style="146" min="511" max="511"/>
    <col width="1.33203125" customWidth="1" style="146" min="512" max="512"/>
    <col width="2.33203125" customWidth="1" style="146" min="513" max="513"/>
    <col width="1.6640625" customWidth="1" style="146" min="514" max="514"/>
    <col width="6.6640625" customWidth="1" style="146" min="515" max="515"/>
    <col hidden="1" width="13" customWidth="1" style="146" min="516" max="516"/>
    <col width="9.109375" customWidth="1" style="146" min="517" max="759"/>
    <col width="10" customWidth="1" style="146" min="760" max="760"/>
    <col width="5.6640625" customWidth="1" style="146" min="761" max="761"/>
    <col width="22" customWidth="1" style="146" min="762" max="762"/>
    <col width="28.109375" customWidth="1" style="146" min="763" max="763"/>
    <col width="9.109375" customWidth="1" style="146" min="764" max="764"/>
    <col width="15.44140625" customWidth="1" style="146" min="765" max="765"/>
    <col width="8.33203125" customWidth="1" style="146" min="766" max="766"/>
    <col width="17.6640625" customWidth="1" style="146" min="767" max="767"/>
    <col width="1.33203125" customWidth="1" style="146" min="768" max="768"/>
    <col width="2.33203125" customWidth="1" style="146" min="769" max="769"/>
    <col width="1.6640625" customWidth="1" style="146" min="770" max="770"/>
    <col width="6.6640625" customWidth="1" style="146" min="771" max="771"/>
    <col hidden="1" width="13" customWidth="1" style="146" min="772" max="772"/>
    <col width="9.109375" customWidth="1" style="146" min="773" max="1015"/>
    <col width="10" customWidth="1" style="146" min="1016" max="1016"/>
    <col width="5.6640625" customWidth="1" style="146" min="1017" max="1017"/>
    <col width="22" customWidth="1" style="146" min="1018" max="1018"/>
    <col width="28.109375" customWidth="1" style="146" min="1019" max="1019"/>
    <col width="9.109375" customWidth="1" style="146" min="1020" max="1020"/>
    <col width="15.44140625" customWidth="1" style="146" min="1021" max="1021"/>
    <col width="8.33203125" customWidth="1" style="146" min="1022" max="1022"/>
    <col width="17.6640625" customWidth="1" style="146" min="1023" max="1023"/>
    <col width="1.33203125" customWidth="1" style="146" min="1024" max="1024"/>
    <col width="2.33203125" customWidth="1" style="146" min="1025" max="1025"/>
    <col width="1.6640625" customWidth="1" style="146" min="1026" max="1026"/>
    <col width="6.6640625" customWidth="1" style="146" min="1027" max="1027"/>
    <col hidden="1" width="13" customWidth="1" style="146" min="1028" max="1028"/>
    <col width="9.109375" customWidth="1" style="146" min="1029" max="1271"/>
    <col width="10" customWidth="1" style="146" min="1272" max="1272"/>
    <col width="5.6640625" customWidth="1" style="146" min="1273" max="1273"/>
    <col width="22" customWidth="1" style="146" min="1274" max="1274"/>
    <col width="28.109375" customWidth="1" style="146" min="1275" max="1275"/>
    <col width="9.109375" customWidth="1" style="146" min="1276" max="1276"/>
    <col width="15.44140625" customWidth="1" style="146" min="1277" max="1277"/>
    <col width="8.33203125" customWidth="1" style="146" min="1278" max="1278"/>
    <col width="17.6640625" customWidth="1" style="146" min="1279" max="1279"/>
    <col width="1.33203125" customWidth="1" style="146" min="1280" max="1280"/>
    <col width="2.33203125" customWidth="1" style="146" min="1281" max="1281"/>
    <col width="1.6640625" customWidth="1" style="146" min="1282" max="1282"/>
    <col width="6.6640625" customWidth="1" style="146" min="1283" max="1283"/>
    <col hidden="1" width="13" customWidth="1" style="146" min="1284" max="1284"/>
    <col width="9.109375" customWidth="1" style="146" min="1285" max="1527"/>
    <col width="10" customWidth="1" style="146" min="1528" max="1528"/>
    <col width="5.6640625" customWidth="1" style="146" min="1529" max="1529"/>
    <col width="22" customWidth="1" style="146" min="1530" max="1530"/>
    <col width="28.109375" customWidth="1" style="146" min="1531" max="1531"/>
    <col width="9.109375" customWidth="1" style="146" min="1532" max="1532"/>
    <col width="15.44140625" customWidth="1" style="146" min="1533" max="1533"/>
    <col width="8.33203125" customWidth="1" style="146" min="1534" max="1534"/>
    <col width="17.6640625" customWidth="1" style="146" min="1535" max="1535"/>
    <col width="1.33203125" customWidth="1" style="146" min="1536" max="1536"/>
    <col width="2.33203125" customWidth="1" style="146" min="1537" max="1537"/>
    <col width="1.6640625" customWidth="1" style="146" min="1538" max="1538"/>
    <col width="6.6640625" customWidth="1" style="146" min="1539" max="1539"/>
    <col hidden="1" width="13" customWidth="1" style="146" min="1540" max="1540"/>
    <col width="9.109375" customWidth="1" style="146" min="1541" max="1783"/>
    <col width="10" customWidth="1" style="146" min="1784" max="1784"/>
    <col width="5.6640625" customWidth="1" style="146" min="1785" max="1785"/>
    <col width="22" customWidth="1" style="146" min="1786" max="1786"/>
    <col width="28.109375" customWidth="1" style="146" min="1787" max="1787"/>
    <col width="9.109375" customWidth="1" style="146" min="1788" max="1788"/>
    <col width="15.44140625" customWidth="1" style="146" min="1789" max="1789"/>
    <col width="8.33203125" customWidth="1" style="146" min="1790" max="1790"/>
    <col width="17.6640625" customWidth="1" style="146" min="1791" max="1791"/>
    <col width="1.33203125" customWidth="1" style="146" min="1792" max="1792"/>
    <col width="2.33203125" customWidth="1" style="146" min="1793" max="1793"/>
    <col width="1.6640625" customWidth="1" style="146" min="1794" max="1794"/>
    <col width="6.6640625" customWidth="1" style="146" min="1795" max="1795"/>
    <col hidden="1" width="13" customWidth="1" style="146" min="1796" max="1796"/>
    <col width="9.109375" customWidth="1" style="146" min="1797" max="2039"/>
    <col width="10" customWidth="1" style="146" min="2040" max="2040"/>
    <col width="5.6640625" customWidth="1" style="146" min="2041" max="2041"/>
    <col width="22" customWidth="1" style="146" min="2042" max="2042"/>
    <col width="28.109375" customWidth="1" style="146" min="2043" max="2043"/>
    <col width="9.109375" customWidth="1" style="146" min="2044" max="2044"/>
    <col width="15.44140625" customWidth="1" style="146" min="2045" max="2045"/>
    <col width="8.33203125" customWidth="1" style="146" min="2046" max="2046"/>
    <col width="17.6640625" customWidth="1" style="146" min="2047" max="2047"/>
    <col width="1.33203125" customWidth="1" style="146" min="2048" max="2048"/>
    <col width="2.33203125" customWidth="1" style="146" min="2049" max="2049"/>
    <col width="1.6640625" customWidth="1" style="146" min="2050" max="2050"/>
    <col width="6.6640625" customWidth="1" style="146" min="2051" max="2051"/>
    <col hidden="1" width="13" customWidth="1" style="146" min="2052" max="2052"/>
    <col width="9.109375" customWidth="1" style="146" min="2053" max="2295"/>
    <col width="10" customWidth="1" style="146" min="2296" max="2296"/>
    <col width="5.6640625" customWidth="1" style="146" min="2297" max="2297"/>
    <col width="22" customWidth="1" style="146" min="2298" max="2298"/>
    <col width="28.109375" customWidth="1" style="146" min="2299" max="2299"/>
    <col width="9.109375" customWidth="1" style="146" min="2300" max="2300"/>
    <col width="15.44140625" customWidth="1" style="146" min="2301" max="2301"/>
    <col width="8.33203125" customWidth="1" style="146" min="2302" max="2302"/>
    <col width="17.6640625" customWidth="1" style="146" min="2303" max="2303"/>
    <col width="1.33203125" customWidth="1" style="146" min="2304" max="2304"/>
    <col width="2.33203125" customWidth="1" style="146" min="2305" max="2305"/>
    <col width="1.6640625" customWidth="1" style="146" min="2306" max="2306"/>
    <col width="6.6640625" customWidth="1" style="146" min="2307" max="2307"/>
    <col hidden="1" width="13" customWidth="1" style="146" min="2308" max="2308"/>
    <col width="9.109375" customWidth="1" style="146" min="2309" max="2551"/>
    <col width="10" customWidth="1" style="146" min="2552" max="2552"/>
    <col width="5.6640625" customWidth="1" style="146" min="2553" max="2553"/>
    <col width="22" customWidth="1" style="146" min="2554" max="2554"/>
    <col width="28.109375" customWidth="1" style="146" min="2555" max="2555"/>
    <col width="9.109375" customWidth="1" style="146" min="2556" max="2556"/>
    <col width="15.44140625" customWidth="1" style="146" min="2557" max="2557"/>
    <col width="8.33203125" customWidth="1" style="146" min="2558" max="2558"/>
    <col width="17.6640625" customWidth="1" style="146" min="2559" max="2559"/>
    <col width="1.33203125" customWidth="1" style="146" min="2560" max="2560"/>
    <col width="2.33203125" customWidth="1" style="146" min="2561" max="2561"/>
    <col width="1.6640625" customWidth="1" style="146" min="2562" max="2562"/>
    <col width="6.6640625" customWidth="1" style="146" min="2563" max="2563"/>
    <col hidden="1" width="13" customWidth="1" style="146" min="2564" max="2564"/>
    <col width="9.109375" customWidth="1" style="146" min="2565" max="2807"/>
    <col width="10" customWidth="1" style="146" min="2808" max="2808"/>
    <col width="5.6640625" customWidth="1" style="146" min="2809" max="2809"/>
    <col width="22" customWidth="1" style="146" min="2810" max="2810"/>
    <col width="28.109375" customWidth="1" style="146" min="2811" max="2811"/>
    <col width="9.109375" customWidth="1" style="146" min="2812" max="2812"/>
    <col width="15.44140625" customWidth="1" style="146" min="2813" max="2813"/>
    <col width="8.33203125" customWidth="1" style="146" min="2814" max="2814"/>
    <col width="17.6640625" customWidth="1" style="146" min="2815" max="2815"/>
    <col width="1.33203125" customWidth="1" style="146" min="2816" max="2816"/>
    <col width="2.33203125" customWidth="1" style="146" min="2817" max="2817"/>
    <col width="1.6640625" customWidth="1" style="146" min="2818" max="2818"/>
    <col width="6.6640625" customWidth="1" style="146" min="2819" max="2819"/>
    <col hidden="1" width="13" customWidth="1" style="146" min="2820" max="2820"/>
    <col width="9.109375" customWidth="1" style="146" min="2821" max="3063"/>
    <col width="10" customWidth="1" style="146" min="3064" max="3064"/>
    <col width="5.6640625" customWidth="1" style="146" min="3065" max="3065"/>
    <col width="22" customWidth="1" style="146" min="3066" max="3066"/>
    <col width="28.109375" customWidth="1" style="146" min="3067" max="3067"/>
    <col width="9.109375" customWidth="1" style="146" min="3068" max="3068"/>
    <col width="15.44140625" customWidth="1" style="146" min="3069" max="3069"/>
    <col width="8.33203125" customWidth="1" style="146" min="3070" max="3070"/>
    <col width="17.6640625" customWidth="1" style="146" min="3071" max="3071"/>
    <col width="1.33203125" customWidth="1" style="146" min="3072" max="3072"/>
    <col width="2.33203125" customWidth="1" style="146" min="3073" max="3073"/>
    <col width="1.6640625" customWidth="1" style="146" min="3074" max="3074"/>
    <col width="6.6640625" customWidth="1" style="146" min="3075" max="3075"/>
    <col hidden="1" width="13" customWidth="1" style="146" min="3076" max="3076"/>
    <col width="9.109375" customWidth="1" style="146" min="3077" max="3319"/>
    <col width="10" customWidth="1" style="146" min="3320" max="3320"/>
    <col width="5.6640625" customWidth="1" style="146" min="3321" max="3321"/>
    <col width="22" customWidth="1" style="146" min="3322" max="3322"/>
    <col width="28.109375" customWidth="1" style="146" min="3323" max="3323"/>
    <col width="9.109375" customWidth="1" style="146" min="3324" max="3324"/>
    <col width="15.44140625" customWidth="1" style="146" min="3325" max="3325"/>
    <col width="8.33203125" customWidth="1" style="146" min="3326" max="3326"/>
    <col width="17.6640625" customWidth="1" style="146" min="3327" max="3327"/>
    <col width="1.33203125" customWidth="1" style="146" min="3328" max="3328"/>
    <col width="2.33203125" customWidth="1" style="146" min="3329" max="3329"/>
    <col width="1.6640625" customWidth="1" style="146" min="3330" max="3330"/>
    <col width="6.6640625" customWidth="1" style="146" min="3331" max="3331"/>
    <col hidden="1" width="13" customWidth="1" style="146" min="3332" max="3332"/>
    <col width="9.109375" customWidth="1" style="146" min="3333" max="3575"/>
    <col width="10" customWidth="1" style="146" min="3576" max="3576"/>
    <col width="5.6640625" customWidth="1" style="146" min="3577" max="3577"/>
    <col width="22" customWidth="1" style="146" min="3578" max="3578"/>
    <col width="28.109375" customWidth="1" style="146" min="3579" max="3579"/>
    <col width="9.109375" customWidth="1" style="146" min="3580" max="3580"/>
    <col width="15.44140625" customWidth="1" style="146" min="3581" max="3581"/>
    <col width="8.33203125" customWidth="1" style="146" min="3582" max="3582"/>
    <col width="17.6640625" customWidth="1" style="146" min="3583" max="3583"/>
    <col width="1.33203125" customWidth="1" style="146" min="3584" max="3584"/>
    <col width="2.33203125" customWidth="1" style="146" min="3585" max="3585"/>
    <col width="1.6640625" customWidth="1" style="146" min="3586" max="3586"/>
    <col width="6.6640625" customWidth="1" style="146" min="3587" max="3587"/>
    <col hidden="1" width="13" customWidth="1" style="146" min="3588" max="3588"/>
    <col width="9.109375" customWidth="1" style="146" min="3589" max="3831"/>
    <col width="10" customWidth="1" style="146" min="3832" max="3832"/>
    <col width="5.6640625" customWidth="1" style="146" min="3833" max="3833"/>
    <col width="22" customWidth="1" style="146" min="3834" max="3834"/>
    <col width="28.109375" customWidth="1" style="146" min="3835" max="3835"/>
    <col width="9.109375" customWidth="1" style="146" min="3836" max="3836"/>
    <col width="15.44140625" customWidth="1" style="146" min="3837" max="3837"/>
    <col width="8.33203125" customWidth="1" style="146" min="3838" max="3838"/>
    <col width="17.6640625" customWidth="1" style="146" min="3839" max="3839"/>
    <col width="1.33203125" customWidth="1" style="146" min="3840" max="3840"/>
    <col width="2.33203125" customWidth="1" style="146" min="3841" max="3841"/>
    <col width="1.6640625" customWidth="1" style="146" min="3842" max="3842"/>
    <col width="6.6640625" customWidth="1" style="146" min="3843" max="3843"/>
    <col hidden="1" width="13" customWidth="1" style="146" min="3844" max="3844"/>
    <col width="9.109375" customWidth="1" style="146" min="3845" max="4087"/>
    <col width="10" customWidth="1" style="146" min="4088" max="4088"/>
    <col width="5.6640625" customWidth="1" style="146" min="4089" max="4089"/>
    <col width="22" customWidth="1" style="146" min="4090" max="4090"/>
    <col width="28.109375" customWidth="1" style="146" min="4091" max="4091"/>
    <col width="9.109375" customWidth="1" style="146" min="4092" max="4092"/>
    <col width="15.44140625" customWidth="1" style="146" min="4093" max="4093"/>
    <col width="8.33203125" customWidth="1" style="146" min="4094" max="4094"/>
    <col width="17.6640625" customWidth="1" style="146" min="4095" max="4095"/>
    <col width="1.33203125" customWidth="1" style="146" min="4096" max="4096"/>
    <col width="2.33203125" customWidth="1" style="146" min="4097" max="4097"/>
    <col width="1.6640625" customWidth="1" style="146" min="4098" max="4098"/>
    <col width="6.6640625" customWidth="1" style="146" min="4099" max="4099"/>
    <col hidden="1" width="13" customWidth="1" style="146" min="4100" max="4100"/>
    <col width="9.109375" customWidth="1" style="146" min="4101" max="4343"/>
    <col width="10" customWidth="1" style="146" min="4344" max="4344"/>
    <col width="5.6640625" customWidth="1" style="146" min="4345" max="4345"/>
    <col width="22" customWidth="1" style="146" min="4346" max="4346"/>
    <col width="28.109375" customWidth="1" style="146" min="4347" max="4347"/>
    <col width="9.109375" customWidth="1" style="146" min="4348" max="4348"/>
    <col width="15.44140625" customWidth="1" style="146" min="4349" max="4349"/>
    <col width="8.33203125" customWidth="1" style="146" min="4350" max="4350"/>
    <col width="17.6640625" customWidth="1" style="146" min="4351" max="4351"/>
    <col width="1.33203125" customWidth="1" style="146" min="4352" max="4352"/>
    <col width="2.33203125" customWidth="1" style="146" min="4353" max="4353"/>
    <col width="1.6640625" customWidth="1" style="146" min="4354" max="4354"/>
    <col width="6.6640625" customWidth="1" style="146" min="4355" max="4355"/>
    <col hidden="1" width="13" customWidth="1" style="146" min="4356" max="4356"/>
    <col width="9.109375" customWidth="1" style="146" min="4357" max="4599"/>
    <col width="10" customWidth="1" style="146" min="4600" max="4600"/>
    <col width="5.6640625" customWidth="1" style="146" min="4601" max="4601"/>
    <col width="22" customWidth="1" style="146" min="4602" max="4602"/>
    <col width="28.109375" customWidth="1" style="146" min="4603" max="4603"/>
    <col width="9.109375" customWidth="1" style="146" min="4604" max="4604"/>
    <col width="15.44140625" customWidth="1" style="146" min="4605" max="4605"/>
    <col width="8.33203125" customWidth="1" style="146" min="4606" max="4606"/>
    <col width="17.6640625" customWidth="1" style="146" min="4607" max="4607"/>
    <col width="1.33203125" customWidth="1" style="146" min="4608" max="4608"/>
    <col width="2.33203125" customWidth="1" style="146" min="4609" max="4609"/>
    <col width="1.6640625" customWidth="1" style="146" min="4610" max="4610"/>
    <col width="6.6640625" customWidth="1" style="146" min="4611" max="4611"/>
    <col hidden="1" width="13" customWidth="1" style="146" min="4612" max="4612"/>
    <col width="9.109375" customWidth="1" style="146" min="4613" max="4855"/>
    <col width="10" customWidth="1" style="146" min="4856" max="4856"/>
    <col width="5.6640625" customWidth="1" style="146" min="4857" max="4857"/>
    <col width="22" customWidth="1" style="146" min="4858" max="4858"/>
    <col width="28.109375" customWidth="1" style="146" min="4859" max="4859"/>
    <col width="9.109375" customWidth="1" style="146" min="4860" max="4860"/>
    <col width="15.44140625" customWidth="1" style="146" min="4861" max="4861"/>
    <col width="8.33203125" customWidth="1" style="146" min="4862" max="4862"/>
    <col width="17.6640625" customWidth="1" style="146" min="4863" max="4863"/>
    <col width="1.33203125" customWidth="1" style="146" min="4864" max="4864"/>
    <col width="2.33203125" customWidth="1" style="146" min="4865" max="4865"/>
    <col width="1.6640625" customWidth="1" style="146" min="4866" max="4866"/>
    <col width="6.6640625" customWidth="1" style="146" min="4867" max="4867"/>
    <col hidden="1" width="13" customWidth="1" style="146" min="4868" max="4868"/>
    <col width="9.109375" customWidth="1" style="146" min="4869" max="5111"/>
    <col width="10" customWidth="1" style="146" min="5112" max="5112"/>
    <col width="5.6640625" customWidth="1" style="146" min="5113" max="5113"/>
    <col width="22" customWidth="1" style="146" min="5114" max="5114"/>
    <col width="28.109375" customWidth="1" style="146" min="5115" max="5115"/>
    <col width="9.109375" customWidth="1" style="146" min="5116" max="5116"/>
    <col width="15.44140625" customWidth="1" style="146" min="5117" max="5117"/>
    <col width="8.33203125" customWidth="1" style="146" min="5118" max="5118"/>
    <col width="17.6640625" customWidth="1" style="146" min="5119" max="5119"/>
    <col width="1.33203125" customWidth="1" style="146" min="5120" max="5120"/>
    <col width="2.33203125" customWidth="1" style="146" min="5121" max="5121"/>
    <col width="1.6640625" customWidth="1" style="146" min="5122" max="5122"/>
    <col width="6.6640625" customWidth="1" style="146" min="5123" max="5123"/>
    <col hidden="1" width="13" customWidth="1" style="146" min="5124" max="5124"/>
    <col width="9.109375" customWidth="1" style="146" min="5125" max="5367"/>
    <col width="10" customWidth="1" style="146" min="5368" max="5368"/>
    <col width="5.6640625" customWidth="1" style="146" min="5369" max="5369"/>
    <col width="22" customWidth="1" style="146" min="5370" max="5370"/>
    <col width="28.109375" customWidth="1" style="146" min="5371" max="5371"/>
    <col width="9.109375" customWidth="1" style="146" min="5372" max="5372"/>
    <col width="15.44140625" customWidth="1" style="146" min="5373" max="5373"/>
    <col width="8.33203125" customWidth="1" style="146" min="5374" max="5374"/>
    <col width="17.6640625" customWidth="1" style="146" min="5375" max="5375"/>
    <col width="1.33203125" customWidth="1" style="146" min="5376" max="5376"/>
    <col width="2.33203125" customWidth="1" style="146" min="5377" max="5377"/>
    <col width="1.6640625" customWidth="1" style="146" min="5378" max="5378"/>
    <col width="6.6640625" customWidth="1" style="146" min="5379" max="5379"/>
    <col hidden="1" width="13" customWidth="1" style="146" min="5380" max="5380"/>
    <col width="9.109375" customWidth="1" style="146" min="5381" max="5623"/>
    <col width="10" customWidth="1" style="146" min="5624" max="5624"/>
    <col width="5.6640625" customWidth="1" style="146" min="5625" max="5625"/>
    <col width="22" customWidth="1" style="146" min="5626" max="5626"/>
    <col width="28.109375" customWidth="1" style="146" min="5627" max="5627"/>
    <col width="9.109375" customWidth="1" style="146" min="5628" max="5628"/>
    <col width="15.44140625" customWidth="1" style="146" min="5629" max="5629"/>
    <col width="8.33203125" customWidth="1" style="146" min="5630" max="5630"/>
    <col width="17.6640625" customWidth="1" style="146" min="5631" max="5631"/>
    <col width="1.33203125" customWidth="1" style="146" min="5632" max="5632"/>
    <col width="2.33203125" customWidth="1" style="146" min="5633" max="5633"/>
    <col width="1.6640625" customWidth="1" style="146" min="5634" max="5634"/>
    <col width="6.6640625" customWidth="1" style="146" min="5635" max="5635"/>
    <col hidden="1" width="13" customWidth="1" style="146" min="5636" max="5636"/>
    <col width="9.109375" customWidth="1" style="146" min="5637" max="5879"/>
    <col width="10" customWidth="1" style="146" min="5880" max="5880"/>
    <col width="5.6640625" customWidth="1" style="146" min="5881" max="5881"/>
    <col width="22" customWidth="1" style="146" min="5882" max="5882"/>
    <col width="28.109375" customWidth="1" style="146" min="5883" max="5883"/>
    <col width="9.109375" customWidth="1" style="146" min="5884" max="5884"/>
    <col width="15.44140625" customWidth="1" style="146" min="5885" max="5885"/>
    <col width="8.33203125" customWidth="1" style="146" min="5886" max="5886"/>
    <col width="17.6640625" customWidth="1" style="146" min="5887" max="5887"/>
    <col width="1.33203125" customWidth="1" style="146" min="5888" max="5888"/>
    <col width="2.33203125" customWidth="1" style="146" min="5889" max="5889"/>
    <col width="1.6640625" customWidth="1" style="146" min="5890" max="5890"/>
    <col width="6.6640625" customWidth="1" style="146" min="5891" max="5891"/>
    <col hidden="1" width="13" customWidth="1" style="146" min="5892" max="5892"/>
    <col width="9.109375" customWidth="1" style="146" min="5893" max="6135"/>
    <col width="10" customWidth="1" style="146" min="6136" max="6136"/>
    <col width="5.6640625" customWidth="1" style="146" min="6137" max="6137"/>
    <col width="22" customWidth="1" style="146" min="6138" max="6138"/>
    <col width="28.109375" customWidth="1" style="146" min="6139" max="6139"/>
    <col width="9.109375" customWidth="1" style="146" min="6140" max="6140"/>
    <col width="15.44140625" customWidth="1" style="146" min="6141" max="6141"/>
    <col width="8.33203125" customWidth="1" style="146" min="6142" max="6142"/>
    <col width="17.6640625" customWidth="1" style="146" min="6143" max="6143"/>
    <col width="1.33203125" customWidth="1" style="146" min="6144" max="6144"/>
    <col width="2.33203125" customWidth="1" style="146" min="6145" max="6145"/>
    <col width="1.6640625" customWidth="1" style="146" min="6146" max="6146"/>
    <col width="6.6640625" customWidth="1" style="146" min="6147" max="6147"/>
    <col hidden="1" width="13" customWidth="1" style="146" min="6148" max="6148"/>
    <col width="9.109375" customWidth="1" style="146" min="6149" max="6391"/>
    <col width="10" customWidth="1" style="146" min="6392" max="6392"/>
    <col width="5.6640625" customWidth="1" style="146" min="6393" max="6393"/>
    <col width="22" customWidth="1" style="146" min="6394" max="6394"/>
    <col width="28.109375" customWidth="1" style="146" min="6395" max="6395"/>
    <col width="9.109375" customWidth="1" style="146" min="6396" max="6396"/>
    <col width="15.44140625" customWidth="1" style="146" min="6397" max="6397"/>
    <col width="8.33203125" customWidth="1" style="146" min="6398" max="6398"/>
    <col width="17.6640625" customWidth="1" style="146" min="6399" max="6399"/>
    <col width="1.33203125" customWidth="1" style="146" min="6400" max="6400"/>
    <col width="2.33203125" customWidth="1" style="146" min="6401" max="6401"/>
    <col width="1.6640625" customWidth="1" style="146" min="6402" max="6402"/>
    <col width="6.6640625" customWidth="1" style="146" min="6403" max="6403"/>
    <col hidden="1" width="13" customWidth="1" style="146" min="6404" max="6404"/>
    <col width="9.109375" customWidth="1" style="146" min="6405" max="6647"/>
    <col width="10" customWidth="1" style="146" min="6648" max="6648"/>
    <col width="5.6640625" customWidth="1" style="146" min="6649" max="6649"/>
    <col width="22" customWidth="1" style="146" min="6650" max="6650"/>
    <col width="28.109375" customWidth="1" style="146" min="6651" max="6651"/>
    <col width="9.109375" customWidth="1" style="146" min="6652" max="6652"/>
    <col width="15.44140625" customWidth="1" style="146" min="6653" max="6653"/>
    <col width="8.33203125" customWidth="1" style="146" min="6654" max="6654"/>
    <col width="17.6640625" customWidth="1" style="146" min="6655" max="6655"/>
    <col width="1.33203125" customWidth="1" style="146" min="6656" max="6656"/>
    <col width="2.33203125" customWidth="1" style="146" min="6657" max="6657"/>
    <col width="1.6640625" customWidth="1" style="146" min="6658" max="6658"/>
    <col width="6.6640625" customWidth="1" style="146" min="6659" max="6659"/>
    <col hidden="1" width="13" customWidth="1" style="146" min="6660" max="6660"/>
    <col width="9.109375" customWidth="1" style="146" min="6661" max="6903"/>
    <col width="10" customWidth="1" style="146" min="6904" max="6904"/>
    <col width="5.6640625" customWidth="1" style="146" min="6905" max="6905"/>
    <col width="22" customWidth="1" style="146" min="6906" max="6906"/>
    <col width="28.109375" customWidth="1" style="146" min="6907" max="6907"/>
    <col width="9.109375" customWidth="1" style="146" min="6908" max="6908"/>
    <col width="15.44140625" customWidth="1" style="146" min="6909" max="6909"/>
    <col width="8.33203125" customWidth="1" style="146" min="6910" max="6910"/>
    <col width="17.6640625" customWidth="1" style="146" min="6911" max="6911"/>
    <col width="1.33203125" customWidth="1" style="146" min="6912" max="6912"/>
    <col width="2.33203125" customWidth="1" style="146" min="6913" max="6913"/>
    <col width="1.6640625" customWidth="1" style="146" min="6914" max="6914"/>
    <col width="6.6640625" customWidth="1" style="146" min="6915" max="6915"/>
    <col hidden="1" width="13" customWidth="1" style="146" min="6916" max="6916"/>
    <col width="9.109375" customWidth="1" style="146" min="6917" max="7159"/>
    <col width="10" customWidth="1" style="146" min="7160" max="7160"/>
    <col width="5.6640625" customWidth="1" style="146" min="7161" max="7161"/>
    <col width="22" customWidth="1" style="146" min="7162" max="7162"/>
    <col width="28.109375" customWidth="1" style="146" min="7163" max="7163"/>
    <col width="9.109375" customWidth="1" style="146" min="7164" max="7164"/>
    <col width="15.44140625" customWidth="1" style="146" min="7165" max="7165"/>
    <col width="8.33203125" customWidth="1" style="146" min="7166" max="7166"/>
    <col width="17.6640625" customWidth="1" style="146" min="7167" max="7167"/>
    <col width="1.33203125" customWidth="1" style="146" min="7168" max="7168"/>
    <col width="2.33203125" customWidth="1" style="146" min="7169" max="7169"/>
    <col width="1.6640625" customWidth="1" style="146" min="7170" max="7170"/>
    <col width="6.6640625" customWidth="1" style="146" min="7171" max="7171"/>
    <col hidden="1" width="13" customWidth="1" style="146" min="7172" max="7172"/>
    <col width="9.109375" customWidth="1" style="146" min="7173" max="7415"/>
    <col width="10" customWidth="1" style="146" min="7416" max="7416"/>
    <col width="5.6640625" customWidth="1" style="146" min="7417" max="7417"/>
    <col width="22" customWidth="1" style="146" min="7418" max="7418"/>
    <col width="28.109375" customWidth="1" style="146" min="7419" max="7419"/>
    <col width="9.109375" customWidth="1" style="146" min="7420" max="7420"/>
    <col width="15.44140625" customWidth="1" style="146" min="7421" max="7421"/>
    <col width="8.33203125" customWidth="1" style="146" min="7422" max="7422"/>
    <col width="17.6640625" customWidth="1" style="146" min="7423" max="7423"/>
    <col width="1.33203125" customWidth="1" style="146" min="7424" max="7424"/>
    <col width="2.33203125" customWidth="1" style="146" min="7425" max="7425"/>
    <col width="1.6640625" customWidth="1" style="146" min="7426" max="7426"/>
    <col width="6.6640625" customWidth="1" style="146" min="7427" max="7427"/>
    <col hidden="1" width="13" customWidth="1" style="146" min="7428" max="7428"/>
    <col width="9.109375" customWidth="1" style="146" min="7429" max="7671"/>
    <col width="10" customWidth="1" style="146" min="7672" max="7672"/>
    <col width="5.6640625" customWidth="1" style="146" min="7673" max="7673"/>
    <col width="22" customWidth="1" style="146" min="7674" max="7674"/>
    <col width="28.109375" customWidth="1" style="146" min="7675" max="7675"/>
    <col width="9.109375" customWidth="1" style="146" min="7676" max="7676"/>
    <col width="15.44140625" customWidth="1" style="146" min="7677" max="7677"/>
    <col width="8.33203125" customWidth="1" style="146" min="7678" max="7678"/>
    <col width="17.6640625" customWidth="1" style="146" min="7679" max="7679"/>
    <col width="1.33203125" customWidth="1" style="146" min="7680" max="7680"/>
    <col width="2.33203125" customWidth="1" style="146" min="7681" max="7681"/>
    <col width="1.6640625" customWidth="1" style="146" min="7682" max="7682"/>
    <col width="6.6640625" customWidth="1" style="146" min="7683" max="7683"/>
    <col hidden="1" width="13" customWidth="1" style="146" min="7684" max="7684"/>
    <col width="9.109375" customWidth="1" style="146" min="7685" max="7927"/>
    <col width="10" customWidth="1" style="146" min="7928" max="7928"/>
    <col width="5.6640625" customWidth="1" style="146" min="7929" max="7929"/>
    <col width="22" customWidth="1" style="146" min="7930" max="7930"/>
    <col width="28.109375" customWidth="1" style="146" min="7931" max="7931"/>
    <col width="9.109375" customWidth="1" style="146" min="7932" max="7932"/>
    <col width="15.44140625" customWidth="1" style="146" min="7933" max="7933"/>
    <col width="8.33203125" customWidth="1" style="146" min="7934" max="7934"/>
    <col width="17.6640625" customWidth="1" style="146" min="7935" max="7935"/>
    <col width="1.33203125" customWidth="1" style="146" min="7936" max="7936"/>
    <col width="2.33203125" customWidth="1" style="146" min="7937" max="7937"/>
    <col width="1.6640625" customWidth="1" style="146" min="7938" max="7938"/>
    <col width="6.6640625" customWidth="1" style="146" min="7939" max="7939"/>
    <col hidden="1" width="13" customWidth="1" style="146" min="7940" max="7940"/>
    <col width="9.109375" customWidth="1" style="146" min="7941" max="8183"/>
    <col width="10" customWidth="1" style="146" min="8184" max="8184"/>
    <col width="5.6640625" customWidth="1" style="146" min="8185" max="8185"/>
    <col width="22" customWidth="1" style="146" min="8186" max="8186"/>
    <col width="28.109375" customWidth="1" style="146" min="8187" max="8187"/>
    <col width="9.109375" customWidth="1" style="146" min="8188" max="8188"/>
    <col width="15.44140625" customWidth="1" style="146" min="8189" max="8189"/>
    <col width="8.33203125" customWidth="1" style="146" min="8190" max="8190"/>
    <col width="17.6640625" customWidth="1" style="146" min="8191" max="8191"/>
    <col width="1.33203125" customWidth="1" style="146" min="8192" max="8192"/>
    <col width="2.33203125" customWidth="1" style="146" min="8193" max="8193"/>
    <col width="1.6640625" customWidth="1" style="146" min="8194" max="8194"/>
    <col width="6.6640625" customWidth="1" style="146" min="8195" max="8195"/>
    <col hidden="1" width="13" customWidth="1" style="146" min="8196" max="8196"/>
    <col width="9.109375" customWidth="1" style="146" min="8197" max="8439"/>
    <col width="10" customWidth="1" style="146" min="8440" max="8440"/>
    <col width="5.6640625" customWidth="1" style="146" min="8441" max="8441"/>
    <col width="22" customWidth="1" style="146" min="8442" max="8442"/>
    <col width="28.109375" customWidth="1" style="146" min="8443" max="8443"/>
    <col width="9.109375" customWidth="1" style="146" min="8444" max="8444"/>
    <col width="15.44140625" customWidth="1" style="146" min="8445" max="8445"/>
    <col width="8.33203125" customWidth="1" style="146" min="8446" max="8446"/>
    <col width="17.6640625" customWidth="1" style="146" min="8447" max="8447"/>
    <col width="1.33203125" customWidth="1" style="146" min="8448" max="8448"/>
    <col width="2.33203125" customWidth="1" style="146" min="8449" max="8449"/>
    <col width="1.6640625" customWidth="1" style="146" min="8450" max="8450"/>
    <col width="6.6640625" customWidth="1" style="146" min="8451" max="8451"/>
    <col hidden="1" width="13" customWidth="1" style="146" min="8452" max="8452"/>
    <col width="9.109375" customWidth="1" style="146" min="8453" max="8695"/>
    <col width="10" customWidth="1" style="146" min="8696" max="8696"/>
    <col width="5.6640625" customWidth="1" style="146" min="8697" max="8697"/>
    <col width="22" customWidth="1" style="146" min="8698" max="8698"/>
    <col width="28.109375" customWidth="1" style="146" min="8699" max="8699"/>
    <col width="9.109375" customWidth="1" style="146" min="8700" max="8700"/>
    <col width="15.44140625" customWidth="1" style="146" min="8701" max="8701"/>
    <col width="8.33203125" customWidth="1" style="146" min="8702" max="8702"/>
    <col width="17.6640625" customWidth="1" style="146" min="8703" max="8703"/>
    <col width="1.33203125" customWidth="1" style="146" min="8704" max="8704"/>
    <col width="2.33203125" customWidth="1" style="146" min="8705" max="8705"/>
    <col width="1.6640625" customWidth="1" style="146" min="8706" max="8706"/>
    <col width="6.6640625" customWidth="1" style="146" min="8707" max="8707"/>
    <col hidden="1" width="13" customWidth="1" style="146" min="8708" max="8708"/>
    <col width="9.109375" customWidth="1" style="146" min="8709" max="8951"/>
    <col width="10" customWidth="1" style="146" min="8952" max="8952"/>
    <col width="5.6640625" customWidth="1" style="146" min="8953" max="8953"/>
    <col width="22" customWidth="1" style="146" min="8954" max="8954"/>
    <col width="28.109375" customWidth="1" style="146" min="8955" max="8955"/>
    <col width="9.109375" customWidth="1" style="146" min="8956" max="8956"/>
    <col width="15.44140625" customWidth="1" style="146" min="8957" max="8957"/>
    <col width="8.33203125" customWidth="1" style="146" min="8958" max="8958"/>
    <col width="17.6640625" customWidth="1" style="146" min="8959" max="8959"/>
    <col width="1.33203125" customWidth="1" style="146" min="8960" max="8960"/>
    <col width="2.33203125" customWidth="1" style="146" min="8961" max="8961"/>
    <col width="1.6640625" customWidth="1" style="146" min="8962" max="8962"/>
    <col width="6.6640625" customWidth="1" style="146" min="8963" max="8963"/>
    <col hidden="1" width="13" customWidth="1" style="146" min="8964" max="8964"/>
    <col width="9.109375" customWidth="1" style="146" min="8965" max="9207"/>
    <col width="10" customWidth="1" style="146" min="9208" max="9208"/>
    <col width="5.6640625" customWidth="1" style="146" min="9209" max="9209"/>
    <col width="22" customWidth="1" style="146" min="9210" max="9210"/>
    <col width="28.109375" customWidth="1" style="146" min="9211" max="9211"/>
    <col width="9.109375" customWidth="1" style="146" min="9212" max="9212"/>
    <col width="15.44140625" customWidth="1" style="146" min="9213" max="9213"/>
    <col width="8.33203125" customWidth="1" style="146" min="9214" max="9214"/>
    <col width="17.6640625" customWidth="1" style="146" min="9215" max="9215"/>
    <col width="1.33203125" customWidth="1" style="146" min="9216" max="9216"/>
    <col width="2.33203125" customWidth="1" style="146" min="9217" max="9217"/>
    <col width="1.6640625" customWidth="1" style="146" min="9218" max="9218"/>
    <col width="6.6640625" customWidth="1" style="146" min="9219" max="9219"/>
    <col hidden="1" width="13" customWidth="1" style="146" min="9220" max="9220"/>
    <col width="9.109375" customWidth="1" style="146" min="9221" max="9463"/>
    <col width="10" customWidth="1" style="146" min="9464" max="9464"/>
    <col width="5.6640625" customWidth="1" style="146" min="9465" max="9465"/>
    <col width="22" customWidth="1" style="146" min="9466" max="9466"/>
    <col width="28.109375" customWidth="1" style="146" min="9467" max="9467"/>
    <col width="9.109375" customWidth="1" style="146" min="9468" max="9468"/>
    <col width="15.44140625" customWidth="1" style="146" min="9469" max="9469"/>
    <col width="8.33203125" customWidth="1" style="146" min="9470" max="9470"/>
    <col width="17.6640625" customWidth="1" style="146" min="9471" max="9471"/>
    <col width="1.33203125" customWidth="1" style="146" min="9472" max="9472"/>
    <col width="2.33203125" customWidth="1" style="146" min="9473" max="9473"/>
    <col width="1.6640625" customWidth="1" style="146" min="9474" max="9474"/>
    <col width="6.6640625" customWidth="1" style="146" min="9475" max="9475"/>
    <col hidden="1" width="13" customWidth="1" style="146" min="9476" max="9476"/>
    <col width="9.109375" customWidth="1" style="146" min="9477" max="9719"/>
    <col width="10" customWidth="1" style="146" min="9720" max="9720"/>
    <col width="5.6640625" customWidth="1" style="146" min="9721" max="9721"/>
    <col width="22" customWidth="1" style="146" min="9722" max="9722"/>
    <col width="28.109375" customWidth="1" style="146" min="9723" max="9723"/>
    <col width="9.109375" customWidth="1" style="146" min="9724" max="9724"/>
    <col width="15.44140625" customWidth="1" style="146" min="9725" max="9725"/>
    <col width="8.33203125" customWidth="1" style="146" min="9726" max="9726"/>
    <col width="17.6640625" customWidth="1" style="146" min="9727" max="9727"/>
    <col width="1.33203125" customWidth="1" style="146" min="9728" max="9728"/>
    <col width="2.33203125" customWidth="1" style="146" min="9729" max="9729"/>
    <col width="1.6640625" customWidth="1" style="146" min="9730" max="9730"/>
    <col width="6.6640625" customWidth="1" style="146" min="9731" max="9731"/>
    <col hidden="1" width="13" customWidth="1" style="146" min="9732" max="9732"/>
    <col width="9.109375" customWidth="1" style="146" min="9733" max="9975"/>
    <col width="10" customWidth="1" style="146" min="9976" max="9976"/>
    <col width="5.6640625" customWidth="1" style="146" min="9977" max="9977"/>
    <col width="22" customWidth="1" style="146" min="9978" max="9978"/>
    <col width="28.109375" customWidth="1" style="146" min="9979" max="9979"/>
    <col width="9.109375" customWidth="1" style="146" min="9980" max="9980"/>
    <col width="15.44140625" customWidth="1" style="146" min="9981" max="9981"/>
    <col width="8.33203125" customWidth="1" style="146" min="9982" max="9982"/>
    <col width="17.6640625" customWidth="1" style="146" min="9983" max="9983"/>
    <col width="1.33203125" customWidth="1" style="146" min="9984" max="9984"/>
    <col width="2.33203125" customWidth="1" style="146" min="9985" max="9985"/>
    <col width="1.6640625" customWidth="1" style="146" min="9986" max="9986"/>
    <col width="6.6640625" customWidth="1" style="146" min="9987" max="9987"/>
    <col hidden="1" width="13" customWidth="1" style="146" min="9988" max="9988"/>
    <col width="9.109375" customWidth="1" style="146" min="9989" max="10231"/>
    <col width="10" customWidth="1" style="146" min="10232" max="10232"/>
    <col width="5.6640625" customWidth="1" style="146" min="10233" max="10233"/>
    <col width="22" customWidth="1" style="146" min="10234" max="10234"/>
    <col width="28.109375" customWidth="1" style="146" min="10235" max="10235"/>
    <col width="9.109375" customWidth="1" style="146" min="10236" max="10236"/>
    <col width="15.44140625" customWidth="1" style="146" min="10237" max="10237"/>
    <col width="8.33203125" customWidth="1" style="146" min="10238" max="10238"/>
    <col width="17.6640625" customWidth="1" style="146" min="10239" max="10239"/>
    <col width="1.33203125" customWidth="1" style="146" min="10240" max="10240"/>
    <col width="2.33203125" customWidth="1" style="146" min="10241" max="10241"/>
    <col width="1.6640625" customWidth="1" style="146" min="10242" max="10242"/>
    <col width="6.6640625" customWidth="1" style="146" min="10243" max="10243"/>
    <col hidden="1" width="13" customWidth="1" style="146" min="10244" max="10244"/>
    <col width="9.109375" customWidth="1" style="146" min="10245" max="10487"/>
    <col width="10" customWidth="1" style="146" min="10488" max="10488"/>
    <col width="5.6640625" customWidth="1" style="146" min="10489" max="10489"/>
    <col width="22" customWidth="1" style="146" min="10490" max="10490"/>
    <col width="28.109375" customWidth="1" style="146" min="10491" max="10491"/>
    <col width="9.109375" customWidth="1" style="146" min="10492" max="10492"/>
    <col width="15.44140625" customWidth="1" style="146" min="10493" max="10493"/>
    <col width="8.33203125" customWidth="1" style="146" min="10494" max="10494"/>
    <col width="17.6640625" customWidth="1" style="146" min="10495" max="10495"/>
    <col width="1.33203125" customWidth="1" style="146" min="10496" max="10496"/>
    <col width="2.33203125" customWidth="1" style="146" min="10497" max="10497"/>
    <col width="1.6640625" customWidth="1" style="146" min="10498" max="10498"/>
    <col width="6.6640625" customWidth="1" style="146" min="10499" max="10499"/>
    <col hidden="1" width="13" customWidth="1" style="146" min="10500" max="10500"/>
    <col width="9.109375" customWidth="1" style="146" min="10501" max="10743"/>
    <col width="10" customWidth="1" style="146" min="10744" max="10744"/>
    <col width="5.6640625" customWidth="1" style="146" min="10745" max="10745"/>
    <col width="22" customWidth="1" style="146" min="10746" max="10746"/>
    <col width="28.109375" customWidth="1" style="146" min="10747" max="10747"/>
    <col width="9.109375" customWidth="1" style="146" min="10748" max="10748"/>
    <col width="15.44140625" customWidth="1" style="146" min="10749" max="10749"/>
    <col width="8.33203125" customWidth="1" style="146" min="10750" max="10750"/>
    <col width="17.6640625" customWidth="1" style="146" min="10751" max="10751"/>
    <col width="1.33203125" customWidth="1" style="146" min="10752" max="10752"/>
    <col width="2.33203125" customWidth="1" style="146" min="10753" max="10753"/>
    <col width="1.6640625" customWidth="1" style="146" min="10754" max="10754"/>
    <col width="6.6640625" customWidth="1" style="146" min="10755" max="10755"/>
    <col hidden="1" width="13" customWidth="1" style="146" min="10756" max="10756"/>
    <col width="9.109375" customWidth="1" style="146" min="10757" max="10999"/>
    <col width="10" customWidth="1" style="146" min="11000" max="11000"/>
    <col width="5.6640625" customWidth="1" style="146" min="11001" max="11001"/>
    <col width="22" customWidth="1" style="146" min="11002" max="11002"/>
    <col width="28.109375" customWidth="1" style="146" min="11003" max="11003"/>
    <col width="9.109375" customWidth="1" style="146" min="11004" max="11004"/>
    <col width="15.44140625" customWidth="1" style="146" min="11005" max="11005"/>
    <col width="8.33203125" customWidth="1" style="146" min="11006" max="11006"/>
    <col width="17.6640625" customWidth="1" style="146" min="11007" max="11007"/>
    <col width="1.33203125" customWidth="1" style="146" min="11008" max="11008"/>
    <col width="2.33203125" customWidth="1" style="146" min="11009" max="11009"/>
    <col width="1.6640625" customWidth="1" style="146" min="11010" max="11010"/>
    <col width="6.6640625" customWidth="1" style="146" min="11011" max="11011"/>
    <col hidden="1" width="13" customWidth="1" style="146" min="11012" max="11012"/>
    <col width="9.109375" customWidth="1" style="146" min="11013" max="11255"/>
    <col width="10" customWidth="1" style="146" min="11256" max="11256"/>
    <col width="5.6640625" customWidth="1" style="146" min="11257" max="11257"/>
    <col width="22" customWidth="1" style="146" min="11258" max="11258"/>
    <col width="28.109375" customWidth="1" style="146" min="11259" max="11259"/>
    <col width="9.109375" customWidth="1" style="146" min="11260" max="11260"/>
    <col width="15.44140625" customWidth="1" style="146" min="11261" max="11261"/>
    <col width="8.33203125" customWidth="1" style="146" min="11262" max="11262"/>
    <col width="17.6640625" customWidth="1" style="146" min="11263" max="11263"/>
    <col width="1.33203125" customWidth="1" style="146" min="11264" max="11264"/>
    <col width="2.33203125" customWidth="1" style="146" min="11265" max="11265"/>
    <col width="1.6640625" customWidth="1" style="146" min="11266" max="11266"/>
    <col width="6.6640625" customWidth="1" style="146" min="11267" max="11267"/>
    <col hidden="1" width="13" customWidth="1" style="146" min="11268" max="11268"/>
    <col width="9.109375" customWidth="1" style="146" min="11269" max="11511"/>
    <col width="10" customWidth="1" style="146" min="11512" max="11512"/>
    <col width="5.6640625" customWidth="1" style="146" min="11513" max="11513"/>
    <col width="22" customWidth="1" style="146" min="11514" max="11514"/>
    <col width="28.109375" customWidth="1" style="146" min="11515" max="11515"/>
    <col width="9.109375" customWidth="1" style="146" min="11516" max="11516"/>
    <col width="15.44140625" customWidth="1" style="146" min="11517" max="11517"/>
    <col width="8.33203125" customWidth="1" style="146" min="11518" max="11518"/>
    <col width="17.6640625" customWidth="1" style="146" min="11519" max="11519"/>
    <col width="1.33203125" customWidth="1" style="146" min="11520" max="11520"/>
    <col width="2.33203125" customWidth="1" style="146" min="11521" max="11521"/>
    <col width="1.6640625" customWidth="1" style="146" min="11522" max="11522"/>
    <col width="6.6640625" customWidth="1" style="146" min="11523" max="11523"/>
    <col hidden="1" width="13" customWidth="1" style="146" min="11524" max="11524"/>
    <col width="9.109375" customWidth="1" style="146" min="11525" max="11767"/>
    <col width="10" customWidth="1" style="146" min="11768" max="11768"/>
    <col width="5.6640625" customWidth="1" style="146" min="11769" max="11769"/>
    <col width="22" customWidth="1" style="146" min="11770" max="11770"/>
    <col width="28.109375" customWidth="1" style="146" min="11771" max="11771"/>
    <col width="9.109375" customWidth="1" style="146" min="11772" max="11772"/>
    <col width="15.44140625" customWidth="1" style="146" min="11773" max="11773"/>
    <col width="8.33203125" customWidth="1" style="146" min="11774" max="11774"/>
    <col width="17.6640625" customWidth="1" style="146" min="11775" max="11775"/>
    <col width="1.33203125" customWidth="1" style="146" min="11776" max="11776"/>
    <col width="2.33203125" customWidth="1" style="146" min="11777" max="11777"/>
    <col width="1.6640625" customWidth="1" style="146" min="11778" max="11778"/>
    <col width="6.6640625" customWidth="1" style="146" min="11779" max="11779"/>
    <col hidden="1" width="13" customWidth="1" style="146" min="11780" max="11780"/>
    <col width="9.109375" customWidth="1" style="146" min="11781" max="12023"/>
    <col width="10" customWidth="1" style="146" min="12024" max="12024"/>
    <col width="5.6640625" customWidth="1" style="146" min="12025" max="12025"/>
    <col width="22" customWidth="1" style="146" min="12026" max="12026"/>
    <col width="28.109375" customWidth="1" style="146" min="12027" max="12027"/>
    <col width="9.109375" customWidth="1" style="146" min="12028" max="12028"/>
    <col width="15.44140625" customWidth="1" style="146" min="12029" max="12029"/>
    <col width="8.33203125" customWidth="1" style="146" min="12030" max="12030"/>
    <col width="17.6640625" customWidth="1" style="146" min="12031" max="12031"/>
    <col width="1.33203125" customWidth="1" style="146" min="12032" max="12032"/>
    <col width="2.33203125" customWidth="1" style="146" min="12033" max="12033"/>
    <col width="1.6640625" customWidth="1" style="146" min="12034" max="12034"/>
    <col width="6.6640625" customWidth="1" style="146" min="12035" max="12035"/>
    <col hidden="1" width="13" customWidth="1" style="146" min="12036" max="12036"/>
    <col width="9.109375" customWidth="1" style="146" min="12037" max="12279"/>
    <col width="10" customWidth="1" style="146" min="12280" max="12280"/>
    <col width="5.6640625" customWidth="1" style="146" min="12281" max="12281"/>
    <col width="22" customWidth="1" style="146" min="12282" max="12282"/>
    <col width="28.109375" customWidth="1" style="146" min="12283" max="12283"/>
    <col width="9.109375" customWidth="1" style="146" min="12284" max="12284"/>
    <col width="15.44140625" customWidth="1" style="146" min="12285" max="12285"/>
    <col width="8.33203125" customWidth="1" style="146" min="12286" max="12286"/>
    <col width="17.6640625" customWidth="1" style="146" min="12287" max="12287"/>
    <col width="1.33203125" customWidth="1" style="146" min="12288" max="12288"/>
    <col width="2.33203125" customWidth="1" style="146" min="12289" max="12289"/>
    <col width="1.6640625" customWidth="1" style="146" min="12290" max="12290"/>
    <col width="6.6640625" customWidth="1" style="146" min="12291" max="12291"/>
    <col hidden="1" width="13" customWidth="1" style="146" min="12292" max="12292"/>
    <col width="9.109375" customWidth="1" style="146" min="12293" max="12535"/>
    <col width="10" customWidth="1" style="146" min="12536" max="12536"/>
    <col width="5.6640625" customWidth="1" style="146" min="12537" max="12537"/>
    <col width="22" customWidth="1" style="146" min="12538" max="12538"/>
    <col width="28.109375" customWidth="1" style="146" min="12539" max="12539"/>
    <col width="9.109375" customWidth="1" style="146" min="12540" max="12540"/>
    <col width="15.44140625" customWidth="1" style="146" min="12541" max="12541"/>
    <col width="8.33203125" customWidth="1" style="146" min="12542" max="12542"/>
    <col width="17.6640625" customWidth="1" style="146" min="12543" max="12543"/>
    <col width="1.33203125" customWidth="1" style="146" min="12544" max="12544"/>
    <col width="2.33203125" customWidth="1" style="146" min="12545" max="12545"/>
    <col width="1.6640625" customWidth="1" style="146" min="12546" max="12546"/>
    <col width="6.6640625" customWidth="1" style="146" min="12547" max="12547"/>
    <col hidden="1" width="13" customWidth="1" style="146" min="12548" max="12548"/>
    <col width="9.109375" customWidth="1" style="146" min="12549" max="12791"/>
    <col width="10" customWidth="1" style="146" min="12792" max="12792"/>
    <col width="5.6640625" customWidth="1" style="146" min="12793" max="12793"/>
    <col width="22" customWidth="1" style="146" min="12794" max="12794"/>
    <col width="28.109375" customWidth="1" style="146" min="12795" max="12795"/>
    <col width="9.109375" customWidth="1" style="146" min="12796" max="12796"/>
    <col width="15.44140625" customWidth="1" style="146" min="12797" max="12797"/>
    <col width="8.33203125" customWidth="1" style="146" min="12798" max="12798"/>
    <col width="17.6640625" customWidth="1" style="146" min="12799" max="12799"/>
    <col width="1.33203125" customWidth="1" style="146" min="12800" max="12800"/>
    <col width="2.33203125" customWidth="1" style="146" min="12801" max="12801"/>
    <col width="1.6640625" customWidth="1" style="146" min="12802" max="12802"/>
    <col width="6.6640625" customWidth="1" style="146" min="12803" max="12803"/>
    <col hidden="1" width="13" customWidth="1" style="146" min="12804" max="12804"/>
    <col width="9.109375" customWidth="1" style="146" min="12805" max="13047"/>
    <col width="10" customWidth="1" style="146" min="13048" max="13048"/>
    <col width="5.6640625" customWidth="1" style="146" min="13049" max="13049"/>
    <col width="22" customWidth="1" style="146" min="13050" max="13050"/>
    <col width="28.109375" customWidth="1" style="146" min="13051" max="13051"/>
    <col width="9.109375" customWidth="1" style="146" min="13052" max="13052"/>
    <col width="15.44140625" customWidth="1" style="146" min="13053" max="13053"/>
    <col width="8.33203125" customWidth="1" style="146" min="13054" max="13054"/>
    <col width="17.6640625" customWidth="1" style="146" min="13055" max="13055"/>
    <col width="1.33203125" customWidth="1" style="146" min="13056" max="13056"/>
    <col width="2.33203125" customWidth="1" style="146" min="13057" max="13057"/>
    <col width="1.6640625" customWidth="1" style="146" min="13058" max="13058"/>
    <col width="6.6640625" customWidth="1" style="146" min="13059" max="13059"/>
    <col hidden="1" width="13" customWidth="1" style="146" min="13060" max="13060"/>
    <col width="9.109375" customWidth="1" style="146" min="13061" max="13303"/>
    <col width="10" customWidth="1" style="146" min="13304" max="13304"/>
    <col width="5.6640625" customWidth="1" style="146" min="13305" max="13305"/>
    <col width="22" customWidth="1" style="146" min="13306" max="13306"/>
    <col width="28.109375" customWidth="1" style="146" min="13307" max="13307"/>
    <col width="9.109375" customWidth="1" style="146" min="13308" max="13308"/>
    <col width="15.44140625" customWidth="1" style="146" min="13309" max="13309"/>
    <col width="8.33203125" customWidth="1" style="146" min="13310" max="13310"/>
    <col width="17.6640625" customWidth="1" style="146" min="13311" max="13311"/>
    <col width="1.33203125" customWidth="1" style="146" min="13312" max="13312"/>
    <col width="2.33203125" customWidth="1" style="146" min="13313" max="13313"/>
    <col width="1.6640625" customWidth="1" style="146" min="13314" max="13314"/>
    <col width="6.6640625" customWidth="1" style="146" min="13315" max="13315"/>
    <col hidden="1" width="13" customWidth="1" style="146" min="13316" max="13316"/>
    <col width="9.109375" customWidth="1" style="146" min="13317" max="13559"/>
    <col width="10" customWidth="1" style="146" min="13560" max="13560"/>
    <col width="5.6640625" customWidth="1" style="146" min="13561" max="13561"/>
    <col width="22" customWidth="1" style="146" min="13562" max="13562"/>
    <col width="28.109375" customWidth="1" style="146" min="13563" max="13563"/>
    <col width="9.109375" customWidth="1" style="146" min="13564" max="13564"/>
    <col width="15.44140625" customWidth="1" style="146" min="13565" max="13565"/>
    <col width="8.33203125" customWidth="1" style="146" min="13566" max="13566"/>
    <col width="17.6640625" customWidth="1" style="146" min="13567" max="13567"/>
    <col width="1.33203125" customWidth="1" style="146" min="13568" max="13568"/>
    <col width="2.33203125" customWidth="1" style="146" min="13569" max="13569"/>
    <col width="1.6640625" customWidth="1" style="146" min="13570" max="13570"/>
    <col width="6.6640625" customWidth="1" style="146" min="13571" max="13571"/>
    <col hidden="1" width="13" customWidth="1" style="146" min="13572" max="13572"/>
    <col width="9.109375" customWidth="1" style="146" min="13573" max="13815"/>
    <col width="10" customWidth="1" style="146" min="13816" max="13816"/>
    <col width="5.6640625" customWidth="1" style="146" min="13817" max="13817"/>
    <col width="22" customWidth="1" style="146" min="13818" max="13818"/>
    <col width="28.109375" customWidth="1" style="146" min="13819" max="13819"/>
    <col width="9.109375" customWidth="1" style="146" min="13820" max="13820"/>
    <col width="15.44140625" customWidth="1" style="146" min="13821" max="13821"/>
    <col width="8.33203125" customWidth="1" style="146" min="13822" max="13822"/>
    <col width="17.6640625" customWidth="1" style="146" min="13823" max="13823"/>
    <col width="1.33203125" customWidth="1" style="146" min="13824" max="13824"/>
    <col width="2.33203125" customWidth="1" style="146" min="13825" max="13825"/>
    <col width="1.6640625" customWidth="1" style="146" min="13826" max="13826"/>
    <col width="6.6640625" customWidth="1" style="146" min="13827" max="13827"/>
    <col hidden="1" width="13" customWidth="1" style="146" min="13828" max="13828"/>
    <col width="9.109375" customWidth="1" style="146" min="13829" max="14071"/>
    <col width="10" customWidth="1" style="146" min="14072" max="14072"/>
    <col width="5.6640625" customWidth="1" style="146" min="14073" max="14073"/>
    <col width="22" customWidth="1" style="146" min="14074" max="14074"/>
    <col width="28.109375" customWidth="1" style="146" min="14075" max="14075"/>
    <col width="9.109375" customWidth="1" style="146" min="14076" max="14076"/>
    <col width="15.44140625" customWidth="1" style="146" min="14077" max="14077"/>
    <col width="8.33203125" customWidth="1" style="146" min="14078" max="14078"/>
    <col width="17.6640625" customWidth="1" style="146" min="14079" max="14079"/>
    <col width="1.33203125" customWidth="1" style="146" min="14080" max="14080"/>
    <col width="2.33203125" customWidth="1" style="146" min="14081" max="14081"/>
    <col width="1.6640625" customWidth="1" style="146" min="14082" max="14082"/>
    <col width="6.6640625" customWidth="1" style="146" min="14083" max="14083"/>
    <col hidden="1" width="13" customWidth="1" style="146" min="14084" max="14084"/>
    <col width="9.109375" customWidth="1" style="146" min="14085" max="14327"/>
    <col width="10" customWidth="1" style="146" min="14328" max="14328"/>
    <col width="5.6640625" customWidth="1" style="146" min="14329" max="14329"/>
    <col width="22" customWidth="1" style="146" min="14330" max="14330"/>
    <col width="28.109375" customWidth="1" style="146" min="14331" max="14331"/>
    <col width="9.109375" customWidth="1" style="146" min="14332" max="14332"/>
    <col width="15.44140625" customWidth="1" style="146" min="14333" max="14333"/>
    <col width="8.33203125" customWidth="1" style="146" min="14334" max="14334"/>
    <col width="17.6640625" customWidth="1" style="146" min="14335" max="14335"/>
    <col width="1.33203125" customWidth="1" style="146" min="14336" max="14336"/>
    <col width="2.33203125" customWidth="1" style="146" min="14337" max="14337"/>
    <col width="1.6640625" customWidth="1" style="146" min="14338" max="14338"/>
    <col width="6.6640625" customWidth="1" style="146" min="14339" max="14339"/>
    <col hidden="1" width="13" customWidth="1" style="146" min="14340" max="14340"/>
    <col width="9.109375" customWidth="1" style="146" min="14341" max="14583"/>
    <col width="10" customWidth="1" style="146" min="14584" max="14584"/>
    <col width="5.6640625" customWidth="1" style="146" min="14585" max="14585"/>
    <col width="22" customWidth="1" style="146" min="14586" max="14586"/>
    <col width="28.109375" customWidth="1" style="146" min="14587" max="14587"/>
    <col width="9.109375" customWidth="1" style="146" min="14588" max="14588"/>
    <col width="15.44140625" customWidth="1" style="146" min="14589" max="14589"/>
    <col width="8.33203125" customWidth="1" style="146" min="14590" max="14590"/>
    <col width="17.6640625" customWidth="1" style="146" min="14591" max="14591"/>
    <col width="1.33203125" customWidth="1" style="146" min="14592" max="14592"/>
    <col width="2.33203125" customWidth="1" style="146" min="14593" max="14593"/>
    <col width="1.6640625" customWidth="1" style="146" min="14594" max="14594"/>
    <col width="6.6640625" customWidth="1" style="146" min="14595" max="14595"/>
    <col hidden="1" width="13" customWidth="1" style="146" min="14596" max="14596"/>
    <col width="9.109375" customWidth="1" style="146" min="14597" max="14839"/>
    <col width="10" customWidth="1" style="146" min="14840" max="14840"/>
    <col width="5.6640625" customWidth="1" style="146" min="14841" max="14841"/>
    <col width="22" customWidth="1" style="146" min="14842" max="14842"/>
    <col width="28.109375" customWidth="1" style="146" min="14843" max="14843"/>
    <col width="9.109375" customWidth="1" style="146" min="14844" max="14844"/>
    <col width="15.44140625" customWidth="1" style="146" min="14845" max="14845"/>
    <col width="8.33203125" customWidth="1" style="146" min="14846" max="14846"/>
    <col width="17.6640625" customWidth="1" style="146" min="14847" max="14847"/>
    <col width="1.33203125" customWidth="1" style="146" min="14848" max="14848"/>
    <col width="2.33203125" customWidth="1" style="146" min="14849" max="14849"/>
    <col width="1.6640625" customWidth="1" style="146" min="14850" max="14850"/>
    <col width="6.6640625" customWidth="1" style="146" min="14851" max="14851"/>
    <col hidden="1" width="13" customWidth="1" style="146" min="14852" max="14852"/>
    <col width="9.109375" customWidth="1" style="146" min="14853" max="15095"/>
    <col width="10" customWidth="1" style="146" min="15096" max="15096"/>
    <col width="5.6640625" customWidth="1" style="146" min="15097" max="15097"/>
    <col width="22" customWidth="1" style="146" min="15098" max="15098"/>
    <col width="28.109375" customWidth="1" style="146" min="15099" max="15099"/>
    <col width="9.109375" customWidth="1" style="146" min="15100" max="15100"/>
    <col width="15.44140625" customWidth="1" style="146" min="15101" max="15101"/>
    <col width="8.33203125" customWidth="1" style="146" min="15102" max="15102"/>
    <col width="17.6640625" customWidth="1" style="146" min="15103" max="15103"/>
    <col width="1.33203125" customWidth="1" style="146" min="15104" max="15104"/>
    <col width="2.33203125" customWidth="1" style="146" min="15105" max="15105"/>
    <col width="1.6640625" customWidth="1" style="146" min="15106" max="15106"/>
    <col width="6.6640625" customWidth="1" style="146" min="15107" max="15107"/>
    <col hidden="1" width="13" customWidth="1" style="146" min="15108" max="15108"/>
    <col width="9.109375" customWidth="1" style="146" min="15109" max="15351"/>
    <col width="10" customWidth="1" style="146" min="15352" max="15352"/>
    <col width="5.6640625" customWidth="1" style="146" min="15353" max="15353"/>
    <col width="22" customWidth="1" style="146" min="15354" max="15354"/>
    <col width="28.109375" customWidth="1" style="146" min="15355" max="15355"/>
    <col width="9.109375" customWidth="1" style="146" min="15356" max="15356"/>
    <col width="15.44140625" customWidth="1" style="146" min="15357" max="15357"/>
    <col width="8.33203125" customWidth="1" style="146" min="15358" max="15358"/>
    <col width="17.6640625" customWidth="1" style="146" min="15359" max="15359"/>
    <col width="1.33203125" customWidth="1" style="146" min="15360" max="15360"/>
    <col width="2.33203125" customWidth="1" style="146" min="15361" max="15361"/>
    <col width="1.6640625" customWidth="1" style="146" min="15362" max="15362"/>
    <col width="6.6640625" customWidth="1" style="146" min="15363" max="15363"/>
    <col hidden="1" width="13" customWidth="1" style="146" min="15364" max="15364"/>
    <col width="9.109375" customWidth="1" style="146" min="15365" max="15607"/>
    <col width="10" customWidth="1" style="146" min="15608" max="15608"/>
    <col width="5.6640625" customWidth="1" style="146" min="15609" max="15609"/>
    <col width="22" customWidth="1" style="146" min="15610" max="15610"/>
    <col width="28.109375" customWidth="1" style="146" min="15611" max="15611"/>
    <col width="9.109375" customWidth="1" style="146" min="15612" max="15612"/>
    <col width="15.44140625" customWidth="1" style="146" min="15613" max="15613"/>
    <col width="8.33203125" customWidth="1" style="146" min="15614" max="15614"/>
    <col width="17.6640625" customWidth="1" style="146" min="15615" max="15615"/>
    <col width="1.33203125" customWidth="1" style="146" min="15616" max="15616"/>
    <col width="2.33203125" customWidth="1" style="146" min="15617" max="15617"/>
    <col width="1.6640625" customWidth="1" style="146" min="15618" max="15618"/>
    <col width="6.6640625" customWidth="1" style="146" min="15619" max="15619"/>
    <col hidden="1" width="13" customWidth="1" style="146" min="15620" max="15620"/>
    <col width="9.109375" customWidth="1" style="146" min="15621" max="15863"/>
    <col width="10" customWidth="1" style="146" min="15864" max="15864"/>
    <col width="5.6640625" customWidth="1" style="146" min="15865" max="15865"/>
    <col width="22" customWidth="1" style="146" min="15866" max="15866"/>
    <col width="28.109375" customWidth="1" style="146" min="15867" max="15867"/>
    <col width="9.109375" customWidth="1" style="146" min="15868" max="15868"/>
    <col width="15.44140625" customWidth="1" style="146" min="15869" max="15869"/>
    <col width="8.33203125" customWidth="1" style="146" min="15870" max="15870"/>
    <col width="17.6640625" customWidth="1" style="146" min="15871" max="15871"/>
    <col width="1.33203125" customWidth="1" style="146" min="15872" max="15872"/>
    <col width="2.33203125" customWidth="1" style="146" min="15873" max="15873"/>
    <col width="1.6640625" customWidth="1" style="146" min="15874" max="15874"/>
    <col width="6.6640625" customWidth="1" style="146" min="15875" max="15875"/>
    <col hidden="1" width="13" customWidth="1" style="146" min="15876" max="15876"/>
    <col width="9.109375" customWidth="1" style="146" min="15877" max="16119"/>
    <col width="10" customWidth="1" style="146" min="16120" max="16120"/>
    <col width="5.6640625" customWidth="1" style="146" min="16121" max="16121"/>
    <col width="22" customWidth="1" style="146" min="16122" max="16122"/>
    <col width="28.109375" customWidth="1" style="146" min="16123" max="16123"/>
    <col width="9.109375" customWidth="1" style="146" min="16124" max="16124"/>
    <col width="15.44140625" customWidth="1" style="146" min="16125" max="16125"/>
    <col width="8.33203125" customWidth="1" style="146" min="16126" max="16126"/>
    <col width="17.6640625" customWidth="1" style="146" min="16127" max="16127"/>
    <col width="1.33203125" customWidth="1" style="146" min="16128" max="16128"/>
    <col width="2.33203125" customWidth="1" style="146" min="16129" max="16129"/>
    <col width="1.6640625" customWidth="1" style="146" min="16130" max="16130"/>
    <col width="6.6640625" customWidth="1" style="146" min="16131" max="16131"/>
    <col hidden="1" width="13" customWidth="1" style="146" min="16132" max="16132"/>
    <col width="9.109375" customWidth="1" style="146" min="16133" max="16384"/>
  </cols>
  <sheetData>
    <row r="1">
      <c r="A1" s="145">
        <f>CELL("address",B36)</f>
        <v/>
      </c>
    </row>
    <row r="2">
      <c r="A2" s="145">
        <f>CELL("address",B48)</f>
        <v/>
      </c>
    </row>
    <row r="5" ht="13.8" customHeight="1" thickBot="1">
      <c r="F5" s="146" t="inlineStr">
        <is>
          <t>Fecha</t>
        </is>
      </c>
      <c r="G5" s="147" t="n">
        <v>45191</v>
      </c>
      <c r="I5" s="606" t="n"/>
    </row>
    <row r="6" ht="13.8" customHeight="1" thickBot="1">
      <c r="B6" s="606" t="inlineStr">
        <is>
          <t>Business Partner</t>
        </is>
      </c>
      <c r="D6" s="69" t="inlineStr">
        <is>
          <t xml:space="preserve">Insside  </t>
        </is>
      </c>
    </row>
    <row r="7" ht="13.8" customHeight="1" thickBot="1">
      <c r="B7" s="606" t="inlineStr">
        <is>
          <t>Cliente Final</t>
        </is>
      </c>
      <c r="D7" s="70" t="inlineStr">
        <is>
          <t>INSSIDE INFORMACION INTELIGENTE SRL</t>
        </is>
      </c>
    </row>
    <row r="8" ht="13.8" customHeight="1" thickBot="1">
      <c r="B8" s="606" t="inlineStr">
        <is>
          <t>Brand</t>
        </is>
      </c>
      <c r="D8" s="70" t="inlineStr">
        <is>
          <t>Nuevo Esa 23</t>
        </is>
      </c>
      <c r="F8" s="146" t="inlineStr">
        <is>
          <t>Condiciones de Pago</t>
        </is>
      </c>
      <c r="G8" s="149" t="n">
        <v>30</v>
      </c>
      <c r="H8" s="449" t="inlineStr">
        <is>
          <t>Días</t>
        </is>
      </c>
    </row>
    <row r="9" ht="13.8" customHeight="1" thickBot="1">
      <c r="D9" s="71" t="n"/>
    </row>
    <row r="10" ht="13.8" customHeight="1" thickBot="1">
      <c r="B10" s="606" t="inlineStr">
        <is>
          <t xml:space="preserve">Negocio </t>
        </is>
      </c>
      <c r="D10" s="69" t="inlineStr">
        <is>
          <t>VAR</t>
        </is>
      </c>
      <c r="F10" s="146" t="inlineStr">
        <is>
          <t>Cotización Número</t>
        </is>
      </c>
      <c r="G10" s="150" t="inlineStr">
        <is>
          <t>237-24</t>
        </is>
      </c>
    </row>
    <row r="11" ht="13.8" customHeight="1" thickBot="1">
      <c r="B11" s="606" t="inlineStr">
        <is>
          <t>Contacto Cliente Final</t>
        </is>
      </c>
      <c r="D11" s="70" t="n"/>
    </row>
    <row r="12" ht="13.8" customHeight="1" thickBot="1"/>
    <row r="13" ht="13.8" customHeight="1" thickBot="1">
      <c r="D13" s="607" t="inlineStr">
        <is>
          <t>Acepta despacho Parcial:</t>
        </is>
      </c>
      <c r="F13" s="607" t="inlineStr">
        <is>
          <t>Si</t>
        </is>
      </c>
      <c r="G13" s="152" t="n"/>
      <c r="H13" s="607" t="inlineStr">
        <is>
          <t>No</t>
        </is>
      </c>
      <c r="I13" s="150" t="inlineStr">
        <is>
          <t>X</t>
        </is>
      </c>
    </row>
    <row r="14" ht="40.5" customHeight="1">
      <c r="C14" s="72" t="n"/>
      <c r="D14" s="608" t="inlineStr">
        <is>
          <t>Al aceptar despacho parcial, usted está aceptando facturación y cobro parcial.
Cada factura tendrá su vencimiento determinado por la fecha de emisión de cada una
y genera intereses que se detallan  mas abajo en las condiciones comerciales.</t>
        </is>
      </c>
    </row>
    <row r="16" ht="25.5" customHeight="1">
      <c r="B16" s="317" t="inlineStr">
        <is>
          <t>Ítem</t>
        </is>
      </c>
      <c r="C16" s="317" t="inlineStr">
        <is>
          <t>Part No</t>
        </is>
      </c>
      <c r="D16" s="318" t="inlineStr">
        <is>
          <t>Descripción</t>
        </is>
      </c>
      <c r="E16" s="317" t="inlineStr">
        <is>
          <t>Qty</t>
        </is>
      </c>
      <c r="F16" s="318" t="inlineStr">
        <is>
          <t>Precio Unitario Canal</t>
        </is>
      </c>
      <c r="G16" s="319" t="inlineStr">
        <is>
          <t>Precio Total 
Canal</t>
        </is>
      </c>
      <c r="H16" s="318" t="inlineStr">
        <is>
          <t>Meses</t>
        </is>
      </c>
    </row>
    <row r="17">
      <c r="B17" s="320" t="n">
        <v>1</v>
      </c>
      <c r="C17" s="321" t="inlineStr">
        <is>
          <t>D1RS8LL</t>
        </is>
      </c>
      <c r="D17" s="322" t="inlineStr">
        <is>
          <t>IBM QRadar Disaster Recovery Software Install License + SW Subscription &amp; Support 12 Months</t>
        </is>
      </c>
      <c r="E17" s="321" t="n">
        <v>1</v>
      </c>
      <c r="F17" s="902" t="n">
        <v>3210.22</v>
      </c>
      <c r="G17" s="903">
        <f>F17*E17</f>
        <v/>
      </c>
      <c r="H17" s="324" t="n">
        <v>12</v>
      </c>
      <c r="I17" s="73" t="inlineStr"/>
    </row>
    <row r="18">
      <c r="B18" s="320">
        <f>B17+1</f>
        <v/>
      </c>
      <c r="C18" s="321" t="inlineStr">
        <is>
          <t>D1RS0LL</t>
        </is>
      </c>
      <c r="D18" s="322" t="inlineStr">
        <is>
          <t>IBM QRadar High Availability Software Install License + SW Subscription &amp; Support 12 Months</t>
        </is>
      </c>
      <c r="E18" s="321" t="n">
        <v>1</v>
      </c>
      <c r="F18" s="902" t="n">
        <v>5120.6</v>
      </c>
      <c r="G18" s="903">
        <f>F18*E18</f>
        <v/>
      </c>
      <c r="H18" s="324" t="n">
        <v>12</v>
      </c>
      <c r="I18" s="73" t="inlineStr"/>
    </row>
    <row r="19">
      <c r="B19" s="320">
        <f>B18+1</f>
        <v/>
      </c>
      <c r="C19" s="321" t="inlineStr">
        <is>
          <t>D0A2GZX</t>
        </is>
      </c>
      <c r="D19" s="322" t="inlineStr">
        <is>
          <t>IBM Security Guardium Package (Software) per 100 Resource Units License + SW Subscription &amp; Support 12 Months</t>
        </is>
      </c>
      <c r="E19" s="321" t="n">
        <v>1</v>
      </c>
      <c r="F19" s="902" t="n">
        <v>2198.98</v>
      </c>
      <c r="G19" s="903">
        <f>F19*E19</f>
        <v/>
      </c>
      <c r="H19" s="324" t="n">
        <v>12</v>
      </c>
      <c r="I19" s="73" t="inlineStr"/>
    </row>
    <row r="20">
      <c r="B20" s="325">
        <f>B19+1</f>
        <v/>
      </c>
      <c r="C20" s="326" t="inlineStr">
        <is>
          <t>D0AE4ZX</t>
        </is>
      </c>
      <c r="D20" s="327" t="inlineStr">
        <is>
          <t>IBM Security QRadar Suite Software 100 Resource Unit License + Subscription &amp; Support 12 Months</t>
        </is>
      </c>
      <c r="E20" s="326" t="n">
        <v>1</v>
      </c>
      <c r="F20" s="904" t="n">
        <v>2198.98</v>
      </c>
      <c r="G20" s="905">
        <f>F20*E20</f>
        <v/>
      </c>
      <c r="H20" s="329" t="n">
        <v>12</v>
      </c>
      <c r="I20" s="73" t="inlineStr"/>
    </row>
    <row r="21">
      <c r="B21" s="320">
        <f>B20+1</f>
        <v/>
      </c>
      <c r="C21" s="321" t="inlineStr">
        <is>
          <t>D0AEIZX</t>
        </is>
      </c>
      <c r="D21" s="322" t="inlineStr">
        <is>
          <t>IBM Security QRadar Suite Software Disaster Recovery 100 Resource Unit License + Subscription &amp; Support 12 Months</t>
        </is>
      </c>
      <c r="E21" s="321" t="n">
        <v>1</v>
      </c>
      <c r="F21" s="902" t="n">
        <v>1101.75</v>
      </c>
      <c r="G21" s="903">
        <f>F21*E21</f>
        <v/>
      </c>
      <c r="H21" s="324" t="n">
        <v>12</v>
      </c>
      <c r="I21" s="73" t="inlineStr"/>
    </row>
    <row r="22">
      <c r="B22" s="320">
        <f>B21+1</f>
        <v/>
      </c>
      <c r="C22" s="321" t="inlineStr">
        <is>
          <t>D1K1GLL</t>
        </is>
      </c>
      <c r="D22" s="322" t="inlineStr">
        <is>
          <t>IBM Security Identity Governance and Intelligence Enterprise Edition User Value Unit License + SW Subscription &amp; Support 12 Months</t>
        </is>
      </c>
      <c r="E22" s="321" t="n">
        <v>1</v>
      </c>
      <c r="F22" s="902" t="n">
        <v>67.27</v>
      </c>
      <c r="G22" s="903">
        <f>F22*E22</f>
        <v/>
      </c>
      <c r="H22" s="324" t="n">
        <v>12</v>
      </c>
      <c r="I22" s="73" t="inlineStr"/>
    </row>
    <row r="23">
      <c r="B23" s="320">
        <f>B22+1</f>
        <v/>
      </c>
      <c r="C23" s="321" t="inlineStr">
        <is>
          <t>D29GWLL</t>
        </is>
      </c>
      <c r="D23" s="322" t="inlineStr">
        <is>
          <t>IBM Security Verify Governance Host Adapters User Value Unit License + SW Subscription &amp; Support 12 Months</t>
        </is>
      </c>
      <c r="E23" s="321" t="n">
        <v>1</v>
      </c>
      <c r="F23" s="902" t="n">
        <v>19.99</v>
      </c>
      <c r="G23" s="903">
        <f>F23*E23</f>
        <v/>
      </c>
      <c r="H23" s="324" t="n">
        <v>12</v>
      </c>
      <c r="I23" s="73" t="inlineStr"/>
    </row>
    <row r="24">
      <c r="B24" s="320">
        <f>B23+1</f>
        <v/>
      </c>
      <c r="C24" s="321" t="inlineStr">
        <is>
          <t>D2205LL</t>
        </is>
      </c>
      <c r="D24" s="322" t="inlineStr">
        <is>
          <t>IBM Security Verify Privilege Manager On-Premises for Client per Managed Client Device License + SW Subscription &amp; Support 12 Months</t>
        </is>
      </c>
      <c r="E24" s="321" t="n">
        <v>1</v>
      </c>
      <c r="F24" s="902" t="n">
        <v>14.72</v>
      </c>
      <c r="G24" s="903">
        <f>F24*E24</f>
        <v/>
      </c>
      <c r="H24" s="324" t="n">
        <v>12</v>
      </c>
      <c r="I24" s="73" t="inlineStr"/>
    </row>
    <row r="25">
      <c r="B25" s="320">
        <f>B24+1</f>
        <v/>
      </c>
      <c r="C25" s="321" t="inlineStr">
        <is>
          <t>D21ZQLL</t>
        </is>
      </c>
      <c r="D25" s="322" t="inlineStr">
        <is>
          <t>IBM Security Verify Privilege Vault On-Premises for Privileged Users per User Value Unit License + SW Subscription &amp; Support 12 Months</t>
        </is>
      </c>
      <c r="E25" s="321" t="n">
        <v>1</v>
      </c>
      <c r="F25" s="902" t="n">
        <v>1169.48</v>
      </c>
      <c r="G25" s="903">
        <f>F25*E25</f>
        <v/>
      </c>
      <c r="H25" s="324" t="n">
        <v>12</v>
      </c>
      <c r="I25" s="73" t="inlineStr"/>
    </row>
    <row r="26">
      <c r="B26" s="320">
        <f>B25+1</f>
        <v/>
      </c>
      <c r="C26" s="321" t="inlineStr">
        <is>
          <t>D05Y1ZX</t>
        </is>
      </c>
      <c r="D26" s="322" t="inlineStr">
        <is>
          <t>IBM Security Verify Privilege Vault On-Premises Non-Production for Privileged Users per User Value Unit License + SW Subscription &amp; Support 12 Months</t>
        </is>
      </c>
      <c r="E26" s="321" t="n">
        <v>1</v>
      </c>
      <c r="F26" s="902" t="n">
        <v>586.99</v>
      </c>
      <c r="G26" s="903">
        <f>F26*E26</f>
        <v/>
      </c>
      <c r="H26" s="324" t="n">
        <v>12</v>
      </c>
      <c r="I26" s="73" t="inlineStr"/>
    </row>
    <row r="27">
      <c r="B27" s="320">
        <f>B26+1</f>
        <v/>
      </c>
      <c r="C27" s="321" t="inlineStr">
        <is>
          <t>D1RP3LL</t>
        </is>
      </c>
      <c r="D27" s="322" t="inlineStr">
        <is>
          <t>IBM QRadar Event Capacity 2.5K Events Per Second License + SW Subscription &amp; Support 12 Months</t>
        </is>
      </c>
      <c r="E27" s="321" t="n">
        <v>1</v>
      </c>
      <c r="F27" s="902" t="n">
        <v>71393</v>
      </c>
      <c r="G27" s="903">
        <f>F27*E27</f>
        <v/>
      </c>
      <c r="H27" s="324" t="n">
        <v>12</v>
      </c>
      <c r="I27" s="73" t="inlineStr"/>
    </row>
    <row r="28">
      <c r="B28" s="320">
        <f>B27+1</f>
        <v/>
      </c>
      <c r="C28" s="321" t="inlineStr">
        <is>
          <t>E0NBILL</t>
        </is>
      </c>
      <c r="D28" s="322" t="inlineStr">
        <is>
          <t>IBM QRadar Event Capacity 2.5K Events Per Second Annual SW Subscription &amp; Support Renewal 12 Months</t>
        </is>
      </c>
      <c r="E28" s="321" t="n">
        <v>1</v>
      </c>
      <c r="F28" s="902" t="n">
        <v>44249.72</v>
      </c>
      <c r="G28" s="903">
        <f>F28*E28</f>
        <v/>
      </c>
      <c r="H28" s="324" t="n">
        <v>12</v>
      </c>
      <c r="I28" s="73" t="inlineStr"/>
    </row>
    <row r="29">
      <c r="B29" s="320">
        <f>B28+1</f>
        <v/>
      </c>
      <c r="C29" s="321" t="inlineStr">
        <is>
          <t>D1S2JLL</t>
        </is>
      </c>
      <c r="D29" s="322" t="inlineStr">
        <is>
          <t>IBM QRadar Software Node Install License + SW Subscription &amp; Support 12 Months</t>
        </is>
      </c>
      <c r="E29" s="321" t="n">
        <v>1</v>
      </c>
      <c r="F29" s="902" t="n">
        <v>585.91</v>
      </c>
      <c r="G29" s="903">
        <f>F29*E29</f>
        <v/>
      </c>
      <c r="H29" s="324" t="n">
        <v>12</v>
      </c>
      <c r="I29" s="73" t="inlineStr"/>
    </row>
    <row r="30">
      <c r="B30" s="320">
        <f>B29+1</f>
        <v/>
      </c>
      <c r="C30" s="321" t="inlineStr">
        <is>
          <t>E0NEGLL</t>
        </is>
      </c>
      <c r="D30" s="322" t="inlineStr">
        <is>
          <t>IBM QRadar Software Node Install Annual SW Subscription &amp; Support Renewal 12 Months</t>
        </is>
      </c>
      <c r="E30" s="321" t="n">
        <v>1</v>
      </c>
      <c r="F30" s="902" t="n">
        <v>365.67</v>
      </c>
      <c r="G30" s="903">
        <f>F30*E30</f>
        <v/>
      </c>
      <c r="H30" s="324" t="n">
        <v>12</v>
      </c>
      <c r="I30" s="73" t="inlineStr"/>
    </row>
    <row r="31">
      <c r="B31" s="320">
        <f>B30+1</f>
        <v/>
      </c>
      <c r="C31" s="321" t="inlineStr">
        <is>
          <t>D1RNCLL</t>
        </is>
      </c>
      <c r="D31" s="322" t="inlineStr">
        <is>
          <t>IBM QRadar Software Install License + SW Subscription &amp; Support 12 Months</t>
        </is>
      </c>
      <c r="E31" s="321" t="n">
        <v>1</v>
      </c>
      <c r="F31" s="902" t="n">
        <v>4078.86</v>
      </c>
      <c r="G31" s="903">
        <f>F31*E31</f>
        <v/>
      </c>
      <c r="H31" s="324" t="n">
        <v>12</v>
      </c>
      <c r="I31" s="73" t="inlineStr"/>
    </row>
    <row r="32">
      <c r="B32" s="320">
        <f>B31+1</f>
        <v/>
      </c>
      <c r="C32" s="321" t="inlineStr">
        <is>
          <t>E0NBALL</t>
        </is>
      </c>
      <c r="D32" s="322" t="inlineStr">
        <is>
          <t>IBM QRadar Software Install Annual SW Subscription &amp; Support Renewal 12 Months</t>
        </is>
      </c>
      <c r="E32" s="321" t="n">
        <v>1</v>
      </c>
      <c r="F32" s="902" t="n">
        <v>6220.56</v>
      </c>
      <c r="G32" s="903">
        <f>F32*E32</f>
        <v/>
      </c>
      <c r="H32" s="324" t="n">
        <v>12</v>
      </c>
      <c r="I32" s="73" t="inlineStr"/>
    </row>
    <row r="33" ht="15.6" customHeight="1">
      <c r="B33" s="330" t="n"/>
      <c r="C33" s="331" t="n"/>
      <c r="D33" s="331" t="inlineStr">
        <is>
          <t>FIN</t>
        </is>
      </c>
      <c r="E33" s="610" t="inlineStr">
        <is>
          <t>Subtotal (USD)</t>
        </is>
      </c>
      <c r="F33" s="896" t="n"/>
      <c r="G33" s="906">
        <f>SUM(G17:G32)</f>
        <v/>
      </c>
    </row>
    <row r="35">
      <c r="B35" s="153" t="n"/>
      <c r="C35" s="153" t="n"/>
      <c r="D35" s="153" t="n"/>
      <c r="E35" s="153" t="n"/>
      <c r="F35" s="153" t="n"/>
      <c r="G35" s="153" t="n"/>
      <c r="H35" s="153" t="n"/>
      <c r="I35" s="153" t="n"/>
    </row>
    <row r="36" ht="12.75" customHeight="1">
      <c r="B36" s="611" t="inlineStr">
        <is>
          <t>Los montos indicados en la presente cotización se han indicado en DÓLARES ESTADOUNIDENSES.
La cancelación de la misma se efectuará en Pesos Argentinos según cotización del Dólar del Banco Nación tipo vendedor del día inmediato anterior al efectivo pago de la factura. En caso de producirse una variación mayor al +/- 1 %, 24 horas antes de la efectiva acreditación del pago de la factura, se emitirá por separado Nota de Débito o Crédito según corresponda.</t>
        </is>
      </c>
      <c r="J36" s="155" t="n"/>
      <c r="K36" s="155" t="n"/>
      <c r="L36" s="155" t="n"/>
    </row>
    <row r="37">
      <c r="J37" s="155" t="n"/>
      <c r="K37" s="155" t="n"/>
      <c r="L37" s="155" t="n"/>
    </row>
    <row r="38">
      <c r="J38" s="155" t="n"/>
      <c r="K38" s="155" t="n"/>
      <c r="L38" s="155" t="n"/>
    </row>
    <row r="39">
      <c r="J39" s="155" t="n"/>
      <c r="K39" s="155" t="n"/>
      <c r="L39" s="155" t="n"/>
    </row>
    <row r="40">
      <c r="B40" s="155" t="n"/>
      <c r="C40" s="155" t="n"/>
      <c r="D40" s="155" t="n"/>
      <c r="E40" s="155" t="n"/>
      <c r="F40" s="155" t="n"/>
      <c r="G40" s="155" t="n"/>
      <c r="H40" s="155" t="n"/>
      <c r="I40" s="155" t="n"/>
      <c r="J40" s="155" t="n"/>
      <c r="K40" s="155" t="n"/>
      <c r="L40" s="155" t="n"/>
    </row>
    <row r="41" ht="12.75" customHeight="1">
      <c r="B41" s="612" t="inlineStr">
        <is>
          <t>Esta cotización no contempla licencias configuradas considerando Licenciamiento por SubCapacidad. Para aplicar a tal modalidad el Cliente es responsable de cumplir con los Términos y Condiciones de SubCapacidad previstos en los Términos y Condiciones Passport Advantage (ver: http://www.ibm.com/software/lotus/passportadvantage/subcaplicensing.html). En caso de no cumplir dichos Términos y Condiciones, el Cliente deberá contratar licencias adicionales, según sean necesarias para cubrir la capacidad total del equipamiendo en dónde fueran utilizadas.</t>
        </is>
      </c>
      <c r="J41" s="155" t="n"/>
      <c r="K41" s="155" t="n"/>
      <c r="L41" s="155" t="n"/>
    </row>
    <row r="42">
      <c r="J42" s="155" t="n"/>
      <c r="K42" s="155" t="n"/>
      <c r="L42" s="155" t="n"/>
    </row>
    <row r="43">
      <c r="J43" s="155" t="n"/>
      <c r="K43" s="155" t="n"/>
      <c r="L43" s="155" t="n"/>
    </row>
    <row r="44">
      <c r="J44" s="155" t="n"/>
      <c r="K44" s="155" t="n"/>
      <c r="L44" s="155" t="n"/>
    </row>
    <row r="45">
      <c r="J45" s="155" t="n"/>
      <c r="K45" s="155" t="n"/>
      <c r="L45" s="155" t="n"/>
    </row>
    <row r="46">
      <c r="B46" s="611" t="n"/>
      <c r="C46" s="611" t="n"/>
      <c r="D46" s="611" t="n"/>
      <c r="E46" s="611" t="n"/>
      <c r="F46" s="611" t="n"/>
      <c r="G46" s="611" t="n"/>
      <c r="H46" s="611" t="n"/>
      <c r="I46" s="611" t="n"/>
      <c r="J46" s="611" t="n"/>
      <c r="K46" s="611" t="n"/>
      <c r="L46" s="611" t="n"/>
    </row>
    <row r="47">
      <c r="B47" s="606" t="n"/>
      <c r="C47" s="606" t="n"/>
      <c r="D47" s="606" t="n"/>
      <c r="E47" s="606" t="n"/>
      <c r="F47" s="606" t="n"/>
      <c r="G47" s="606" t="n"/>
      <c r="H47" s="606" t="n"/>
      <c r="I47" s="606" t="n"/>
    </row>
    <row r="48">
      <c r="B48" s="613" t="inlineStr">
        <is>
          <t>Condiciones Comerciales       
"Todo negocio debe ser gestionado con Orden de Compra emitida a TECH DATA ARGENTINA S.A.
C.U.I.T N° 30-71023570-4"       
En caso de ser un negocio por cuenta y Orden, se deberá también adjuntar la Orden de Compra del Cliente Final       
Validez de la cotización       
Cotización Válida sólo para este proyecto y por 30 días.       
Todas las órdenes de compra deben incluir los siguientes datos para ser procesadas:       
Identificación del cliente final       
Dirección física de instalación       
Nombre del contacto del cliente final, teléfono y correo electrónico       
Nombre del contacto del reseller, teléfono y correo electrónico       
Precios y Disponibilidad:
Todos los precios están expresados en dólares estadounidenses (US$) y no incluyen IVA.
Siendo condición esencial de la presente operación el pago del precio en dicha moneda o bien, en caso de imposibilidad legal, el equivalente en pesos argentinos, a fin de poder adquirir el producto en su país de origen.
A todo evento, queda expresamente acordado que en el supuesto que existieran restricciones de hecho o de derecho para el giro de divisas por el Mercado Único y Libre de Cambios (MULC) y/o que se produjera un desdoblamiento cambiario, Tech Data se reserva el derecho de facturar al cliente la diferencia de cambio que pudiera resultar, a fin de poder cancelar la deuda con el exterior de acuerdo al tipo de cambio necesario a fin de reponer la mercadería en cuestión, atento que la misma es importada.
La disponibilidad es sólo referencial, y puede cambiar al momento de ingresar la orden de compra.  
Despachos       
"Despacho Normal se considera todo flete dentro del  radio  de la Ciudad Autónoma de Buenos Aires al cliente a nivel calle, 
hasta un peso MAX de 200 Kilos por equipo  seguros de transporte."       
"Despacho Especial,  es cualquier tipo de flete o transporte distinto al Despacho Normal antes, el cual tendrá un costo que se cotizará según exigencias caso a caso y deberá tener una coordinación de al menos 48 hrs de anticipación. Este costo será de cargo del Business Partner."       
El despacho  normal es gratis en CABA (solo una vez), cuando la venta sea de US$3,500 o superior. Por ventas inferiores a la cifra antes señalada el distribuidor deberá retirar en Tech Data o pagar flete de US$30 por Orden de Compra, agregando en la OC "Cargar Transporte".*       
"El despacho especial tiene un costo para el distribuidor que dependerá del servicio requerido y donde Tech Data puede cotizar y administrar el servicio solicitado,  el cual debe ser agregado en la OC como ""Flete Especial"" o bien el Distribuidor puede optar por realizar el despacho desde las bodegas de Tech Data bajo sus responsabilidades y costo*  En ambos tipos de despacho si el distribuidor solicitara despacho a usuario final debe existir una coordinación para que en el lugar de entrega exista un representante del Distribuidor o bien se haga llegar la documentación  correspondiente a las Oficinas de Tech Data antes de realizarse el despacho donde el Distribuidor  debe dar por recibido de las mercaderías en cuestión."       
De La Facturación       
La firma del remito es muestra de Aceptación a plena conformidad de  la recepción de lo detallado en dicho documento, Tech Data facturará una vez constatada la recepción, ya sea a través de Remito Firmado o vía email. Es absolutamente responsabilidad del cliente verificar la mercadería antes de firmar el remito y cualquier faltante posterior a la firma del remito, Tech Data esta liberado de  toda responsabilidad y no podrá ser causante o justificación del  cumplimiento de pago de la factura asociada. El remito no podrá ser firmado con observaciones, esto quiere decir no podrá tener leyendas tales como "Sujeto a Revisión", la mercadería deberá ser revisada, en su totalidad antes de ser firmada.       
Devolución de Productos       
No se aceptan devoluciones. Todos los conceptos de garantía deberán ser manejados directamente con la correspondiente marca.       
Línea de Crédito       
"Tech Data provee al Distribuidor de una línea de crédito cuyo monto se determina en función de sus antecedentes económicos y financieros.
Los Distribuidores nuevos podrán acceder a esta condición sometiendo sus antecedentes financieros al departamento de Crédito &amp; Cobranza.
Es importante tener presente que los despachos de productos se detienen en el momento que se excede el monto del crédito autorizado."       
Forma de Pago       
La forma y plazo de pago para el Distribuidor es previamente determinada por Tech Data. Los pagos fuera de plazo generarán el cobro de intereses del 2,2 veces el interés indicado por el Banco de la Nación mensual base 30 días, una eventual revocación de la línea de crédito y la suspensión de los despachos. La forma de pago será revisada periódicamente de acuerdo a los volúmenes de compra y comportamiento de pago del Distribuidor.       
Del Pago de Comisiones por Negocios a Cuenta y Orden       
El Margen del Business Partner será establecido en forma anticipada y por escrito. Tech Data solicitará la facturación de este Margen al Business Partner una vez recibido el pago del cliente final. La liquidación de esta factura se realizara en un plazo no superior a 15 días después de recibido el pago de parte del Cliente Final. El pago de este Margen se realizará si solo si el BP mantiene su cuenta al día con Tech Data, de caso contrario automáticamente se procederá a compensar con el saldo de la deuda que mantenga con Tech Data.       
EQUIPOS A PEDIDO O PROYECTOS       
Cualquier negocio que involucre  la compra especial de equipos o de proyectos debe ser gestionado a través de una Orden de Compra la cual implica que se trata de una Orden a firme, confirmada y sin devolución. Por Proyectos superiores a los US$250,000 su OC debe ser acompañada por la OC del cliente Final.</t>
        </is>
      </c>
    </row>
    <row r="49" ht="90.75" customHeight="1"/>
    <row r="50" ht="87.75" customHeight="1"/>
    <row r="51" ht="60.75" customHeight="1"/>
    <row r="52" ht="12.75" customHeight="1"/>
    <row r="53" ht="64.5" customHeight="1"/>
    <row r="54"/>
    <row r="55" ht="66.75" customHeight="1"/>
    <row r="56" ht="94.5" customHeight="1"/>
    <row r="57"/>
    <row r="58" ht="96.75" customHeight="1"/>
    <row r="59"/>
    <row r="60"/>
    <row r="61" ht="29.25" customHeight="1"/>
    <row r="62" ht="51.75" customHeight="1"/>
    <row r="63" ht="69" customHeight="1"/>
    <row r="64" ht="27.75" customHeight="1"/>
    <row r="65" ht="31.5" customHeight="1"/>
    <row r="66" ht="12.75" customHeight="1"/>
    <row r="67" ht="27.75" customHeight="1"/>
    <row r="68" ht="80.25" customHeight="1"/>
    <row r="69" ht="26.4" customHeight="1"/>
    <row r="70" ht="13.8" customHeight="1" thickBot="1">
      <c r="B70" s="156" t="n"/>
    </row>
    <row r="71" ht="45" customHeight="1" thickBot="1">
      <c r="B71" s="907" t="inlineStr">
        <is>
          <t>Una orden de compra implica que acepta las condiciones comerciales detalladas en esta cotización, como además describe el detalle y situaciones especiales del negocio. La omisión de información en la OC libera a Tech Data de responsabilidad ante cualquier discrepancia y serán de costo del distribuidor las situaciones no indicadas o descritas en dicho documento.</t>
        </is>
      </c>
      <c r="C71" s="693" t="n"/>
      <c r="D71" s="693" t="n"/>
      <c r="E71" s="693" t="n"/>
      <c r="F71" s="693" t="n"/>
      <c r="G71" s="693" t="n"/>
      <c r="H71" s="693" t="n"/>
      <c r="I71" s="694" t="n"/>
    </row>
  </sheetData>
  <mergeCells count="12">
    <mergeCell ref="B6:C6"/>
    <mergeCell ref="B48:I69"/>
    <mergeCell ref="B7:C7"/>
    <mergeCell ref="B11:C11"/>
    <mergeCell ref="D14:I14"/>
    <mergeCell ref="D13:E13"/>
    <mergeCell ref="E33:F33"/>
    <mergeCell ref="B10:C10"/>
    <mergeCell ref="B41:I45"/>
    <mergeCell ref="B8:C8"/>
    <mergeCell ref="B36:I39"/>
    <mergeCell ref="B71:I71"/>
  </mergeCells>
  <pageMargins left="0.7086614173228347" right="0.7086614173228347" top="0.7480314960629921" bottom="0.7480314960629921" header="0.3149606299212598" footer="0.3149606299212598"/>
  <pageSetup orientation="landscape" scale="80" fitToHeight="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Marcelo Losauro</dc:creator>
  <dcterms:created xmlns:dcterms="http://purl.org/dc/terms/" xmlns:xsi="http://www.w3.org/2001/XMLSchema-instance" xsi:type="dcterms:W3CDTF">2022-06-15T18:10:30Z</dcterms:created>
  <dcterms:modified xmlns:dcterms="http://purl.org/dc/terms/" xmlns:xsi="http://www.w3.org/2001/XMLSchema-instance" xsi:type="dcterms:W3CDTF">2024-01-15T19:09:36Z</dcterms:modified>
  <cp:lastModifiedBy>Carlos Jaureche</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0x010100AF55F50943F4494BBF7C47D98859071D</vt:lpwstr>
  </property>
  <property name="MediaServiceImageTags" fmtid="{D5CDD505-2E9C-101B-9397-08002B2CF9AE}" pid="3">
    <vt:lpwstr xmlns:vt="http://schemas.openxmlformats.org/officeDocument/2006/docPropsVTypes"/>
  </property>
</Properties>
</file>