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lonhird/Documents/School/Acctg 432/Final Project/"/>
    </mc:Choice>
  </mc:AlternateContent>
  <xr:revisionPtr revIDLastSave="0" documentId="13_ncr:1_{FD52F7F0-9EDD-6C4B-9622-DCC17D947147}" xr6:coauthVersionLast="47" xr6:coauthVersionMax="47" xr10:uidLastSave="{00000000-0000-0000-0000-000000000000}"/>
  <bookViews>
    <workbookView xWindow="17920" yWindow="500" windowWidth="17920" windowHeight="21020" firstSheet="1" activeTab="6" xr2:uid="{00000000-000D-0000-FFFF-FFFF00000000}"/>
  </bookViews>
  <sheets>
    <sheet name="1 buy sell hold" sheetId="18" r:id="rId1"/>
    <sheet name="Residual Income" sheetId="20" r:id="rId2"/>
    <sheet name="2 Estimates" sheetId="19" r:id="rId3"/>
    <sheet name="3 Bankruptcy" sheetId="16" r:id="rId4"/>
    <sheet name="4 Dupont" sheetId="17" r:id="rId5"/>
    <sheet name="5 Accounting Quality" sheetId="14" r:id="rId6"/>
    <sheet name="6 Segment Reporting" sheetId="15" r:id="rId7"/>
    <sheet name="Income Statement" sheetId="2" r:id="rId8"/>
    <sheet name="Income Statement Qtr" sheetId="11" r:id="rId9"/>
    <sheet name="Balance Sheet" sheetId="3" r:id="rId10"/>
    <sheet name="Balance Sheet Qtr" sheetId="12" r:id="rId11"/>
    <sheet name="Cash Flow" sheetId="4" r:id="rId12"/>
    <sheet name="Cash Flow Qtr" sheetId="13" r:id="rId13"/>
    <sheet name="Valuation" sheetId="5" r:id="rId14"/>
    <sheet name="Operating Metrics" sheetId="6" r:id="rId15"/>
    <sheet name="Business Line By Segm" sheetId="7" r:id="rId16"/>
    <sheet name="Business Line By Stat" sheetId="8" r:id="rId17"/>
    <sheet name="Geographic Line By Se" sheetId="9" r:id="rId18"/>
    <sheet name="Geographic Line By St" sheetId="1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9" l="1"/>
  <c r="G9" i="19"/>
  <c r="H17" i="19"/>
  <c r="H16" i="19"/>
  <c r="H15" i="19"/>
  <c r="G8" i="19"/>
  <c r="I17" i="19"/>
  <c r="D16" i="20"/>
  <c r="D17" i="19"/>
  <c r="D18" i="19" s="1"/>
  <c r="D20" i="19" s="1"/>
  <c r="C10" i="20"/>
  <c r="X7" i="19"/>
  <c r="D8" i="19"/>
  <c r="G10" i="19"/>
  <c r="D16" i="19"/>
  <c r="D14" i="19"/>
  <c r="D13" i="19"/>
  <c r="D12" i="19"/>
  <c r="H8" i="19"/>
  <c r="H7" i="19" s="1"/>
  <c r="I9" i="19"/>
  <c r="J9" i="19"/>
  <c r="K9" i="19"/>
  <c r="L9" i="19"/>
  <c r="M9" i="19"/>
  <c r="N9" i="19"/>
  <c r="O9" i="19"/>
  <c r="J8" i="19"/>
  <c r="J5" i="19"/>
  <c r="N10" i="19"/>
  <c r="O10" i="19"/>
  <c r="G13" i="19"/>
  <c r="B19" i="20"/>
  <c r="A37" i="19"/>
  <c r="C14" i="20"/>
  <c r="C63" i="19"/>
  <c r="D63" i="19"/>
  <c r="E63" i="19"/>
  <c r="F63" i="19"/>
  <c r="G63" i="19"/>
  <c r="H63" i="19"/>
  <c r="B63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A20" i="14"/>
  <c r="A21" i="14"/>
  <c r="A22" i="14"/>
  <c r="A23" i="14"/>
  <c r="A24" i="14"/>
  <c r="A25" i="14"/>
  <c r="A26" i="14"/>
  <c r="A27" i="14"/>
  <c r="A28" i="14"/>
  <c r="A29" i="14"/>
  <c r="A30" i="14"/>
  <c r="A19" i="14"/>
  <c r="K10" i="19"/>
  <c r="L10" i="19"/>
  <c r="M10" i="19"/>
  <c r="P10" i="19"/>
  <c r="J10" i="19"/>
  <c r="C7" i="20"/>
  <c r="C6" i="20" s="1"/>
  <c r="B8" i="14"/>
  <c r="B10" i="14" s="1"/>
  <c r="B9" i="14"/>
  <c r="B11" i="14"/>
  <c r="D10" i="14"/>
  <c r="D12" i="14" s="1"/>
  <c r="M10" i="14"/>
  <c r="M12" i="14" s="1"/>
  <c r="C10" i="14"/>
  <c r="C12" i="14" s="1"/>
  <c r="N9" i="14"/>
  <c r="N10" i="14" s="1"/>
  <c r="N12" i="14" s="1"/>
  <c r="D9" i="14"/>
  <c r="E9" i="14"/>
  <c r="E10" i="14" s="1"/>
  <c r="E12" i="14" s="1"/>
  <c r="F9" i="14"/>
  <c r="F10" i="14" s="1"/>
  <c r="F12" i="14" s="1"/>
  <c r="G9" i="14"/>
  <c r="G10" i="14" s="1"/>
  <c r="G12" i="14" s="1"/>
  <c r="H9" i="14"/>
  <c r="H10" i="14" s="1"/>
  <c r="H12" i="14" s="1"/>
  <c r="I9" i="14"/>
  <c r="I10" i="14" s="1"/>
  <c r="I12" i="14" s="1"/>
  <c r="J9" i="14"/>
  <c r="J10" i="14" s="1"/>
  <c r="J12" i="14" s="1"/>
  <c r="K9" i="14"/>
  <c r="K10" i="14" s="1"/>
  <c r="K12" i="14" s="1"/>
  <c r="L9" i="14"/>
  <c r="L10" i="14" s="1"/>
  <c r="L12" i="14" s="1"/>
  <c r="M9" i="14"/>
  <c r="C9" i="14"/>
  <c r="B29" i="19"/>
  <c r="AD3" i="19" s="1"/>
  <c r="C29" i="19"/>
  <c r="G5" i="19"/>
  <c r="H6" i="19"/>
  <c r="G6" i="19" s="1"/>
  <c r="H5" i="19"/>
  <c r="I7" i="19"/>
  <c r="I6" i="19"/>
  <c r="I5" i="19"/>
  <c r="I8" i="19" s="1"/>
  <c r="I8" i="16"/>
  <c r="C8" i="16"/>
  <c r="E8" i="16"/>
  <c r="H8" i="16" s="1"/>
  <c r="H10" i="17" s="1"/>
  <c r="K8" i="19"/>
  <c r="L8" i="19"/>
  <c r="P5" i="19"/>
  <c r="P8" i="19" s="1"/>
  <c r="P9" i="19" s="1"/>
  <c r="N5" i="19"/>
  <c r="N8" i="19" s="1"/>
  <c r="O5" i="19"/>
  <c r="O8" i="19" s="1"/>
  <c r="K5" i="19"/>
  <c r="L5" i="19"/>
  <c r="M5" i="19"/>
  <c r="M8" i="19" s="1"/>
  <c r="D10" i="17"/>
  <c r="F10" i="17"/>
  <c r="C34" i="6"/>
  <c r="D34" i="6"/>
  <c r="E34" i="6"/>
  <c r="F34" i="6"/>
  <c r="G34" i="6"/>
  <c r="H34" i="6"/>
  <c r="I34" i="6"/>
  <c r="B34" i="6"/>
  <c r="B23" i="6"/>
  <c r="C23" i="6"/>
  <c r="D23" i="6"/>
  <c r="E23" i="6"/>
  <c r="F23" i="6"/>
  <c r="G23" i="6"/>
  <c r="H23" i="6"/>
  <c r="I23" i="6"/>
  <c r="J23" i="6"/>
  <c r="K29" i="19"/>
  <c r="D29" i="19"/>
  <c r="E29" i="19"/>
  <c r="F29" i="19"/>
  <c r="G29" i="19"/>
  <c r="H29" i="19"/>
  <c r="I29" i="19"/>
  <c r="J29" i="19"/>
  <c r="D10" i="20" l="1"/>
  <c r="E10" i="20" s="1"/>
  <c r="B12" i="14"/>
  <c r="B13" i="14" s="1"/>
  <c r="B17" i="14"/>
  <c r="B22" i="19"/>
  <c r="E8" i="20" s="1"/>
  <c r="F8" i="20" s="1"/>
  <c r="G8" i="20" s="1"/>
  <c r="H8" i="20" s="1"/>
  <c r="I8" i="20" s="1"/>
  <c r="C9" i="20"/>
  <c r="K34" i="19"/>
  <c r="E10" i="17"/>
  <c r="AH7" i="19"/>
  <c r="AC7" i="19" s="1"/>
  <c r="AB7" i="19" s="1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AC6" i="19"/>
  <c r="AB6" i="19" s="1"/>
  <c r="AH8" i="19"/>
  <c r="AC8" i="19" s="1"/>
  <c r="AB8" i="19" s="1"/>
  <c r="AH9" i="19"/>
  <c r="AC9" i="19" s="1"/>
  <c r="AB9" i="19" s="1"/>
  <c r="AH10" i="19"/>
  <c r="AC10" i="19" s="1"/>
  <c r="AB10" i="19" s="1"/>
  <c r="AH11" i="19"/>
  <c r="AC11" i="19" s="1"/>
  <c r="AB11" i="19" s="1"/>
  <c r="AH12" i="19"/>
  <c r="AC12" i="19" s="1"/>
  <c r="AB12" i="19" s="1"/>
  <c r="AH13" i="19"/>
  <c r="AC13" i="19" s="1"/>
  <c r="AB13" i="19" s="1"/>
  <c r="AH14" i="19"/>
  <c r="AC14" i="19" s="1"/>
  <c r="AB14" i="19" s="1"/>
  <c r="AH6" i="19"/>
  <c r="D11" i="20" l="1"/>
  <c r="C13" i="20"/>
  <c r="C8" i="20"/>
  <c r="C15" i="20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S7" i="19"/>
  <c r="D7" i="20" s="1"/>
  <c r="W8" i="19"/>
  <c r="O8" i="16"/>
  <c r="N8" i="16"/>
  <c r="L8" i="16"/>
  <c r="M8" i="16"/>
  <c r="F8" i="16"/>
  <c r="K8" i="16"/>
  <c r="Q8" i="16"/>
  <c r="D8" i="16"/>
  <c r="L16" i="16"/>
  <c r="N16" i="16"/>
  <c r="M16" i="16" s="1"/>
  <c r="O16" i="16"/>
  <c r="I16" i="16"/>
  <c r="F16" i="16"/>
  <c r="E16" i="16"/>
  <c r="K16" i="16" s="1"/>
  <c r="E12" i="16"/>
  <c r="K12" i="16" s="1"/>
  <c r="J12" i="16" s="1"/>
  <c r="E14" i="16"/>
  <c r="Q14" i="16" s="1"/>
  <c r="C16" i="16"/>
  <c r="D16" i="16" s="1"/>
  <c r="C16" i="17"/>
  <c r="J28" i="17"/>
  <c r="J25" i="17"/>
  <c r="J22" i="17"/>
  <c r="J19" i="17"/>
  <c r="J16" i="17"/>
  <c r="J13" i="17"/>
  <c r="H28" i="17"/>
  <c r="H25" i="17"/>
  <c r="H22" i="17"/>
  <c r="H19" i="17"/>
  <c r="I19" i="17" s="1"/>
  <c r="H16" i="17"/>
  <c r="I16" i="17" s="1"/>
  <c r="H13" i="17"/>
  <c r="F28" i="17"/>
  <c r="F25" i="17"/>
  <c r="F22" i="17"/>
  <c r="F13" i="17"/>
  <c r="F19" i="17"/>
  <c r="F16" i="17"/>
  <c r="D28" i="17"/>
  <c r="D25" i="17"/>
  <c r="C25" i="17" s="1"/>
  <c r="D22" i="17"/>
  <c r="C22" i="17" s="1"/>
  <c r="D19" i="17"/>
  <c r="E19" i="17" s="1"/>
  <c r="D16" i="17"/>
  <c r="D13" i="17"/>
  <c r="E13" i="17" s="1"/>
  <c r="C14" i="16"/>
  <c r="C12" i="16"/>
  <c r="C10" i="16"/>
  <c r="D10" i="16" s="1"/>
  <c r="I14" i="16"/>
  <c r="I12" i="16"/>
  <c r="I10" i="16"/>
  <c r="O14" i="16"/>
  <c r="O12" i="16"/>
  <c r="O10" i="16"/>
  <c r="L14" i="16"/>
  <c r="L12" i="16"/>
  <c r="L10" i="16"/>
  <c r="F14" i="16"/>
  <c r="F12" i="16"/>
  <c r="F10" i="16"/>
  <c r="N14" i="16"/>
  <c r="N12" i="16"/>
  <c r="N10" i="16"/>
  <c r="Q10" i="16"/>
  <c r="P10" i="16" s="1"/>
  <c r="H10" i="16"/>
  <c r="E10" i="16"/>
  <c r="K10" i="16" s="1"/>
  <c r="D6" i="20" l="1"/>
  <c r="E7" i="20"/>
  <c r="R7" i="19"/>
  <c r="G10" i="17"/>
  <c r="I28" i="17"/>
  <c r="C28" i="17"/>
  <c r="C19" i="17"/>
  <c r="I22" i="17"/>
  <c r="G16" i="17"/>
  <c r="G19" i="17"/>
  <c r="C13" i="17"/>
  <c r="G8" i="16"/>
  <c r="J8" i="16"/>
  <c r="P8" i="16"/>
  <c r="Q12" i="16"/>
  <c r="P12" i="16" s="1"/>
  <c r="D12" i="16"/>
  <c r="P14" i="16"/>
  <c r="G10" i="16"/>
  <c r="M10" i="16"/>
  <c r="H12" i="16"/>
  <c r="K14" i="16"/>
  <c r="J14" i="16" s="1"/>
  <c r="H14" i="16"/>
  <c r="G14" i="16" s="1"/>
  <c r="G12" i="16"/>
  <c r="B12" i="16" s="1"/>
  <c r="J10" i="16"/>
  <c r="M14" i="16"/>
  <c r="Q16" i="16"/>
  <c r="P16" i="16" s="1"/>
  <c r="H16" i="16"/>
  <c r="G16" i="16" s="1"/>
  <c r="J16" i="16"/>
  <c r="G28" i="17"/>
  <c r="I13" i="17"/>
  <c r="I25" i="17"/>
  <c r="G25" i="17"/>
  <c r="G22" i="17"/>
  <c r="G13" i="17"/>
  <c r="E28" i="17"/>
  <c r="E25" i="17"/>
  <c r="E22" i="17"/>
  <c r="E16" i="17"/>
  <c r="D14" i="16"/>
  <c r="M12" i="16"/>
  <c r="F7" i="20" l="1"/>
  <c r="E6" i="20"/>
  <c r="E9" i="20"/>
  <c r="D6" i="19"/>
  <c r="D9" i="19" s="1"/>
  <c r="D10" i="19" s="1"/>
  <c r="B8" i="16"/>
  <c r="B10" i="16"/>
  <c r="B14" i="16"/>
  <c r="B16" i="16"/>
  <c r="D9" i="20" l="1"/>
  <c r="D8" i="20" s="1"/>
  <c r="G14" i="19"/>
  <c r="F6" i="20"/>
  <c r="G7" i="20"/>
  <c r="F9" i="20"/>
  <c r="H7" i="20" l="1"/>
  <c r="G6" i="20"/>
  <c r="G9" i="20"/>
  <c r="I7" i="20" l="1"/>
  <c r="H6" i="20"/>
  <c r="H9" i="20"/>
  <c r="I6" i="20" l="1"/>
  <c r="I9" i="20"/>
  <c r="T7" i="19"/>
  <c r="C11" i="20" l="1"/>
  <c r="D15" i="19"/>
  <c r="G7" i="19"/>
  <c r="J10" i="17" s="1"/>
  <c r="I10" i="17" l="1"/>
  <c r="C10" i="17"/>
  <c r="D5" i="19" s="1"/>
  <c r="C12" i="20"/>
  <c r="G16" i="19"/>
  <c r="G17" i="19"/>
  <c r="D14" i="20" l="1"/>
  <c r="D15" i="20" s="1"/>
  <c r="D13" i="20"/>
  <c r="D12" i="20"/>
  <c r="E14" i="20" l="1"/>
  <c r="E15" i="20" s="1"/>
  <c r="E16" i="20" s="1"/>
  <c r="E13" i="20"/>
  <c r="E11" i="20"/>
  <c r="E12" i="20" s="1"/>
  <c r="F10" i="20"/>
  <c r="F13" i="20" l="1"/>
  <c r="F14" i="20"/>
  <c r="F15" i="20" s="1"/>
  <c r="F16" i="20" s="1"/>
  <c r="F11" i="20"/>
  <c r="F12" i="20" s="1"/>
  <c r="G10" i="20"/>
  <c r="G14" i="20" l="1"/>
  <c r="G15" i="20" s="1"/>
  <c r="G16" i="20" s="1"/>
  <c r="G13" i="20"/>
  <c r="H10" i="20"/>
  <c r="I10" i="20" s="1"/>
  <c r="G11" i="20"/>
  <c r="G12" i="20" s="1"/>
  <c r="H14" i="20" l="1"/>
  <c r="H15" i="20" s="1"/>
  <c r="H16" i="20" s="1"/>
  <c r="H13" i="20"/>
  <c r="I11" i="20"/>
  <c r="H11" i="20"/>
  <c r="H12" i="20" s="1"/>
  <c r="I12" i="20" l="1"/>
  <c r="I14" i="20"/>
  <c r="I15" i="20" s="1"/>
  <c r="J16" i="20" s="1"/>
  <c r="I13" i="20"/>
  <c r="I16" i="20" l="1"/>
  <c r="B26" i="20" l="1"/>
</calcChain>
</file>

<file path=xl/sharedStrings.xml><?xml version="1.0" encoding="utf-8"?>
<sst xmlns="http://schemas.openxmlformats.org/spreadsheetml/2006/main" count="2655" uniqueCount="744">
  <si>
    <t>Company Fundamentals - Income Statement</t>
  </si>
  <si>
    <t>Company Name</t>
  </si>
  <si>
    <t>Meta Platforms Inc (META.O)</t>
  </si>
  <si>
    <t>Country of Exchange</t>
  </si>
  <si>
    <t>United States of America</t>
  </si>
  <si>
    <t>Country of Headquarters</t>
  </si>
  <si>
    <t>TRBC Industry Group</t>
  </si>
  <si>
    <t>Software &amp; IT Services</t>
  </si>
  <si>
    <t>CF Template</t>
  </si>
  <si>
    <t>IND</t>
  </si>
  <si>
    <t>Consolidation Basis</t>
  </si>
  <si>
    <t>Consolidated</t>
  </si>
  <si>
    <t>Scaling</t>
  </si>
  <si>
    <t>Millions</t>
  </si>
  <si>
    <t>Period</t>
  </si>
  <si>
    <t>Annual</t>
  </si>
  <si>
    <t>Export Date</t>
  </si>
  <si>
    <t>Statement Data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</si>
  <si>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</si>
  <si>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</si>
  <si>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</si>
  <si>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</si>
  <si>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</si>
  <si>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</si>
  <si>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</si>
  <si>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</si>
  <si>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</si>
  <si>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</si>
  <si>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</si>
  <si>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</si>
  <si>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</si>
  <si>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</si>
  <si>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</si>
  <si>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Period End Date</t>
  </si>
  <si>
    <t>Statement Date</t>
  </si>
  <si>
    <t>Standardized Currency</t>
  </si>
  <si>
    <t>USD</t>
  </si>
  <si>
    <t>Template Type</t>
  </si>
  <si>
    <t>Industrial - Operating</t>
  </si>
  <si>
    <t>Income Statement - Standardized (Currency: Standardized)</t>
  </si>
  <si>
    <t>Field Name</t>
  </si>
  <si>
    <t>30-12-2023</t>
  </si>
  <si>
    <t>30-12-2022</t>
  </si>
  <si>
    <t>30-12-2021</t>
  </si>
  <si>
    <t>30-12-2020</t>
  </si>
  <si>
    <t>30-12-2019</t>
  </si>
  <si>
    <t>30-12-2018</t>
  </si>
  <si>
    <t>30-12-2017</t>
  </si>
  <si>
    <t>30-12-2016</t>
  </si>
  <si>
    <t>30-12-2015</t>
  </si>
  <si>
    <t>30-12-2014</t>
  </si>
  <si>
    <t>30-12-2013</t>
  </si>
  <si>
    <t>30-12-2012</t>
  </si>
  <si>
    <t>30-12-2011</t>
  </si>
  <si>
    <t>30-12-2010</t>
  </si>
  <si>
    <t>30-12-2009</t>
  </si>
  <si>
    <t>Revenues</t>
  </si>
  <si>
    <t>Revenue from Goods &amp; Services</t>
  </si>
  <si>
    <t>Sales of Goods &amp; Services - Net - Unclassified</t>
  </si>
  <si>
    <t>Revenue from Business-Related Activities - Other - Total</t>
  </si>
  <si>
    <t>Revenue from Business Activities - Total</t>
  </si>
  <si>
    <t>Operating Expenses</t>
  </si>
  <si>
    <t>Cost of Operating Revenue</t>
  </si>
  <si>
    <t>Cost of Revenues - Total</t>
  </si>
  <si>
    <t>Cost of Revenues - Unclassified</t>
  </si>
  <si>
    <t>Labor &amp; Related Expenses including Stock-Based Compensation in Cost of Revenues</t>
  </si>
  <si>
    <t>Gross Profit - Industrials/Property - Total</t>
  </si>
  <si>
    <t>Selling, General &amp; Administrative Expenses - Total</t>
  </si>
  <si>
    <t>Selling, General &amp; Administrative Expenses - Unclassified</t>
  </si>
  <si>
    <t>Labor &amp; Related Expenses including Stock-Based Compensation in Selling, General &amp; Administrative Expenses</t>
  </si>
  <si>
    <t>Research &amp; Development Expense</t>
  </si>
  <si>
    <t>Selling, General &amp; Administrative Expenses - Other - Total</t>
  </si>
  <si>
    <t>Advertising Expense</t>
  </si>
  <si>
    <t>Operating Expenses - Total</t>
  </si>
  <si>
    <t>Operating Profit</t>
  </si>
  <si>
    <t>Operating Profit before Non-Recurring Income/Expense</t>
  </si>
  <si>
    <t>Non-Operating Expenses</t>
  </si>
  <si>
    <t>Financing Income/(Expense) - Net - Total</t>
  </si>
  <si>
    <t>Interest Expense - Net of (Interest Income)</t>
  </si>
  <si>
    <t>Interest Income - Non-Bank</t>
  </si>
  <si>
    <t>Interest Expense - Net of Capitalized Interest</t>
  </si>
  <si>
    <t>Non-Interest Financial Income/(Expense) - Total</t>
  </si>
  <si>
    <t>Foreign Exchange Gain/(Loss) - Non-Business</t>
  </si>
  <si>
    <t>Non-Interest Financial Income/(Expense) - Other - Net</t>
  </si>
  <si>
    <t>Other Non-Operating Income/(Expense) - Total</t>
  </si>
  <si>
    <t>Normalized Pre-tax Profit</t>
  </si>
  <si>
    <t>Non-Recurring Income/Expense</t>
  </si>
  <si>
    <t>Non-Recurring Income/(Expense) - Total</t>
  </si>
  <si>
    <t>Restructuring Charges</t>
  </si>
  <si>
    <t>Litigation Expenses/Settlements</t>
  </si>
  <si>
    <t>Pre-Tax Income</t>
  </si>
  <si>
    <t>Income before Taxes</t>
  </si>
  <si>
    <t>Taxes</t>
  </si>
  <si>
    <t>Income Taxes</t>
  </si>
  <si>
    <t>Income Taxes for the Year - Current</t>
  </si>
  <si>
    <t>Income Taxes - Domestic - Current</t>
  </si>
  <si>
    <t>Income Taxes - Foreign - Current</t>
  </si>
  <si>
    <t>Income Taxes - Deferred</t>
  </si>
  <si>
    <t>Income Taxes - Domestic - Deferred</t>
  </si>
  <si>
    <t>Income Taxes - Foreign - Deferred</t>
  </si>
  <si>
    <t>Net Income After Tax</t>
  </si>
  <si>
    <t>Net Income after Tax</t>
  </si>
  <si>
    <t>After Tax Income/Expense</t>
  </si>
  <si>
    <t>Income before Discontinued Operations &amp; Extraordinary Items</t>
  </si>
  <si>
    <t>Extraordinary Activities - after Tax - Gain/(Loss)</t>
  </si>
  <si>
    <t>Extraordinary Items</t>
  </si>
  <si>
    <t>Net Income before Minority Interest</t>
  </si>
  <si>
    <t>Net Income after Minority Interest</t>
  </si>
  <si>
    <t>Net Income</t>
  </si>
  <si>
    <t>Earnings Adjustments to Net Income - Other Expense/(Income)</t>
  </si>
  <si>
    <t>Income Available to Common Shares</t>
  </si>
  <si>
    <t>Other Comprehensive Income</t>
  </si>
  <si>
    <t>Other Comprehensive Income - Starting Line</t>
  </si>
  <si>
    <t>Other Comprehensive Income - Foreign Currency</t>
  </si>
  <si>
    <t>Other Comprehensive Income - Unrealized Investment Gain/(Loss)</t>
  </si>
  <si>
    <t>Other Comprehensive Income - Hedging Gain/(Loss)</t>
  </si>
  <si>
    <t>Other Comprehensive Income - Net of Tax - Total</t>
  </si>
  <si>
    <t>Comprehensive Income before Minority Interest - Total</t>
  </si>
  <si>
    <t>Comprehensive Income - Attributable to Parent Company Equity Holders - Total</t>
  </si>
  <si>
    <t>Share/Per Share - Basic</t>
  </si>
  <si>
    <t>Net Income - Basic - including Extraordinary Items Applicable to Common - Total</t>
  </si>
  <si>
    <t>Income available to Common excluding Extraordinary Items</t>
  </si>
  <si>
    <t>Shares used to calculate Basic EPS - Total</t>
  </si>
  <si>
    <t>EPS - Basic - including Extraordinary Items Applicable to Common - Total</t>
  </si>
  <si>
    <t>EPS - Basic - excluding Extraordinary Items Applicable to Common - Total</t>
  </si>
  <si>
    <t>EPS - Basic - excluding Extraordinary Items - Normalized - Total</t>
  </si>
  <si>
    <t>Allocated Net Income including Extraordinary Items Applicable to Common - Issue Specific</t>
  </si>
  <si>
    <t>Earnings Allocation Factor - Basic - Issue Specific</t>
  </si>
  <si>
    <t>Shares used to calculate Basic EPS - Issue Specific</t>
  </si>
  <si>
    <t>EPS - Basic - including Extraordinary Items Applicable to Common - Issue Specific</t>
  </si>
  <si>
    <t>EPS - Basic - excluding Extraordinary Items Applicable to Common - Issue Specific</t>
  </si>
  <si>
    <t>EPS - Basic - excluding Extraordinary Items - Normalized - Issue Specific</t>
  </si>
  <si>
    <t>EPS - Basic from Discontinued Operations &amp; Extraordinary Items</t>
  </si>
  <si>
    <t>Comprehensive Earnings Per Share - Basic - Issue Specific</t>
  </si>
  <si>
    <t>Share/Per Share - Diluted</t>
  </si>
  <si>
    <t>Dilution Adjustment</t>
  </si>
  <si>
    <t>Net Income - Diluted - including Extraordinary Items Applicable to Common - Total</t>
  </si>
  <si>
    <t>Diluted Income available to Common excluding Extraordinary Items</t>
  </si>
  <si>
    <t>Shares used to calculate Diluted EPS - Total</t>
  </si>
  <si>
    <t>EPS - Diluted - including Extraordinary Items Applicable to Common - Total</t>
  </si>
  <si>
    <t>EPS - Diluted - excluding Extraordinary Items Applicable to Common - Total</t>
  </si>
  <si>
    <t>EPS - Diluted - excluding Extraordinary Items - Normalized - Total</t>
  </si>
  <si>
    <t>Allocated Diluted Net Income including Extraordinary Items Applicable to Common - Issue Specific</t>
  </si>
  <si>
    <t>Earnings Allocation Factor - Diluted - Issue Specific</t>
  </si>
  <si>
    <t>Shares used to calculate Diluted EPS - Issue Specific</t>
  </si>
  <si>
    <t>EPS - Diluted - including Extraordinary Items Applicable to Common - Issue Specific</t>
  </si>
  <si>
    <t>EPS - Diluted - excluding Extraordinary Items Applicable to Common - Issue Specific</t>
  </si>
  <si>
    <t>EPS - Diluted - excluding Extraordinary Items - Normalized - Issue Specific</t>
  </si>
  <si>
    <t>EPS - Diluted from Discontinued Operations &amp; Extraordinary Items</t>
  </si>
  <si>
    <t>Comprehensive Earnings Per Share - Diluted - Issue Specific</t>
  </si>
  <si>
    <t>Share/Per Share - Dividends</t>
  </si>
  <si>
    <t>DPS - Common - Gross - Issue - By Announcement Date</t>
  </si>
  <si>
    <t>DPS - Common - Net - Issue - By Announcement Date</t>
  </si>
  <si>
    <t>EBIT/EBITDA &amp; related</t>
  </si>
  <si>
    <t>Earnings before Interest &amp; Taxes (EBIT)</t>
  </si>
  <si>
    <t>Earnings before Interest, Taxes, Depreciation &amp; Amortization (EBITDA)</t>
  </si>
  <si>
    <t>Earnings before Interest, Taxes, Depreciation &amp; Amortization (EBITDA) and Operating Lease Payments</t>
  </si>
  <si>
    <t>Depreciation/Amortization - Income Statement</t>
  </si>
  <si>
    <t>Depreciation &amp; Amortization - Supplemental</t>
  </si>
  <si>
    <t>Depreciation Expense - Total - Supplemental</t>
  </si>
  <si>
    <t>Depreciation - Fin Lease Right-of-Use Assets - Total - Suppl</t>
  </si>
  <si>
    <t>Amortization - Total - Supplemental</t>
  </si>
  <si>
    <t>Intangible Amortization - Other - Supplemental</t>
  </si>
  <si>
    <t>Depreciation/Amortization - Total</t>
  </si>
  <si>
    <t>Depreciation, Depletion &amp; Amortization - Total</t>
  </si>
  <si>
    <t>Depreciation - Total</t>
  </si>
  <si>
    <t>Amortization of Intangible Assets excluding Goodwill - Total</t>
  </si>
  <si>
    <t>Research &amp; Development</t>
  </si>
  <si>
    <t>Research &amp; Development Expense - Expensed &amp; Capitalized - Total - Supplemental</t>
  </si>
  <si>
    <t>Research &amp; Development Expense - Supplemental</t>
  </si>
  <si>
    <t>Labor &amp; Related Expenses</t>
  </si>
  <si>
    <t>Labor &amp; Related Expenses - Supplemental</t>
  </si>
  <si>
    <t>Stock-Based Compensation Expense - Net of Tax - Supplemental</t>
  </si>
  <si>
    <t>Stock-Based Compensation Expense - Pre-tax - Supplemental</t>
  </si>
  <si>
    <t>Stock-Based Compensation - Tax Benefit - Supplemental</t>
  </si>
  <si>
    <t>Auditor Fees</t>
  </si>
  <si>
    <t>Audit-Related Fees</t>
  </si>
  <si>
    <t>Tax Fees</t>
  </si>
  <si>
    <t>Fees - Other</t>
  </si>
  <si>
    <t>Normalized</t>
  </si>
  <si>
    <t>Normalized after Tax Profit</t>
  </si>
  <si>
    <t>Normalized Net Income from Continuing Operations</t>
  </si>
  <si>
    <t>Normalized Net Income - Bottom Line</t>
  </si>
  <si>
    <t>Earnings before Interest &amp; Taxes (EBIT) - Normalized</t>
  </si>
  <si>
    <t>Earnings before Interest, Taxes, Depreciation &amp; Amortization (EBITDA) - Normalized</t>
  </si>
  <si>
    <t>Lease Expenses</t>
  </si>
  <si>
    <t>Lease Expense -Total - Supplemental</t>
  </si>
  <si>
    <t>Operating /Rental Expense - Supplemental</t>
  </si>
  <si>
    <t>Depreciation of Financial Lease ROU Assets - Supplemental</t>
  </si>
  <si>
    <t>Variable Lease Expense - Unclassified - Supplemental</t>
  </si>
  <si>
    <t>Interest Expense on Financial Lease Liabilities - Supple</t>
  </si>
  <si>
    <t>Other</t>
  </si>
  <si>
    <t>Rental/Operating Lease Expense</t>
  </si>
  <si>
    <t>Advertising Expenses - Supplemental</t>
  </si>
  <si>
    <t>Cost of Revenue including Operation &amp; Maintenance (Utility) - Total</t>
  </si>
  <si>
    <t>Cost of Revenues excluding Depreciation</t>
  </si>
  <si>
    <t>Interest Expense</t>
  </si>
  <si>
    <t>Selling, General &amp; Administrative Expenses excluding Research &amp; Development Expenses</t>
  </si>
  <si>
    <t>Company Fundamentals - Balance Sheet</t>
  </si>
  <si>
    <t>Industrial - Differentiated</t>
  </si>
  <si>
    <t>Balance Sheet - Standardized (Currency: Standardized)</t>
  </si>
  <si>
    <t>Current Assets</t>
  </si>
  <si>
    <t>Cash &amp; Short-Term Investments</t>
  </si>
  <si>
    <t>Cash &amp; Cash Equivalents</t>
  </si>
  <si>
    <t>Short-Term Investments - Total</t>
  </si>
  <si>
    <t>Loans &amp; Receivables - Net - Short-Term</t>
  </si>
  <si>
    <t>Trade Accounts &amp; Trade Notes Receivable - Net</t>
  </si>
  <si>
    <t>Trade Accounts &amp; Trade Notes Receivable - Gross</t>
  </si>
  <si>
    <t>Provision - Trade Accounts &amp; Trade Notes Receivable</t>
  </si>
  <si>
    <t>Income Tax - Receivables - Short-Term</t>
  </si>
  <si>
    <t>Prepaid Expenses - Short-Term</t>
  </si>
  <si>
    <t>Other Current Assets - Total</t>
  </si>
  <si>
    <t>Restricted Accounts - Short-Term</t>
  </si>
  <si>
    <t>Total Current Assets</t>
  </si>
  <si>
    <t>Non-Current Assets</t>
  </si>
  <si>
    <t>Investments in Associates, Joint Ventures and Unconsolidated Subsidiaries</t>
  </si>
  <si>
    <t>Property, Plant &amp; Equipment - Net - Total</t>
  </si>
  <si>
    <t>Property, Plant &amp; Equipment - excluding Assets Leased Out - Net - Total</t>
  </si>
  <si>
    <t>Property, Plant &amp; Equipment - Gross - Total</t>
  </si>
  <si>
    <t>Property, Plant &amp; Equipment - excluding Assets Leased Out - Gross</t>
  </si>
  <si>
    <t>Land &amp; Buildings - Gross</t>
  </si>
  <si>
    <t>Land/Improvements - Gross</t>
  </si>
  <si>
    <t>Buildings - Gross</t>
  </si>
  <si>
    <t>Leasehold Improvements - Gross</t>
  </si>
  <si>
    <t>Plant, Machinery &amp; Equipment - Gross</t>
  </si>
  <si>
    <t>Computer Software &amp; Equipment - Gross</t>
  </si>
  <si>
    <t>Construction in Progress - Gross</t>
  </si>
  <si>
    <t>Property, Plant &amp; Equipment - Under Capital Lease - Gross</t>
  </si>
  <si>
    <t>Right of Use Tangible Assets - Total - Gross</t>
  </si>
  <si>
    <t>Right of Use Tangible Assets - Operating Lease - Gross</t>
  </si>
  <si>
    <t>Right of Use Tangible Assets - Capital/Finance Lease - Gross</t>
  </si>
  <si>
    <t>Property, Plant &amp; Equipment - Other - Gross</t>
  </si>
  <si>
    <t>Property, Plant &amp; Equipment - Accumulated Depreciation &amp; Impairment - Total</t>
  </si>
  <si>
    <t>Property, Plant &amp; Equipment - excluding Assets Leased Out - Accumulated Depreciation &amp; Impairment - Total</t>
  </si>
  <si>
    <t>Other Non-Current Assets - Total</t>
  </si>
  <si>
    <t>Restricted Accounts - Long-Term</t>
  </si>
  <si>
    <t>Other Non-Current Assets</t>
  </si>
  <si>
    <t>Intangible Assets - Total - Net</t>
  </si>
  <si>
    <t>Goodwill/Cost in Excess of Assets Purchased - Net</t>
  </si>
  <si>
    <t>Intangible Assets - excluding Goodwill - Net - Total</t>
  </si>
  <si>
    <t>Computer Software - Intangible Assets - Net</t>
  </si>
  <si>
    <t>Brands, Patents, Trademarks, Marketing &amp; Artistic Intangibles - Net</t>
  </si>
  <si>
    <t>Intangible Assets - Other - Net</t>
  </si>
  <si>
    <t>Total Non-Current Assets</t>
  </si>
  <si>
    <t>Total Assets</t>
  </si>
  <si>
    <t>Current Liabilities</t>
  </si>
  <si>
    <t>Trade Accounts Payable &amp; Accruals - Short-Term</t>
  </si>
  <si>
    <t>Trade Accounts &amp; Trade Notes Payable - Short-Term</t>
  </si>
  <si>
    <t>Accrued Expenses - Short-Term</t>
  </si>
  <si>
    <t>Short-Term Debt &amp; Current Portion of Long-Term Debt</t>
  </si>
  <si>
    <t>Short-Term Debt &amp; Notes Payable</t>
  </si>
  <si>
    <t>Current Portion of Long-Term Debt including Capitalized Leases</t>
  </si>
  <si>
    <t>Current Portion of Long-Term Debt excluding Capitalized Leases</t>
  </si>
  <si>
    <t>Capitalized Leases - Current Portion</t>
  </si>
  <si>
    <t>Income Taxes - Payable - Short-Term</t>
  </si>
  <si>
    <t>Operating Lease Liabilities - Current Portion/Short-Term</t>
  </si>
  <si>
    <t>Other Current Liabilities - Total</t>
  </si>
  <si>
    <t>Deferred Income - Short-Term</t>
  </si>
  <si>
    <t>Other Current Liabilities</t>
  </si>
  <si>
    <t>Total Current Liabilities</t>
  </si>
  <si>
    <t>Non-Current Liabilities</t>
  </si>
  <si>
    <t>Debt - Long-Term - Total</t>
  </si>
  <si>
    <t>Long-Term Debt excluding Capitalized Leases</t>
  </si>
  <si>
    <t>Debt - Non-Convertible - Long-Term</t>
  </si>
  <si>
    <t>Capitalized Lease Obligations - Long-Term</t>
  </si>
  <si>
    <t>Deferred Tax &amp; Investment Tax Credits - Long-Term</t>
  </si>
  <si>
    <t>Deferred Tax - Liability - Long-Term</t>
  </si>
  <si>
    <t>Operating Lease Liabilities - Long-Term</t>
  </si>
  <si>
    <t>Other Non-Current Liabilities - Total</t>
  </si>
  <si>
    <t>Other Non-Current Liabilities</t>
  </si>
  <si>
    <t>Total Non-Current Liabilities</t>
  </si>
  <si>
    <t>Total Liabilities</t>
  </si>
  <si>
    <t>Shareholders' Equity</t>
  </si>
  <si>
    <t>Shareholders' Equity - Attributable to Parent Shareholders - Total</t>
  </si>
  <si>
    <t>Preferred Shareholders Equity</t>
  </si>
  <si>
    <t>Preferred Stock - Non-Redeemable</t>
  </si>
  <si>
    <t>Preferred Stock - Convertible - Non-Redeemable</t>
  </si>
  <si>
    <t>Common Equity Attributable to Parent Shareholders</t>
  </si>
  <si>
    <t>Common Equity - Contributed</t>
  </si>
  <si>
    <t>Common Stock - Issued &amp; Paid</t>
  </si>
  <si>
    <t>Common Stock - Additional Paid in Capital including Option Reserve</t>
  </si>
  <si>
    <t>Equity - Non-Contributed - Reserves &amp; Retained Earnings</t>
  </si>
  <si>
    <t>Retained Earnings - Total</t>
  </si>
  <si>
    <t>Comprehensive Income - Accumulated - Total</t>
  </si>
  <si>
    <t>Investments - Unrealized Gain/Loss</t>
  </si>
  <si>
    <t>Foreign Currency Translation Adjustment - Accumulated</t>
  </si>
  <si>
    <t>Other Reserves/Equity - Total</t>
  </si>
  <si>
    <t>Common Equity - Total</t>
  </si>
  <si>
    <t>Total Shareholders' Equity</t>
  </si>
  <si>
    <t>Total Shareholders' Equity - including Minority Interest &amp; Hybrid Debt</t>
  </si>
  <si>
    <t>Total Liabilities &amp; Shareholders' Equity</t>
  </si>
  <si>
    <t>Total Liabilities &amp; Equity</t>
  </si>
  <si>
    <t>Share/Per Share - Common</t>
  </si>
  <si>
    <t>Common Shares - Issued - Total</t>
  </si>
  <si>
    <t>Common Shares - Outstanding - Total</t>
  </si>
  <si>
    <t>Common Shares - Treasury - Total</t>
  </si>
  <si>
    <t>Common Shares - Authorized - Issue Specific</t>
  </si>
  <si>
    <t>Common Shares - Issued - Issue Specific</t>
  </si>
  <si>
    <t>Common Shares - Outstanding - Issue Specific</t>
  </si>
  <si>
    <t>Common Shares - Treasury - Issue Specific</t>
  </si>
  <si>
    <t>Share/Per Share - Preferred</t>
  </si>
  <si>
    <t>Preferred Shares - Issued - Issue Specific</t>
  </si>
  <si>
    <t>Preferred Shares - Outstanding - Issue Specific</t>
  </si>
  <si>
    <t>Preferred Shares - Treasury - Issue Specific</t>
  </si>
  <si>
    <t>Share/Per Share - Other</t>
  </si>
  <si>
    <t>Asset Allocation Factor - Issue Specific</t>
  </si>
  <si>
    <t>Right of Use Tangible Assets</t>
  </si>
  <si>
    <t>Right of Use Tangible Assets - Total - Net - Supplemental</t>
  </si>
  <si>
    <t>Right of Use Tangible Assets - Operating Lease - Net - Supplemental</t>
  </si>
  <si>
    <t>Property, Plant &amp; Equipment - excluding Right of Use Tangible Assets &amp; Capital Leases - Net</t>
  </si>
  <si>
    <t>Property, Plant &amp; Equipment - excluding Right of Use Tangible Assets &amp; Capital Leases - Gross</t>
  </si>
  <si>
    <t>Right of Use Liabilities</t>
  </si>
  <si>
    <t>Total Operating Lease Liabilities</t>
  </si>
  <si>
    <t>Operating Lease Liabilities - Current Portion/Short-Term - Supplemental</t>
  </si>
  <si>
    <t>Operating Lease Liabilities - Long-Term - Supplemental</t>
  </si>
  <si>
    <t>Finance and Operating Lease Liabilities - Total</t>
  </si>
  <si>
    <t>Debt including Finance and Operating Lease Liabilities</t>
  </si>
  <si>
    <t>Long-Term &amp; Short-Term</t>
  </si>
  <si>
    <t>Investments - Total</t>
  </si>
  <si>
    <t>Loans &amp; Receivables - Total</t>
  </si>
  <si>
    <t>Accounts &amp; Notes Receivable - Trade - Gross - Total</t>
  </si>
  <si>
    <t>Other Assets - Total</t>
  </si>
  <si>
    <t>Income Taxes - Payable - Long-Term &amp; Short-Term</t>
  </si>
  <si>
    <t>Payables &amp; Accrued Expenses</t>
  </si>
  <si>
    <t>Trade Account Payables - Total</t>
  </si>
  <si>
    <t>Accrued Expenses</t>
  </si>
  <si>
    <t>Debt Related</t>
  </si>
  <si>
    <t>Net Debt</t>
  </si>
  <si>
    <t>Debt - Total</t>
  </si>
  <si>
    <t>Revolving Line of Credit - Outstanding - Supplemental</t>
  </si>
  <si>
    <t>Revolving Line of Credit - Total Principal Amount</t>
  </si>
  <si>
    <t>Debt Maturity</t>
  </si>
  <si>
    <t>Debt - Long-Term - Maturities - Total</t>
  </si>
  <si>
    <t>Debt - Long-Term - Maturities - within 1 Year</t>
  </si>
  <si>
    <t>Debt - Long-Term - Maturities - Year 3</t>
  </si>
  <si>
    <t>Debt - Long-Term - Maturities - Year 4</t>
  </si>
  <si>
    <t>Debt - Long-Term - Maturities - Year 5</t>
  </si>
  <si>
    <t>Debt - Long-Term - Maturities - Remaining</t>
  </si>
  <si>
    <t>Debt - Long-Term - Maturities - 2-3 Years</t>
  </si>
  <si>
    <t>Debt - Long-Term - Maturities - 4-5 Years</t>
  </si>
  <si>
    <t>Debt - Long-Term - Maturities - Year 6 &amp; Beyond</t>
  </si>
  <si>
    <t>Capital Lease Maturity</t>
  </si>
  <si>
    <t>Capital Lease Maturities - Total</t>
  </si>
  <si>
    <t>Capital Lease Maturities - Due within 1 Year</t>
  </si>
  <si>
    <t>Capital Lease Maturities - Due in Year 2</t>
  </si>
  <si>
    <t>Capital Lease Maturities - Due in Year 3</t>
  </si>
  <si>
    <t>Capital Lease Maturities - Due in Year 4</t>
  </si>
  <si>
    <t>Capital Lease Maturities - Due in Year 5</t>
  </si>
  <si>
    <t>Capital Lease Maturities - Remaining Maturities</t>
  </si>
  <si>
    <t>Capital Lease Maturities - Interest Costs</t>
  </si>
  <si>
    <t>Capital Lease Maturities - Due in 2-3 Years</t>
  </si>
  <si>
    <t>Capital Lease Maturities - Due in 4-5 Years</t>
  </si>
  <si>
    <t>Capital Lease Maturities - Due in Year 6 &amp; Beyond</t>
  </si>
  <si>
    <t>Weighted Average Leases</t>
  </si>
  <si>
    <t>Wgt Avg Remaining Lease Term (Years)-Operating Lease-US GAAP</t>
  </si>
  <si>
    <t>Wgt Avg Remaining Lease Term (Years) - Finance Lease</t>
  </si>
  <si>
    <t>Weighted Average Discount Rate - Operating Lease - US GAAP</t>
  </si>
  <si>
    <t>Weighted Average Discount Rate - Finance Lease</t>
  </si>
  <si>
    <t>Accruals - Short-Term</t>
  </si>
  <si>
    <t>Asset Accruals</t>
  </si>
  <si>
    <t>Cash &amp; Cash Equivalents - Total</t>
  </si>
  <si>
    <t>Cash &amp; Short Term Investments - Total</t>
  </si>
  <si>
    <t>Debt - including Preferred Equity &amp; Minority Interest - Total</t>
  </si>
  <si>
    <t>Investments - Permanent</t>
  </si>
  <si>
    <t>Net Book Capital</t>
  </si>
  <si>
    <t>Net Operating Assets</t>
  </si>
  <si>
    <t>Provisions - Total</t>
  </si>
  <si>
    <t>Shareholders Equity - Common</t>
  </si>
  <si>
    <t>Tangible Total Equity</t>
  </si>
  <si>
    <t>Tangible Book Value</t>
  </si>
  <si>
    <t>Total Book Capital</t>
  </si>
  <si>
    <t>Total Capital</t>
  </si>
  <si>
    <t>Total Long Term Capital</t>
  </si>
  <si>
    <t>Total Fixed Assets - Net</t>
  </si>
  <si>
    <t>Unearned Revenue - Total</t>
  </si>
  <si>
    <t>Working Capital</t>
  </si>
  <si>
    <t>Working Capital - Non-Cash</t>
  </si>
  <si>
    <t>Working Capital excluding Other Current Assets &amp; Liabilities</t>
  </si>
  <si>
    <t>Book Value excluding Other Equity</t>
  </si>
  <si>
    <t>Shareholders</t>
  </si>
  <si>
    <t>Common Shareholders - Number</t>
  </si>
  <si>
    <t>Operating Lease Maturity</t>
  </si>
  <si>
    <t>Operating Lease Payments - Total</t>
  </si>
  <si>
    <t>Operating Lease Payments - Due in Year 1</t>
  </si>
  <si>
    <t>Operating Lease Payments - Due in Year 2</t>
  </si>
  <si>
    <t>Operating Lease Payments - Due in Year 3</t>
  </si>
  <si>
    <t>Operating Lease Payments - Due in Year 4</t>
  </si>
  <si>
    <t>Operating Lease Payments - Due in Year 5</t>
  </si>
  <si>
    <t>Operating Lease Payments - Remaining Maturities</t>
  </si>
  <si>
    <t>Operating Lease Payments - Interest Cost/Imputed Interest</t>
  </si>
  <si>
    <t>Operating Lease Payments - Due in 2-3 Years</t>
  </si>
  <si>
    <t>Operating Lease Payments - Due in 4-5 Years</t>
  </si>
  <si>
    <t>Operating Lease Payments - Due in Year 6 &amp; Beyond</t>
  </si>
  <si>
    <t>Employees</t>
  </si>
  <si>
    <t>Employees - Full-Time/Full-Time Equivalents - Period End</t>
  </si>
  <si>
    <t>Employees - Full-Time/Full-Time Equivalents - Current Date</t>
  </si>
  <si>
    <t>Company Fundamentals - Cash Flow</t>
  </si>
  <si>
    <t>Industrial - Indirect</t>
  </si>
  <si>
    <t>Cash Flow - Standardized (Currency: Standardized)</t>
  </si>
  <si>
    <t>Operating Cash Flow - Indirect</t>
  </si>
  <si>
    <t>Profit/(Loss) - Starting Line - Cash Flow</t>
  </si>
  <si>
    <t>Non-cash Items &amp; Reconciliation Adjustments - Cash Flow</t>
  </si>
  <si>
    <t>Other Non-Cash Items &amp; Reconciliation Adjustments - Cash Flow - to Reconcile</t>
  </si>
  <si>
    <t>Depreciation, Depletion &amp; Amortization including Impairment - Cash Flow - to Reconcile</t>
  </si>
  <si>
    <t>Depreciation &amp; Depletion - Property, Plant &amp; Equipment - Cash Flow - to Reconcile</t>
  </si>
  <si>
    <t>Impairment - Property, Plant &amp; Equipment including Intangible Assets - Cash Flow - to Reconcile</t>
  </si>
  <si>
    <t>Deferred Income Taxes &amp; Income Tax Credits - Cash Flow - to Reconcile</t>
  </si>
  <si>
    <t>Financial Assets - Unrealized Gain/(Loss) - Cash Flow - to Reconcile</t>
  </si>
  <si>
    <t>Share Based Payments - Cash Flow - to Reconcile</t>
  </si>
  <si>
    <t>Cash Flow from Operating Activities before Changes in Working Capital</t>
  </si>
  <si>
    <t>Working Capital - Increase/(Decrease) - Cash Flow</t>
  </si>
  <si>
    <t>Accounts Receivables - Decrease/(Increase) - Cash Flow</t>
  </si>
  <si>
    <t>Prepaid Expenses - Decrease/(Increase) - Cash Flow</t>
  </si>
  <si>
    <t>Other Assets - Decrease/(Increase) - Cash Flow</t>
  </si>
  <si>
    <t>Accounts Payable - Increase/(Decrease) - Cash Flow</t>
  </si>
  <si>
    <t>Accrued Expenses - Increase/(Decrease) - Cash Flow</t>
  </si>
  <si>
    <t>Other Liabilities - Increase/(Decrease) -Total - Cash Flow</t>
  </si>
  <si>
    <t>Net Cash Flow from Operating Activities</t>
  </si>
  <si>
    <t>Investing Cash Flow</t>
  </si>
  <si>
    <t>Capital Expenditures - Net - Cash Flow</t>
  </si>
  <si>
    <t>Property, Plant &amp; Equipment - Purchased/(Sold) - Net - Cash Flow</t>
  </si>
  <si>
    <t>Property, Plant &amp; Equipment - Purchased - Cash Flow</t>
  </si>
  <si>
    <t>Property, Plant &amp; Equipment Sold - Cash Flow</t>
  </si>
  <si>
    <t>Capital Expenditures - Total</t>
  </si>
  <si>
    <t>Acquisition &amp; Disposals of Business - Assets - Sold/(Acquired) - Net - Cash Flow</t>
  </si>
  <si>
    <t>Acquisition of Business - Cash Flow</t>
  </si>
  <si>
    <t>Investments excluding Loans - Decrease/(Increase) - Cash Flow</t>
  </si>
  <si>
    <t>Investment Securities - Unclassified - Sold/(Purchased) - Net - Total - Cash Flow</t>
  </si>
  <si>
    <t>Investment Securities - Sold/Matured - Unclassified - Cash Flow</t>
  </si>
  <si>
    <t>Investment Securities - Purchased - Unclassified - Cash Flow</t>
  </si>
  <si>
    <t>Other Investing Cash Flow - Decrease/(Increase)</t>
  </si>
  <si>
    <t>Net Cash Flow from Investing Activities</t>
  </si>
  <si>
    <t>Financing Cash Flow</t>
  </si>
  <si>
    <t>Stock - Total - Issuance/(Retirement) - Net - Cash Flow</t>
  </si>
  <si>
    <t>Stock - Issuance/(Retirement) - Net - Excluding Options/Warrants - Cash Flow</t>
  </si>
  <si>
    <t>Stock - Common - Issuance/(Retirement) - Net - Cash Flow</t>
  </si>
  <si>
    <t>Stock - Common - Repurchased/Retired - Cash Flow</t>
  </si>
  <si>
    <t>Options Exercised - Cash Flow</t>
  </si>
  <si>
    <t>Debt - Long-Term &amp; Short-Term - Issuance/(Retirement) - Total - Cash Flow</t>
  </si>
  <si>
    <t>Debt - Issued/(Reduced) - Long-Term - Cash Flow</t>
  </si>
  <si>
    <t>Lease liabilities - Issued/(Reduced) - Cash Flow</t>
  </si>
  <si>
    <t>Debt - Issued - Long-Term - Cash Flow</t>
  </si>
  <si>
    <t>Debt - Reduced - Long-Term - Cash Flow</t>
  </si>
  <si>
    <t>Lease liabilities - Reduced - Cash flow</t>
  </si>
  <si>
    <t>Other Financing Cash Flow - Increase/(Decrease)</t>
  </si>
  <si>
    <t>Tax Payments or Benefits relating to Stock-based Compensation/Buyback/Withheld shares</t>
  </si>
  <si>
    <t>Net Cash Flow from Financing Activities</t>
  </si>
  <si>
    <t>Foreign Exchange Effects</t>
  </si>
  <si>
    <t>Foreign Exchange Effects - Cash Flow</t>
  </si>
  <si>
    <t>Change in Cash</t>
  </si>
  <si>
    <t>Net Change in Cash - Total</t>
  </si>
  <si>
    <t>Net Cash from Continuing Operations</t>
  </si>
  <si>
    <t>Net Cash - Beginning Balance</t>
  </si>
  <si>
    <t>Net Cash - Ending Balance</t>
  </si>
  <si>
    <t>Supplemental</t>
  </si>
  <si>
    <t>Income Taxes - Paid/(Reimbursed) - Cash Flow - Supplemental</t>
  </si>
  <si>
    <t>Interest Paid - Cash Flow - Supplemental</t>
  </si>
  <si>
    <t>CF from Optg Activities before Change in WC &amp; Int Payments</t>
  </si>
  <si>
    <t>Non-GAAP Free Cash Flow - Company Reported</t>
  </si>
  <si>
    <t>Common Stock Buyback - Net</t>
  </si>
  <si>
    <t>Depreciation, Depletion &amp; Amortization - Cash Flow</t>
  </si>
  <si>
    <t>Free Cash Flow to Equity</t>
  </si>
  <si>
    <t>Free Cash Flow Net of Dividends</t>
  </si>
  <si>
    <t>Free Cash Flow</t>
  </si>
  <si>
    <t>Dividends Provided/Paid - Common</t>
  </si>
  <si>
    <t>Company Fundamentals - Valuation</t>
  </si>
  <si>
    <t>Valuation - Standardized (Currency: Standardized)</t>
  </si>
  <si>
    <t>Enterprise Value</t>
  </si>
  <si>
    <t>Enterprise Value, 5 Year Average</t>
  </si>
  <si>
    <t>Market Capitalization</t>
  </si>
  <si>
    <t>Market Capitalization, 5 Year Average</t>
  </si>
  <si>
    <t>Price Close</t>
  </si>
  <si>
    <t>Price Close (End of Period)</t>
  </si>
  <si>
    <t>Price Close (End of Period), 5 Year Average</t>
  </si>
  <si>
    <t>FOCF Yield</t>
  </si>
  <si>
    <t>Free Cash Flow Yield - %</t>
  </si>
  <si>
    <t>Free Cash Flow Yield - %, 5 Year Average</t>
  </si>
  <si>
    <t>Dividend Yield</t>
  </si>
  <si>
    <t>Dividend Yield - Common Stock - Net - Issue Specific - %</t>
  </si>
  <si>
    <t>Dividend Yield - Common Stock - Net - Issue Specific - %, 5 Year Average</t>
  </si>
  <si>
    <t>Dividend Yield - Common Stock - Gross - Issue Specific - %</t>
  </si>
  <si>
    <t>Dividend Yield - Common Stock - Gross - Issue Specific - %, 5 Year Average</t>
  </si>
  <si>
    <t>Price to Book</t>
  </si>
  <si>
    <t>Price to Book Value per Share - Issue Specific</t>
  </si>
  <si>
    <t>Price to Book Value per Share - Issue Specific, 5 Year Average</t>
  </si>
  <si>
    <t>Price to Tangible Book</t>
  </si>
  <si>
    <t>Price to Tangible Book Value per Share</t>
  </si>
  <si>
    <t>Price to Tangible Book Value per Share, 5 Year Average</t>
  </si>
  <si>
    <t>Price to Sales</t>
  </si>
  <si>
    <t>Price to Revenue from Business Activities - Total per Share</t>
  </si>
  <si>
    <t>Price to Revenue from Business Activities - Total per Share, 5 Year Average</t>
  </si>
  <si>
    <t>Price to FOCF</t>
  </si>
  <si>
    <t>Price to Free Cash Flow per Share</t>
  </si>
  <si>
    <t>Price to Free Cash Flow per Share, 5 Year Average</t>
  </si>
  <si>
    <t>Price to CF Per Share</t>
  </si>
  <si>
    <t>Price to Cash Flow per Share</t>
  </si>
  <si>
    <t>Price to Cash Flow per Share, 5 Year Average</t>
  </si>
  <si>
    <t>Price to Diluted EPS</t>
  </si>
  <si>
    <t>Price to EPS - Diluted - excluding Extraordinary Items Applicable to Common - Total</t>
  </si>
  <si>
    <t>Price to EPS - Diluted - excluding Extraordinary Items Applicable to Common - Total, 5 Year Average</t>
  </si>
  <si>
    <t>Price to Normalized Diluted EPS</t>
  </si>
  <si>
    <t>Price to EPS - Diluted - excluding Extraordinary Items - Normalized - Total</t>
  </si>
  <si>
    <t>Price to EPS - Diluted - excluding Extraordinary Items - Normalized - Total, 5 Year Average</t>
  </si>
  <si>
    <t>PEG Ratio</t>
  </si>
  <si>
    <t>PE Growth Ratio</t>
  </si>
  <si>
    <t>PE Growth Ratio, 5 Year Average</t>
  </si>
  <si>
    <t>EV to Sales</t>
  </si>
  <si>
    <t>Enterprise Value to Revenue from Business Activities - Total</t>
  </si>
  <si>
    <t>Enterprise Value to Revenue from Business Activities - Total, 5 Year Average</t>
  </si>
  <si>
    <t>EV to EBITDA</t>
  </si>
  <si>
    <t>Enterprise Value to Earnings before Interest, Taxes, Depreciation &amp; Amortization (EBITDA)</t>
  </si>
  <si>
    <t>Enterprise Value to Earnings before Interest, Taxes, Depreciation &amp; Amortization (EBITDA), 5 Year Average</t>
  </si>
  <si>
    <t>EV to CFO</t>
  </si>
  <si>
    <t>Enterprise Value to Net Cash Flow from Operating Activities</t>
  </si>
  <si>
    <t>Enterprise Value to Net Cash Flow from Operating Activities, 5 Year Average</t>
  </si>
  <si>
    <t>EV to FOCF</t>
  </si>
  <si>
    <t>Enterprise Value to Free Cash Flow</t>
  </si>
  <si>
    <t>Enterprise Value to Free Cash Flow, 5 Year Average</t>
  </si>
  <si>
    <t>Company Fundamentals - Operating Metrics</t>
  </si>
  <si>
    <t>Measure system</t>
  </si>
  <si>
    <t>Metric</t>
  </si>
  <si>
    <t>Industrial</t>
  </si>
  <si>
    <t>Operating Metrics - Standardized (Currency: Standardized)</t>
  </si>
  <si>
    <t>Revenues, Costs &amp; Other Measures</t>
  </si>
  <si>
    <t>Revenue per Customer - Average - Total</t>
  </si>
  <si>
    <t>Advertisement Revenue - Total</t>
  </si>
  <si>
    <t>Company Fundamentals - Segments</t>
  </si>
  <si>
    <t>Segments - Business Line By Segment (Currency: Standardized)</t>
  </si>
  <si>
    <t>TRBC</t>
  </si>
  <si>
    <t>Family of Apps</t>
  </si>
  <si>
    <t>519290, 516210, 513210</t>
  </si>
  <si>
    <t>External Revenue</t>
  </si>
  <si>
    <t>Operating Income/Loss</t>
  </si>
  <si>
    <t>Reality Labs</t>
  </si>
  <si>
    <t>519290, 541512</t>
  </si>
  <si>
    <t>Total</t>
  </si>
  <si>
    <t>Segments - Business Line By Statement Item (Currency: Standardized)</t>
  </si>
  <si>
    <t>Segments - Geographic Line By Segment (Currency: Standardized)</t>
  </si>
  <si>
    <t>United States</t>
  </si>
  <si>
    <t>Long-lived Assets</t>
  </si>
  <si>
    <t>Net Income before Tax</t>
  </si>
  <si>
    <t>Rest of the World</t>
  </si>
  <si>
    <t>United States and Canada</t>
  </si>
  <si>
    <t>Canada</t>
  </si>
  <si>
    <t>Europe</t>
  </si>
  <si>
    <t>Asia Pacific</t>
  </si>
  <si>
    <t>China</t>
  </si>
  <si>
    <t>Asia-Pacific</t>
  </si>
  <si>
    <t>Sweden</t>
  </si>
  <si>
    <t>International Assets</t>
  </si>
  <si>
    <t>International Operating Income</t>
  </si>
  <si>
    <t>International Sales</t>
  </si>
  <si>
    <t>Segments - Geographic Line By Statement Item (Currency: Standardized)</t>
  </si>
  <si>
    <t>Labor &amp; Related Expenses - Total</t>
  </si>
  <si>
    <t>Amortization of Intangible Assets including Goodwill - Total</t>
  </si>
  <si>
    <t>Amortization of Capitalized Research &amp; Development Expenses - Supplemental</t>
  </si>
  <si>
    <t>Provision for Income Tax Expense- Unclassified</t>
  </si>
  <si>
    <t>Other Operating Expense</t>
  </si>
  <si>
    <t>Other Operating Expense/(Income) - Net</t>
  </si>
  <si>
    <t>Amortization of Intangibles in Selling, General &amp; Administrative Expenses</t>
  </si>
  <si>
    <t>Amortization in Cost of Revenues</t>
  </si>
  <si>
    <t>30-03-2010</t>
  </si>
  <si>
    <t>29-06-2010</t>
  </si>
  <si>
    <t>29-09-2010</t>
  </si>
  <si>
    <t>30-03-2011</t>
  </si>
  <si>
    <t>29-06-2011</t>
  </si>
  <si>
    <t>29-09-2011</t>
  </si>
  <si>
    <t>30-03-2012</t>
  </si>
  <si>
    <t>29-06-2012</t>
  </si>
  <si>
    <t>29-09-2012</t>
  </si>
  <si>
    <t>30-03-2013</t>
  </si>
  <si>
    <t>29-06-2013</t>
  </si>
  <si>
    <t>29-09-2013</t>
  </si>
  <si>
    <t>30-03-2014</t>
  </si>
  <si>
    <t>29-06-2014</t>
  </si>
  <si>
    <t>29-09-2014</t>
  </si>
  <si>
    <t>30-03-2015</t>
  </si>
  <si>
    <t>29-06-2015</t>
  </si>
  <si>
    <t>29-09-2015</t>
  </si>
  <si>
    <t>30-03-2016</t>
  </si>
  <si>
    <t>29-06-2016</t>
  </si>
  <si>
    <t>29-09-2016</t>
  </si>
  <si>
    <t>30-03-2017</t>
  </si>
  <si>
    <t>29-06-2017</t>
  </si>
  <si>
    <t>29-09-2017</t>
  </si>
  <si>
    <t>30-03-2018</t>
  </si>
  <si>
    <t>29-06-2018</t>
  </si>
  <si>
    <t>29-09-2018</t>
  </si>
  <si>
    <t>30-03-2019</t>
  </si>
  <si>
    <t>29-06-2019</t>
  </si>
  <si>
    <t>29-09-2019</t>
  </si>
  <si>
    <t>30-03-2020</t>
  </si>
  <si>
    <t>29-06-2020</t>
  </si>
  <si>
    <t>29-09-2020</t>
  </si>
  <si>
    <t>30-03-2021</t>
  </si>
  <si>
    <t>29-06-2021</t>
  </si>
  <si>
    <t>29-09-2021</t>
  </si>
  <si>
    <t>30-03-2022</t>
  </si>
  <si>
    <t>29-06-2022</t>
  </si>
  <si>
    <t>29-09-2022</t>
  </si>
  <si>
    <t>30-03-2023</t>
  </si>
  <si>
    <t>29-06-2023</t>
  </si>
  <si>
    <t>29-09-2023</t>
  </si>
  <si>
    <t>30-03-2024</t>
  </si>
  <si>
    <t>29-06-2024</t>
  </si>
  <si>
    <t>29-09-2024</t>
  </si>
  <si>
    <t>2024</t>
  </si>
  <si>
    <t>Quarter</t>
  </si>
  <si>
    <t>Total Indefinite-lived Intangible Assets - Net (excl Goodwill) - Supplemental</t>
  </si>
  <si>
    <t>Derivative Liabilities - Hedging</t>
  </si>
  <si>
    <t>Derivative Financial Instruments - Hedging - Total</t>
  </si>
  <si>
    <t>Comprehensive Income - Other - Total</t>
  </si>
  <si>
    <t>Derivative Liabilities - Hedging - Long-Term</t>
  </si>
  <si>
    <t>Security Deposits</t>
  </si>
  <si>
    <t>Derivative Financial Instruments - Hedging - Short-Term</t>
  </si>
  <si>
    <t>Cash Dividends Paid &amp; Common Stock Buyback - Net</t>
  </si>
  <si>
    <t>Dividends - Common - Cash Paid</t>
  </si>
  <si>
    <t>Dividends Paid - Cash - Total - Cash Flow</t>
  </si>
  <si>
    <t>Operating Lease Liabilities - Increase/(Decrease) - Cash Flow</t>
  </si>
  <si>
    <t>Score</t>
  </si>
  <si>
    <t>Sales</t>
  </si>
  <si>
    <t>Market Cap</t>
  </si>
  <si>
    <t>Operating Income</t>
  </si>
  <si>
    <t>Retained Earnings</t>
  </si>
  <si>
    <t>Working Cap</t>
  </si>
  <si>
    <t>Z Score</t>
  </si>
  <si>
    <t>Year</t>
  </si>
  <si>
    <t>x5</t>
  </si>
  <si>
    <t>x4</t>
  </si>
  <si>
    <t>x3</t>
  </si>
  <si>
    <t>x2</t>
  </si>
  <si>
    <t>x1</t>
  </si>
  <si>
    <t>ALTMAN Z: Bankruptcy Risk</t>
  </si>
  <si>
    <t xml:space="preserve">Long-run ROE in yield format (or return on net operating assets if you feel ROE unstable) </t>
  </si>
  <si>
    <t>Long Run Growth Rate</t>
  </si>
  <si>
    <t>Income and Book Value of Equity</t>
  </si>
  <si>
    <t>Dupont Analysis</t>
  </si>
  <si>
    <t>ROE</t>
  </si>
  <si>
    <t>Profit Margin</t>
  </si>
  <si>
    <t>Assets</t>
  </si>
  <si>
    <t>Asset Turnover</t>
  </si>
  <si>
    <t>Book Value of Equity</t>
  </si>
  <si>
    <t>Total Leverage</t>
  </si>
  <si>
    <t>PPE</t>
  </si>
  <si>
    <t>Revenue</t>
  </si>
  <si>
    <t>PPE as Revenue Driver?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</si>
  <si>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</si>
  <si>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</si>
  <si>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</si>
  <si>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</si>
  <si>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</si>
  <si>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</si>
  <si>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</si>
  <si>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</si>
  <si>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</si>
  <si>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</si>
  <si>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</si>
  <si>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</si>
  <si>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</si>
  <si>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</si>
  <si>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</si>
  <si>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</si>
  <si>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</si>
  <si>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</si>
  <si>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</si>
  <si>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</si>
  <si>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</si>
  <si>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</si>
  <si>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</si>
  <si>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</si>
  <si>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is PPE</t>
  </si>
  <si>
    <t xml:space="preserve">7 Year average Profit Margin = </t>
  </si>
  <si>
    <t>2025 Projected Revenue</t>
  </si>
  <si>
    <t>Projected</t>
  </si>
  <si>
    <t>2025 Projected Profit =</t>
  </si>
  <si>
    <t xml:space="preserve">Depreciation </t>
  </si>
  <si>
    <t>Gross PPE</t>
  </si>
  <si>
    <t>Estimated Lifespan</t>
  </si>
  <si>
    <t xml:space="preserve">Benefit of PPE </t>
  </si>
  <si>
    <t>As % of Revenue</t>
  </si>
  <si>
    <t>Discount Rate</t>
  </si>
  <si>
    <t xml:space="preserve">Discount rate </t>
  </si>
  <si>
    <t>Growth</t>
  </si>
  <si>
    <t>Long-Run</t>
  </si>
  <si>
    <t>2.96B</t>
  </si>
  <si>
    <t>Users</t>
  </si>
  <si>
    <t>YoY User Growth</t>
  </si>
  <si>
    <t>2.87B</t>
  </si>
  <si>
    <t>2.81B</t>
  </si>
  <si>
    <t>2.63B</t>
  </si>
  <si>
    <t>2.38B</t>
  </si>
  <si>
    <t>2.21B</t>
  </si>
  <si>
    <t>1.98B</t>
  </si>
  <si>
    <t>1.68B</t>
  </si>
  <si>
    <t>Revenue Per User (Average)</t>
  </si>
  <si>
    <t xml:space="preserve">7 Year average ROE = </t>
  </si>
  <si>
    <t>2025 Projected Book Value:</t>
  </si>
  <si>
    <t>Projected Q4 NI</t>
  </si>
  <si>
    <t>Projected 2024 BV</t>
  </si>
  <si>
    <t xml:space="preserve">2024 Q 3 BV </t>
  </si>
  <si>
    <t>Starting BV</t>
  </si>
  <si>
    <t>Ending BV</t>
  </si>
  <si>
    <t>Implied Distributions</t>
  </si>
  <si>
    <t>Comprehensive Income</t>
  </si>
  <si>
    <t>Ratio</t>
  </si>
  <si>
    <t>2024 Q4</t>
  </si>
  <si>
    <t>2024 Q1-Q3</t>
  </si>
  <si>
    <t>Projected Distributions</t>
  </si>
  <si>
    <t>Projected 2025 CI</t>
  </si>
  <si>
    <t xml:space="preserve">2025 Projected TCI = </t>
  </si>
  <si>
    <t>Projected Dist ratio</t>
  </si>
  <si>
    <t>2025 BV (Projected)</t>
  </si>
  <si>
    <t>Operating Cashflow</t>
  </si>
  <si>
    <t>Real</t>
  </si>
  <si>
    <t>Previous</t>
  </si>
  <si>
    <t xml:space="preserve">Accounting Quality </t>
  </si>
  <si>
    <t xml:space="preserve">Difference </t>
  </si>
  <si>
    <t>Diff as % of Assets</t>
  </si>
  <si>
    <t>Average Difference</t>
  </si>
  <si>
    <t>CI Margin</t>
  </si>
  <si>
    <t xml:space="preserve">Book Value of Equity </t>
  </si>
  <si>
    <t>In Millions of $</t>
  </si>
  <si>
    <t>Distribution Ratio</t>
  </si>
  <si>
    <t>Distributions</t>
  </si>
  <si>
    <t>CI margin</t>
  </si>
  <si>
    <t>Average CI margin</t>
  </si>
  <si>
    <t>Residual Income</t>
  </si>
  <si>
    <t>PV Residual Income</t>
  </si>
  <si>
    <t>Terminal Value</t>
  </si>
  <si>
    <t>Required Income</t>
  </si>
  <si>
    <t xml:space="preserve">Residual Income Valuation </t>
  </si>
  <si>
    <t>Average Rev Growth =</t>
  </si>
  <si>
    <t>Revenue Growth</t>
  </si>
  <si>
    <t>Analyst CAPM</t>
  </si>
  <si>
    <t>https://www.alphaspread.com/security/nasdaq/meta/discount-rate</t>
  </si>
  <si>
    <t>Value (Discount Rate that makes Value = Market Cap)</t>
  </si>
  <si>
    <t>Market Cap @ Nov 15th 2024 Aprox</t>
  </si>
  <si>
    <t>NA</t>
  </si>
  <si>
    <t>https://valueinvesting.io/META/valuation/dcf-growth-exit-5y</t>
  </si>
  <si>
    <t>Long Run ROE</t>
  </si>
  <si>
    <t>20-25%</t>
  </si>
  <si>
    <t>5% Terminal Growth</t>
  </si>
  <si>
    <t>(Trends down for few years and then stabilizes)</t>
  </si>
  <si>
    <t xml:space="preserve">5% = Company will eventually go to ~ 3% but likely not for decades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</si>
</sst>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\-yyyy"/>
    <numFmt numFmtId="165" formatCode="#,##0.0"/>
    <numFmt numFmtId="166" formatCode="[&gt;=100]##,##0.0\%;[&lt;=-100]\-##,##0.0\%;##,##0.0\%"/>
    <numFmt numFmtId="167" formatCode="0.0%"/>
    <numFmt numFmtId="168" formatCode="_(&quot;$&quot;* #,##0_);_(&quot;$&quot;* \(#,##0\);_(&quot;$&quot;* &quot;-&quot;??_);_(@_)"/>
    <numFmt numFmtId="169" formatCode="_(* #,##0_);_(* \(#,##0\);_(* &quot;-&quot;??_);_(@_)"/>
  </numFmts>
  <fonts count="37"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34B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5475B"/>
      <name val="Calibri"/>
      <family val="2"/>
    </font>
    <font>
      <b/>
      <sz val="10"/>
      <color rgb="FFF5475B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MR12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u/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</font>
    <font>
      <sz val="14"/>
      <color rgb="FF000000"/>
      <name val="-webkit-standard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Franklin Gothic Book"/>
      <family val="2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334BFF"/>
        <bgColor rgb="FF334BFF"/>
      </patternFill>
    </fill>
    <fill>
      <patternFill patternType="solid">
        <fgColor rgb="FFD5D8DB"/>
        <bgColor rgb="FFD5D8D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334BFF"/>
      </bottom>
      <diagonal/>
    </border>
    <border>
      <left style="thin">
        <color rgb="FF334BFF"/>
      </left>
      <right style="thin">
        <color rgb="FF334BFF"/>
      </right>
      <top style="thin">
        <color rgb="FF334BFF"/>
      </top>
      <bottom style="thin">
        <color rgb="FF334BFF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5">
    <xf numFmtId="0" fontId="0" fillId="0" borderId="0" applyNumberFormat="0" applyBorder="0" applyAlignment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</cellStyleXfs>
  <cellXfs count="159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/>
    <xf numFmtId="0" fontId="7" fillId="0" borderId="0" xfId="0" applyFont="1"/>
    <xf numFmtId="0" fontId="8" fillId="0" borderId="0" xfId="0" applyFont="1"/>
    <xf numFmtId="164" fontId="7" fillId="0" borderId="0" xfId="0" applyNumberFormat="1" applyFont="1" applyAlignment="1">
      <alignment horizontal="left"/>
    </xf>
    <xf numFmtId="0" fontId="6" fillId="2" borderId="2" xfId="0" applyFont="1" applyFill="1" applyBorder="1"/>
    <xf numFmtId="0" fontId="7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wrapText="1"/>
    </xf>
    <xf numFmtId="0" fontId="7" fillId="0" borderId="3" xfId="0" applyFont="1" applyBorder="1" applyAlignment="1">
      <alignment vertical="center" wrapText="1"/>
    </xf>
    <xf numFmtId="3" fontId="10" fillId="0" borderId="3" xfId="0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 indent="2"/>
    </xf>
    <xf numFmtId="4" fontId="10" fillId="0" borderId="3" xfId="0" applyNumberFormat="1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 wrapText="1"/>
    </xf>
    <xf numFmtId="3" fontId="11" fillId="0" borderId="3" xfId="0" applyNumberFormat="1" applyFont="1" applyBorder="1" applyAlignment="1">
      <alignment horizontal="right" vertical="center" wrapText="1"/>
    </xf>
    <xf numFmtId="165" fontId="11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 indent="4"/>
    </xf>
    <xf numFmtId="4" fontId="12" fillId="0" borderId="3" xfId="0" applyNumberFormat="1" applyFont="1" applyBorder="1" applyAlignment="1">
      <alignment horizontal="right" vertical="center" wrapText="1"/>
    </xf>
    <xf numFmtId="165" fontId="12" fillId="0" borderId="3" xfId="0" applyNumberFormat="1" applyFont="1" applyBorder="1" applyAlignment="1">
      <alignment horizontal="right" vertical="center" wrapText="1"/>
    </xf>
    <xf numFmtId="4" fontId="11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 indent="6"/>
    </xf>
    <xf numFmtId="0" fontId="7" fillId="0" borderId="3" xfId="0" applyFont="1" applyBorder="1" applyAlignment="1">
      <alignment horizontal="left" vertical="center" wrapText="1" indent="8"/>
    </xf>
    <xf numFmtId="3" fontId="12" fillId="0" borderId="3" xfId="0" applyNumberFormat="1" applyFont="1" applyBorder="1" applyAlignment="1">
      <alignment horizontal="right" vertical="center" wrapText="1"/>
    </xf>
    <xf numFmtId="166" fontId="10" fillId="0" borderId="3" xfId="0" applyNumberFormat="1" applyFont="1" applyBorder="1" applyAlignment="1">
      <alignment horizontal="right" vertical="center" wrapText="1"/>
    </xf>
    <xf numFmtId="3" fontId="13" fillId="0" borderId="3" xfId="0" applyNumberFormat="1" applyFont="1" applyBorder="1" applyAlignment="1">
      <alignment horizontal="right" vertical="center" wrapText="1"/>
    </xf>
    <xf numFmtId="165" fontId="13" fillId="0" borderId="3" xfId="0" applyNumberFormat="1" applyFont="1" applyBorder="1" applyAlignment="1">
      <alignment horizontal="right" vertical="center" wrapText="1"/>
    </xf>
    <xf numFmtId="4" fontId="13" fillId="0" borderId="3" xfId="0" applyNumberFormat="1" applyFont="1" applyBorder="1" applyAlignment="1">
      <alignment horizontal="righ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3" fontId="10" fillId="3" borderId="3" xfId="0" applyNumberFormat="1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/>
    </xf>
    <xf numFmtId="165" fontId="10" fillId="3" borderId="3" xfId="0" applyNumberFormat="1" applyFont="1" applyFill="1" applyBorder="1" applyAlignment="1">
      <alignment horizontal="right" vertical="center" wrapText="1"/>
    </xf>
    <xf numFmtId="4" fontId="7" fillId="0" borderId="3" xfId="0" applyNumberFormat="1" applyFont="1" applyBorder="1" applyAlignment="1">
      <alignment horizontal="right" vertical="center" wrapText="1"/>
    </xf>
    <xf numFmtId="165" fontId="7" fillId="0" borderId="3" xfId="0" applyNumberFormat="1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3" fontId="9" fillId="0" borderId="3" xfId="0" applyNumberFormat="1" applyFont="1" applyBorder="1" applyAlignment="1">
      <alignment horizontal="right" vertical="center" wrapText="1"/>
    </xf>
    <xf numFmtId="165" fontId="9" fillId="0" borderId="3" xfId="0" applyNumberFormat="1" applyFont="1" applyBorder="1" applyAlignment="1">
      <alignment horizontal="right" vertical="center" wrapText="1"/>
    </xf>
    <xf numFmtId="4" fontId="9" fillId="0" borderId="3" xfId="0" applyNumberFormat="1" applyFont="1" applyBorder="1" applyAlignment="1">
      <alignment horizontal="right" vertical="center" wrapText="1"/>
    </xf>
    <xf numFmtId="166" fontId="7" fillId="0" borderId="3" xfId="0" applyNumberFormat="1" applyFont="1" applyBorder="1" applyAlignment="1">
      <alignment horizontal="right" vertical="center" wrapText="1"/>
    </xf>
    <xf numFmtId="0" fontId="4" fillId="0" borderId="0" xfId="3"/>
    <xf numFmtId="0" fontId="15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8" fillId="0" borderId="0" xfId="3" applyFont="1"/>
    <xf numFmtId="0" fontId="4" fillId="0" borderId="0" xfId="3" applyAlignment="1">
      <alignment horizontal="center"/>
    </xf>
    <xf numFmtId="0" fontId="4" fillId="0" borderId="0" xfId="3" applyAlignment="1">
      <alignment horizontal="center" vertical="center"/>
    </xf>
    <xf numFmtId="0" fontId="21" fillId="4" borderId="0" xfId="3" applyFont="1" applyFill="1" applyAlignment="1">
      <alignment horizontal="center" vertical="center"/>
    </xf>
    <xf numFmtId="0" fontId="4" fillId="4" borderId="0" xfId="3" applyFill="1" applyAlignment="1">
      <alignment horizontal="center" vertical="center"/>
    </xf>
    <xf numFmtId="167" fontId="4" fillId="4" borderId="0" xfId="1" applyNumberFormat="1" applyFont="1" applyFill="1" applyAlignment="1">
      <alignment horizontal="center" vertical="center"/>
    </xf>
    <xf numFmtId="0" fontId="0" fillId="6" borderId="0" xfId="0" applyFill="1"/>
    <xf numFmtId="0" fontId="4" fillId="7" borderId="0" xfId="3" applyFill="1"/>
    <xf numFmtId="3" fontId="10" fillId="7" borderId="3" xfId="0" applyNumberFormat="1" applyFont="1" applyFill="1" applyBorder="1" applyAlignment="1">
      <alignment horizontal="right" vertical="center" wrapText="1"/>
    </xf>
    <xf numFmtId="165" fontId="10" fillId="7" borderId="3" xfId="0" applyNumberFormat="1" applyFont="1" applyFill="1" applyBorder="1" applyAlignment="1">
      <alignment horizontal="right" vertical="center" wrapText="1"/>
    </xf>
    <xf numFmtId="0" fontId="0" fillId="7" borderId="0" xfId="0" applyFill="1"/>
    <xf numFmtId="0" fontId="23" fillId="7" borderId="5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4" xfId="0" applyFill="1" applyBorder="1" applyAlignment="1"/>
    <xf numFmtId="0" fontId="23" fillId="7" borderId="5" xfId="0" applyFont="1" applyFill="1" applyBorder="1" applyAlignment="1">
      <alignment horizontal="center"/>
    </xf>
    <xf numFmtId="0" fontId="16" fillId="7" borderId="0" xfId="3" applyFont="1" applyFill="1" applyAlignment="1">
      <alignment horizontal="center" vertical="center"/>
    </xf>
    <xf numFmtId="0" fontId="22" fillId="7" borderId="0" xfId="3" applyFont="1" applyFill="1" applyAlignment="1">
      <alignment horizontal="center" vertical="center"/>
    </xf>
    <xf numFmtId="0" fontId="4" fillId="7" borderId="0" xfId="3" applyFill="1" applyAlignment="1">
      <alignment horizontal="center" vertical="center"/>
    </xf>
    <xf numFmtId="3" fontId="10" fillId="7" borderId="3" xfId="0" applyNumberFormat="1" applyFont="1" applyFill="1" applyBorder="1" applyAlignment="1">
      <alignment horizontal="center" vertical="center" wrapText="1"/>
    </xf>
    <xf numFmtId="165" fontId="10" fillId="7" borderId="3" xfId="0" applyNumberFormat="1" applyFont="1" applyFill="1" applyBorder="1" applyAlignment="1">
      <alignment horizontal="center" vertical="center" wrapText="1"/>
    </xf>
    <xf numFmtId="167" fontId="10" fillId="7" borderId="3" xfId="1" applyNumberFormat="1" applyFont="1" applyFill="1" applyBorder="1" applyAlignment="1">
      <alignment horizontal="center" vertical="center" wrapText="1"/>
    </xf>
    <xf numFmtId="0" fontId="4" fillId="8" borderId="0" xfId="3" applyFill="1"/>
    <xf numFmtId="0" fontId="22" fillId="8" borderId="0" xfId="3" applyFont="1" applyFill="1"/>
    <xf numFmtId="0" fontId="4" fillId="7" borderId="0" xfId="3" applyFill="1" applyAlignment="1">
      <alignment horizontal="right"/>
    </xf>
    <xf numFmtId="9" fontId="10" fillId="7" borderId="3" xfId="1" applyFont="1" applyFill="1" applyBorder="1" applyAlignment="1">
      <alignment horizontal="right" vertical="center" wrapText="1"/>
    </xf>
    <xf numFmtId="0" fontId="4" fillId="9" borderId="0" xfId="3" applyFill="1"/>
    <xf numFmtId="0" fontId="4" fillId="10" borderId="0" xfId="3" applyFill="1"/>
    <xf numFmtId="0" fontId="4" fillId="11" borderId="0" xfId="3" applyFill="1"/>
    <xf numFmtId="0" fontId="4" fillId="11" borderId="0" xfId="3" applyFill="1" applyAlignment="1">
      <alignment horizontal="center" vertical="center"/>
    </xf>
    <xf numFmtId="0" fontId="22" fillId="11" borderId="0" xfId="3" applyFont="1" applyFill="1" applyAlignment="1">
      <alignment horizontal="center" vertical="center"/>
    </xf>
    <xf numFmtId="3" fontId="4" fillId="11" borderId="0" xfId="3" applyNumberFormat="1" applyFill="1" applyAlignment="1">
      <alignment horizontal="center" vertical="center"/>
    </xf>
    <xf numFmtId="167" fontId="4" fillId="11" borderId="0" xfId="1" applyNumberFormat="1" applyFont="1" applyFill="1" applyAlignment="1">
      <alignment horizontal="center" vertical="center"/>
    </xf>
    <xf numFmtId="0" fontId="4" fillId="11" borderId="0" xfId="3" applyFill="1" applyAlignment="1">
      <alignment horizontal="right"/>
    </xf>
    <xf numFmtId="0" fontId="24" fillId="11" borderId="0" xfId="3" applyFont="1" applyFill="1" applyAlignment="1">
      <alignment horizontal="center" vertical="center"/>
    </xf>
    <xf numFmtId="0" fontId="25" fillId="11" borderId="0" xfId="3" applyFont="1" applyFill="1" applyAlignment="1">
      <alignment horizontal="center" vertical="center"/>
    </xf>
    <xf numFmtId="0" fontId="26" fillId="11" borderId="0" xfId="3" applyFont="1" applyFill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0" fontId="28" fillId="11" borderId="0" xfId="3" applyFont="1" applyFill="1" applyAlignment="1">
      <alignment horizontal="center" vertical="center"/>
    </xf>
    <xf numFmtId="3" fontId="28" fillId="11" borderId="0" xfId="3" applyNumberFormat="1" applyFont="1" applyFill="1" applyAlignment="1">
      <alignment horizontal="center" vertical="center"/>
    </xf>
    <xf numFmtId="0" fontId="3" fillId="0" borderId="0" xfId="3" applyFont="1"/>
    <xf numFmtId="0" fontId="21" fillId="12" borderId="0" xfId="3" applyFont="1" applyFill="1" applyAlignment="1">
      <alignment horizontal="center" vertical="center"/>
    </xf>
    <xf numFmtId="0" fontId="4" fillId="12" borderId="0" xfId="3" applyFill="1"/>
    <xf numFmtId="167" fontId="4" fillId="12" borderId="0" xfId="1" applyNumberFormat="1" applyFont="1" applyFill="1"/>
    <xf numFmtId="43" fontId="0" fillId="0" borderId="0" xfId="4" applyFont="1"/>
    <xf numFmtId="169" fontId="0" fillId="0" borderId="0" xfId="4" applyNumberFormat="1" applyFont="1"/>
    <xf numFmtId="167" fontId="0" fillId="0" borderId="0" xfId="1" applyNumberFormat="1" applyFont="1"/>
    <xf numFmtId="0" fontId="2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9" fontId="0" fillId="5" borderId="0" xfId="4" applyNumberFormat="1" applyFont="1" applyFill="1" applyAlignment="1">
      <alignment horizontal="center" vertical="center"/>
    </xf>
    <xf numFmtId="43" fontId="0" fillId="5" borderId="0" xfId="4" applyFont="1" applyFill="1" applyAlignment="1">
      <alignment horizontal="center" vertical="center"/>
    </xf>
    <xf numFmtId="167" fontId="0" fillId="5" borderId="0" xfId="1" applyNumberFormat="1" applyFont="1" applyFill="1" applyAlignment="1">
      <alignment horizontal="center" vertical="center"/>
    </xf>
    <xf numFmtId="4" fontId="10" fillId="5" borderId="3" xfId="0" applyNumberFormat="1" applyFont="1" applyFill="1" applyBorder="1" applyAlignment="1">
      <alignment horizontal="center" vertical="center" wrapText="1"/>
    </xf>
    <xf numFmtId="0" fontId="30" fillId="0" borderId="0" xfId="0" applyFont="1"/>
    <xf numFmtId="0" fontId="2" fillId="0" borderId="0" xfId="3" applyFont="1"/>
    <xf numFmtId="0" fontId="4" fillId="5" borderId="0" xfId="3" applyFill="1"/>
    <xf numFmtId="0" fontId="2" fillId="5" borderId="0" xfId="3" applyFont="1" applyFill="1"/>
    <xf numFmtId="3" fontId="11" fillId="5" borderId="3" xfId="0" applyNumberFormat="1" applyFont="1" applyFill="1" applyBorder="1" applyAlignment="1">
      <alignment horizontal="right" vertical="center" wrapText="1"/>
    </xf>
    <xf numFmtId="167" fontId="9" fillId="5" borderId="3" xfId="1" applyNumberFormat="1" applyFont="1" applyFill="1" applyBorder="1" applyAlignment="1">
      <alignment horizontal="right" vertical="center" wrapText="1"/>
    </xf>
    <xf numFmtId="167" fontId="11" fillId="5" borderId="3" xfId="1" applyNumberFormat="1" applyFont="1" applyFill="1" applyBorder="1" applyAlignment="1">
      <alignment horizontal="right" vertical="center" wrapText="1"/>
    </xf>
    <xf numFmtId="0" fontId="2" fillId="6" borderId="0" xfId="3" applyFont="1" applyFill="1"/>
    <xf numFmtId="168" fontId="4" fillId="6" borderId="0" xfId="3" applyNumberFormat="1" applyFill="1"/>
    <xf numFmtId="0" fontId="4" fillId="6" borderId="0" xfId="3" applyFill="1"/>
    <xf numFmtId="168" fontId="4" fillId="6" borderId="0" xfId="2" applyNumberFormat="1" applyFont="1" applyFill="1"/>
    <xf numFmtId="0" fontId="2" fillId="13" borderId="0" xfId="3" applyFont="1" applyFill="1"/>
    <xf numFmtId="0" fontId="4" fillId="13" borderId="0" xfId="3" applyFill="1"/>
    <xf numFmtId="167" fontId="4" fillId="13" borderId="0" xfId="1" applyNumberFormat="1" applyFont="1" applyFill="1"/>
    <xf numFmtId="168" fontId="4" fillId="13" borderId="0" xfId="3" applyNumberFormat="1" applyFill="1"/>
    <xf numFmtId="168" fontId="2" fillId="13" borderId="0" xfId="3" applyNumberFormat="1" applyFont="1" applyFill="1"/>
    <xf numFmtId="167" fontId="4" fillId="13" borderId="0" xfId="3" applyNumberFormat="1" applyFill="1"/>
    <xf numFmtId="44" fontId="4" fillId="13" borderId="0" xfId="3" applyNumberFormat="1" applyFill="1"/>
    <xf numFmtId="167" fontId="4" fillId="8" borderId="0" xfId="3" applyNumberFormat="1" applyFill="1"/>
    <xf numFmtId="3" fontId="9" fillId="0" borderId="6" xfId="0" applyNumberFormat="1" applyFont="1" applyBorder="1" applyAlignment="1">
      <alignment horizontal="right" vertical="center" wrapText="1"/>
    </xf>
    <xf numFmtId="165" fontId="9" fillId="0" borderId="6" xfId="0" applyNumberFormat="1" applyFont="1" applyBorder="1" applyAlignment="1">
      <alignment horizontal="right" vertical="center" wrapText="1"/>
    </xf>
    <xf numFmtId="0" fontId="0" fillId="0" borderId="0" xfId="0" applyBorder="1" applyAlignment="1"/>
    <xf numFmtId="0" fontId="0" fillId="0" borderId="4" xfId="0" applyBorder="1" applyAlignment="1"/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Continuous"/>
    </xf>
    <xf numFmtId="167" fontId="9" fillId="0" borderId="6" xfId="1" applyNumberFormat="1" applyFont="1" applyBorder="1" applyAlignment="1">
      <alignment horizontal="right" vertical="center" wrapText="1"/>
    </xf>
    <xf numFmtId="43" fontId="0" fillId="0" borderId="0" xfId="0" applyNumberFormat="1"/>
    <xf numFmtId="167" fontId="4" fillId="0" borderId="0" xfId="1" applyNumberFormat="1" applyFont="1"/>
    <xf numFmtId="9" fontId="4" fillId="7" borderId="0" xfId="1" applyFont="1" applyFill="1"/>
    <xf numFmtId="9" fontId="1" fillId="7" borderId="0" xfId="3" applyNumberFormat="1" applyFont="1" applyFill="1"/>
    <xf numFmtId="10" fontId="0" fillId="0" borderId="0" xfId="0" applyNumberFormat="1"/>
    <xf numFmtId="0" fontId="33" fillId="0" borderId="0" xfId="0" applyFont="1" applyAlignment="1">
      <alignment horizontal="center" vertical="center"/>
    </xf>
    <xf numFmtId="167" fontId="33" fillId="0" borderId="0" xfId="1" applyNumberFormat="1" applyFont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43" fontId="33" fillId="0" borderId="0" xfId="4" applyFont="1" applyAlignment="1">
      <alignment horizontal="center" vertical="center"/>
    </xf>
    <xf numFmtId="43" fontId="33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7" fontId="34" fillId="0" borderId="0" xfId="1" applyNumberFormat="1" applyFont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3" fontId="34" fillId="6" borderId="0" xfId="0" applyNumberFormat="1" applyFont="1" applyFill="1" applyAlignment="1">
      <alignment horizontal="center" vertical="center"/>
    </xf>
    <xf numFmtId="0" fontId="35" fillId="14" borderId="0" xfId="0" applyFont="1" applyFill="1" applyBorder="1" applyAlignment="1">
      <alignment horizontal="center" vertical="center" wrapText="1" readingOrder="1"/>
    </xf>
    <xf numFmtId="0" fontId="32" fillId="14" borderId="0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32" fillId="0" borderId="0" xfId="0" applyFont="1" applyAlignment="1">
      <alignment horizontal="center" vertical="center" readingOrder="1"/>
    </xf>
    <xf numFmtId="10" fontId="34" fillId="0" borderId="0" xfId="0" applyNumberFormat="1" applyFont="1" applyAlignment="1">
      <alignment horizontal="center" vertical="center" wrapText="1"/>
    </xf>
    <xf numFmtId="0" fontId="16" fillId="7" borderId="0" xfId="3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4" fillId="0" borderId="0" xfId="3" applyAlignment="1">
      <alignment horizontal="center"/>
    </xf>
    <xf numFmtId="0" fontId="31" fillId="0" borderId="0" xfId="3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23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Continuous"/>
    </xf>
    <xf numFmtId="3" fontId="36" fillId="6" borderId="0" xfId="3" applyNumberFormat="1" applyFont="1" applyFill="1" applyAlignment="1">
      <alignment horizontal="center" vertical="center"/>
    </xf>
    <xf numFmtId="0" fontId="36" fillId="6" borderId="0" xfId="3" applyFont="1" applyFill="1" applyAlignment="1">
      <alignment horizontal="center" vertical="center"/>
    </xf>
  </cellXfs>
  <cellStyles count="5">
    <cellStyle name="Comma" xfId="4" builtinId="3"/>
    <cellStyle name="Currency" xfId="2" builtinId="4"/>
    <cellStyle name="Normal" xfId="0" builtinId="0"/>
    <cellStyle name="Normal 2" xfId="3" xr:uid="{60A2EA6F-BC0D-1343-B863-56AD0433759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Revenue Vs t-1 PPE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84864391951007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Estimates'!$S$8:$S$21</c:f>
              <c:numCache>
                <c:formatCode>#,##0</c:formatCode>
                <c:ptCount val="14"/>
                <c:pt idx="0">
                  <c:v>143015</c:v>
                </c:pt>
                <c:pt idx="1">
                  <c:v>117166</c:v>
                </c:pt>
                <c:pt idx="2">
                  <c:v>90044</c:v>
                </c:pt>
                <c:pt idx="3">
                  <c:v>70399</c:v>
                </c:pt>
                <c:pt idx="4">
                  <c:v>55446</c:v>
                </c:pt>
                <c:pt idx="5">
                  <c:v>31573</c:v>
                </c:pt>
                <c:pt idx="6">
                  <c:v>18337</c:v>
                </c:pt>
                <c:pt idx="7">
                  <c:v>11803</c:v>
                </c:pt>
                <c:pt idx="8" formatCode="#,##0.0">
                  <c:v>7819</c:v>
                </c:pt>
                <c:pt idx="9" formatCode="#,##0.0">
                  <c:v>5784</c:v>
                </c:pt>
                <c:pt idx="10" formatCode="#,##0.0">
                  <c:v>4142</c:v>
                </c:pt>
                <c:pt idx="11" formatCode="#,##0.0">
                  <c:v>3273</c:v>
                </c:pt>
                <c:pt idx="12" formatCode="#,##0.0">
                  <c:v>1925</c:v>
                </c:pt>
                <c:pt idx="13" formatCode="#,##0.0">
                  <c:v>820</c:v>
                </c:pt>
              </c:numCache>
            </c:numRef>
          </c:xVal>
          <c:yVal>
            <c:numRef>
              <c:f>'2 Estimates'!$W$8:$W$21</c:f>
              <c:numCache>
                <c:formatCode>#,##0</c:formatCode>
                <c:ptCount val="14"/>
                <c:pt idx="0">
                  <c:v>149687.08774596063</c:v>
                </c:pt>
                <c:pt idx="1">
                  <c:v>131948</c:v>
                </c:pt>
                <c:pt idx="2">
                  <c:v>116609</c:v>
                </c:pt>
                <c:pt idx="3">
                  <c:v>117929</c:v>
                </c:pt>
                <c:pt idx="4">
                  <c:v>84169</c:v>
                </c:pt>
                <c:pt idx="5">
                  <c:v>69655</c:v>
                </c:pt>
                <c:pt idx="6">
                  <c:v>55013</c:v>
                </c:pt>
                <c:pt idx="7">
                  <c:v>39942</c:v>
                </c:pt>
                <c:pt idx="8">
                  <c:v>26885</c:v>
                </c:pt>
                <c:pt idx="9">
                  <c:v>17079</c:v>
                </c:pt>
                <c:pt idx="10">
                  <c:v>11492</c:v>
                </c:pt>
                <c:pt idx="11" formatCode="#,##0.0">
                  <c:v>6986</c:v>
                </c:pt>
                <c:pt idx="12" formatCode="#,##0.0">
                  <c:v>4279</c:v>
                </c:pt>
                <c:pt idx="13" formatCode="#,##0.0">
                  <c:v>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3-3048-87AF-5761D29F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07376"/>
        <c:axId val="297537184"/>
      </c:scatterChart>
      <c:valAx>
        <c:axId val="3101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7184"/>
        <c:crosses val="autoZero"/>
        <c:crossBetween val="midCat"/>
      </c:valAx>
      <c:valAx>
        <c:axId val="2975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of PPE as % of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Estimates'!$AD$5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Estimates'!$AB$6:$AB$14</c:f>
              <c:numCache>
                <c:formatCode>0.0%</c:formatCode>
                <c:ptCount val="9"/>
                <c:pt idx="0">
                  <c:v>0.28559856431108649</c:v>
                </c:pt>
                <c:pt idx="1">
                  <c:v>0.26475649382825212</c:v>
                </c:pt>
                <c:pt idx="2">
                  <c:v>0.20119217693754798</c:v>
                </c:pt>
                <c:pt idx="3">
                  <c:v>0.22038925960746925</c:v>
                </c:pt>
                <c:pt idx="4">
                  <c:v>0.20974569062092008</c:v>
                </c:pt>
                <c:pt idx="5">
                  <c:v>0.15122351202050016</c:v>
                </c:pt>
                <c:pt idx="6">
                  <c:v>0.12096366330643966</c:v>
                </c:pt>
                <c:pt idx="7">
                  <c:v>0.11566917238053699</c:v>
                </c:pt>
                <c:pt idx="8">
                  <c:v>0.12061037627478928</c:v>
                </c:pt>
              </c:numCache>
            </c:numRef>
          </c:xVal>
          <c:yVal>
            <c:numRef>
              <c:f>'2 Estimates'!$AD$6:$AD$14</c:f>
              <c:numCache>
                <c:formatCode>General</c:formatCode>
                <c:ptCount val="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B-E84F-9CCF-C8B9FCA6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24528"/>
        <c:axId val="769279328"/>
      </c:scatterChart>
      <c:valAx>
        <c:axId val="9886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</a:t>
                </a:r>
                <a:r>
                  <a:rPr lang="en-US" baseline="0"/>
                  <a:t> of PPE as % of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79328"/>
        <c:crosses val="autoZero"/>
        <c:crossBetween val="midCat"/>
      </c:valAx>
      <c:valAx>
        <c:axId val="769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CF - Income as % of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 Accounting Quality'!$N$16:$N$28</c:f>
              <c:numCache>
                <c:formatCode>General</c:formatCode>
                <c:ptCount val="13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</c:numCache>
            </c:numRef>
          </c:xVal>
          <c:yVal>
            <c:numRef>
              <c:f>'5 Accounting Quality'!$O$16:$O$28</c:f>
              <c:numCache>
                <c:formatCode>0.0%</c:formatCode>
                <c:ptCount val="13"/>
                <c:pt idx="0">
                  <c:v>0.10354438877176006</c:v>
                </c:pt>
                <c:pt idx="1">
                  <c:v>0.1394241866015164</c:v>
                </c:pt>
                <c:pt idx="2">
                  <c:v>0.14685533067351542</c:v>
                </c:pt>
                <c:pt idx="3">
                  <c:v>0.11032791724653135</c:v>
                </c:pt>
                <c:pt idx="4">
                  <c:v>6.026387807878681E-2</c:v>
                </c:pt>
                <c:pt idx="5">
                  <c:v>0.13367472408829176</c:v>
                </c:pt>
                <c:pt idx="6">
                  <c:v>7.3591961698892469E-2</c:v>
                </c:pt>
                <c:pt idx="7">
                  <c:v>9.8149637972646822E-2</c:v>
                </c:pt>
                <c:pt idx="8">
                  <c:v>9.1131602038145965E-2</c:v>
                </c:pt>
                <c:pt idx="9">
                  <c:v>0.13461655231040137</c:v>
                </c:pt>
                <c:pt idx="10">
                  <c:v>0.11011860081068908</c:v>
                </c:pt>
                <c:pt idx="11">
                  <c:v>0.15261246158144734</c:v>
                </c:pt>
                <c:pt idx="12">
                  <c:v>0.10461497715685625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3-6948-875E-DB6631F0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44240"/>
        <c:axId val="849322336"/>
      </c:scatterChart>
      <c:valAx>
        <c:axId val="849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2336"/>
        <c:crosses val="autoZero"/>
        <c:crossBetween val="midCat"/>
      </c:valAx>
      <c:valAx>
        <c:axId val="849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(Operating</a:t>
                </a:r>
                <a:r>
                  <a:rPr lang="en-US" baseline="0"/>
                  <a:t> CF - Income)/Assets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vs Year T-1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375415573053371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Accounting Quality'!$B$37:$B$48</c:f>
              <c:numCache>
                <c:formatCode>#,##0</c:formatCode>
                <c:ptCount val="12"/>
                <c:pt idx="1">
                  <c:v>131948</c:v>
                </c:pt>
                <c:pt idx="2">
                  <c:v>116609</c:v>
                </c:pt>
                <c:pt idx="3">
                  <c:v>117929</c:v>
                </c:pt>
                <c:pt idx="4">
                  <c:v>84169</c:v>
                </c:pt>
                <c:pt idx="5">
                  <c:v>69655</c:v>
                </c:pt>
                <c:pt idx="6">
                  <c:v>55013</c:v>
                </c:pt>
                <c:pt idx="7">
                  <c:v>39942</c:v>
                </c:pt>
                <c:pt idx="8">
                  <c:v>26885</c:v>
                </c:pt>
                <c:pt idx="9">
                  <c:v>17079</c:v>
                </c:pt>
                <c:pt idx="10">
                  <c:v>11492</c:v>
                </c:pt>
                <c:pt idx="11" formatCode="#,##0.0">
                  <c:v>6986</c:v>
                </c:pt>
              </c:numCache>
            </c:numRef>
          </c:xVal>
          <c:yVal>
            <c:numRef>
              <c:f>'5 Accounting Quality'!$C$37:$C$48</c:f>
              <c:numCache>
                <c:formatCode>#,##0</c:formatCode>
                <c:ptCount val="12"/>
                <c:pt idx="1">
                  <c:v>149687.08774596101</c:v>
                </c:pt>
                <c:pt idx="2">
                  <c:v>131948</c:v>
                </c:pt>
                <c:pt idx="3">
                  <c:v>116609</c:v>
                </c:pt>
                <c:pt idx="4">
                  <c:v>117929</c:v>
                </c:pt>
                <c:pt idx="5">
                  <c:v>84169</c:v>
                </c:pt>
                <c:pt idx="6">
                  <c:v>69655</c:v>
                </c:pt>
                <c:pt idx="7">
                  <c:v>55013</c:v>
                </c:pt>
                <c:pt idx="8">
                  <c:v>39942</c:v>
                </c:pt>
                <c:pt idx="9">
                  <c:v>26885</c:v>
                </c:pt>
                <c:pt idx="10">
                  <c:v>17079</c:v>
                </c:pt>
                <c:pt idx="11">
                  <c:v>11492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B-DA4D-8754-C34FEF4E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72928"/>
        <c:axId val="767617760"/>
      </c:scatterChart>
      <c:valAx>
        <c:axId val="10329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T-1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17760"/>
        <c:crosses val="autoZero"/>
        <c:crossBetween val="midCat"/>
      </c:valAx>
      <c:valAx>
        <c:axId val="76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1279769</xdr:colOff>
      <xdr:row>41</xdr:row>
      <xdr:rowOff>19540</xdr:rowOff>
    </xdr:from>
    <xdr:to>
      <xdr:col>31</xdr:col>
      <xdr:colOff>869461</xdr:colOff>
      <xdr:row>53</xdr:row>
      <xdr:rowOff>192316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7074C-CA54-1272-3DEE-FC4C276C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763397</xdr:colOff>
      <xdr:row>18</xdr:row>
      <xdr:rowOff>58895</xdr:rowOff>
    </xdr:from>
    <xdr:to>
      <xdr:col>31</xdr:col>
      <xdr:colOff>353089</xdr:colOff>
      <xdr:row>31</xdr:row>
      <xdr:rowOff>24842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FC0C0-69AB-F383-5E34-438D4EBA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</xdr:row>
      <xdr:rowOff>114300</xdr:rowOff>
    </xdr:from>
    <xdr:to>
      <xdr:col>22</xdr:col>
      <xdr:colOff>673100</xdr:colOff>
      <xdr:row>25</xdr:row>
      <xdr:rowOff>168672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F883B-49F4-E644-04C6-A55D37113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723900"/>
          <a:ext cx="7772400" cy="46009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15</xdr:row>
      <xdr:rowOff>177800</xdr:rowOff>
    </xdr:from>
    <xdr:to>
      <xdr:col>21</xdr:col>
      <xdr:colOff>406400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3BFB4-A856-5F23-68F9-466E540E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510701</xdr:colOff>
      <xdr:row>40</xdr:row>
      <xdr:rowOff>155101</xdr:rowOff>
    </xdr:from>
    <xdr:to>
      <xdr:col>9</xdr:col>
      <xdr:colOff>178339</xdr:colOff>
      <xdr:row>54</xdr:row>
      <xdr:rowOff>7025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451F3-459F-BDCE-7B7F-B2ED59A2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6FCD-2A11-484C-98F5-2E03CFB51179}">
  <dimension ref="A1"/>
  <sheetViews>
    <sheetView workbookViewId="0">
      <selection activeCell="C19" sqref="C19"/>
    </sheetView>
  </sheetViews>
  <sheetFormatPr baseColWidth="10" defaultRowHeight="16"/>
  <cols>
    <col min="1" max="16384" width="10.83203125" style="43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21"/>
  <sheetViews>
    <sheetView workbookViewId="0">
      <selection activeCell="B63" sqref="B63:M63"/>
    </sheetView>
  </sheetViews>
  <sheetFormatPr baseColWidth="10" defaultColWidth="8.83203125" defaultRowHeight="15" outlineLevelRow="1"/>
  <cols>
    <col min="1" max="1" width="85.6640625" customWidth="1"/>
    <col min="2" max="16" width="15.6640625" customWidth="1"/>
  </cols>
  <sheetData>
    <row r="1" spans="1:16" ht="15" customHeight="1">
      <c r="A1" s="1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4" t="s">
        <v>2</v>
      </c>
    </row>
    <row r="3" spans="1:16">
      <c r="A3" s="3" t="s">
        <v>3</v>
      </c>
      <c r="B3" s="3" t="s">
        <v>4</v>
      </c>
    </row>
    <row r="4" spans="1:16">
      <c r="A4" s="3" t="s">
        <v>5</v>
      </c>
      <c r="B4" s="3" t="s">
        <v>4</v>
      </c>
    </row>
    <row r="5" spans="1:16">
      <c r="A5" s="3" t="s">
        <v>6</v>
      </c>
      <c r="B5" s="3" t="s">
        <v>7</v>
      </c>
    </row>
    <row r="6" spans="1:16">
      <c r="A6" s="3" t="s">
        <v>8</v>
      </c>
      <c r="B6" s="3" t="s">
        <v>9</v>
      </c>
    </row>
    <row r="7" spans="1:16">
      <c r="A7" s="3" t="s">
        <v>10</v>
      </c>
      <c r="B7" s="3" t="s">
        <v>11</v>
      </c>
    </row>
    <row r="8" spans="1:16">
      <c r="A8" s="3" t="s">
        <v>12</v>
      </c>
      <c r="B8" s="3" t="s">
        <v>13</v>
      </c>
    </row>
    <row r="9" spans="1:16">
      <c r="A9" s="3" t="s">
        <v>14</v>
      </c>
      <c r="B9" s="3" t="s">
        <v>15</v>
      </c>
    </row>
    <row r="10" spans="1:16">
      <c r="A10" s="3" t="s">
        <v>16</v>
      </c>
      <c r="B10" s="5">
        <v>45609.072722268502</v>
      </c>
    </row>
    <row r="11" spans="1:16">
      <c r="A11" s="6" t="s">
        <v>17</v>
      </c>
      <c r="B11" s="149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  <c r="M11" s="149" t="s">
        <v>29</v>
      </c>
      <c r="N11" s="149" t="s">
        <v>30</v>
      </c>
      <c r="O11" s="149" t="s">
        <v>31</v>
      </c>
      <c r="P11" s="149" t="s">
        <v>32</v>
      </c>
    </row>
    <row r="12" spans="1:16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  <c r="M12" s="150">
        <v>41274</v>
      </c>
      <c r="N12" s="150">
        <v>40908</v>
      </c>
      <c r="O12" s="150">
        <v>40543</v>
      </c>
      <c r="P12" s="150">
        <v>40178</v>
      </c>
    </row>
    <row r="13" spans="1:16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43099</v>
      </c>
      <c r="I13" s="150">
        <v>42734</v>
      </c>
      <c r="J13" s="150">
        <v>42368</v>
      </c>
      <c r="K13" s="150">
        <v>42368</v>
      </c>
      <c r="L13" s="150">
        <v>42003</v>
      </c>
      <c r="M13" s="150">
        <v>41273</v>
      </c>
      <c r="N13" s="150">
        <v>41273</v>
      </c>
      <c r="O13" s="150">
        <v>40907</v>
      </c>
      <c r="P13" s="150">
        <v>40907</v>
      </c>
    </row>
    <row r="14" spans="1:16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</row>
    <row r="15" spans="1:16" ht="15" customHeight="1" outlineLevel="1">
      <c r="A15" s="7" t="s">
        <v>37</v>
      </c>
      <c r="B15" s="151" t="s">
        <v>199</v>
      </c>
      <c r="C15" s="151" t="s">
        <v>199</v>
      </c>
      <c r="D15" s="151" t="s">
        <v>199</v>
      </c>
      <c r="E15" s="151" t="s">
        <v>199</v>
      </c>
      <c r="F15" s="151" t="s">
        <v>199</v>
      </c>
      <c r="G15" s="151" t="s">
        <v>199</v>
      </c>
      <c r="H15" s="151" t="s">
        <v>199</v>
      </c>
      <c r="I15" s="151" t="s">
        <v>199</v>
      </c>
      <c r="J15" s="151" t="s">
        <v>199</v>
      </c>
      <c r="K15" s="151" t="s">
        <v>199</v>
      </c>
      <c r="L15" s="151" t="s">
        <v>199</v>
      </c>
      <c r="M15" s="151" t="s">
        <v>199</v>
      </c>
      <c r="N15" s="151" t="s">
        <v>199</v>
      </c>
      <c r="O15" s="151" t="s">
        <v>199</v>
      </c>
      <c r="P15" s="151" t="s">
        <v>199</v>
      </c>
    </row>
    <row r="17" spans="1:16">
      <c r="A17" s="8" t="s">
        <v>200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  <c r="M18" s="9" t="s">
        <v>52</v>
      </c>
      <c r="N18" s="9" t="s">
        <v>53</v>
      </c>
      <c r="O18" s="9" t="s">
        <v>54</v>
      </c>
      <c r="P18" s="9" t="s">
        <v>55</v>
      </c>
    </row>
    <row r="19" spans="1:16" ht="15" customHeight="1">
      <c r="A19" s="10" t="s">
        <v>201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" customHeight="1">
      <c r="A20" s="12" t="s">
        <v>202</v>
      </c>
      <c r="B20" s="13">
        <v>65403</v>
      </c>
      <c r="C20" s="13">
        <v>40738</v>
      </c>
      <c r="D20" s="13">
        <v>47998</v>
      </c>
      <c r="E20" s="13">
        <v>61954</v>
      </c>
      <c r="F20" s="13">
        <v>54855</v>
      </c>
      <c r="G20" s="13">
        <v>41114</v>
      </c>
      <c r="H20" s="13">
        <v>41711</v>
      </c>
      <c r="I20" s="13">
        <v>29449</v>
      </c>
      <c r="J20" s="13">
        <v>18434</v>
      </c>
      <c r="K20" s="13">
        <v>11199</v>
      </c>
      <c r="L20" s="13">
        <v>11449</v>
      </c>
      <c r="M20" s="14">
        <v>9626</v>
      </c>
      <c r="N20" s="14">
        <v>3908</v>
      </c>
      <c r="O20" s="14">
        <v>1785</v>
      </c>
      <c r="P20" s="14">
        <v>633</v>
      </c>
    </row>
    <row r="21" spans="1:16" ht="15" customHeight="1">
      <c r="A21" s="15" t="s">
        <v>203</v>
      </c>
      <c r="B21" s="13">
        <v>41862</v>
      </c>
      <c r="C21" s="13">
        <v>14681</v>
      </c>
      <c r="D21" s="13">
        <v>16601</v>
      </c>
      <c r="E21" s="13">
        <v>17576</v>
      </c>
      <c r="F21" s="13">
        <v>19079</v>
      </c>
      <c r="G21" s="13">
        <v>10019</v>
      </c>
      <c r="H21" s="14">
        <v>8079</v>
      </c>
      <c r="I21" s="14">
        <v>8903</v>
      </c>
      <c r="J21" s="14">
        <v>4907</v>
      </c>
      <c r="K21" s="14">
        <v>4315</v>
      </c>
      <c r="L21" s="14">
        <v>3323</v>
      </c>
      <c r="M21" s="14">
        <v>2384</v>
      </c>
      <c r="N21" s="14">
        <v>1512</v>
      </c>
      <c r="O21" s="14">
        <v>1785</v>
      </c>
      <c r="P21" s="14">
        <v>633</v>
      </c>
    </row>
    <row r="22" spans="1:16" ht="15" customHeight="1">
      <c r="A22" s="15" t="s">
        <v>204</v>
      </c>
      <c r="B22" s="13">
        <v>23541</v>
      </c>
      <c r="C22" s="13">
        <v>26057</v>
      </c>
      <c r="D22" s="13">
        <v>31397</v>
      </c>
      <c r="E22" s="13">
        <v>44378</v>
      </c>
      <c r="F22" s="13">
        <v>35776</v>
      </c>
      <c r="G22" s="13">
        <v>31095</v>
      </c>
      <c r="H22" s="13">
        <v>33632</v>
      </c>
      <c r="I22" s="13">
        <v>20546</v>
      </c>
      <c r="J22" s="13">
        <v>13527</v>
      </c>
      <c r="K22" s="14">
        <v>6884</v>
      </c>
      <c r="L22" s="14">
        <v>8126</v>
      </c>
      <c r="M22" s="14">
        <v>7242</v>
      </c>
      <c r="N22" s="14">
        <v>2396</v>
      </c>
      <c r="O22" s="13">
        <v>0</v>
      </c>
      <c r="P22" s="13"/>
    </row>
    <row r="23" spans="1:16" ht="15" customHeight="1">
      <c r="A23" s="12" t="s">
        <v>205</v>
      </c>
      <c r="B23" s="13">
        <v>16169</v>
      </c>
      <c r="C23" s="13">
        <v>13466</v>
      </c>
      <c r="D23" s="13">
        <v>14039</v>
      </c>
      <c r="E23" s="13">
        <v>11335</v>
      </c>
      <c r="F23" s="14">
        <v>9518</v>
      </c>
      <c r="G23" s="14">
        <v>7587</v>
      </c>
      <c r="H23" s="14">
        <v>5832</v>
      </c>
      <c r="I23" s="14">
        <v>3993</v>
      </c>
      <c r="J23" s="14">
        <v>2559</v>
      </c>
      <c r="K23" s="14">
        <v>1678</v>
      </c>
      <c r="L23" s="14">
        <v>1109</v>
      </c>
      <c r="M23" s="14">
        <v>1170</v>
      </c>
      <c r="N23" s="14">
        <v>547</v>
      </c>
      <c r="O23" s="14">
        <v>373</v>
      </c>
      <c r="P23" s="13"/>
    </row>
    <row r="24" spans="1:16" ht="15" customHeight="1">
      <c r="A24" s="15" t="s">
        <v>206</v>
      </c>
      <c r="B24" s="13">
        <v>16169</v>
      </c>
      <c r="C24" s="13">
        <v>13466</v>
      </c>
      <c r="D24" s="13">
        <v>14039</v>
      </c>
      <c r="E24" s="13">
        <v>11335</v>
      </c>
      <c r="F24" s="14">
        <v>9518</v>
      </c>
      <c r="G24" s="14">
        <v>7587</v>
      </c>
      <c r="H24" s="14">
        <v>5832</v>
      </c>
      <c r="I24" s="14">
        <v>3993</v>
      </c>
      <c r="J24" s="14">
        <v>2559</v>
      </c>
      <c r="K24" s="14">
        <v>1678</v>
      </c>
      <c r="L24" s="14">
        <v>1109</v>
      </c>
      <c r="M24" s="14">
        <v>719</v>
      </c>
      <c r="N24" s="14">
        <v>547</v>
      </c>
      <c r="O24" s="14">
        <v>373</v>
      </c>
      <c r="P24" s="13"/>
    </row>
    <row r="25" spans="1:16" ht="15" customHeight="1">
      <c r="A25" s="20" t="s">
        <v>207</v>
      </c>
      <c r="B25" s="13"/>
      <c r="C25" s="13"/>
      <c r="D25" s="13"/>
      <c r="E25" s="13">
        <v>11449</v>
      </c>
      <c r="F25" s="14">
        <v>9724</v>
      </c>
      <c r="G25" s="14">
        <v>7816</v>
      </c>
      <c r="H25" s="14">
        <v>6021</v>
      </c>
      <c r="I25" s="14">
        <v>4087</v>
      </c>
      <c r="J25" s="14">
        <v>2627</v>
      </c>
      <c r="K25" s="14">
        <v>1717</v>
      </c>
      <c r="L25" s="14">
        <v>1147</v>
      </c>
      <c r="M25" s="14">
        <v>741</v>
      </c>
      <c r="N25" s="14">
        <v>564</v>
      </c>
      <c r="O25" s="14">
        <v>384</v>
      </c>
      <c r="P25" s="13"/>
    </row>
    <row r="26" spans="1:16" ht="15" customHeight="1">
      <c r="A26" s="20" t="s">
        <v>208</v>
      </c>
      <c r="B26" s="13"/>
      <c r="C26" s="13"/>
      <c r="D26" s="13"/>
      <c r="E26" s="14">
        <v>114</v>
      </c>
      <c r="F26" s="14">
        <v>206</v>
      </c>
      <c r="G26" s="14">
        <v>229</v>
      </c>
      <c r="H26" s="14">
        <v>189</v>
      </c>
      <c r="I26" s="16">
        <v>94</v>
      </c>
      <c r="J26" s="16">
        <v>68</v>
      </c>
      <c r="K26" s="16">
        <v>39</v>
      </c>
      <c r="L26" s="16">
        <v>38</v>
      </c>
      <c r="M26" s="16">
        <v>22</v>
      </c>
      <c r="N26" s="16">
        <v>17</v>
      </c>
      <c r="O26" s="16">
        <v>11</v>
      </c>
      <c r="P26" s="13"/>
    </row>
    <row r="27" spans="1:16" ht="15" customHeight="1">
      <c r="A27" s="15" t="s">
        <v>209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>
        <v>451</v>
      </c>
      <c r="N27" s="13">
        <v>0</v>
      </c>
      <c r="O27" s="13"/>
      <c r="P27" s="13"/>
    </row>
    <row r="28" spans="1:16" ht="15" customHeight="1">
      <c r="A28" s="12" t="s">
        <v>210</v>
      </c>
      <c r="B28" s="14">
        <v>3694</v>
      </c>
      <c r="C28" s="14">
        <v>5051</v>
      </c>
      <c r="D28" s="14">
        <v>4480</v>
      </c>
      <c r="E28" s="14">
        <v>2140</v>
      </c>
      <c r="F28" s="14">
        <v>1844</v>
      </c>
      <c r="G28" s="14">
        <v>1779</v>
      </c>
      <c r="H28" s="14">
        <v>1020</v>
      </c>
      <c r="I28" s="14">
        <v>959</v>
      </c>
      <c r="J28" s="14">
        <v>659</v>
      </c>
      <c r="K28" s="14">
        <v>513</v>
      </c>
      <c r="L28" s="14">
        <v>512</v>
      </c>
      <c r="M28" s="14">
        <v>471</v>
      </c>
      <c r="N28" s="14">
        <v>149</v>
      </c>
      <c r="O28" s="16">
        <v>88</v>
      </c>
      <c r="P28" s="13"/>
    </row>
    <row r="29" spans="1:16" ht="15" customHeight="1">
      <c r="A29" s="12" t="s">
        <v>211</v>
      </c>
      <c r="B29" s="16">
        <v>99</v>
      </c>
      <c r="C29" s="14">
        <v>294</v>
      </c>
      <c r="D29" s="14">
        <v>149</v>
      </c>
      <c r="E29" s="14">
        <v>241</v>
      </c>
      <c r="F29" s="16">
        <v>8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" customHeight="1">
      <c r="A30" s="15" t="s">
        <v>212</v>
      </c>
      <c r="B30" s="16">
        <v>99</v>
      </c>
      <c r="C30" s="14">
        <v>294</v>
      </c>
      <c r="D30" s="14">
        <v>149</v>
      </c>
      <c r="E30" s="14">
        <v>241</v>
      </c>
      <c r="F30" s="16">
        <v>8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" customHeight="1">
      <c r="A31" s="17" t="s">
        <v>213</v>
      </c>
      <c r="B31" s="18">
        <v>85365</v>
      </c>
      <c r="C31" s="18">
        <v>59549</v>
      </c>
      <c r="D31" s="18">
        <v>66666</v>
      </c>
      <c r="E31" s="18">
        <v>75670</v>
      </c>
      <c r="F31" s="18">
        <v>66225</v>
      </c>
      <c r="G31" s="18">
        <v>50480</v>
      </c>
      <c r="H31" s="18">
        <v>48563</v>
      </c>
      <c r="I31" s="18">
        <v>34401</v>
      </c>
      <c r="J31" s="18">
        <v>21652</v>
      </c>
      <c r="K31" s="18">
        <v>13390</v>
      </c>
      <c r="L31" s="18">
        <v>13070</v>
      </c>
      <c r="M31" s="18">
        <v>11267</v>
      </c>
      <c r="N31" s="19">
        <v>4604</v>
      </c>
      <c r="O31" s="19">
        <v>2246</v>
      </c>
      <c r="P31" s="18"/>
    </row>
    <row r="32" spans="1:16" ht="15" customHeight="1">
      <c r="A32" s="10" t="s">
        <v>214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 customHeight="1">
      <c r="A33" s="12" t="s">
        <v>215</v>
      </c>
      <c r="B33" s="14">
        <v>6141</v>
      </c>
      <c r="C33" s="14">
        <v>6201</v>
      </c>
      <c r="D33" s="14">
        <v>6775</v>
      </c>
      <c r="E33" s="14">
        <v>6234</v>
      </c>
      <c r="F33" s="16">
        <v>86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" customHeight="1">
      <c r="A34" s="12" t="s">
        <v>216</v>
      </c>
      <c r="B34" s="13">
        <v>109881</v>
      </c>
      <c r="C34" s="13">
        <v>92191</v>
      </c>
      <c r="D34" s="13">
        <v>69964</v>
      </c>
      <c r="E34" s="13">
        <v>54981</v>
      </c>
      <c r="F34" s="13">
        <v>44783</v>
      </c>
      <c r="G34" s="13">
        <v>24683</v>
      </c>
      <c r="H34" s="13">
        <v>13721</v>
      </c>
      <c r="I34" s="14">
        <v>8591</v>
      </c>
      <c r="J34" s="14">
        <v>5687</v>
      </c>
      <c r="K34" s="14">
        <v>3967</v>
      </c>
      <c r="L34" s="14">
        <v>2882</v>
      </c>
      <c r="M34" s="14">
        <v>2391</v>
      </c>
      <c r="N34" s="14">
        <v>1475</v>
      </c>
      <c r="O34" s="14">
        <v>574</v>
      </c>
      <c r="P34" s="14">
        <v>148</v>
      </c>
    </row>
    <row r="35" spans="1:16" ht="15" customHeight="1">
      <c r="A35" s="15" t="s">
        <v>217</v>
      </c>
      <c r="B35" s="13">
        <v>109881</v>
      </c>
      <c r="C35" s="13">
        <v>92191</v>
      </c>
      <c r="D35" s="13">
        <v>69964</v>
      </c>
      <c r="E35" s="13">
        <v>54981</v>
      </c>
      <c r="F35" s="13">
        <v>44783</v>
      </c>
      <c r="G35" s="13">
        <v>24683</v>
      </c>
      <c r="H35" s="13">
        <v>13721</v>
      </c>
      <c r="I35" s="14">
        <v>8591</v>
      </c>
      <c r="J35" s="14">
        <v>5687</v>
      </c>
      <c r="K35" s="14">
        <v>3967</v>
      </c>
      <c r="L35" s="14">
        <v>2882</v>
      </c>
      <c r="M35" s="14">
        <v>2391</v>
      </c>
      <c r="N35" s="14">
        <v>1475</v>
      </c>
      <c r="O35" s="14">
        <v>574</v>
      </c>
      <c r="P35" s="13"/>
    </row>
    <row r="36" spans="1:16" ht="15" customHeight="1">
      <c r="A36" s="15" t="s">
        <v>218</v>
      </c>
      <c r="B36" s="13">
        <v>143015</v>
      </c>
      <c r="C36" s="13">
        <v>117166</v>
      </c>
      <c r="D36" s="13">
        <v>90044</v>
      </c>
      <c r="E36" s="13">
        <v>70399</v>
      </c>
      <c r="F36" s="13">
        <v>55446</v>
      </c>
      <c r="G36" s="13">
        <v>31573</v>
      </c>
      <c r="H36" s="13">
        <v>18337</v>
      </c>
      <c r="I36" s="13">
        <v>11803</v>
      </c>
      <c r="J36" s="14">
        <v>7819</v>
      </c>
      <c r="K36" s="14">
        <v>5784</v>
      </c>
      <c r="L36" s="14">
        <v>4142</v>
      </c>
      <c r="M36" s="14">
        <v>3273</v>
      </c>
      <c r="N36" s="14">
        <v>1925</v>
      </c>
      <c r="O36" s="14">
        <v>820</v>
      </c>
      <c r="P36" s="13"/>
    </row>
    <row r="37" spans="1:16" ht="15" customHeight="1">
      <c r="A37" s="20" t="s">
        <v>219</v>
      </c>
      <c r="B37" s="13">
        <v>143015</v>
      </c>
      <c r="C37" s="13">
        <v>117166</v>
      </c>
      <c r="D37" s="13">
        <v>90044</v>
      </c>
      <c r="E37" s="13">
        <v>70399</v>
      </c>
      <c r="F37" s="13">
        <v>55446</v>
      </c>
      <c r="G37" s="13">
        <v>31573</v>
      </c>
      <c r="H37" s="13">
        <v>18337</v>
      </c>
      <c r="I37" s="13">
        <v>11803</v>
      </c>
      <c r="J37" s="14">
        <v>7819</v>
      </c>
      <c r="K37" s="14">
        <v>5784</v>
      </c>
      <c r="L37" s="14">
        <v>4142</v>
      </c>
      <c r="M37" s="14">
        <v>3273</v>
      </c>
      <c r="N37" s="14">
        <v>1925</v>
      </c>
      <c r="O37" s="14">
        <v>820</v>
      </c>
      <c r="P37" s="13"/>
    </row>
    <row r="38" spans="1:16" ht="15" customHeight="1">
      <c r="A38" s="24" t="s">
        <v>220</v>
      </c>
      <c r="B38" s="13">
        <v>47013</v>
      </c>
      <c r="C38" s="13">
        <v>36116</v>
      </c>
      <c r="D38" s="13">
        <v>30014</v>
      </c>
      <c r="E38" s="13">
        <v>23007</v>
      </c>
      <c r="F38" s="13">
        <v>15435</v>
      </c>
      <c r="G38" s="13">
        <v>10141</v>
      </c>
      <c r="H38" s="14">
        <v>6666</v>
      </c>
      <c r="I38" s="14">
        <v>4336</v>
      </c>
      <c r="J38" s="14">
        <v>3316</v>
      </c>
      <c r="K38" s="14">
        <v>1877</v>
      </c>
      <c r="L38" s="14">
        <v>1319</v>
      </c>
      <c r="M38" s="14">
        <v>824</v>
      </c>
      <c r="N38" s="14">
        <v>509</v>
      </c>
      <c r="O38" s="16">
        <v>87</v>
      </c>
      <c r="P38" s="13"/>
    </row>
    <row r="39" spans="1:16" ht="15" customHeight="1">
      <c r="A39" s="25" t="s">
        <v>221</v>
      </c>
      <c r="B39" s="14">
        <v>2080</v>
      </c>
      <c r="C39" s="14">
        <v>1874</v>
      </c>
      <c r="D39" s="14">
        <v>1688</v>
      </c>
      <c r="E39" s="14">
        <v>1326</v>
      </c>
      <c r="F39" s="14">
        <v>1097</v>
      </c>
      <c r="G39" s="14">
        <v>899</v>
      </c>
      <c r="H39" s="14">
        <v>798</v>
      </c>
      <c r="I39" s="14">
        <v>696</v>
      </c>
      <c r="J39" s="14">
        <v>596</v>
      </c>
      <c r="K39" s="14">
        <v>153</v>
      </c>
      <c r="L39" s="16">
        <v>45</v>
      </c>
      <c r="M39" s="16">
        <v>36</v>
      </c>
      <c r="N39" s="16">
        <v>34</v>
      </c>
      <c r="O39" s="16">
        <v>29</v>
      </c>
      <c r="P39" s="13"/>
    </row>
    <row r="40" spans="1:16" ht="15" customHeight="1">
      <c r="A40" s="25" t="s">
        <v>222</v>
      </c>
      <c r="B40" s="13">
        <v>37961</v>
      </c>
      <c r="C40" s="13">
        <v>27720</v>
      </c>
      <c r="D40" s="13">
        <v>22531</v>
      </c>
      <c r="E40" s="13">
        <v>17360</v>
      </c>
      <c r="F40" s="13">
        <v>11226</v>
      </c>
      <c r="G40" s="14">
        <v>7401</v>
      </c>
      <c r="H40" s="14">
        <v>4909</v>
      </c>
      <c r="I40" s="14">
        <v>3109</v>
      </c>
      <c r="J40" s="14">
        <v>2273</v>
      </c>
      <c r="K40" s="14">
        <v>1420</v>
      </c>
      <c r="L40" s="14">
        <v>1071</v>
      </c>
      <c r="M40" s="14">
        <v>594</v>
      </c>
      <c r="N40" s="14">
        <v>355</v>
      </c>
      <c r="O40" s="13">
        <v>0</v>
      </c>
      <c r="P40" s="13"/>
    </row>
    <row r="41" spans="1:16" ht="15" customHeight="1">
      <c r="A41" s="25" t="s">
        <v>223</v>
      </c>
      <c r="B41" s="14">
        <v>6972</v>
      </c>
      <c r="C41" s="14">
        <v>6522</v>
      </c>
      <c r="D41" s="14">
        <v>5795</v>
      </c>
      <c r="E41" s="14">
        <v>4321</v>
      </c>
      <c r="F41" s="14">
        <v>3112</v>
      </c>
      <c r="G41" s="14">
        <v>1841</v>
      </c>
      <c r="H41" s="14">
        <v>959</v>
      </c>
      <c r="I41" s="14">
        <v>531</v>
      </c>
      <c r="J41" s="14">
        <v>447</v>
      </c>
      <c r="K41" s="14">
        <v>304</v>
      </c>
      <c r="L41" s="14">
        <v>203</v>
      </c>
      <c r="M41" s="14">
        <v>194</v>
      </c>
      <c r="N41" s="14">
        <v>120</v>
      </c>
      <c r="O41" s="16">
        <v>58</v>
      </c>
      <c r="P41" s="13"/>
    </row>
    <row r="42" spans="1:16" ht="15" customHeight="1">
      <c r="A42" s="24" t="s">
        <v>224</v>
      </c>
      <c r="B42" s="13">
        <v>46838</v>
      </c>
      <c r="C42" s="13">
        <v>34330</v>
      </c>
      <c r="D42" s="13">
        <v>25584</v>
      </c>
      <c r="E42" s="13">
        <v>24461</v>
      </c>
      <c r="F42" s="13">
        <v>18817</v>
      </c>
      <c r="G42" s="13">
        <v>13144</v>
      </c>
      <c r="H42" s="14">
        <v>8679</v>
      </c>
      <c r="I42" s="14">
        <v>5577</v>
      </c>
      <c r="J42" s="14">
        <v>3881</v>
      </c>
      <c r="K42" s="14">
        <v>3169</v>
      </c>
      <c r="L42" s="14">
        <v>2446</v>
      </c>
      <c r="M42" s="14">
        <v>2005</v>
      </c>
      <c r="N42" s="14">
        <v>1089</v>
      </c>
      <c r="O42" s="14">
        <v>539</v>
      </c>
      <c r="P42" s="13"/>
    </row>
    <row r="43" spans="1:16" ht="15" customHeight="1">
      <c r="A43" s="25" t="s">
        <v>225</v>
      </c>
      <c r="B43" s="13"/>
      <c r="C43" s="13"/>
      <c r="D43" s="13"/>
      <c r="E43" s="14">
        <v>2458</v>
      </c>
      <c r="F43" s="14">
        <v>1813</v>
      </c>
      <c r="G43" s="14">
        <v>1187</v>
      </c>
      <c r="H43" s="14">
        <v>681</v>
      </c>
      <c r="I43" s="14">
        <v>398</v>
      </c>
      <c r="J43" s="14">
        <v>248</v>
      </c>
      <c r="K43" s="14">
        <v>149</v>
      </c>
      <c r="L43" s="16">
        <v>95</v>
      </c>
      <c r="M43" s="16">
        <v>93</v>
      </c>
      <c r="N43" s="16">
        <v>73</v>
      </c>
      <c r="O43" s="16">
        <v>61</v>
      </c>
      <c r="P43" s="13"/>
    </row>
    <row r="44" spans="1:16" ht="15" customHeight="1">
      <c r="A44" s="24" t="s">
        <v>226</v>
      </c>
      <c r="B44" s="13">
        <v>24269</v>
      </c>
      <c r="C44" s="13">
        <v>25052</v>
      </c>
      <c r="D44" s="13">
        <v>14687</v>
      </c>
      <c r="E44" s="13">
        <v>11288</v>
      </c>
      <c r="F44" s="13">
        <v>10099</v>
      </c>
      <c r="G44" s="14">
        <v>7228</v>
      </c>
      <c r="H44" s="14">
        <v>2992</v>
      </c>
      <c r="I44" s="14">
        <v>1890</v>
      </c>
      <c r="J44" s="14">
        <v>622</v>
      </c>
      <c r="K44" s="14">
        <v>738</v>
      </c>
      <c r="L44" s="14">
        <v>377</v>
      </c>
      <c r="M44" s="14">
        <v>444</v>
      </c>
      <c r="N44" s="14">
        <v>327</v>
      </c>
      <c r="O44" s="14">
        <v>194</v>
      </c>
      <c r="P44" s="13"/>
    </row>
    <row r="45" spans="1:16" ht="15" customHeight="1">
      <c r="A45" s="24" t="s">
        <v>227</v>
      </c>
      <c r="B45" s="13"/>
      <c r="C45" s="13"/>
      <c r="D45" s="13"/>
      <c r="E45" s="13"/>
      <c r="F45" s="13"/>
      <c r="G45" s="14">
        <v>1060</v>
      </c>
      <c r="H45" s="13"/>
      <c r="I45" s="13"/>
      <c r="J45" s="13"/>
      <c r="K45" s="13"/>
      <c r="L45" s="13"/>
      <c r="M45" s="13"/>
      <c r="N45" s="13"/>
      <c r="O45" s="13"/>
      <c r="P45" s="13"/>
    </row>
    <row r="46" spans="1:16" ht="15" customHeight="1">
      <c r="A46" s="24" t="s">
        <v>228</v>
      </c>
      <c r="B46" s="13">
        <v>17479</v>
      </c>
      <c r="C46" s="13">
        <v>16026</v>
      </c>
      <c r="D46" s="13">
        <v>14995</v>
      </c>
      <c r="E46" s="13">
        <v>11643</v>
      </c>
      <c r="F46" s="13">
        <v>11095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5" customHeight="1">
      <c r="A47" s="25" t="s">
        <v>229</v>
      </c>
      <c r="B47" s="13">
        <v>13294</v>
      </c>
      <c r="C47" s="13">
        <v>12673</v>
      </c>
      <c r="D47" s="13">
        <v>12155</v>
      </c>
      <c r="E47" s="14">
        <v>9348</v>
      </c>
      <c r="F47" s="14">
        <v>9460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5" customHeight="1">
      <c r="A48" s="25" t="s">
        <v>230</v>
      </c>
      <c r="B48" s="14">
        <v>4185</v>
      </c>
      <c r="C48" s="14">
        <v>3353</v>
      </c>
      <c r="D48" s="14">
        <v>2840</v>
      </c>
      <c r="E48" s="14">
        <v>2295</v>
      </c>
      <c r="F48" s="14">
        <v>1635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5" customHeight="1">
      <c r="A49" s="24" t="s">
        <v>231</v>
      </c>
      <c r="B49" s="14">
        <v>7416</v>
      </c>
      <c r="C49" s="14">
        <v>5642</v>
      </c>
      <c r="D49" s="14">
        <v>4764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5" customHeight="1">
      <c r="A50" s="15" t="s">
        <v>232</v>
      </c>
      <c r="B50" s="13">
        <v>33134</v>
      </c>
      <c r="C50" s="13">
        <v>24975</v>
      </c>
      <c r="D50" s="13">
        <v>20080</v>
      </c>
      <c r="E50" s="13">
        <v>15418</v>
      </c>
      <c r="F50" s="13">
        <v>10663</v>
      </c>
      <c r="G50" s="14">
        <v>6890</v>
      </c>
      <c r="H50" s="14">
        <v>4616</v>
      </c>
      <c r="I50" s="14">
        <v>3212</v>
      </c>
      <c r="J50" s="14">
        <v>2132</v>
      </c>
      <c r="K50" s="14">
        <v>1817</v>
      </c>
      <c r="L50" s="14">
        <v>1260</v>
      </c>
      <c r="M50" s="14">
        <v>882</v>
      </c>
      <c r="N50" s="14">
        <v>450</v>
      </c>
      <c r="O50" s="14">
        <v>246</v>
      </c>
      <c r="P50" s="13"/>
    </row>
    <row r="51" spans="1:16" ht="15" customHeight="1">
      <c r="A51" s="20" t="s">
        <v>233</v>
      </c>
      <c r="B51" s="13">
        <v>33134</v>
      </c>
      <c r="C51" s="13">
        <v>24975</v>
      </c>
      <c r="D51" s="13">
        <v>20080</v>
      </c>
      <c r="E51" s="13">
        <v>15418</v>
      </c>
      <c r="F51" s="13">
        <v>10663</v>
      </c>
      <c r="G51" s="14">
        <v>6890</v>
      </c>
      <c r="H51" s="14">
        <v>4616</v>
      </c>
      <c r="I51" s="14">
        <v>3212</v>
      </c>
      <c r="J51" s="14">
        <v>2132</v>
      </c>
      <c r="K51" s="14">
        <v>1817</v>
      </c>
      <c r="L51" s="14">
        <v>1260</v>
      </c>
      <c r="M51" s="14">
        <v>882</v>
      </c>
      <c r="N51" s="14">
        <v>450</v>
      </c>
      <c r="O51" s="14">
        <v>246</v>
      </c>
      <c r="P51" s="13"/>
    </row>
    <row r="52" spans="1:16" ht="15" customHeight="1">
      <c r="A52" s="12" t="s">
        <v>234</v>
      </c>
      <c r="B52" s="14">
        <v>6794</v>
      </c>
      <c r="C52" s="14">
        <v>6583</v>
      </c>
      <c r="D52" s="14">
        <v>2751</v>
      </c>
      <c r="E52" s="14">
        <v>2758</v>
      </c>
      <c r="F52" s="14">
        <v>2673</v>
      </c>
      <c r="G52" s="14">
        <v>2576</v>
      </c>
      <c r="H52" s="14">
        <v>2135</v>
      </c>
      <c r="I52" s="14">
        <v>1312</v>
      </c>
      <c r="J52" s="14">
        <v>796</v>
      </c>
      <c r="K52" s="14">
        <v>699</v>
      </c>
      <c r="L52" s="14">
        <v>221</v>
      </c>
      <c r="M52" s="16">
        <v>57</v>
      </c>
      <c r="N52" s="16">
        <v>90</v>
      </c>
      <c r="O52" s="16">
        <v>74</v>
      </c>
      <c r="P52" s="13"/>
    </row>
    <row r="53" spans="1:16" ht="15" customHeight="1">
      <c r="A53" s="15" t="s">
        <v>235</v>
      </c>
      <c r="B53" s="14">
        <v>866</v>
      </c>
      <c r="C53" s="14">
        <v>621</v>
      </c>
      <c r="D53" s="14">
        <v>115</v>
      </c>
      <c r="E53" s="14">
        <v>137</v>
      </c>
      <c r="F53" s="14">
        <v>192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5" customHeight="1">
      <c r="A54" s="15" t="s">
        <v>236</v>
      </c>
      <c r="B54" s="14">
        <v>5928</v>
      </c>
      <c r="C54" s="14">
        <v>5962</v>
      </c>
      <c r="D54" s="14">
        <v>2636</v>
      </c>
      <c r="E54" s="14">
        <v>2621</v>
      </c>
      <c r="F54" s="14">
        <v>2481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ht="15" customHeight="1">
      <c r="A55" s="12" t="s">
        <v>237</v>
      </c>
      <c r="B55" s="13">
        <v>21442</v>
      </c>
      <c r="C55" s="13">
        <v>21203</v>
      </c>
      <c r="D55" s="13">
        <v>19831</v>
      </c>
      <c r="E55" s="13">
        <v>19673</v>
      </c>
      <c r="F55" s="13">
        <v>19609</v>
      </c>
      <c r="G55" s="13">
        <v>19595</v>
      </c>
      <c r="H55" s="13">
        <v>20105</v>
      </c>
      <c r="I55" s="13">
        <v>20657</v>
      </c>
      <c r="J55" s="13">
        <v>21272</v>
      </c>
      <c r="K55" s="13">
        <v>21910</v>
      </c>
      <c r="L55" s="14">
        <v>1722</v>
      </c>
      <c r="M55" s="14">
        <v>1388</v>
      </c>
      <c r="N55" s="14">
        <v>162</v>
      </c>
      <c r="O55" s="16">
        <v>96</v>
      </c>
      <c r="P55" s="13"/>
    </row>
    <row r="56" spans="1:16" ht="15" customHeight="1">
      <c r="A56" s="15" t="s">
        <v>238</v>
      </c>
      <c r="B56" s="13">
        <v>20654</v>
      </c>
      <c r="C56" s="13">
        <v>20306</v>
      </c>
      <c r="D56" s="13">
        <v>19197</v>
      </c>
      <c r="E56" s="13">
        <v>19050</v>
      </c>
      <c r="F56" s="13">
        <v>18715</v>
      </c>
      <c r="G56" s="13">
        <v>18301</v>
      </c>
      <c r="H56" s="13">
        <v>18221</v>
      </c>
      <c r="I56" s="13">
        <v>18122</v>
      </c>
      <c r="J56" s="13">
        <v>18026</v>
      </c>
      <c r="K56" s="13">
        <v>17981</v>
      </c>
      <c r="L56" s="14">
        <v>839</v>
      </c>
      <c r="M56" s="14">
        <v>587</v>
      </c>
      <c r="N56" s="16">
        <v>82</v>
      </c>
      <c r="O56" s="16">
        <v>37</v>
      </c>
      <c r="P56" s="13"/>
    </row>
    <row r="57" spans="1:16" ht="15" customHeight="1">
      <c r="A57" s="15" t="s">
        <v>239</v>
      </c>
      <c r="B57" s="14">
        <v>788</v>
      </c>
      <c r="C57" s="14">
        <v>897</v>
      </c>
      <c r="D57" s="14">
        <v>634</v>
      </c>
      <c r="E57" s="14">
        <v>623</v>
      </c>
      <c r="F57" s="14">
        <v>894</v>
      </c>
      <c r="G57" s="14">
        <v>1294</v>
      </c>
      <c r="H57" s="14">
        <v>1884</v>
      </c>
      <c r="I57" s="14">
        <v>2535</v>
      </c>
      <c r="J57" s="14">
        <v>3246</v>
      </c>
      <c r="K57" s="14">
        <v>3929</v>
      </c>
      <c r="L57" s="14">
        <v>883</v>
      </c>
      <c r="M57" s="14">
        <v>801</v>
      </c>
      <c r="N57" s="16">
        <v>80</v>
      </c>
      <c r="O57" s="16">
        <v>59</v>
      </c>
      <c r="P57" s="13"/>
    </row>
    <row r="58" spans="1:16" ht="15" customHeight="1">
      <c r="A58" s="20" t="s">
        <v>240</v>
      </c>
      <c r="B58" s="14">
        <v>296</v>
      </c>
      <c r="C58" s="16">
        <v>91</v>
      </c>
      <c r="D58" s="14">
        <v>243</v>
      </c>
      <c r="E58" s="14">
        <v>209</v>
      </c>
      <c r="F58" s="14">
        <v>172</v>
      </c>
      <c r="G58" s="14">
        <v>131</v>
      </c>
      <c r="H58" s="14">
        <v>261</v>
      </c>
      <c r="I58" s="14">
        <v>413</v>
      </c>
      <c r="J58" s="14">
        <v>521</v>
      </c>
      <c r="K58" s="14">
        <v>669</v>
      </c>
      <c r="L58" s="14">
        <v>162</v>
      </c>
      <c r="M58" s="14">
        <v>101</v>
      </c>
      <c r="N58" s="16">
        <v>23</v>
      </c>
      <c r="O58" s="13"/>
      <c r="P58" s="13"/>
    </row>
    <row r="59" spans="1:16" ht="15" customHeight="1">
      <c r="A59" s="20" t="s">
        <v>241</v>
      </c>
      <c r="B59" s="16">
        <v>54</v>
      </c>
      <c r="C59" s="14">
        <v>371</v>
      </c>
      <c r="D59" s="14">
        <v>116</v>
      </c>
      <c r="E59" s="14">
        <v>142</v>
      </c>
      <c r="F59" s="14">
        <v>211</v>
      </c>
      <c r="G59" s="14">
        <v>352</v>
      </c>
      <c r="H59" s="14">
        <v>509</v>
      </c>
      <c r="I59" s="14">
        <v>701</v>
      </c>
      <c r="J59" s="14">
        <v>918</v>
      </c>
      <c r="K59" s="14">
        <v>1120</v>
      </c>
      <c r="L59" s="14">
        <v>668</v>
      </c>
      <c r="M59" s="14">
        <v>700</v>
      </c>
      <c r="N59" s="16">
        <v>57</v>
      </c>
      <c r="O59" s="13"/>
      <c r="P59" s="13"/>
    </row>
    <row r="60" spans="1:16" ht="15" customHeight="1">
      <c r="A60" s="20" t="s">
        <v>242</v>
      </c>
      <c r="B60" s="14">
        <v>438</v>
      </c>
      <c r="C60" s="14">
        <v>435</v>
      </c>
      <c r="D60" s="14">
        <v>275</v>
      </c>
      <c r="E60" s="14">
        <v>272</v>
      </c>
      <c r="F60" s="14">
        <v>511</v>
      </c>
      <c r="G60" s="14">
        <v>811</v>
      </c>
      <c r="H60" s="14">
        <v>1114</v>
      </c>
      <c r="I60" s="14">
        <v>1421</v>
      </c>
      <c r="J60" s="14">
        <v>1807</v>
      </c>
      <c r="K60" s="14">
        <v>2140</v>
      </c>
      <c r="L60" s="16">
        <v>53</v>
      </c>
      <c r="M60" s="13"/>
      <c r="N60" s="13"/>
      <c r="O60" s="13"/>
      <c r="P60" s="13"/>
    </row>
    <row r="61" spans="1:16" ht="15" customHeight="1">
      <c r="A61" s="17" t="s">
        <v>243</v>
      </c>
      <c r="B61" s="18">
        <v>144258</v>
      </c>
      <c r="C61" s="18">
        <v>126178</v>
      </c>
      <c r="D61" s="18">
        <v>99321</v>
      </c>
      <c r="E61" s="18">
        <v>83646</v>
      </c>
      <c r="F61" s="18">
        <v>67151</v>
      </c>
      <c r="G61" s="18">
        <v>46854</v>
      </c>
      <c r="H61" s="18">
        <v>35961</v>
      </c>
      <c r="I61" s="18">
        <v>30560</v>
      </c>
      <c r="J61" s="18">
        <v>27755</v>
      </c>
      <c r="K61" s="18">
        <v>26576</v>
      </c>
      <c r="L61" s="19">
        <v>4825</v>
      </c>
      <c r="M61" s="19">
        <v>3836</v>
      </c>
      <c r="N61" s="19">
        <v>1727</v>
      </c>
      <c r="O61" s="19">
        <v>744</v>
      </c>
      <c r="P61" s="18"/>
    </row>
    <row r="62" spans="1:16" ht="15" customHeight="1">
      <c r="A62" s="10" t="s">
        <v>244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" customHeight="1">
      <c r="A63" s="17" t="s">
        <v>244</v>
      </c>
      <c r="B63" s="18">
        <v>229623</v>
      </c>
      <c r="C63" s="18">
        <v>185727</v>
      </c>
      <c r="D63" s="18">
        <v>165987</v>
      </c>
      <c r="E63" s="18">
        <v>159316</v>
      </c>
      <c r="F63" s="18">
        <v>133376</v>
      </c>
      <c r="G63" s="18">
        <v>97334</v>
      </c>
      <c r="H63" s="18">
        <v>84524</v>
      </c>
      <c r="I63" s="18">
        <v>64961</v>
      </c>
      <c r="J63" s="18">
        <v>49407</v>
      </c>
      <c r="K63" s="18">
        <v>39966</v>
      </c>
      <c r="L63" s="18">
        <v>17895</v>
      </c>
      <c r="M63" s="18">
        <v>15103</v>
      </c>
      <c r="N63" s="19">
        <v>6331</v>
      </c>
      <c r="O63" s="19">
        <v>2990</v>
      </c>
      <c r="P63" s="19">
        <v>1109</v>
      </c>
    </row>
    <row r="64" spans="1:16" ht="15" customHeight="1">
      <c r="A64" s="10" t="s">
        <v>245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" customHeight="1">
      <c r="A65" s="12" t="s">
        <v>246</v>
      </c>
      <c r="B65" s="13">
        <v>21176</v>
      </c>
      <c r="C65" s="13">
        <v>18414</v>
      </c>
      <c r="D65" s="13">
        <v>12933</v>
      </c>
      <c r="E65" s="14">
        <v>8069</v>
      </c>
      <c r="F65" s="13">
        <v>10585</v>
      </c>
      <c r="G65" s="14">
        <v>4095</v>
      </c>
      <c r="H65" s="14">
        <v>2231</v>
      </c>
      <c r="I65" s="14">
        <v>1791</v>
      </c>
      <c r="J65" s="14">
        <v>1078</v>
      </c>
      <c r="K65" s="14">
        <v>864</v>
      </c>
      <c r="L65" s="14">
        <v>823</v>
      </c>
      <c r="M65" s="14">
        <v>657</v>
      </c>
      <c r="N65" s="14">
        <v>530</v>
      </c>
      <c r="O65" s="14">
        <v>104</v>
      </c>
      <c r="P65" s="13"/>
    </row>
    <row r="66" spans="1:16" ht="15" customHeight="1">
      <c r="A66" s="15" t="s">
        <v>247</v>
      </c>
      <c r="B66" s="14">
        <v>5712</v>
      </c>
      <c r="C66" s="14">
        <v>6107</v>
      </c>
      <c r="D66" s="14">
        <v>5135</v>
      </c>
      <c r="E66" s="14">
        <v>2424</v>
      </c>
      <c r="F66" s="14">
        <v>2249</v>
      </c>
      <c r="G66" s="14">
        <v>1361</v>
      </c>
      <c r="H66" s="14">
        <v>770</v>
      </c>
      <c r="I66" s="14">
        <v>582</v>
      </c>
      <c r="J66" s="14">
        <v>413</v>
      </c>
      <c r="K66" s="14">
        <v>378</v>
      </c>
      <c r="L66" s="14">
        <v>268</v>
      </c>
      <c r="M66" s="14">
        <v>234</v>
      </c>
      <c r="N66" s="14">
        <v>234</v>
      </c>
      <c r="O66" s="14">
        <v>104</v>
      </c>
      <c r="P66" s="13"/>
    </row>
    <row r="67" spans="1:16" ht="15" customHeight="1">
      <c r="A67" s="15" t="s">
        <v>248</v>
      </c>
      <c r="B67" s="13">
        <v>15464</v>
      </c>
      <c r="C67" s="13">
        <v>12307</v>
      </c>
      <c r="D67" s="14">
        <v>7798</v>
      </c>
      <c r="E67" s="14">
        <v>5645</v>
      </c>
      <c r="F67" s="14">
        <v>8336</v>
      </c>
      <c r="G67" s="14">
        <v>2734</v>
      </c>
      <c r="H67" s="14">
        <v>1461</v>
      </c>
      <c r="I67" s="14">
        <v>1209</v>
      </c>
      <c r="J67" s="14">
        <v>665</v>
      </c>
      <c r="K67" s="14">
        <v>486</v>
      </c>
      <c r="L67" s="14">
        <v>555</v>
      </c>
      <c r="M67" s="14">
        <v>423</v>
      </c>
      <c r="N67" s="14">
        <v>296</v>
      </c>
      <c r="O67" s="13"/>
      <c r="P67" s="13"/>
    </row>
    <row r="68" spans="1:16" ht="15" customHeight="1">
      <c r="A68" s="12" t="s">
        <v>249</v>
      </c>
      <c r="B68" s="16">
        <v>90</v>
      </c>
      <c r="C68" s="14">
        <v>129</v>
      </c>
      <c r="D68" s="16">
        <v>75</v>
      </c>
      <c r="E68" s="16">
        <v>54</v>
      </c>
      <c r="F68" s="16">
        <v>55</v>
      </c>
      <c r="G68" s="13">
        <v>0</v>
      </c>
      <c r="H68" s="13"/>
      <c r="I68" s="13">
        <v>0</v>
      </c>
      <c r="J68" s="14">
        <v>208</v>
      </c>
      <c r="K68" s="14">
        <v>114</v>
      </c>
      <c r="L68" s="14">
        <v>239</v>
      </c>
      <c r="M68" s="14">
        <v>387</v>
      </c>
      <c r="N68" s="14">
        <v>279</v>
      </c>
      <c r="O68" s="14">
        <v>106</v>
      </c>
      <c r="P68" s="13"/>
    </row>
    <row r="69" spans="1:16" ht="15" customHeight="1">
      <c r="A69" s="15" t="s">
        <v>250</v>
      </c>
      <c r="B69" s="13"/>
      <c r="C69" s="13"/>
      <c r="D69" s="13"/>
      <c r="E69" s="13"/>
      <c r="F69" s="13"/>
      <c r="G69" s="13"/>
      <c r="H69" s="13"/>
      <c r="I69" s="13">
        <v>0</v>
      </c>
      <c r="J69" s="14">
        <v>201</v>
      </c>
      <c r="K69" s="13">
        <v>0</v>
      </c>
      <c r="L69" s="13"/>
      <c r="M69" s="13"/>
      <c r="N69" s="13"/>
      <c r="O69" s="13"/>
      <c r="P69" s="13"/>
    </row>
    <row r="70" spans="1:16" ht="15" customHeight="1">
      <c r="A70" s="15" t="s">
        <v>251</v>
      </c>
      <c r="B70" s="16">
        <v>90</v>
      </c>
      <c r="C70" s="14">
        <v>129</v>
      </c>
      <c r="D70" s="16">
        <v>75</v>
      </c>
      <c r="E70" s="16">
        <v>54</v>
      </c>
      <c r="F70" s="16">
        <v>55</v>
      </c>
      <c r="G70" s="13">
        <v>0</v>
      </c>
      <c r="H70" s="13"/>
      <c r="I70" s="13">
        <v>0</v>
      </c>
      <c r="J70" s="16">
        <v>7</v>
      </c>
      <c r="K70" s="14">
        <v>114</v>
      </c>
      <c r="L70" s="14">
        <v>239</v>
      </c>
      <c r="M70" s="14">
        <v>387</v>
      </c>
      <c r="N70" s="14">
        <v>279</v>
      </c>
      <c r="O70" s="14">
        <v>106</v>
      </c>
      <c r="P70" s="13"/>
    </row>
    <row r="71" spans="1:16" ht="15" customHeight="1">
      <c r="A71" s="20" t="s">
        <v>252</v>
      </c>
      <c r="B71" s="13"/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/>
      <c r="I71" s="13"/>
      <c r="J71" s="13"/>
      <c r="K71" s="13"/>
      <c r="L71" s="13"/>
      <c r="M71" s="16">
        <v>22</v>
      </c>
      <c r="N71" s="13"/>
      <c r="O71" s="13"/>
      <c r="P71" s="13"/>
    </row>
    <row r="72" spans="1:16" ht="15" customHeight="1">
      <c r="A72" s="20" t="s">
        <v>253</v>
      </c>
      <c r="B72" s="16">
        <v>90</v>
      </c>
      <c r="C72" s="14">
        <v>129</v>
      </c>
      <c r="D72" s="16">
        <v>75</v>
      </c>
      <c r="E72" s="16">
        <v>54</v>
      </c>
      <c r="F72" s="16">
        <v>55</v>
      </c>
      <c r="G72" s="13"/>
      <c r="H72" s="13"/>
      <c r="I72" s="13">
        <v>0</v>
      </c>
      <c r="J72" s="16">
        <v>7</v>
      </c>
      <c r="K72" s="14">
        <v>114</v>
      </c>
      <c r="L72" s="14">
        <v>239</v>
      </c>
      <c r="M72" s="14">
        <v>365</v>
      </c>
      <c r="N72" s="14">
        <v>279</v>
      </c>
      <c r="O72" s="14">
        <v>106</v>
      </c>
      <c r="P72" s="13"/>
    </row>
    <row r="73" spans="1:16" ht="15" customHeight="1">
      <c r="A73" s="12" t="s">
        <v>254</v>
      </c>
      <c r="B73" s="14">
        <v>3655</v>
      </c>
      <c r="C73" s="14">
        <v>2339</v>
      </c>
      <c r="D73" s="14">
        <v>1256</v>
      </c>
      <c r="E73" s="14">
        <v>2038</v>
      </c>
      <c r="F73" s="14">
        <v>624</v>
      </c>
      <c r="G73" s="14">
        <v>491</v>
      </c>
      <c r="H73" s="14">
        <v>230</v>
      </c>
      <c r="I73" s="13"/>
      <c r="J73" s="13"/>
      <c r="K73" s="13"/>
      <c r="L73" s="13"/>
      <c r="M73" s="13"/>
      <c r="N73" s="13"/>
      <c r="O73" s="13"/>
      <c r="P73" s="13"/>
    </row>
    <row r="74" spans="1:16" ht="15" customHeight="1">
      <c r="A74" s="12" t="s">
        <v>255</v>
      </c>
      <c r="B74" s="14">
        <v>1623</v>
      </c>
      <c r="C74" s="14">
        <v>1367</v>
      </c>
      <c r="D74" s="14">
        <v>1127</v>
      </c>
      <c r="E74" s="14">
        <v>1023</v>
      </c>
      <c r="F74" s="14">
        <v>800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ht="15" customHeight="1">
      <c r="A75" s="12" t="s">
        <v>256</v>
      </c>
      <c r="B75" s="14">
        <v>5416</v>
      </c>
      <c r="C75" s="14">
        <v>4777</v>
      </c>
      <c r="D75" s="14">
        <v>5744</v>
      </c>
      <c r="E75" s="14">
        <v>3797</v>
      </c>
      <c r="F75" s="14">
        <v>2989</v>
      </c>
      <c r="G75" s="14">
        <v>2431</v>
      </c>
      <c r="H75" s="14">
        <v>1299</v>
      </c>
      <c r="I75" s="14">
        <v>1084</v>
      </c>
      <c r="J75" s="14">
        <v>639</v>
      </c>
      <c r="K75" s="14">
        <v>446</v>
      </c>
      <c r="L75" s="16">
        <v>38</v>
      </c>
      <c r="M75" s="16">
        <v>8</v>
      </c>
      <c r="N75" s="16">
        <v>90</v>
      </c>
      <c r="O75" s="14">
        <v>179</v>
      </c>
      <c r="P75" s="13"/>
    </row>
    <row r="76" spans="1:16" ht="15" customHeight="1">
      <c r="A76" s="15" t="s">
        <v>257</v>
      </c>
      <c r="B76" s="13"/>
      <c r="C76" s="13"/>
      <c r="D76" s="14">
        <v>561</v>
      </c>
      <c r="E76" s="14">
        <v>382</v>
      </c>
      <c r="F76" s="14">
        <v>269</v>
      </c>
      <c r="G76" s="14">
        <v>147</v>
      </c>
      <c r="H76" s="16">
        <v>98</v>
      </c>
      <c r="I76" s="16">
        <v>90</v>
      </c>
      <c r="J76" s="16">
        <v>56</v>
      </c>
      <c r="K76" s="16">
        <v>66</v>
      </c>
      <c r="L76" s="16">
        <v>38</v>
      </c>
      <c r="M76" s="16">
        <v>30</v>
      </c>
      <c r="N76" s="16">
        <v>90</v>
      </c>
      <c r="O76" s="16">
        <v>42</v>
      </c>
      <c r="P76" s="13"/>
    </row>
    <row r="77" spans="1:16" ht="15" customHeight="1">
      <c r="A77" s="15" t="s">
        <v>258</v>
      </c>
      <c r="B77" s="14">
        <v>5416</v>
      </c>
      <c r="C77" s="14">
        <v>4777</v>
      </c>
      <c r="D77" s="14">
        <v>5183</v>
      </c>
      <c r="E77" s="14">
        <v>3415</v>
      </c>
      <c r="F77" s="14">
        <v>2720</v>
      </c>
      <c r="G77" s="14">
        <v>2284</v>
      </c>
      <c r="H77" s="14">
        <v>1201</v>
      </c>
      <c r="I77" s="14">
        <v>994</v>
      </c>
      <c r="J77" s="14">
        <v>583</v>
      </c>
      <c r="K77" s="14">
        <v>380</v>
      </c>
      <c r="L77" s="13"/>
      <c r="M77" s="21">
        <v>-22</v>
      </c>
      <c r="N77" s="13"/>
      <c r="O77" s="14">
        <v>137</v>
      </c>
      <c r="P77" s="13"/>
    </row>
    <row r="78" spans="1:16" ht="15" customHeight="1">
      <c r="A78" s="17" t="s">
        <v>259</v>
      </c>
      <c r="B78" s="18">
        <v>31960</v>
      </c>
      <c r="C78" s="18">
        <v>27026</v>
      </c>
      <c r="D78" s="18">
        <v>21135</v>
      </c>
      <c r="E78" s="18">
        <v>14981</v>
      </c>
      <c r="F78" s="18">
        <v>15053</v>
      </c>
      <c r="G78" s="19">
        <v>7017</v>
      </c>
      <c r="H78" s="19">
        <v>3760</v>
      </c>
      <c r="I78" s="19">
        <v>2875</v>
      </c>
      <c r="J78" s="19">
        <v>1925</v>
      </c>
      <c r="K78" s="19">
        <v>1424</v>
      </c>
      <c r="L78" s="19">
        <v>1100</v>
      </c>
      <c r="M78" s="19">
        <v>1052</v>
      </c>
      <c r="N78" s="19">
        <v>899</v>
      </c>
      <c r="O78" s="19">
        <v>389</v>
      </c>
      <c r="P78" s="18"/>
    </row>
    <row r="79" spans="1:16" ht="15" customHeight="1">
      <c r="A79" s="10" t="s">
        <v>260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" customHeight="1">
      <c r="A80" s="12" t="s">
        <v>261</v>
      </c>
      <c r="B80" s="13">
        <v>18985</v>
      </c>
      <c r="C80" s="13">
        <v>10481</v>
      </c>
      <c r="D80" s="14">
        <v>506</v>
      </c>
      <c r="E80" s="14">
        <v>469</v>
      </c>
      <c r="F80" s="14">
        <v>418</v>
      </c>
      <c r="G80" s="13">
        <v>0</v>
      </c>
      <c r="H80" s="13"/>
      <c r="I80" s="13">
        <v>0</v>
      </c>
      <c r="J80" s="14">
        <v>107</v>
      </c>
      <c r="K80" s="14">
        <v>119</v>
      </c>
      <c r="L80" s="14">
        <v>237</v>
      </c>
      <c r="M80" s="14">
        <v>1991</v>
      </c>
      <c r="N80" s="14">
        <v>398</v>
      </c>
      <c r="O80" s="14">
        <v>367</v>
      </c>
      <c r="P80" s="13"/>
    </row>
    <row r="81" spans="1:16" ht="15" customHeight="1">
      <c r="A81" s="15" t="s">
        <v>262</v>
      </c>
      <c r="B81" s="13">
        <v>18385</v>
      </c>
      <c r="C81" s="14">
        <v>9923</v>
      </c>
      <c r="D81" s="13">
        <v>0</v>
      </c>
      <c r="E81" s="13">
        <v>0</v>
      </c>
      <c r="F81" s="13">
        <v>0</v>
      </c>
      <c r="G81" s="13">
        <v>0</v>
      </c>
      <c r="H81" s="13"/>
      <c r="I81" s="13"/>
      <c r="J81" s="13"/>
      <c r="K81" s="13"/>
      <c r="L81" s="13"/>
      <c r="M81" s="14">
        <v>1500</v>
      </c>
      <c r="N81" s="13">
        <v>0</v>
      </c>
      <c r="O81" s="14">
        <v>250</v>
      </c>
      <c r="P81" s="13"/>
    </row>
    <row r="82" spans="1:16" ht="15" customHeight="1">
      <c r="A82" s="20" t="s">
        <v>263</v>
      </c>
      <c r="B82" s="13">
        <v>18385</v>
      </c>
      <c r="C82" s="14">
        <v>9923</v>
      </c>
      <c r="D82" s="13">
        <v>0</v>
      </c>
      <c r="E82" s="13">
        <v>0</v>
      </c>
      <c r="F82" s="13">
        <v>0</v>
      </c>
      <c r="G82" s="13">
        <v>0</v>
      </c>
      <c r="H82" s="13"/>
      <c r="I82" s="13"/>
      <c r="J82" s="13"/>
      <c r="K82" s="13"/>
      <c r="L82" s="13"/>
      <c r="M82" s="14">
        <v>1500</v>
      </c>
      <c r="N82" s="13">
        <v>0</v>
      </c>
      <c r="O82" s="14">
        <v>250</v>
      </c>
      <c r="P82" s="13"/>
    </row>
    <row r="83" spans="1:16" ht="15" customHeight="1">
      <c r="A83" s="15" t="s">
        <v>264</v>
      </c>
      <c r="B83" s="14">
        <v>600</v>
      </c>
      <c r="C83" s="14">
        <v>558</v>
      </c>
      <c r="D83" s="14">
        <v>506</v>
      </c>
      <c r="E83" s="14">
        <v>469</v>
      </c>
      <c r="F83" s="14">
        <v>418</v>
      </c>
      <c r="G83" s="13"/>
      <c r="H83" s="13"/>
      <c r="I83" s="13">
        <v>0</v>
      </c>
      <c r="J83" s="14">
        <v>107</v>
      </c>
      <c r="K83" s="14">
        <v>119</v>
      </c>
      <c r="L83" s="14">
        <v>237</v>
      </c>
      <c r="M83" s="14">
        <v>491</v>
      </c>
      <c r="N83" s="14">
        <v>398</v>
      </c>
      <c r="O83" s="14">
        <v>117</v>
      </c>
      <c r="P83" s="13"/>
    </row>
    <row r="84" spans="1:16" ht="15" customHeight="1">
      <c r="A84" s="12" t="s">
        <v>265</v>
      </c>
      <c r="B84" s="13"/>
      <c r="C84" s="13"/>
      <c r="D84" s="13"/>
      <c r="E84" s="13"/>
      <c r="F84" s="14">
        <v>1039</v>
      </c>
      <c r="G84" s="14">
        <v>673</v>
      </c>
      <c r="H84" s="13"/>
      <c r="I84" s="13"/>
      <c r="J84" s="14">
        <v>163</v>
      </c>
      <c r="K84" s="14">
        <v>769</v>
      </c>
      <c r="L84" s="13"/>
      <c r="M84" s="13"/>
      <c r="N84" s="13"/>
      <c r="O84" s="13"/>
      <c r="P84" s="13"/>
    </row>
    <row r="85" spans="1:16" ht="15" customHeight="1">
      <c r="A85" s="15" t="s">
        <v>266</v>
      </c>
      <c r="B85" s="13"/>
      <c r="C85" s="13"/>
      <c r="D85" s="13"/>
      <c r="E85" s="13"/>
      <c r="F85" s="14">
        <v>1039</v>
      </c>
      <c r="G85" s="14">
        <v>673</v>
      </c>
      <c r="H85" s="13"/>
      <c r="I85" s="13"/>
      <c r="J85" s="14">
        <v>163</v>
      </c>
      <c r="K85" s="14">
        <v>769</v>
      </c>
      <c r="L85" s="13"/>
      <c r="M85" s="13"/>
      <c r="N85" s="13"/>
      <c r="O85" s="13"/>
      <c r="P85" s="13"/>
    </row>
    <row r="86" spans="1:16" ht="15" customHeight="1">
      <c r="A86" s="12" t="s">
        <v>267</v>
      </c>
      <c r="B86" s="13">
        <v>17226</v>
      </c>
      <c r="C86" s="13">
        <v>15301</v>
      </c>
      <c r="D86" s="13">
        <v>12746</v>
      </c>
      <c r="E86" s="14">
        <v>9631</v>
      </c>
      <c r="F86" s="14">
        <v>9524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5" customHeight="1">
      <c r="A87" s="12" t="s">
        <v>268</v>
      </c>
      <c r="B87" s="14">
        <v>8284</v>
      </c>
      <c r="C87" s="14">
        <v>7206</v>
      </c>
      <c r="D87" s="14">
        <v>6721</v>
      </c>
      <c r="E87" s="14">
        <v>5945</v>
      </c>
      <c r="F87" s="14">
        <v>6288</v>
      </c>
      <c r="G87" s="14">
        <v>5517</v>
      </c>
      <c r="H87" s="14">
        <v>6417</v>
      </c>
      <c r="I87" s="14">
        <v>2892</v>
      </c>
      <c r="J87" s="14">
        <v>2994</v>
      </c>
      <c r="K87" s="14">
        <v>1558</v>
      </c>
      <c r="L87" s="14">
        <v>1088</v>
      </c>
      <c r="M87" s="14">
        <v>305</v>
      </c>
      <c r="N87" s="14">
        <v>135</v>
      </c>
      <c r="O87" s="16">
        <v>72</v>
      </c>
      <c r="P87" s="14">
        <v>241</v>
      </c>
    </row>
    <row r="88" spans="1:16" ht="15" customHeight="1">
      <c r="A88" s="15" t="s">
        <v>269</v>
      </c>
      <c r="B88" s="14">
        <v>8284</v>
      </c>
      <c r="C88" s="14">
        <v>7206</v>
      </c>
      <c r="D88" s="14">
        <v>6721</v>
      </c>
      <c r="E88" s="14">
        <v>5945</v>
      </c>
      <c r="F88" s="14">
        <v>6288</v>
      </c>
      <c r="G88" s="14">
        <v>5517</v>
      </c>
      <c r="H88" s="14">
        <v>6417</v>
      </c>
      <c r="I88" s="14">
        <v>2892</v>
      </c>
      <c r="J88" s="14">
        <v>2994</v>
      </c>
      <c r="K88" s="14">
        <v>1558</v>
      </c>
      <c r="L88" s="14">
        <v>1088</v>
      </c>
      <c r="M88" s="14">
        <v>305</v>
      </c>
      <c r="N88" s="14">
        <v>135</v>
      </c>
      <c r="O88" s="16">
        <v>72</v>
      </c>
      <c r="P88" s="14">
        <v>241</v>
      </c>
    </row>
    <row r="89" spans="1:16" ht="15" customHeight="1">
      <c r="A89" s="12" t="s">
        <v>270</v>
      </c>
      <c r="B89" s="13">
        <v>44495</v>
      </c>
      <c r="C89" s="13">
        <v>32988</v>
      </c>
      <c r="D89" s="13">
        <v>19973</v>
      </c>
      <c r="E89" s="13">
        <v>16045</v>
      </c>
      <c r="F89" s="13">
        <v>17269</v>
      </c>
      <c r="G89" s="14">
        <v>6190</v>
      </c>
      <c r="H89" s="14">
        <v>6417</v>
      </c>
      <c r="I89" s="14">
        <v>2892</v>
      </c>
      <c r="J89" s="14">
        <v>3264</v>
      </c>
      <c r="K89" s="14">
        <v>2446</v>
      </c>
      <c r="L89" s="14">
        <v>1325</v>
      </c>
      <c r="M89" s="14">
        <v>2296</v>
      </c>
      <c r="N89" s="14">
        <v>533</v>
      </c>
      <c r="O89" s="14">
        <v>439</v>
      </c>
      <c r="P89" s="13"/>
    </row>
    <row r="90" spans="1:16" ht="15" customHeight="1">
      <c r="A90" s="10" t="s">
        <v>271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" customHeight="1">
      <c r="A91" s="17" t="s">
        <v>271</v>
      </c>
      <c r="B91" s="18">
        <v>76455</v>
      </c>
      <c r="C91" s="18">
        <v>60014</v>
      </c>
      <c r="D91" s="18">
        <v>41108</v>
      </c>
      <c r="E91" s="18">
        <v>31026</v>
      </c>
      <c r="F91" s="18">
        <v>32322</v>
      </c>
      <c r="G91" s="18">
        <v>13207</v>
      </c>
      <c r="H91" s="18">
        <v>10177</v>
      </c>
      <c r="I91" s="19">
        <v>5767</v>
      </c>
      <c r="J91" s="19">
        <v>5189</v>
      </c>
      <c r="K91" s="19">
        <v>3870</v>
      </c>
      <c r="L91" s="19">
        <v>2425</v>
      </c>
      <c r="M91" s="19">
        <v>3348</v>
      </c>
      <c r="N91" s="19">
        <v>1432</v>
      </c>
      <c r="O91" s="19">
        <v>828</v>
      </c>
      <c r="P91" s="19">
        <v>241</v>
      </c>
    </row>
    <row r="92" spans="1:16" ht="15" customHeight="1">
      <c r="A92" s="10" t="s">
        <v>272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" customHeight="1">
      <c r="A93" s="12" t="s">
        <v>273</v>
      </c>
      <c r="B93" s="13">
        <v>153168</v>
      </c>
      <c r="C93" s="13">
        <v>125713</v>
      </c>
      <c r="D93" s="13">
        <v>124879</v>
      </c>
      <c r="E93" s="13">
        <v>128290</v>
      </c>
      <c r="F93" s="13">
        <v>101054</v>
      </c>
      <c r="G93" s="13">
        <v>84127</v>
      </c>
      <c r="H93" s="13">
        <v>74347</v>
      </c>
      <c r="I93" s="13">
        <v>59194</v>
      </c>
      <c r="J93" s="13">
        <v>44218</v>
      </c>
      <c r="K93" s="13">
        <v>36096</v>
      </c>
      <c r="L93" s="13">
        <v>15470</v>
      </c>
      <c r="M93" s="13">
        <v>11755</v>
      </c>
      <c r="N93" s="14">
        <v>4899</v>
      </c>
      <c r="O93" s="14">
        <v>2162</v>
      </c>
      <c r="P93" s="14">
        <v>868</v>
      </c>
    </row>
    <row r="94" spans="1:16" ht="15" customHeight="1">
      <c r="A94" s="15" t="s">
        <v>274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>
        <v>0</v>
      </c>
      <c r="N94" s="14">
        <v>615</v>
      </c>
      <c r="O94" s="14">
        <v>615</v>
      </c>
      <c r="P94" s="13"/>
    </row>
    <row r="95" spans="1:16" ht="15" customHeight="1">
      <c r="A95" s="20" t="s">
        <v>275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>
        <v>0</v>
      </c>
      <c r="N95" s="14">
        <v>615</v>
      </c>
      <c r="O95" s="14">
        <v>615</v>
      </c>
      <c r="P95" s="13"/>
    </row>
    <row r="96" spans="1:16" ht="15" customHeight="1">
      <c r="A96" s="24" t="s">
        <v>276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>
        <v>0</v>
      </c>
      <c r="N96" s="14">
        <v>615</v>
      </c>
      <c r="O96" s="14">
        <v>615</v>
      </c>
      <c r="P96" s="13"/>
    </row>
    <row r="97" spans="1:16" ht="15" customHeight="1">
      <c r="A97" s="15" t="s">
        <v>277</v>
      </c>
      <c r="B97" s="13">
        <v>153168</v>
      </c>
      <c r="C97" s="13">
        <v>125713</v>
      </c>
      <c r="D97" s="13">
        <v>124879</v>
      </c>
      <c r="E97" s="13">
        <v>128290</v>
      </c>
      <c r="F97" s="13">
        <v>101054</v>
      </c>
      <c r="G97" s="13">
        <v>84127</v>
      </c>
      <c r="H97" s="13">
        <v>74347</v>
      </c>
      <c r="I97" s="13">
        <v>59194</v>
      </c>
      <c r="J97" s="13">
        <v>44218</v>
      </c>
      <c r="K97" s="13">
        <v>36096</v>
      </c>
      <c r="L97" s="13">
        <v>15470</v>
      </c>
      <c r="M97" s="13">
        <v>11755</v>
      </c>
      <c r="N97" s="14">
        <v>4284</v>
      </c>
      <c r="O97" s="14">
        <v>1547</v>
      </c>
      <c r="P97" s="13"/>
    </row>
    <row r="98" spans="1:16" ht="15" customHeight="1">
      <c r="A98" s="20" t="s">
        <v>278</v>
      </c>
      <c r="B98" s="13">
        <v>73253.02</v>
      </c>
      <c r="C98" s="13">
        <v>64444.04</v>
      </c>
      <c r="D98" s="13">
        <v>55811.02</v>
      </c>
      <c r="E98" s="13">
        <v>50018.02</v>
      </c>
      <c r="F98" s="13">
        <v>45851.02</v>
      </c>
      <c r="G98" s="13">
        <v>42906</v>
      </c>
      <c r="H98" s="13">
        <v>40584</v>
      </c>
      <c r="I98" s="13">
        <v>38227</v>
      </c>
      <c r="J98" s="13">
        <v>34886</v>
      </c>
      <c r="K98" s="13">
        <v>30225</v>
      </c>
      <c r="L98" s="13">
        <v>12297</v>
      </c>
      <c r="M98" s="13">
        <v>10094</v>
      </c>
      <c r="N98" s="14">
        <v>2684</v>
      </c>
      <c r="O98" s="14">
        <v>947</v>
      </c>
      <c r="P98" s="13"/>
    </row>
    <row r="99" spans="1:16" ht="15" customHeight="1">
      <c r="A99" s="24" t="s">
        <v>279</v>
      </c>
      <c r="B99" s="16">
        <v>0.02</v>
      </c>
      <c r="C99" s="16">
        <v>0.04</v>
      </c>
      <c r="D99" s="16">
        <v>0.02</v>
      </c>
      <c r="E99" s="16">
        <v>0.02</v>
      </c>
      <c r="F99" s="16">
        <v>0.02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/>
    </row>
    <row r="100" spans="1:16" ht="15" customHeight="1">
      <c r="A100" s="24" t="s">
        <v>280</v>
      </c>
      <c r="B100" s="13">
        <v>73253</v>
      </c>
      <c r="C100" s="13">
        <v>64444</v>
      </c>
      <c r="D100" s="13">
        <v>55811</v>
      </c>
      <c r="E100" s="13">
        <v>50018</v>
      </c>
      <c r="F100" s="13">
        <v>45851</v>
      </c>
      <c r="G100" s="13">
        <v>42906</v>
      </c>
      <c r="H100" s="13">
        <v>40584</v>
      </c>
      <c r="I100" s="13">
        <v>38227</v>
      </c>
      <c r="J100" s="13">
        <v>34886</v>
      </c>
      <c r="K100" s="13">
        <v>30225</v>
      </c>
      <c r="L100" s="13">
        <v>12297</v>
      </c>
      <c r="M100" s="13">
        <v>10094</v>
      </c>
      <c r="N100" s="14">
        <v>2684</v>
      </c>
      <c r="O100" s="14">
        <v>947</v>
      </c>
      <c r="P100" s="13"/>
    </row>
    <row r="101" spans="1:16" ht="15" customHeight="1">
      <c r="A101" s="20" t="s">
        <v>281</v>
      </c>
      <c r="B101" s="13">
        <v>79914.98</v>
      </c>
      <c r="C101" s="13">
        <v>61268.959999999999</v>
      </c>
      <c r="D101" s="13">
        <v>69067.98</v>
      </c>
      <c r="E101" s="13">
        <v>78271.98</v>
      </c>
      <c r="F101" s="13">
        <v>55202.98</v>
      </c>
      <c r="G101" s="13">
        <v>41221</v>
      </c>
      <c r="H101" s="13">
        <v>33763</v>
      </c>
      <c r="I101" s="13">
        <v>20967</v>
      </c>
      <c r="J101" s="14">
        <v>9332</v>
      </c>
      <c r="K101" s="14">
        <v>5871</v>
      </c>
      <c r="L101" s="14">
        <v>3173</v>
      </c>
      <c r="M101" s="14">
        <v>1661</v>
      </c>
      <c r="N101" s="14">
        <v>1600</v>
      </c>
      <c r="O101" s="14">
        <v>600</v>
      </c>
      <c r="P101" s="13"/>
    </row>
    <row r="102" spans="1:16" ht="15" customHeight="1">
      <c r="A102" s="24" t="s">
        <v>282</v>
      </c>
      <c r="B102" s="13">
        <v>82070</v>
      </c>
      <c r="C102" s="13">
        <v>64799</v>
      </c>
      <c r="D102" s="13">
        <v>69761</v>
      </c>
      <c r="E102" s="13">
        <v>77345</v>
      </c>
      <c r="F102" s="13">
        <v>55692</v>
      </c>
      <c r="G102" s="13">
        <v>41981</v>
      </c>
      <c r="H102" s="13">
        <v>33990</v>
      </c>
      <c r="I102" s="13">
        <v>21670</v>
      </c>
      <c r="J102" s="14">
        <v>9787</v>
      </c>
      <c r="K102" s="14">
        <v>6099</v>
      </c>
      <c r="L102" s="14">
        <v>3159</v>
      </c>
      <c r="M102" s="14">
        <v>1659</v>
      </c>
      <c r="N102" s="14">
        <v>1606</v>
      </c>
      <c r="O102" s="14">
        <v>606</v>
      </c>
      <c r="P102" s="13"/>
    </row>
    <row r="103" spans="1:16" ht="15" customHeight="1">
      <c r="A103" s="24" t="s">
        <v>283</v>
      </c>
      <c r="B103" s="22">
        <v>-2155</v>
      </c>
      <c r="C103" s="22">
        <v>-3530</v>
      </c>
      <c r="D103" s="22">
        <v>-693</v>
      </c>
      <c r="E103" s="14">
        <v>927</v>
      </c>
      <c r="F103" s="22">
        <v>-489</v>
      </c>
      <c r="G103" s="22">
        <v>-760</v>
      </c>
      <c r="H103" s="22">
        <v>-227</v>
      </c>
      <c r="I103" s="22">
        <v>-703</v>
      </c>
      <c r="J103" s="22">
        <v>-455</v>
      </c>
      <c r="K103" s="22">
        <v>-228</v>
      </c>
      <c r="L103" s="16">
        <v>14</v>
      </c>
      <c r="M103" s="16">
        <v>2</v>
      </c>
      <c r="N103" s="21">
        <v>-6</v>
      </c>
      <c r="O103" s="21">
        <v>-6</v>
      </c>
      <c r="P103" s="13"/>
    </row>
    <row r="104" spans="1:16" ht="15" customHeight="1">
      <c r="A104" s="25" t="s">
        <v>284</v>
      </c>
      <c r="B104" s="13"/>
      <c r="C104" s="13"/>
      <c r="D104" s="13"/>
      <c r="E104" s="13"/>
      <c r="F104" s="13"/>
      <c r="G104" s="13"/>
      <c r="H104" s="22">
        <v>-211</v>
      </c>
      <c r="I104" s="22">
        <v>-121</v>
      </c>
      <c r="J104" s="21">
        <v>-25</v>
      </c>
      <c r="K104" s="21">
        <v>-1</v>
      </c>
      <c r="L104" s="16">
        <v>2</v>
      </c>
      <c r="M104" s="13"/>
      <c r="N104" s="13"/>
      <c r="O104" s="13"/>
      <c r="P104" s="13"/>
    </row>
    <row r="105" spans="1:16" ht="15" customHeight="1">
      <c r="A105" s="25" t="s">
        <v>285</v>
      </c>
      <c r="B105" s="13"/>
      <c r="C105" s="13"/>
      <c r="D105" s="13"/>
      <c r="E105" s="13"/>
      <c r="F105" s="13"/>
      <c r="G105" s="13"/>
      <c r="H105" s="21">
        <v>-16</v>
      </c>
      <c r="I105" s="22">
        <v>-582</v>
      </c>
      <c r="J105" s="22">
        <v>-430</v>
      </c>
      <c r="K105" s="22">
        <v>-227</v>
      </c>
      <c r="L105" s="16">
        <v>12</v>
      </c>
      <c r="M105" s="13"/>
      <c r="N105" s="13"/>
      <c r="O105" s="13"/>
      <c r="P105" s="13"/>
    </row>
    <row r="106" spans="1:16" ht="15" customHeight="1">
      <c r="A106" s="24" t="s">
        <v>286</v>
      </c>
      <c r="B106" s="21">
        <v>-0.02</v>
      </c>
      <c r="C106" s="21">
        <v>-0.04</v>
      </c>
      <c r="D106" s="21">
        <v>-0.02</v>
      </c>
      <c r="E106" s="21">
        <v>-0.02</v>
      </c>
      <c r="F106" s="21">
        <v>-0.02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ht="15" customHeight="1">
      <c r="A107" s="15" t="s">
        <v>287</v>
      </c>
      <c r="B107" s="13">
        <v>153168</v>
      </c>
      <c r="C107" s="13">
        <v>125713</v>
      </c>
      <c r="D107" s="13">
        <v>124879</v>
      </c>
      <c r="E107" s="13">
        <v>128290</v>
      </c>
      <c r="F107" s="13">
        <v>101054</v>
      </c>
      <c r="G107" s="13">
        <v>84127</v>
      </c>
      <c r="H107" s="13">
        <v>74347</v>
      </c>
      <c r="I107" s="13">
        <v>59194</v>
      </c>
      <c r="J107" s="13">
        <v>44218</v>
      </c>
      <c r="K107" s="13">
        <v>36096</v>
      </c>
      <c r="L107" s="13">
        <v>15470</v>
      </c>
      <c r="M107" s="13">
        <v>11755</v>
      </c>
      <c r="N107" s="14">
        <v>4284</v>
      </c>
      <c r="O107" s="14">
        <v>1547</v>
      </c>
      <c r="P107" s="13"/>
    </row>
    <row r="108" spans="1:16" ht="15" customHeight="1">
      <c r="A108" s="10" t="s">
        <v>288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5" customHeight="1">
      <c r="A109" s="17" t="s">
        <v>289</v>
      </c>
      <c r="B109" s="18">
        <v>153168</v>
      </c>
      <c r="C109" s="18">
        <v>125713</v>
      </c>
      <c r="D109" s="18">
        <v>124879</v>
      </c>
      <c r="E109" s="18">
        <v>128290</v>
      </c>
      <c r="F109" s="18">
        <v>101054</v>
      </c>
      <c r="G109" s="18">
        <v>84127</v>
      </c>
      <c r="H109" s="18">
        <v>74347</v>
      </c>
      <c r="I109" s="18">
        <v>59194</v>
      </c>
      <c r="J109" s="18">
        <v>44218</v>
      </c>
      <c r="K109" s="18">
        <v>36096</v>
      </c>
      <c r="L109" s="18">
        <v>15470</v>
      </c>
      <c r="M109" s="18">
        <v>11755</v>
      </c>
      <c r="N109" s="19">
        <v>4899</v>
      </c>
      <c r="O109" s="19">
        <v>2162</v>
      </c>
      <c r="P109" s="19">
        <v>868</v>
      </c>
    </row>
    <row r="110" spans="1:16" ht="15" customHeight="1">
      <c r="A110" s="10" t="s">
        <v>290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5" customHeight="1">
      <c r="A111" s="17" t="s">
        <v>291</v>
      </c>
      <c r="B111" s="18">
        <v>229623</v>
      </c>
      <c r="C111" s="18">
        <v>185727</v>
      </c>
      <c r="D111" s="18">
        <v>165987</v>
      </c>
      <c r="E111" s="18">
        <v>159316</v>
      </c>
      <c r="F111" s="18">
        <v>133376</v>
      </c>
      <c r="G111" s="18">
        <v>97334</v>
      </c>
      <c r="H111" s="18">
        <v>84524</v>
      </c>
      <c r="I111" s="18">
        <v>64961</v>
      </c>
      <c r="J111" s="18">
        <v>49407</v>
      </c>
      <c r="K111" s="18">
        <v>39966</v>
      </c>
      <c r="L111" s="18">
        <v>17895</v>
      </c>
      <c r="M111" s="18">
        <v>15103</v>
      </c>
      <c r="N111" s="19">
        <v>6331</v>
      </c>
      <c r="O111" s="19">
        <v>2990</v>
      </c>
      <c r="P111" s="19">
        <v>1109</v>
      </c>
    </row>
    <row r="112" spans="1:16" ht="15" customHeight="1">
      <c r="A112" s="10" t="s">
        <v>292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5" customHeight="1">
      <c r="A113" s="12" t="s">
        <v>293</v>
      </c>
      <c r="B113" s="14">
        <v>2561</v>
      </c>
      <c r="C113" s="14">
        <v>2614</v>
      </c>
      <c r="D113" s="14">
        <v>2741</v>
      </c>
      <c r="E113" s="14">
        <v>2849</v>
      </c>
      <c r="F113" s="14">
        <v>2852</v>
      </c>
      <c r="G113" s="14">
        <v>2854</v>
      </c>
      <c r="H113" s="14">
        <v>2906</v>
      </c>
      <c r="I113" s="14">
        <v>2892</v>
      </c>
      <c r="J113" s="14">
        <v>2845</v>
      </c>
      <c r="K113" s="14">
        <v>2797</v>
      </c>
      <c r="L113" s="14">
        <v>2547</v>
      </c>
      <c r="M113" s="14">
        <v>2372.71</v>
      </c>
      <c r="N113" s="14">
        <v>2138.09</v>
      </c>
      <c r="O113" s="14">
        <v>2138.09</v>
      </c>
      <c r="P113" s="13"/>
    </row>
    <row r="114" spans="1:16" ht="15" customHeight="1">
      <c r="A114" s="15" t="s">
        <v>294</v>
      </c>
      <c r="B114" s="14">
        <v>2561</v>
      </c>
      <c r="C114" s="14">
        <v>2614</v>
      </c>
      <c r="D114" s="14">
        <v>2741</v>
      </c>
      <c r="E114" s="14">
        <v>2849</v>
      </c>
      <c r="F114" s="14">
        <v>2852</v>
      </c>
      <c r="G114" s="14">
        <v>2854</v>
      </c>
      <c r="H114" s="14">
        <v>2906</v>
      </c>
      <c r="I114" s="14">
        <v>2892</v>
      </c>
      <c r="J114" s="14">
        <v>2845</v>
      </c>
      <c r="K114" s="14">
        <v>2797</v>
      </c>
      <c r="L114" s="14">
        <v>2547</v>
      </c>
      <c r="M114" s="14">
        <v>2372.71</v>
      </c>
      <c r="N114" s="14">
        <v>2138.09</v>
      </c>
      <c r="O114" s="14">
        <v>2138.09</v>
      </c>
      <c r="P114" s="14">
        <v>2138.09</v>
      </c>
    </row>
    <row r="115" spans="1:16" ht="15" customHeight="1">
      <c r="A115" s="15" t="s">
        <v>295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/>
    </row>
    <row r="116" spans="1:16" ht="15" customHeight="1">
      <c r="A116" s="12" t="s">
        <v>296</v>
      </c>
      <c r="B116" s="14">
        <v>5000</v>
      </c>
      <c r="C116" s="14">
        <v>5000</v>
      </c>
      <c r="D116" s="14">
        <v>5000</v>
      </c>
      <c r="E116" s="14">
        <v>5000</v>
      </c>
      <c r="F116" s="14">
        <v>5000</v>
      </c>
      <c r="G116" s="14">
        <v>5000</v>
      </c>
      <c r="H116" s="14">
        <v>5000</v>
      </c>
      <c r="I116" s="14">
        <v>5000</v>
      </c>
      <c r="J116" s="14">
        <v>5000</v>
      </c>
      <c r="K116" s="14">
        <v>5000</v>
      </c>
      <c r="L116" s="13"/>
      <c r="M116" s="13"/>
      <c r="N116" s="13"/>
      <c r="O116" s="13"/>
      <c r="P116" s="13"/>
    </row>
    <row r="117" spans="1:16" ht="15" customHeight="1">
      <c r="A117" s="12" t="s">
        <v>296</v>
      </c>
      <c r="B117" s="14">
        <v>4141</v>
      </c>
      <c r="C117" s="14">
        <v>4141</v>
      </c>
      <c r="D117" s="14">
        <v>4141</v>
      </c>
      <c r="E117" s="14">
        <v>4141</v>
      </c>
      <c r="F117" s="14">
        <v>4141</v>
      </c>
      <c r="G117" s="14">
        <v>4141</v>
      </c>
      <c r="H117" s="14">
        <v>4141</v>
      </c>
      <c r="I117" s="14">
        <v>4141</v>
      </c>
      <c r="J117" s="14">
        <v>4141</v>
      </c>
      <c r="K117" s="14">
        <v>4141</v>
      </c>
      <c r="L117" s="13"/>
      <c r="M117" s="13"/>
      <c r="N117" s="13"/>
      <c r="O117" s="13"/>
      <c r="P117" s="13"/>
    </row>
    <row r="118" spans="1:16" ht="15" customHeight="1">
      <c r="A118" s="12" t="s">
        <v>297</v>
      </c>
      <c r="B118" s="14">
        <v>2211</v>
      </c>
      <c r="C118" s="14">
        <v>2247</v>
      </c>
      <c r="D118" s="14">
        <v>2328</v>
      </c>
      <c r="E118" s="14">
        <v>2406</v>
      </c>
      <c r="F118" s="14">
        <v>2407</v>
      </c>
      <c r="G118" s="14">
        <v>2385</v>
      </c>
      <c r="H118" s="14">
        <v>2397</v>
      </c>
      <c r="I118" s="14">
        <v>2354</v>
      </c>
      <c r="J118" s="14">
        <v>2293</v>
      </c>
      <c r="K118" s="14">
        <v>2234</v>
      </c>
      <c r="L118" s="14">
        <v>1970</v>
      </c>
      <c r="M118" s="14">
        <v>1671.28</v>
      </c>
      <c r="N118" s="14">
        <v>633.49</v>
      </c>
      <c r="O118" s="14">
        <v>633.49</v>
      </c>
      <c r="P118" s="13"/>
    </row>
    <row r="119" spans="1:16" ht="15" customHeight="1">
      <c r="A119" s="15" t="s">
        <v>298</v>
      </c>
      <c r="B119" s="14">
        <v>2211</v>
      </c>
      <c r="C119" s="14">
        <v>2247</v>
      </c>
      <c r="D119" s="14">
        <v>2328</v>
      </c>
      <c r="E119" s="14">
        <v>2406</v>
      </c>
      <c r="F119" s="14">
        <v>2407</v>
      </c>
      <c r="G119" s="14">
        <v>2385</v>
      </c>
      <c r="H119" s="14">
        <v>2397</v>
      </c>
      <c r="I119" s="14">
        <v>2354</v>
      </c>
      <c r="J119" s="14">
        <v>2293</v>
      </c>
      <c r="K119" s="14">
        <v>2234</v>
      </c>
      <c r="L119" s="14">
        <v>1970</v>
      </c>
      <c r="M119" s="14">
        <v>1671.28</v>
      </c>
      <c r="N119" s="14">
        <v>633.49</v>
      </c>
      <c r="O119" s="14">
        <v>633.49</v>
      </c>
      <c r="P119" s="14">
        <v>633.49</v>
      </c>
    </row>
    <row r="120" spans="1:16" ht="15" customHeight="1">
      <c r="A120" s="15" t="s">
        <v>299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/>
    </row>
    <row r="121" spans="1:16" ht="15" customHeight="1">
      <c r="A121" s="12" t="s">
        <v>297</v>
      </c>
      <c r="B121" s="14">
        <v>350</v>
      </c>
      <c r="C121" s="14">
        <v>367</v>
      </c>
      <c r="D121" s="14">
        <v>413</v>
      </c>
      <c r="E121" s="14">
        <v>443</v>
      </c>
      <c r="F121" s="14">
        <v>445</v>
      </c>
      <c r="G121" s="14">
        <v>469</v>
      </c>
      <c r="H121" s="14">
        <v>509</v>
      </c>
      <c r="I121" s="14">
        <v>538</v>
      </c>
      <c r="J121" s="14">
        <v>552</v>
      </c>
      <c r="K121" s="14">
        <v>563</v>
      </c>
      <c r="L121" s="14">
        <v>577</v>
      </c>
      <c r="M121" s="14">
        <v>701.43</v>
      </c>
      <c r="N121" s="14">
        <v>1504.59</v>
      </c>
      <c r="O121" s="14">
        <v>1504.59</v>
      </c>
      <c r="P121" s="13"/>
    </row>
    <row r="122" spans="1:16" ht="15" customHeight="1">
      <c r="A122" s="15" t="s">
        <v>298</v>
      </c>
      <c r="B122" s="14">
        <v>350</v>
      </c>
      <c r="C122" s="14">
        <v>367</v>
      </c>
      <c r="D122" s="14">
        <v>413</v>
      </c>
      <c r="E122" s="14">
        <v>443</v>
      </c>
      <c r="F122" s="14">
        <v>445</v>
      </c>
      <c r="G122" s="14">
        <v>469</v>
      </c>
      <c r="H122" s="14">
        <v>509</v>
      </c>
      <c r="I122" s="14">
        <v>538</v>
      </c>
      <c r="J122" s="14">
        <v>552</v>
      </c>
      <c r="K122" s="14">
        <v>563</v>
      </c>
      <c r="L122" s="14">
        <v>577</v>
      </c>
      <c r="M122" s="14">
        <v>701.43</v>
      </c>
      <c r="N122" s="14">
        <v>1504.59</v>
      </c>
      <c r="O122" s="14">
        <v>1504.59</v>
      </c>
      <c r="P122" s="14">
        <v>1504.59</v>
      </c>
    </row>
    <row r="123" spans="1:16" ht="15" customHeight="1">
      <c r="A123" s="15" t="s">
        <v>299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/>
    </row>
    <row r="124" spans="1:16" ht="15" customHeight="1">
      <c r="A124" s="10" t="s">
        <v>300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5" customHeight="1">
      <c r="A125" s="12" t="s">
        <v>301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>
        <v>0</v>
      </c>
      <c r="N125" s="14">
        <v>543</v>
      </c>
      <c r="O125" s="13"/>
      <c r="P125" s="13"/>
    </row>
    <row r="126" spans="1:16" ht="15" customHeight="1">
      <c r="A126" s="15" t="s">
        <v>302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>
        <v>0</v>
      </c>
      <c r="N126" s="14">
        <v>543</v>
      </c>
      <c r="O126" s="13"/>
      <c r="P126" s="13"/>
    </row>
    <row r="127" spans="1:16" ht="15" customHeight="1">
      <c r="A127" s="15" t="s">
        <v>303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>
        <v>0</v>
      </c>
      <c r="N127" s="13">
        <v>0</v>
      </c>
      <c r="O127" s="13"/>
      <c r="P127" s="13"/>
    </row>
    <row r="128" spans="1:16" ht="15" customHeight="1">
      <c r="A128" s="10" t="s">
        <v>304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5" customHeight="1">
      <c r="A129" s="12" t="s">
        <v>305</v>
      </c>
      <c r="B129" s="16">
        <v>0.86</v>
      </c>
      <c r="C129" s="16">
        <v>0.86</v>
      </c>
      <c r="D129" s="16">
        <v>0.85</v>
      </c>
      <c r="E129" s="16">
        <v>0.84</v>
      </c>
      <c r="F129" s="16">
        <v>0.84</v>
      </c>
      <c r="G129" s="16">
        <v>0.84</v>
      </c>
      <c r="H129" s="16">
        <v>0.82</v>
      </c>
      <c r="I129" s="16">
        <v>0.81</v>
      </c>
      <c r="J129" s="16">
        <v>0.81</v>
      </c>
      <c r="K129" s="16">
        <v>0.8</v>
      </c>
      <c r="L129" s="16">
        <v>0.77</v>
      </c>
      <c r="M129" s="16">
        <v>0.7</v>
      </c>
      <c r="N129" s="16">
        <v>0.3</v>
      </c>
      <c r="O129" s="16">
        <v>0.3</v>
      </c>
      <c r="P129" s="13"/>
    </row>
    <row r="130" spans="1:16" ht="15" customHeight="1">
      <c r="A130" s="12" t="s">
        <v>305</v>
      </c>
      <c r="B130" s="16">
        <v>0.14000000000000001</v>
      </c>
      <c r="C130" s="16">
        <v>0.14000000000000001</v>
      </c>
      <c r="D130" s="16">
        <v>0.15</v>
      </c>
      <c r="E130" s="16">
        <v>0.16</v>
      </c>
      <c r="F130" s="16">
        <v>0.16</v>
      </c>
      <c r="G130" s="16">
        <v>0.16</v>
      </c>
      <c r="H130" s="16">
        <v>0.18</v>
      </c>
      <c r="I130" s="16">
        <v>0.19</v>
      </c>
      <c r="J130" s="16">
        <v>0.19</v>
      </c>
      <c r="K130" s="16">
        <v>0.2</v>
      </c>
      <c r="L130" s="16">
        <v>0.23</v>
      </c>
      <c r="M130" s="16">
        <v>0.3</v>
      </c>
      <c r="N130" s="16">
        <v>0.7</v>
      </c>
      <c r="O130" s="16">
        <v>0.7</v>
      </c>
      <c r="P130" s="13"/>
    </row>
    <row r="131" spans="1:16" ht="15" customHeight="1">
      <c r="A131" s="10" t="s">
        <v>306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5" customHeight="1">
      <c r="A132" s="12" t="s">
        <v>307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 ht="15" customHeight="1">
      <c r="A133" s="15" t="s">
        <v>308</v>
      </c>
      <c r="B133" s="13">
        <v>13294</v>
      </c>
      <c r="C133" s="13">
        <v>12673</v>
      </c>
      <c r="D133" s="13">
        <v>12155</v>
      </c>
      <c r="E133" s="14">
        <v>9348</v>
      </c>
      <c r="F133" s="14">
        <v>9460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 ht="15" customHeight="1">
      <c r="A134" s="12" t="s">
        <v>309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 ht="15" customHeight="1">
      <c r="A135" s="15" t="s">
        <v>310</v>
      </c>
      <c r="B135" s="13"/>
      <c r="C135" s="13"/>
      <c r="D135" s="13"/>
      <c r="E135" s="13"/>
      <c r="F135" s="13"/>
      <c r="G135" s="13">
        <v>30513</v>
      </c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 ht="15" customHeight="1">
      <c r="A136" s="10" t="s">
        <v>311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5" customHeight="1">
      <c r="A137" s="12" t="s">
        <v>312</v>
      </c>
      <c r="B137" s="13">
        <v>18849</v>
      </c>
      <c r="C137" s="13">
        <v>16668</v>
      </c>
      <c r="D137" s="13">
        <v>13873</v>
      </c>
      <c r="E137" s="13">
        <v>10654</v>
      </c>
      <c r="F137" s="13">
        <v>10324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 ht="15" customHeight="1">
      <c r="A138" s="15" t="s">
        <v>313</v>
      </c>
      <c r="B138" s="14">
        <v>1623</v>
      </c>
      <c r="C138" s="14">
        <v>1367</v>
      </c>
      <c r="D138" s="14">
        <v>1127</v>
      </c>
      <c r="E138" s="14">
        <v>1023</v>
      </c>
      <c r="F138" s="14">
        <v>800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 ht="15" customHeight="1">
      <c r="A139" s="15" t="s">
        <v>314</v>
      </c>
      <c r="B139" s="13">
        <v>17226</v>
      </c>
      <c r="C139" s="13">
        <v>15301</v>
      </c>
      <c r="D139" s="13">
        <v>12746</v>
      </c>
      <c r="E139" s="14">
        <v>9631</v>
      </c>
      <c r="F139" s="14">
        <v>9524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 ht="15" customHeight="1">
      <c r="A140" s="12" t="s">
        <v>315</v>
      </c>
      <c r="B140" s="13">
        <v>19539</v>
      </c>
      <c r="C140" s="13">
        <v>17355</v>
      </c>
      <c r="D140" s="13">
        <v>14454</v>
      </c>
      <c r="E140" s="13">
        <v>11177</v>
      </c>
      <c r="F140" s="13">
        <v>10797</v>
      </c>
      <c r="G140" s="13"/>
      <c r="H140" s="13"/>
      <c r="I140" s="13">
        <v>0</v>
      </c>
      <c r="J140" s="14">
        <v>114</v>
      </c>
      <c r="K140" s="14">
        <v>233</v>
      </c>
      <c r="L140" s="14">
        <v>476</v>
      </c>
      <c r="M140" s="14">
        <v>856</v>
      </c>
      <c r="N140" s="14">
        <v>677</v>
      </c>
      <c r="O140" s="14">
        <v>223</v>
      </c>
      <c r="P140" s="13"/>
    </row>
    <row r="141" spans="1:16" ht="15" customHeight="1">
      <c r="A141" s="12" t="s">
        <v>316</v>
      </c>
      <c r="B141" s="13">
        <v>37924</v>
      </c>
      <c r="C141" s="13">
        <v>27278</v>
      </c>
      <c r="D141" s="13">
        <v>14454</v>
      </c>
      <c r="E141" s="13">
        <v>11177</v>
      </c>
      <c r="F141" s="13">
        <v>10797</v>
      </c>
      <c r="G141" s="13">
        <v>0</v>
      </c>
      <c r="H141" s="13"/>
      <c r="I141" s="13">
        <v>0</v>
      </c>
      <c r="J141" s="14">
        <v>315</v>
      </c>
      <c r="K141" s="14">
        <v>233</v>
      </c>
      <c r="L141" s="14">
        <v>476</v>
      </c>
      <c r="M141" s="14">
        <v>2378</v>
      </c>
      <c r="N141" s="14">
        <v>677</v>
      </c>
      <c r="O141" s="14">
        <v>473</v>
      </c>
      <c r="P141" s="13"/>
    </row>
    <row r="142" spans="1:16" ht="15" customHeight="1">
      <c r="A142" s="10" t="s">
        <v>317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5" customHeight="1">
      <c r="A143" s="12" t="s">
        <v>318</v>
      </c>
      <c r="B143" s="13">
        <v>23541</v>
      </c>
      <c r="C143" s="13">
        <v>26057</v>
      </c>
      <c r="D143" s="13">
        <v>31397</v>
      </c>
      <c r="E143" s="13">
        <v>44378</v>
      </c>
      <c r="F143" s="13">
        <v>35776</v>
      </c>
      <c r="G143" s="13">
        <v>31095</v>
      </c>
      <c r="H143" s="13">
        <v>33632</v>
      </c>
      <c r="I143" s="13">
        <v>20546</v>
      </c>
      <c r="J143" s="13">
        <v>13527</v>
      </c>
      <c r="K143" s="14">
        <v>6884</v>
      </c>
      <c r="L143" s="14">
        <v>8126</v>
      </c>
      <c r="M143" s="14">
        <v>7242</v>
      </c>
      <c r="N143" s="14">
        <v>2396</v>
      </c>
      <c r="O143" s="13">
        <v>0</v>
      </c>
      <c r="P143" s="13"/>
    </row>
    <row r="144" spans="1:16" ht="15" customHeight="1">
      <c r="A144" s="12" t="s">
        <v>319</v>
      </c>
      <c r="B144" s="13">
        <v>16169</v>
      </c>
      <c r="C144" s="13">
        <v>13466</v>
      </c>
      <c r="D144" s="13">
        <v>14039</v>
      </c>
      <c r="E144" s="13">
        <v>11335</v>
      </c>
      <c r="F144" s="14">
        <v>9518</v>
      </c>
      <c r="G144" s="14">
        <v>7587</v>
      </c>
      <c r="H144" s="14">
        <v>5832</v>
      </c>
      <c r="I144" s="14">
        <v>3993</v>
      </c>
      <c r="J144" s="14">
        <v>2559</v>
      </c>
      <c r="K144" s="14">
        <v>1678</v>
      </c>
      <c r="L144" s="14">
        <v>1109</v>
      </c>
      <c r="M144" s="14">
        <v>1170</v>
      </c>
      <c r="N144" s="14">
        <v>547</v>
      </c>
      <c r="O144" s="14">
        <v>373</v>
      </c>
      <c r="P144" s="13"/>
    </row>
    <row r="145" spans="1:16" ht="15" customHeight="1">
      <c r="A145" s="15" t="s">
        <v>320</v>
      </c>
      <c r="B145" s="13"/>
      <c r="C145" s="13"/>
      <c r="D145" s="13"/>
      <c r="E145" s="13">
        <v>11449</v>
      </c>
      <c r="F145" s="14">
        <v>9724</v>
      </c>
      <c r="G145" s="14">
        <v>7816</v>
      </c>
      <c r="H145" s="14">
        <v>6021</v>
      </c>
      <c r="I145" s="14">
        <v>4087</v>
      </c>
      <c r="J145" s="14">
        <v>2627</v>
      </c>
      <c r="K145" s="14">
        <v>1717</v>
      </c>
      <c r="L145" s="14">
        <v>1147</v>
      </c>
      <c r="M145" s="14">
        <v>741</v>
      </c>
      <c r="N145" s="14">
        <v>564</v>
      </c>
      <c r="O145" s="14">
        <v>384</v>
      </c>
      <c r="P145" s="13"/>
    </row>
    <row r="146" spans="1:16" ht="15" customHeight="1">
      <c r="A146" s="12" t="s">
        <v>321</v>
      </c>
      <c r="B146" s="14">
        <v>6893</v>
      </c>
      <c r="C146" s="14">
        <v>6877</v>
      </c>
      <c r="D146" s="14">
        <v>2900</v>
      </c>
      <c r="E146" s="14">
        <v>2999</v>
      </c>
      <c r="F146" s="14">
        <v>2681</v>
      </c>
      <c r="G146" s="14">
        <v>2576</v>
      </c>
      <c r="H146" s="14">
        <v>2135</v>
      </c>
      <c r="I146" s="14">
        <v>1312</v>
      </c>
      <c r="J146" s="14">
        <v>796</v>
      </c>
      <c r="K146" s="14">
        <v>699</v>
      </c>
      <c r="L146" s="14">
        <v>221</v>
      </c>
      <c r="M146" s="16">
        <v>57</v>
      </c>
      <c r="N146" s="16">
        <v>90</v>
      </c>
      <c r="O146" s="16">
        <v>74</v>
      </c>
      <c r="P146" s="13"/>
    </row>
    <row r="147" spans="1:16" ht="15" customHeight="1">
      <c r="A147" s="12" t="s">
        <v>322</v>
      </c>
      <c r="B147" s="14">
        <v>3655</v>
      </c>
      <c r="C147" s="14">
        <v>2339</v>
      </c>
      <c r="D147" s="14">
        <v>1256</v>
      </c>
      <c r="E147" s="14">
        <v>2038</v>
      </c>
      <c r="F147" s="14">
        <v>624</v>
      </c>
      <c r="G147" s="14">
        <v>491</v>
      </c>
      <c r="H147" s="14">
        <v>230</v>
      </c>
      <c r="I147" s="13"/>
      <c r="J147" s="13"/>
      <c r="K147" s="13"/>
      <c r="L147" s="13"/>
      <c r="M147" s="13"/>
      <c r="N147" s="13"/>
      <c r="O147" s="13"/>
      <c r="P147" s="13"/>
    </row>
    <row r="148" spans="1:16" ht="15" customHeight="1">
      <c r="A148" s="12" t="s">
        <v>323</v>
      </c>
      <c r="B148" s="13">
        <v>21176</v>
      </c>
      <c r="C148" s="13">
        <v>18414</v>
      </c>
      <c r="D148" s="13">
        <v>12933</v>
      </c>
      <c r="E148" s="14">
        <v>8069</v>
      </c>
      <c r="F148" s="13">
        <v>10585</v>
      </c>
      <c r="G148" s="14">
        <v>4095</v>
      </c>
      <c r="H148" s="14">
        <v>2231</v>
      </c>
      <c r="I148" s="14">
        <v>1791</v>
      </c>
      <c r="J148" s="14">
        <v>1078</v>
      </c>
      <c r="K148" s="14">
        <v>864</v>
      </c>
      <c r="L148" s="14">
        <v>823</v>
      </c>
      <c r="M148" s="14">
        <v>657</v>
      </c>
      <c r="N148" s="14">
        <v>530</v>
      </c>
      <c r="O148" s="14">
        <v>104</v>
      </c>
      <c r="P148" s="13"/>
    </row>
    <row r="149" spans="1:16" ht="15" customHeight="1">
      <c r="A149" s="15" t="s">
        <v>324</v>
      </c>
      <c r="B149" s="14">
        <v>5712</v>
      </c>
      <c r="C149" s="14">
        <v>6107</v>
      </c>
      <c r="D149" s="14">
        <v>5135</v>
      </c>
      <c r="E149" s="14">
        <v>2424</v>
      </c>
      <c r="F149" s="14">
        <v>2249</v>
      </c>
      <c r="G149" s="14">
        <v>1361</v>
      </c>
      <c r="H149" s="14">
        <v>770</v>
      </c>
      <c r="I149" s="14">
        <v>582</v>
      </c>
      <c r="J149" s="14">
        <v>413</v>
      </c>
      <c r="K149" s="14">
        <v>378</v>
      </c>
      <c r="L149" s="14">
        <v>268</v>
      </c>
      <c r="M149" s="14">
        <v>234</v>
      </c>
      <c r="N149" s="14">
        <v>234</v>
      </c>
      <c r="O149" s="14">
        <v>104</v>
      </c>
      <c r="P149" s="13"/>
    </row>
    <row r="150" spans="1:16" ht="15" customHeight="1">
      <c r="A150" s="15" t="s">
        <v>325</v>
      </c>
      <c r="B150" s="13">
        <v>15464</v>
      </c>
      <c r="C150" s="13">
        <v>12307</v>
      </c>
      <c r="D150" s="14">
        <v>7798</v>
      </c>
      <c r="E150" s="14">
        <v>5645</v>
      </c>
      <c r="F150" s="14">
        <v>8336</v>
      </c>
      <c r="G150" s="14">
        <v>2734</v>
      </c>
      <c r="H150" s="14">
        <v>1461</v>
      </c>
      <c r="I150" s="14">
        <v>1209</v>
      </c>
      <c r="J150" s="14">
        <v>665</v>
      </c>
      <c r="K150" s="14">
        <v>486</v>
      </c>
      <c r="L150" s="14">
        <v>555</v>
      </c>
      <c r="M150" s="14">
        <v>423</v>
      </c>
      <c r="N150" s="14">
        <v>296</v>
      </c>
      <c r="O150" s="13"/>
      <c r="P150" s="13"/>
    </row>
    <row r="151" spans="1:16" ht="15" customHeight="1">
      <c r="A151" s="10" t="s">
        <v>326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5" customHeight="1">
      <c r="A152" s="12" t="s">
        <v>327</v>
      </c>
      <c r="B152" s="26">
        <v>-46328</v>
      </c>
      <c r="C152" s="26">
        <v>-30128</v>
      </c>
      <c r="D152" s="26">
        <v>-47417</v>
      </c>
      <c r="E152" s="26">
        <v>-61431</v>
      </c>
      <c r="F152" s="26">
        <v>-54382</v>
      </c>
      <c r="G152" s="26">
        <v>-41114</v>
      </c>
      <c r="H152" s="26">
        <v>-41711</v>
      </c>
      <c r="I152" s="26">
        <v>-29449</v>
      </c>
      <c r="J152" s="26">
        <v>-18119</v>
      </c>
      <c r="K152" s="26">
        <v>-10966</v>
      </c>
      <c r="L152" s="26">
        <v>-10973</v>
      </c>
      <c r="M152" s="22">
        <v>-7248</v>
      </c>
      <c r="N152" s="22">
        <v>-3231</v>
      </c>
      <c r="O152" s="22">
        <v>-1312</v>
      </c>
      <c r="P152" s="22">
        <v>-633</v>
      </c>
    </row>
    <row r="153" spans="1:16" ht="15" customHeight="1">
      <c r="A153" s="12" t="s">
        <v>328</v>
      </c>
      <c r="B153" s="13">
        <v>19075</v>
      </c>
      <c r="C153" s="13">
        <v>10610</v>
      </c>
      <c r="D153" s="14">
        <v>581</v>
      </c>
      <c r="E153" s="14">
        <v>523</v>
      </c>
      <c r="F153" s="14">
        <v>473</v>
      </c>
      <c r="G153" s="13">
        <v>0</v>
      </c>
      <c r="H153" s="13"/>
      <c r="I153" s="13">
        <v>0</v>
      </c>
      <c r="J153" s="14">
        <v>315</v>
      </c>
      <c r="K153" s="14">
        <v>233</v>
      </c>
      <c r="L153" s="14">
        <v>476</v>
      </c>
      <c r="M153" s="14">
        <v>2378</v>
      </c>
      <c r="N153" s="14">
        <v>677</v>
      </c>
      <c r="O153" s="14">
        <v>473</v>
      </c>
      <c r="P153" s="13"/>
    </row>
    <row r="154" spans="1:16" ht="15" customHeight="1">
      <c r="A154" s="12" t="s">
        <v>329</v>
      </c>
      <c r="B154" s="13"/>
      <c r="C154" s="13"/>
      <c r="D154" s="13"/>
      <c r="E154" s="13">
        <v>0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 ht="15" customHeight="1">
      <c r="A155" s="12" t="s">
        <v>330</v>
      </c>
      <c r="B155" s="13"/>
      <c r="C155" s="13"/>
      <c r="D155" s="13"/>
      <c r="E155" s="14">
        <v>2000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 ht="15" customHeight="1">
      <c r="A156" s="10" t="s">
        <v>331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5" customHeight="1">
      <c r="A157" s="12" t="s">
        <v>332</v>
      </c>
      <c r="B157" s="13">
        <v>18500</v>
      </c>
      <c r="C157" s="16">
        <v>10000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4">
        <v>1562</v>
      </c>
      <c r="N157" s="13"/>
      <c r="O157" s="13"/>
      <c r="P157" s="13"/>
    </row>
    <row r="158" spans="1:16" ht="15" customHeight="1">
      <c r="A158" s="15" t="s">
        <v>333</v>
      </c>
      <c r="B158" s="13"/>
      <c r="C158" s="13">
        <v>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6">
        <v>22</v>
      </c>
      <c r="N158" s="13"/>
      <c r="O158" s="13"/>
      <c r="P158" s="13"/>
    </row>
    <row r="159" spans="1:16" ht="15" customHeight="1">
      <c r="A159" s="15" t="s">
        <v>334</v>
      </c>
      <c r="B159" s="13">
        <v>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4">
        <v>1540</v>
      </c>
      <c r="N159" s="13"/>
      <c r="O159" s="13"/>
      <c r="P159" s="13"/>
    </row>
    <row r="160" spans="1:16" ht="15" customHeight="1">
      <c r="A160" s="15" t="s">
        <v>335</v>
      </c>
      <c r="B160" s="14">
        <v>2750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 ht="15" customHeight="1">
      <c r="A161" s="15" t="s">
        <v>336</v>
      </c>
      <c r="B161" s="14">
        <v>1500</v>
      </c>
      <c r="C161" s="14">
        <v>2750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>
        <v>0</v>
      </c>
      <c r="N161" s="13"/>
      <c r="O161" s="13"/>
      <c r="P161" s="13"/>
    </row>
    <row r="162" spans="1:16" ht="15" customHeight="1">
      <c r="A162" s="15" t="s">
        <v>337</v>
      </c>
      <c r="B162" s="13">
        <v>14250</v>
      </c>
      <c r="C162" s="14">
        <v>7250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>
        <v>0</v>
      </c>
      <c r="N162" s="13"/>
      <c r="O162" s="13"/>
      <c r="P162" s="13"/>
    </row>
    <row r="163" spans="1:16" ht="15" customHeight="1">
      <c r="A163" s="12" t="s">
        <v>338</v>
      </c>
      <c r="B163" s="13">
        <v>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4">
        <v>1540</v>
      </c>
      <c r="N163" s="13"/>
      <c r="O163" s="13"/>
      <c r="P163" s="13"/>
    </row>
    <row r="164" spans="1:16" ht="15" customHeight="1">
      <c r="A164" s="12" t="s">
        <v>339</v>
      </c>
      <c r="B164" s="14">
        <v>4250</v>
      </c>
      <c r="C164" s="14">
        <v>2750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>
        <v>0</v>
      </c>
      <c r="N164" s="13"/>
      <c r="O164" s="13"/>
      <c r="P164" s="13"/>
    </row>
    <row r="165" spans="1:16" ht="15" customHeight="1">
      <c r="A165" s="12" t="s">
        <v>340</v>
      </c>
      <c r="B165" s="13">
        <v>14250</v>
      </c>
      <c r="C165" s="14">
        <v>7250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>
        <v>0</v>
      </c>
      <c r="N165" s="13"/>
      <c r="O165" s="13"/>
      <c r="P165" s="13"/>
    </row>
    <row r="166" spans="1:16" ht="15" customHeight="1">
      <c r="A166" s="10" t="s">
        <v>341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5" customHeight="1">
      <c r="A167" s="12" t="s">
        <v>342</v>
      </c>
      <c r="B167" s="14">
        <v>690</v>
      </c>
      <c r="C167" s="14">
        <v>687</v>
      </c>
      <c r="D167" s="14">
        <v>581</v>
      </c>
      <c r="E167" s="14">
        <v>523</v>
      </c>
      <c r="F167" s="14">
        <v>473</v>
      </c>
      <c r="G167" s="13"/>
      <c r="H167" s="13"/>
      <c r="I167" s="13"/>
      <c r="J167" s="14">
        <v>114</v>
      </c>
      <c r="K167" s="13"/>
      <c r="L167" s="13"/>
      <c r="M167" s="14">
        <v>856</v>
      </c>
      <c r="N167" s="14">
        <v>677</v>
      </c>
      <c r="O167" s="13"/>
      <c r="P167" s="13"/>
    </row>
    <row r="168" spans="1:16" ht="15" customHeight="1">
      <c r="A168" s="15" t="s">
        <v>343</v>
      </c>
      <c r="B168" s="14">
        <v>111</v>
      </c>
      <c r="C168" s="14">
        <v>146</v>
      </c>
      <c r="D168" s="16">
        <v>90</v>
      </c>
      <c r="E168" s="16">
        <v>68</v>
      </c>
      <c r="F168" s="16">
        <v>69</v>
      </c>
      <c r="G168" s="13"/>
      <c r="H168" s="13"/>
      <c r="I168" s="13"/>
      <c r="J168" s="16">
        <v>16</v>
      </c>
      <c r="K168" s="13"/>
      <c r="L168" s="13"/>
      <c r="M168" s="14">
        <v>398</v>
      </c>
      <c r="N168" s="14">
        <v>322</v>
      </c>
      <c r="O168" s="13"/>
      <c r="P168" s="13"/>
    </row>
    <row r="169" spans="1:16" ht="15" customHeight="1">
      <c r="A169" s="15" t="s">
        <v>344</v>
      </c>
      <c r="B169" s="16">
        <v>64</v>
      </c>
      <c r="C169" s="16">
        <v>57</v>
      </c>
      <c r="D169" s="16">
        <v>65</v>
      </c>
      <c r="E169" s="16">
        <v>51</v>
      </c>
      <c r="F169" s="16">
        <v>48</v>
      </c>
      <c r="G169" s="13"/>
      <c r="H169" s="13"/>
      <c r="I169" s="13"/>
      <c r="J169" s="16">
        <v>15</v>
      </c>
      <c r="K169" s="13"/>
      <c r="L169" s="13"/>
      <c r="M169" s="14">
        <v>278</v>
      </c>
      <c r="N169" s="14">
        <v>228</v>
      </c>
      <c r="O169" s="13"/>
      <c r="P169" s="13"/>
    </row>
    <row r="170" spans="1:16" ht="15" customHeight="1">
      <c r="A170" s="15" t="s">
        <v>345</v>
      </c>
      <c r="B170" s="16">
        <v>64</v>
      </c>
      <c r="C170" s="16">
        <v>57</v>
      </c>
      <c r="D170" s="16">
        <v>45</v>
      </c>
      <c r="E170" s="16">
        <v>41</v>
      </c>
      <c r="F170" s="16">
        <v>35</v>
      </c>
      <c r="G170" s="13"/>
      <c r="H170" s="13"/>
      <c r="I170" s="13"/>
      <c r="J170" s="16">
        <v>16</v>
      </c>
      <c r="K170" s="13"/>
      <c r="L170" s="13"/>
      <c r="M170" s="14">
        <v>125</v>
      </c>
      <c r="N170" s="14">
        <v>109</v>
      </c>
      <c r="O170" s="13"/>
      <c r="P170" s="13"/>
    </row>
    <row r="171" spans="1:16" ht="15" customHeight="1">
      <c r="A171" s="15" t="s">
        <v>346</v>
      </c>
      <c r="B171" s="16">
        <v>60</v>
      </c>
      <c r="C171" s="16">
        <v>53</v>
      </c>
      <c r="D171" s="16">
        <v>45</v>
      </c>
      <c r="E171" s="16">
        <v>41</v>
      </c>
      <c r="F171" s="16">
        <v>35</v>
      </c>
      <c r="G171" s="13"/>
      <c r="H171" s="13"/>
      <c r="I171" s="13"/>
      <c r="J171" s="16">
        <v>16</v>
      </c>
      <c r="K171" s="13"/>
      <c r="L171" s="13"/>
      <c r="M171" s="16">
        <v>20</v>
      </c>
      <c r="N171" s="16">
        <v>17</v>
      </c>
      <c r="O171" s="13"/>
      <c r="P171" s="13"/>
    </row>
    <row r="172" spans="1:16" ht="15" customHeight="1">
      <c r="A172" s="15" t="s">
        <v>347</v>
      </c>
      <c r="B172" s="16">
        <v>60</v>
      </c>
      <c r="C172" s="16">
        <v>52</v>
      </c>
      <c r="D172" s="16">
        <v>45</v>
      </c>
      <c r="E172" s="16">
        <v>41</v>
      </c>
      <c r="F172" s="16">
        <v>35</v>
      </c>
      <c r="G172" s="13"/>
      <c r="H172" s="13"/>
      <c r="I172" s="13"/>
      <c r="J172" s="16">
        <v>17</v>
      </c>
      <c r="K172" s="13"/>
      <c r="L172" s="13"/>
      <c r="M172" s="16">
        <v>15</v>
      </c>
      <c r="N172" s="16">
        <v>11</v>
      </c>
      <c r="O172" s="13"/>
      <c r="P172" s="13"/>
    </row>
    <row r="173" spans="1:16" ht="15" customHeight="1">
      <c r="A173" s="15" t="s">
        <v>348</v>
      </c>
      <c r="B173" s="14">
        <v>492</v>
      </c>
      <c r="C173" s="14">
        <v>460</v>
      </c>
      <c r="D173" s="14">
        <v>406</v>
      </c>
      <c r="E173" s="14">
        <v>401</v>
      </c>
      <c r="F173" s="14">
        <v>371</v>
      </c>
      <c r="G173" s="13"/>
      <c r="H173" s="13"/>
      <c r="I173" s="13"/>
      <c r="J173" s="16">
        <v>94</v>
      </c>
      <c r="K173" s="13"/>
      <c r="L173" s="13"/>
      <c r="M173" s="14">
        <v>143</v>
      </c>
      <c r="N173" s="14">
        <v>130</v>
      </c>
      <c r="O173" s="13"/>
      <c r="P173" s="13"/>
    </row>
    <row r="174" spans="1:16" ht="15" customHeight="1">
      <c r="A174" s="15" t="s">
        <v>349</v>
      </c>
      <c r="B174" s="14">
        <v>161</v>
      </c>
      <c r="C174" s="14">
        <v>138</v>
      </c>
      <c r="D174" s="14">
        <v>115</v>
      </c>
      <c r="E174" s="14">
        <v>120</v>
      </c>
      <c r="F174" s="14">
        <v>120</v>
      </c>
      <c r="G174" s="13"/>
      <c r="H174" s="13"/>
      <c r="I174" s="13"/>
      <c r="J174" s="16">
        <v>60</v>
      </c>
      <c r="K174" s="13"/>
      <c r="L174" s="13"/>
      <c r="M174" s="14">
        <v>123</v>
      </c>
      <c r="N174" s="14">
        <v>140</v>
      </c>
      <c r="O174" s="13"/>
      <c r="P174" s="13"/>
    </row>
    <row r="175" spans="1:16" ht="15" customHeight="1">
      <c r="A175" s="12" t="s">
        <v>350</v>
      </c>
      <c r="B175" s="14">
        <v>128</v>
      </c>
      <c r="C175" s="14">
        <v>114</v>
      </c>
      <c r="D175" s="14">
        <v>110</v>
      </c>
      <c r="E175" s="16">
        <v>92</v>
      </c>
      <c r="F175" s="16">
        <v>83</v>
      </c>
      <c r="G175" s="13"/>
      <c r="H175" s="13"/>
      <c r="I175" s="13"/>
      <c r="J175" s="16">
        <v>31</v>
      </c>
      <c r="K175" s="13"/>
      <c r="L175" s="13"/>
      <c r="M175" s="14">
        <v>403</v>
      </c>
      <c r="N175" s="14">
        <v>337</v>
      </c>
      <c r="O175" s="13"/>
      <c r="P175" s="13"/>
    </row>
    <row r="176" spans="1:16" ht="15" customHeight="1">
      <c r="A176" s="12" t="s">
        <v>351</v>
      </c>
      <c r="B176" s="14">
        <v>120</v>
      </c>
      <c r="C176" s="14">
        <v>105</v>
      </c>
      <c r="D176" s="16">
        <v>90</v>
      </c>
      <c r="E176" s="16">
        <v>82</v>
      </c>
      <c r="F176" s="16">
        <v>70</v>
      </c>
      <c r="G176" s="13"/>
      <c r="H176" s="13"/>
      <c r="I176" s="13"/>
      <c r="J176" s="16">
        <v>33</v>
      </c>
      <c r="K176" s="13"/>
      <c r="L176" s="13"/>
      <c r="M176" s="16">
        <v>35</v>
      </c>
      <c r="N176" s="16">
        <v>28</v>
      </c>
      <c r="O176" s="13"/>
      <c r="P176" s="13"/>
    </row>
    <row r="177" spans="1:16" ht="15" customHeight="1">
      <c r="A177" s="12" t="s">
        <v>352</v>
      </c>
      <c r="B177" s="14">
        <v>492</v>
      </c>
      <c r="C177" s="14">
        <v>460</v>
      </c>
      <c r="D177" s="14">
        <v>406</v>
      </c>
      <c r="E177" s="14">
        <v>401</v>
      </c>
      <c r="F177" s="14">
        <v>371</v>
      </c>
      <c r="G177" s="13"/>
      <c r="H177" s="13"/>
      <c r="I177" s="13"/>
      <c r="J177" s="16">
        <v>94</v>
      </c>
      <c r="K177" s="13"/>
      <c r="L177" s="13"/>
      <c r="M177" s="14">
        <v>143</v>
      </c>
      <c r="N177" s="14">
        <v>130</v>
      </c>
      <c r="O177" s="13"/>
      <c r="P177" s="13"/>
    </row>
    <row r="178" spans="1:16" ht="15" customHeight="1">
      <c r="A178" s="10" t="s">
        <v>353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5" customHeight="1">
      <c r="A179" s="12" t="s">
        <v>354</v>
      </c>
      <c r="B179" s="16">
        <v>11.6</v>
      </c>
      <c r="C179" s="16">
        <v>12.5</v>
      </c>
      <c r="D179" s="16">
        <v>13</v>
      </c>
      <c r="E179" s="16">
        <v>12.2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 ht="15" customHeight="1">
      <c r="A180" s="12" t="s">
        <v>355</v>
      </c>
      <c r="B180" s="16">
        <v>14</v>
      </c>
      <c r="C180" s="16">
        <v>14.4</v>
      </c>
      <c r="D180" s="16">
        <v>13.9</v>
      </c>
      <c r="E180" s="16">
        <v>14.9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 ht="15" customHeight="1">
      <c r="A181" s="12" t="s">
        <v>356</v>
      </c>
      <c r="B181" s="27">
        <v>0</v>
      </c>
      <c r="C181" s="27">
        <v>0</v>
      </c>
      <c r="D181" s="27">
        <v>0</v>
      </c>
      <c r="E181" s="27">
        <v>0</v>
      </c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</row>
    <row r="182" spans="1:16" ht="15" customHeight="1">
      <c r="A182" s="12" t="s">
        <v>357</v>
      </c>
      <c r="B182" s="27">
        <v>0</v>
      </c>
      <c r="C182" s="27">
        <v>0</v>
      </c>
      <c r="D182" s="27">
        <v>0</v>
      </c>
      <c r="E182" s="27">
        <v>0</v>
      </c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</row>
    <row r="183" spans="1:16" ht="15" customHeight="1">
      <c r="A183" s="10" t="s">
        <v>191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5" customHeight="1">
      <c r="A184" s="12" t="s">
        <v>358</v>
      </c>
      <c r="B184" s="13">
        <v>11543</v>
      </c>
      <c r="C184" s="13">
        <v>17842</v>
      </c>
      <c r="D184" s="13">
        <v>28930</v>
      </c>
      <c r="E184" s="13">
        <v>43113</v>
      </c>
      <c r="F184" s="13">
        <v>32093</v>
      </c>
      <c r="G184" s="13">
        <v>33444</v>
      </c>
      <c r="H184" s="13">
        <v>36724</v>
      </c>
      <c r="I184" s="13">
        <v>22623</v>
      </c>
      <c r="J184" s="13">
        <v>14820</v>
      </c>
      <c r="K184" s="14">
        <v>7651</v>
      </c>
      <c r="L184" s="14">
        <v>8647</v>
      </c>
      <c r="M184" s="14">
        <v>7831</v>
      </c>
      <c r="N184" s="14">
        <v>2193</v>
      </c>
      <c r="O184" s="16">
        <v>72</v>
      </c>
      <c r="P184" s="13"/>
    </row>
    <row r="185" spans="1:16" ht="15" customHeight="1">
      <c r="A185" s="12" t="s">
        <v>359</v>
      </c>
      <c r="B185" s="13">
        <v>167107</v>
      </c>
      <c r="C185" s="13">
        <v>150740</v>
      </c>
      <c r="D185" s="13">
        <v>130189</v>
      </c>
      <c r="E185" s="13">
        <v>122690</v>
      </c>
      <c r="F185" s="13">
        <v>95582</v>
      </c>
      <c r="G185" s="13">
        <v>69014</v>
      </c>
      <c r="H185" s="13">
        <v>58224</v>
      </c>
      <c r="I185" s="13">
        <v>37936</v>
      </c>
      <c r="J185" s="13">
        <v>26474</v>
      </c>
      <c r="K185" s="13">
        <v>17670</v>
      </c>
      <c r="L185" s="13">
        <v>13733</v>
      </c>
      <c r="M185" s="13">
        <v>12132</v>
      </c>
      <c r="N185" s="14">
        <v>4737</v>
      </c>
      <c r="O185" s="14">
        <v>1168</v>
      </c>
      <c r="P185" s="22">
        <v>-485</v>
      </c>
    </row>
    <row r="186" spans="1:16" ht="15" customHeight="1">
      <c r="A186" s="12" t="s">
        <v>360</v>
      </c>
      <c r="B186" s="13">
        <v>41862</v>
      </c>
      <c r="C186" s="13">
        <v>14681</v>
      </c>
      <c r="D186" s="13">
        <v>16601</v>
      </c>
      <c r="E186" s="13">
        <v>17576</v>
      </c>
      <c r="F186" s="13">
        <v>19079</v>
      </c>
      <c r="G186" s="13">
        <v>10019</v>
      </c>
      <c r="H186" s="14">
        <v>8079</v>
      </c>
      <c r="I186" s="14">
        <v>8903</v>
      </c>
      <c r="J186" s="14">
        <v>4907</v>
      </c>
      <c r="K186" s="14">
        <v>4315</v>
      </c>
      <c r="L186" s="14">
        <v>3323</v>
      </c>
      <c r="M186" s="14">
        <v>2384</v>
      </c>
      <c r="N186" s="14">
        <v>1512</v>
      </c>
      <c r="O186" s="14">
        <v>1785</v>
      </c>
      <c r="P186" s="14">
        <v>633</v>
      </c>
    </row>
    <row r="187" spans="1:16" ht="15" customHeight="1">
      <c r="A187" s="12" t="s">
        <v>361</v>
      </c>
      <c r="B187" s="13">
        <v>65403</v>
      </c>
      <c r="C187" s="13">
        <v>40738</v>
      </c>
      <c r="D187" s="13">
        <v>47998</v>
      </c>
      <c r="E187" s="13">
        <v>61954</v>
      </c>
      <c r="F187" s="13">
        <v>54855</v>
      </c>
      <c r="G187" s="13">
        <v>41114</v>
      </c>
      <c r="H187" s="13">
        <v>41711</v>
      </c>
      <c r="I187" s="13">
        <v>29449</v>
      </c>
      <c r="J187" s="13">
        <v>18434</v>
      </c>
      <c r="K187" s="13">
        <v>11199</v>
      </c>
      <c r="L187" s="13">
        <v>11449</v>
      </c>
      <c r="M187" s="14">
        <v>9626</v>
      </c>
      <c r="N187" s="14">
        <v>3908</v>
      </c>
      <c r="O187" s="14">
        <v>1785</v>
      </c>
      <c r="P187" s="14">
        <v>633</v>
      </c>
    </row>
    <row r="188" spans="1:16" ht="15" customHeight="1">
      <c r="A188" s="12" t="s">
        <v>362</v>
      </c>
      <c r="B188" s="13">
        <v>19075</v>
      </c>
      <c r="C188" s="13">
        <v>10610</v>
      </c>
      <c r="D188" s="14">
        <v>581</v>
      </c>
      <c r="E188" s="14">
        <v>523</v>
      </c>
      <c r="F188" s="14">
        <v>473</v>
      </c>
      <c r="G188" s="13">
        <v>0</v>
      </c>
      <c r="H188" s="13"/>
      <c r="I188" s="13">
        <v>0</v>
      </c>
      <c r="J188" s="14">
        <v>315</v>
      </c>
      <c r="K188" s="14">
        <v>233</v>
      </c>
      <c r="L188" s="14">
        <v>476</v>
      </c>
      <c r="M188" s="14">
        <v>2378</v>
      </c>
      <c r="N188" s="14">
        <v>1292</v>
      </c>
      <c r="O188" s="14">
        <v>1088</v>
      </c>
      <c r="P188" s="13"/>
    </row>
    <row r="189" spans="1:16" ht="15" customHeight="1">
      <c r="A189" s="12" t="s">
        <v>363</v>
      </c>
      <c r="B189" s="14">
        <v>6141</v>
      </c>
      <c r="C189" s="14">
        <v>6201</v>
      </c>
      <c r="D189" s="14">
        <v>6775</v>
      </c>
      <c r="E189" s="14">
        <v>6234</v>
      </c>
      <c r="F189" s="16">
        <v>86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 ht="15" customHeight="1">
      <c r="A190" s="12" t="s">
        <v>364</v>
      </c>
      <c r="B190" s="13">
        <v>106840</v>
      </c>
      <c r="C190" s="13">
        <v>95585</v>
      </c>
      <c r="D190" s="13">
        <v>77462</v>
      </c>
      <c r="E190" s="13">
        <v>66859</v>
      </c>
      <c r="F190" s="13">
        <v>46672</v>
      </c>
      <c r="G190" s="13">
        <v>43013</v>
      </c>
      <c r="H190" s="13">
        <v>32636</v>
      </c>
      <c r="I190" s="13">
        <v>29745</v>
      </c>
      <c r="J190" s="13">
        <v>26099</v>
      </c>
      <c r="K190" s="13">
        <v>25130</v>
      </c>
      <c r="L190" s="14">
        <v>4497</v>
      </c>
      <c r="M190" s="14">
        <v>4507</v>
      </c>
      <c r="N190" s="14">
        <v>1668</v>
      </c>
      <c r="O190" s="14">
        <v>850</v>
      </c>
      <c r="P190" s="14">
        <v>235</v>
      </c>
    </row>
    <row r="191" spans="1:16" ht="15" customHeight="1">
      <c r="A191" s="12" t="s">
        <v>365</v>
      </c>
      <c r="B191" s="13">
        <v>106840</v>
      </c>
      <c r="C191" s="13">
        <v>95585</v>
      </c>
      <c r="D191" s="13">
        <v>77462</v>
      </c>
      <c r="E191" s="13">
        <v>66859</v>
      </c>
      <c r="F191" s="13">
        <v>46672</v>
      </c>
      <c r="G191" s="13">
        <v>43013</v>
      </c>
      <c r="H191" s="13">
        <v>32636</v>
      </c>
      <c r="I191" s="13">
        <v>29745</v>
      </c>
      <c r="J191" s="13">
        <v>26099</v>
      </c>
      <c r="K191" s="13">
        <v>25130</v>
      </c>
      <c r="L191" s="14">
        <v>4497</v>
      </c>
      <c r="M191" s="14">
        <v>4507</v>
      </c>
      <c r="N191" s="14">
        <v>1668</v>
      </c>
      <c r="O191" s="14">
        <v>850</v>
      </c>
      <c r="P191" s="14">
        <v>235</v>
      </c>
    </row>
    <row r="192" spans="1:16" ht="15" customHeight="1">
      <c r="A192" s="12" t="s">
        <v>366</v>
      </c>
      <c r="B192" s="13"/>
      <c r="C192" s="13"/>
      <c r="D192" s="13"/>
      <c r="E192" s="13"/>
      <c r="F192" s="14">
        <v>1039</v>
      </c>
      <c r="G192" s="14">
        <v>673</v>
      </c>
      <c r="H192" s="13"/>
      <c r="I192" s="13"/>
      <c r="J192" s="14">
        <v>163</v>
      </c>
      <c r="K192" s="14">
        <v>769</v>
      </c>
      <c r="L192" s="13"/>
      <c r="M192" s="13"/>
      <c r="N192" s="13"/>
      <c r="O192" s="13"/>
      <c r="P192" s="13"/>
    </row>
    <row r="193" spans="1:16" ht="15" customHeight="1">
      <c r="A193" s="12" t="s">
        <v>367</v>
      </c>
      <c r="B193" s="13">
        <v>153168</v>
      </c>
      <c r="C193" s="13">
        <v>125713</v>
      </c>
      <c r="D193" s="13">
        <v>124879</v>
      </c>
      <c r="E193" s="13">
        <v>128290</v>
      </c>
      <c r="F193" s="13">
        <v>101054</v>
      </c>
      <c r="G193" s="13">
        <v>84127</v>
      </c>
      <c r="H193" s="13">
        <v>74347</v>
      </c>
      <c r="I193" s="13">
        <v>59194</v>
      </c>
      <c r="J193" s="13">
        <v>44218</v>
      </c>
      <c r="K193" s="13">
        <v>36096</v>
      </c>
      <c r="L193" s="13">
        <v>15470</v>
      </c>
      <c r="M193" s="13">
        <v>11755</v>
      </c>
      <c r="N193" s="14">
        <v>4284</v>
      </c>
      <c r="O193" s="14">
        <v>1547</v>
      </c>
      <c r="P193" s="14">
        <v>868</v>
      </c>
    </row>
    <row r="194" spans="1:16" ht="15" customHeight="1">
      <c r="A194" s="12" t="s">
        <v>368</v>
      </c>
      <c r="B194" s="13">
        <v>131726</v>
      </c>
      <c r="C194" s="13">
        <v>104510</v>
      </c>
      <c r="D194" s="13">
        <v>105048</v>
      </c>
      <c r="E194" s="13">
        <v>108617</v>
      </c>
      <c r="F194" s="13">
        <v>81445</v>
      </c>
      <c r="G194" s="13">
        <v>64532</v>
      </c>
      <c r="H194" s="13">
        <v>54242</v>
      </c>
      <c r="I194" s="13">
        <v>38537</v>
      </c>
      <c r="J194" s="13">
        <v>22946</v>
      </c>
      <c r="K194" s="13">
        <v>14186</v>
      </c>
      <c r="L194" s="13">
        <v>13748</v>
      </c>
      <c r="M194" s="13">
        <v>10367</v>
      </c>
      <c r="N194" s="14">
        <v>4737</v>
      </c>
      <c r="O194" s="14">
        <v>2066</v>
      </c>
      <c r="P194" s="14">
        <v>868</v>
      </c>
    </row>
    <row r="195" spans="1:16" ht="15" customHeight="1">
      <c r="A195" s="12" t="s">
        <v>369</v>
      </c>
      <c r="B195" s="13">
        <v>131726</v>
      </c>
      <c r="C195" s="13">
        <v>104510</v>
      </c>
      <c r="D195" s="13">
        <v>105048</v>
      </c>
      <c r="E195" s="13">
        <v>108617</v>
      </c>
      <c r="F195" s="13">
        <v>81445</v>
      </c>
      <c r="G195" s="13">
        <v>64532</v>
      </c>
      <c r="H195" s="13">
        <v>54242</v>
      </c>
      <c r="I195" s="13">
        <v>38537</v>
      </c>
      <c r="J195" s="13">
        <v>22946</v>
      </c>
      <c r="K195" s="13">
        <v>14186</v>
      </c>
      <c r="L195" s="13">
        <v>13748</v>
      </c>
      <c r="M195" s="13">
        <v>10367</v>
      </c>
      <c r="N195" s="14">
        <v>4122</v>
      </c>
      <c r="O195" s="14">
        <v>1451</v>
      </c>
      <c r="P195" s="14">
        <v>868</v>
      </c>
    </row>
    <row r="196" spans="1:16" ht="15" customHeight="1">
      <c r="A196" s="12" t="s">
        <v>370</v>
      </c>
      <c r="B196" s="13">
        <v>172243</v>
      </c>
      <c r="C196" s="13">
        <v>136323</v>
      </c>
      <c r="D196" s="13">
        <v>125460</v>
      </c>
      <c r="E196" s="13">
        <v>128813</v>
      </c>
      <c r="F196" s="13">
        <v>101527</v>
      </c>
      <c r="G196" s="13">
        <v>84127</v>
      </c>
      <c r="H196" s="13">
        <v>74347</v>
      </c>
      <c r="I196" s="13">
        <v>59194</v>
      </c>
      <c r="J196" s="13">
        <v>44533</v>
      </c>
      <c r="K196" s="13">
        <v>36329</v>
      </c>
      <c r="L196" s="13">
        <v>15946</v>
      </c>
      <c r="M196" s="13">
        <v>14133</v>
      </c>
      <c r="N196" s="14">
        <v>4961</v>
      </c>
      <c r="O196" s="14">
        <v>2020</v>
      </c>
      <c r="P196" s="14">
        <v>868</v>
      </c>
    </row>
    <row r="197" spans="1:16" ht="15" customHeight="1">
      <c r="A197" s="12" t="s">
        <v>371</v>
      </c>
      <c r="B197" s="13">
        <v>172243</v>
      </c>
      <c r="C197" s="13">
        <v>136323</v>
      </c>
      <c r="D197" s="13">
        <v>125460</v>
      </c>
      <c r="E197" s="13">
        <v>128813</v>
      </c>
      <c r="F197" s="13">
        <v>101527</v>
      </c>
      <c r="G197" s="13">
        <v>84127</v>
      </c>
      <c r="H197" s="13">
        <v>74347</v>
      </c>
      <c r="I197" s="13">
        <v>59194</v>
      </c>
      <c r="J197" s="13">
        <v>44533</v>
      </c>
      <c r="K197" s="13">
        <v>36329</v>
      </c>
      <c r="L197" s="13">
        <v>15946</v>
      </c>
      <c r="M197" s="13">
        <v>14133</v>
      </c>
      <c r="N197" s="14">
        <v>5576</v>
      </c>
      <c r="O197" s="14">
        <v>2635</v>
      </c>
      <c r="P197" s="14">
        <v>868</v>
      </c>
    </row>
    <row r="198" spans="1:16" ht="15" customHeight="1">
      <c r="A198" s="12" t="s">
        <v>372</v>
      </c>
      <c r="B198" s="13">
        <v>197663</v>
      </c>
      <c r="C198" s="13">
        <v>158701</v>
      </c>
      <c r="D198" s="13">
        <v>144852</v>
      </c>
      <c r="E198" s="13">
        <v>144335</v>
      </c>
      <c r="F198" s="13">
        <v>118323</v>
      </c>
      <c r="G198" s="13">
        <v>90317</v>
      </c>
      <c r="H198" s="13">
        <v>80764</v>
      </c>
      <c r="I198" s="13">
        <v>62086</v>
      </c>
      <c r="J198" s="13">
        <v>47482</v>
      </c>
      <c r="K198" s="13">
        <v>38542</v>
      </c>
      <c r="L198" s="13">
        <v>16795</v>
      </c>
      <c r="M198" s="13">
        <v>14051</v>
      </c>
      <c r="N198" s="14">
        <v>5432</v>
      </c>
      <c r="O198" s="14">
        <v>2601</v>
      </c>
      <c r="P198" s="14">
        <v>868</v>
      </c>
    </row>
    <row r="199" spans="1:16" ht="15" customHeight="1">
      <c r="A199" s="12" t="s">
        <v>373</v>
      </c>
      <c r="B199" s="13">
        <v>123604</v>
      </c>
      <c r="C199" s="13">
        <v>105872</v>
      </c>
      <c r="D199" s="13">
        <v>80124</v>
      </c>
      <c r="E199" s="13">
        <v>64596</v>
      </c>
      <c r="F199" s="13">
        <v>48436</v>
      </c>
      <c r="G199" s="13">
        <v>28553</v>
      </c>
      <c r="H199" s="13">
        <v>17740</v>
      </c>
      <c r="I199" s="13">
        <v>12438</v>
      </c>
      <c r="J199" s="14">
        <v>9729</v>
      </c>
      <c r="K199" s="14">
        <v>8595</v>
      </c>
      <c r="L199" s="14">
        <v>3986</v>
      </c>
      <c r="M199" s="14">
        <v>3249</v>
      </c>
      <c r="N199" s="14">
        <v>1645</v>
      </c>
      <c r="O199" s="14">
        <v>707</v>
      </c>
      <c r="P199" s="14">
        <v>148</v>
      </c>
    </row>
    <row r="200" spans="1:16" ht="15" customHeight="1">
      <c r="A200" s="12" t="s">
        <v>374</v>
      </c>
      <c r="B200" s="13"/>
      <c r="C200" s="13"/>
      <c r="D200" s="14">
        <v>561</v>
      </c>
      <c r="E200" s="14">
        <v>382</v>
      </c>
      <c r="F200" s="14">
        <v>269</v>
      </c>
      <c r="G200" s="14">
        <v>147</v>
      </c>
      <c r="H200" s="16">
        <v>98</v>
      </c>
      <c r="I200" s="16">
        <v>90</v>
      </c>
      <c r="J200" s="16">
        <v>56</v>
      </c>
      <c r="K200" s="16">
        <v>66</v>
      </c>
      <c r="L200" s="16">
        <v>38</v>
      </c>
      <c r="M200" s="16">
        <v>30</v>
      </c>
      <c r="N200" s="16">
        <v>90</v>
      </c>
      <c r="O200" s="16">
        <v>42</v>
      </c>
      <c r="P200" s="13"/>
    </row>
    <row r="201" spans="1:16" ht="15" customHeight="1">
      <c r="A201" s="12" t="s">
        <v>375</v>
      </c>
      <c r="B201" s="13">
        <v>53405</v>
      </c>
      <c r="C201" s="13">
        <v>32523</v>
      </c>
      <c r="D201" s="13">
        <v>45531</v>
      </c>
      <c r="E201" s="13">
        <v>60689</v>
      </c>
      <c r="F201" s="13">
        <v>51172</v>
      </c>
      <c r="G201" s="13">
        <v>43463</v>
      </c>
      <c r="H201" s="13">
        <v>44803</v>
      </c>
      <c r="I201" s="13">
        <v>31526</v>
      </c>
      <c r="J201" s="13">
        <v>19727</v>
      </c>
      <c r="K201" s="13">
        <v>11966</v>
      </c>
      <c r="L201" s="13">
        <v>11970</v>
      </c>
      <c r="M201" s="13">
        <v>10215</v>
      </c>
      <c r="N201" s="14">
        <v>3705</v>
      </c>
      <c r="O201" s="14">
        <v>1857</v>
      </c>
      <c r="P201" s="13"/>
    </row>
    <row r="202" spans="1:16" ht="15" customHeight="1">
      <c r="A202" s="12" t="s">
        <v>376</v>
      </c>
      <c r="B202" s="26">
        <v>-11998</v>
      </c>
      <c r="C202" s="22">
        <v>-8215</v>
      </c>
      <c r="D202" s="22">
        <v>-2467</v>
      </c>
      <c r="E202" s="22">
        <v>-1265</v>
      </c>
      <c r="F202" s="22">
        <v>-3683</v>
      </c>
      <c r="G202" s="14">
        <v>2349</v>
      </c>
      <c r="H202" s="14">
        <v>3092</v>
      </c>
      <c r="I202" s="14">
        <v>2077</v>
      </c>
      <c r="J202" s="14">
        <v>1293</v>
      </c>
      <c r="K202" s="14">
        <v>767</v>
      </c>
      <c r="L202" s="14">
        <v>521</v>
      </c>
      <c r="M202" s="14">
        <v>589</v>
      </c>
      <c r="N202" s="22">
        <v>-203</v>
      </c>
      <c r="O202" s="16">
        <v>72</v>
      </c>
      <c r="P202" s="13"/>
    </row>
    <row r="203" spans="1:16" ht="15" customHeight="1">
      <c r="A203" s="12" t="s">
        <v>377</v>
      </c>
      <c r="B203" s="13">
        <v>58722</v>
      </c>
      <c r="C203" s="13">
        <v>37006</v>
      </c>
      <c r="D203" s="13">
        <v>51126</v>
      </c>
      <c r="E203" s="13">
        <v>64245</v>
      </c>
      <c r="F203" s="13">
        <v>54153</v>
      </c>
      <c r="G203" s="13">
        <v>45894</v>
      </c>
      <c r="H203" s="13">
        <v>46102</v>
      </c>
      <c r="I203" s="13">
        <v>32610</v>
      </c>
      <c r="J203" s="13">
        <v>20366</v>
      </c>
      <c r="K203" s="13">
        <v>12412</v>
      </c>
      <c r="L203" s="13">
        <v>12008</v>
      </c>
      <c r="M203" s="13">
        <v>10223</v>
      </c>
      <c r="N203" s="14">
        <v>3795</v>
      </c>
      <c r="O203" s="14">
        <v>2036</v>
      </c>
      <c r="P203" s="13"/>
    </row>
    <row r="204" spans="1:16" ht="15" customHeight="1">
      <c r="A204" s="12" t="s">
        <v>378</v>
      </c>
      <c r="B204" s="13">
        <v>153168.01999999999</v>
      </c>
      <c r="C204" s="13">
        <v>125713.04</v>
      </c>
      <c r="D204" s="13">
        <v>124879.02</v>
      </c>
      <c r="E204" s="13">
        <v>128290.02</v>
      </c>
      <c r="F204" s="13">
        <v>101054.02</v>
      </c>
      <c r="G204" s="13">
        <v>84127</v>
      </c>
      <c r="H204" s="13">
        <v>74347</v>
      </c>
      <c r="I204" s="13">
        <v>59194</v>
      </c>
      <c r="J204" s="13">
        <v>44218</v>
      </c>
      <c r="K204" s="13">
        <v>36096</v>
      </c>
      <c r="L204" s="13">
        <v>15470</v>
      </c>
      <c r="M204" s="13">
        <v>11755</v>
      </c>
      <c r="N204" s="14">
        <v>4284</v>
      </c>
      <c r="O204" s="14">
        <v>1547</v>
      </c>
      <c r="P204" s="14">
        <v>868</v>
      </c>
    </row>
    <row r="205" spans="1:16" ht="15" customHeight="1">
      <c r="A205" s="10" t="s">
        <v>379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5" customHeight="1">
      <c r="A206" s="12" t="s">
        <v>380</v>
      </c>
      <c r="B206" s="14">
        <v>3121</v>
      </c>
      <c r="C206" s="14">
        <v>3231</v>
      </c>
      <c r="D206" s="14">
        <v>3290</v>
      </c>
      <c r="E206" s="14">
        <v>3503</v>
      </c>
      <c r="F206" s="14">
        <v>3663</v>
      </c>
      <c r="G206" s="14">
        <v>3821</v>
      </c>
      <c r="H206" s="14">
        <v>4019</v>
      </c>
      <c r="I206" s="14">
        <v>4767</v>
      </c>
      <c r="J206" s="14">
        <v>5132</v>
      </c>
      <c r="K206" s="14">
        <v>5243</v>
      </c>
      <c r="L206" s="14">
        <v>4921</v>
      </c>
      <c r="M206" s="14">
        <v>5005</v>
      </c>
      <c r="N206" s="14">
        <v>1180</v>
      </c>
      <c r="O206" s="13"/>
      <c r="P206" s="13"/>
    </row>
    <row r="207" spans="1:16" ht="15" customHeight="1">
      <c r="A207" s="10" t="s">
        <v>381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5" customHeight="1">
      <c r="A208" s="12" t="s">
        <v>382</v>
      </c>
      <c r="B208" s="13">
        <v>18849</v>
      </c>
      <c r="C208" s="13">
        <v>16668</v>
      </c>
      <c r="D208" s="13">
        <v>13873</v>
      </c>
      <c r="E208" s="13">
        <v>10654</v>
      </c>
      <c r="F208" s="13">
        <v>10324</v>
      </c>
      <c r="G208" s="13">
        <v>14651</v>
      </c>
      <c r="H208" s="14">
        <v>4644</v>
      </c>
      <c r="I208" s="14">
        <v>1964</v>
      </c>
      <c r="J208" s="14">
        <v>1452</v>
      </c>
      <c r="K208" s="14">
        <v>1101</v>
      </c>
      <c r="L208" s="14">
        <v>978</v>
      </c>
      <c r="M208" s="14">
        <v>851</v>
      </c>
      <c r="N208" s="14">
        <v>945</v>
      </c>
      <c r="O208" s="13"/>
      <c r="P208" s="13"/>
    </row>
    <row r="209" spans="1:16" ht="15" customHeight="1">
      <c r="A209" s="15" t="s">
        <v>383</v>
      </c>
      <c r="B209" s="14">
        <v>2219</v>
      </c>
      <c r="C209" s="14">
        <v>1739</v>
      </c>
      <c r="D209" s="14">
        <v>1425</v>
      </c>
      <c r="E209" s="14">
        <v>1300</v>
      </c>
      <c r="F209" s="14">
        <v>1060</v>
      </c>
      <c r="G209" s="14">
        <v>698</v>
      </c>
      <c r="H209" s="14">
        <v>409</v>
      </c>
      <c r="I209" s="14">
        <v>277</v>
      </c>
      <c r="J209" s="14">
        <v>209</v>
      </c>
      <c r="K209" s="14">
        <v>155</v>
      </c>
      <c r="L209" s="14">
        <v>142</v>
      </c>
      <c r="M209" s="14">
        <v>142</v>
      </c>
      <c r="N209" s="14">
        <v>180</v>
      </c>
      <c r="O209" s="13"/>
      <c r="P209" s="13"/>
    </row>
    <row r="210" spans="1:16" ht="15" customHeight="1">
      <c r="A210" s="15" t="s">
        <v>384</v>
      </c>
      <c r="B210" s="14">
        <v>2330</v>
      </c>
      <c r="C210" s="14">
        <v>2034</v>
      </c>
      <c r="D210" s="14">
        <v>1542</v>
      </c>
      <c r="E210" s="14">
        <v>1394</v>
      </c>
      <c r="F210" s="14">
        <v>1244</v>
      </c>
      <c r="G210" s="14">
        <v>946</v>
      </c>
      <c r="H210" s="14">
        <v>464</v>
      </c>
      <c r="I210" s="14">
        <v>284</v>
      </c>
      <c r="J210" s="14">
        <v>230</v>
      </c>
      <c r="K210" s="14">
        <v>161</v>
      </c>
      <c r="L210" s="14">
        <v>142</v>
      </c>
      <c r="M210" s="14">
        <v>128</v>
      </c>
      <c r="N210" s="14">
        <v>130</v>
      </c>
      <c r="O210" s="13"/>
      <c r="P210" s="13"/>
    </row>
    <row r="211" spans="1:16" ht="15" customHeight="1">
      <c r="A211" s="15" t="s">
        <v>385</v>
      </c>
      <c r="B211" s="14">
        <v>2264</v>
      </c>
      <c r="C211" s="14">
        <v>1771</v>
      </c>
      <c r="D211" s="14">
        <v>1513</v>
      </c>
      <c r="E211" s="14">
        <v>1266</v>
      </c>
      <c r="F211" s="14">
        <v>1141</v>
      </c>
      <c r="G211" s="14">
        <v>1055</v>
      </c>
      <c r="H211" s="14">
        <v>470</v>
      </c>
      <c r="I211" s="14">
        <v>265</v>
      </c>
      <c r="J211" s="14">
        <v>216</v>
      </c>
      <c r="K211" s="14">
        <v>158</v>
      </c>
      <c r="L211" s="14">
        <v>139</v>
      </c>
      <c r="M211" s="14">
        <v>117</v>
      </c>
      <c r="N211" s="14">
        <v>113</v>
      </c>
      <c r="O211" s="13"/>
      <c r="P211" s="13"/>
    </row>
    <row r="212" spans="1:16" ht="15" customHeight="1">
      <c r="A212" s="15" t="s">
        <v>386</v>
      </c>
      <c r="B212" s="14">
        <v>2233</v>
      </c>
      <c r="C212" s="14">
        <v>1723</v>
      </c>
      <c r="D212" s="14">
        <v>1354</v>
      </c>
      <c r="E212" s="14">
        <v>1163</v>
      </c>
      <c r="F212" s="14">
        <v>1116</v>
      </c>
      <c r="G212" s="14">
        <v>1048</v>
      </c>
      <c r="H212" s="14">
        <v>448</v>
      </c>
      <c r="I212" s="14">
        <v>221</v>
      </c>
      <c r="J212" s="14">
        <v>200</v>
      </c>
      <c r="K212" s="14">
        <v>143</v>
      </c>
      <c r="L212" s="14">
        <v>131</v>
      </c>
      <c r="M212" s="14">
        <v>110</v>
      </c>
      <c r="N212" s="14">
        <v>102</v>
      </c>
      <c r="O212" s="13"/>
      <c r="P212" s="13"/>
    </row>
    <row r="213" spans="1:16" ht="15" customHeight="1">
      <c r="A213" s="15" t="s">
        <v>387</v>
      </c>
      <c r="B213" s="14">
        <v>2112</v>
      </c>
      <c r="C213" s="14">
        <v>1699</v>
      </c>
      <c r="D213" s="14">
        <v>1295</v>
      </c>
      <c r="E213" s="14">
        <v>1001</v>
      </c>
      <c r="F213" s="14">
        <v>1039</v>
      </c>
      <c r="G213" s="14">
        <v>1054</v>
      </c>
      <c r="H213" s="14">
        <v>430</v>
      </c>
      <c r="I213" s="14">
        <v>184</v>
      </c>
      <c r="J213" s="14">
        <v>159</v>
      </c>
      <c r="K213" s="14">
        <v>125</v>
      </c>
      <c r="L213" s="14">
        <v>112</v>
      </c>
      <c r="M213" s="14">
        <v>102</v>
      </c>
      <c r="N213" s="16">
        <v>95</v>
      </c>
      <c r="O213" s="13"/>
      <c r="P213" s="13"/>
    </row>
    <row r="214" spans="1:16" ht="15" customHeight="1">
      <c r="A214" s="15" t="s">
        <v>388</v>
      </c>
      <c r="B214" s="13">
        <v>12491</v>
      </c>
      <c r="C214" s="13">
        <v>11801</v>
      </c>
      <c r="D214" s="14">
        <v>9995</v>
      </c>
      <c r="E214" s="14">
        <v>7206</v>
      </c>
      <c r="F214" s="14">
        <v>7572</v>
      </c>
      <c r="G214" s="14">
        <v>9850</v>
      </c>
      <c r="H214" s="14">
        <v>2423</v>
      </c>
      <c r="I214" s="14">
        <v>733</v>
      </c>
      <c r="J214" s="14">
        <v>438</v>
      </c>
      <c r="K214" s="14">
        <v>359</v>
      </c>
      <c r="L214" s="14">
        <v>312</v>
      </c>
      <c r="M214" s="14">
        <v>252</v>
      </c>
      <c r="N214" s="14">
        <v>325</v>
      </c>
      <c r="O214" s="13"/>
      <c r="P214" s="13"/>
    </row>
    <row r="215" spans="1:16" ht="15" customHeight="1">
      <c r="A215" s="15" t="s">
        <v>389</v>
      </c>
      <c r="B215" s="14">
        <v>4800</v>
      </c>
      <c r="C215" s="14">
        <v>4099</v>
      </c>
      <c r="D215" s="14">
        <v>3251</v>
      </c>
      <c r="E215" s="14">
        <v>2676</v>
      </c>
      <c r="F215" s="14">
        <v>2848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 ht="15" customHeight="1">
      <c r="A216" s="12" t="s">
        <v>390</v>
      </c>
      <c r="B216" s="14">
        <v>4594</v>
      </c>
      <c r="C216" s="14">
        <v>3805</v>
      </c>
      <c r="D216" s="14">
        <v>3055</v>
      </c>
      <c r="E216" s="14">
        <v>2660</v>
      </c>
      <c r="F216" s="14">
        <v>2385</v>
      </c>
      <c r="G216" s="14">
        <v>2001</v>
      </c>
      <c r="H216" s="14">
        <v>934</v>
      </c>
      <c r="I216" s="14">
        <v>549</v>
      </c>
      <c r="J216" s="14">
        <v>446</v>
      </c>
      <c r="K216" s="14">
        <v>319</v>
      </c>
      <c r="L216" s="14">
        <v>281</v>
      </c>
      <c r="M216" s="14">
        <v>245</v>
      </c>
      <c r="N216" s="14">
        <v>243</v>
      </c>
      <c r="O216" s="13"/>
      <c r="P216" s="13"/>
    </row>
    <row r="217" spans="1:16" ht="15" customHeight="1">
      <c r="A217" s="12" t="s">
        <v>391</v>
      </c>
      <c r="B217" s="14">
        <v>4345</v>
      </c>
      <c r="C217" s="14">
        <v>3422</v>
      </c>
      <c r="D217" s="14">
        <v>2649</v>
      </c>
      <c r="E217" s="14">
        <v>2164</v>
      </c>
      <c r="F217" s="14">
        <v>2155</v>
      </c>
      <c r="G217" s="14">
        <v>2102</v>
      </c>
      <c r="H217" s="14">
        <v>878</v>
      </c>
      <c r="I217" s="14">
        <v>405</v>
      </c>
      <c r="J217" s="14">
        <v>359</v>
      </c>
      <c r="K217" s="14">
        <v>268</v>
      </c>
      <c r="L217" s="14">
        <v>243</v>
      </c>
      <c r="M217" s="14">
        <v>212</v>
      </c>
      <c r="N217" s="14">
        <v>197</v>
      </c>
      <c r="O217" s="13"/>
      <c r="P217" s="13"/>
    </row>
    <row r="218" spans="1:16" ht="15" customHeight="1">
      <c r="A218" s="12" t="s">
        <v>392</v>
      </c>
      <c r="B218" s="13">
        <v>12491</v>
      </c>
      <c r="C218" s="13">
        <v>11801</v>
      </c>
      <c r="D218" s="14">
        <v>9995</v>
      </c>
      <c r="E218" s="14">
        <v>7206</v>
      </c>
      <c r="F218" s="14">
        <v>7572</v>
      </c>
      <c r="G218" s="14">
        <v>9850</v>
      </c>
      <c r="H218" s="14">
        <v>2423</v>
      </c>
      <c r="I218" s="14">
        <v>733</v>
      </c>
      <c r="J218" s="14">
        <v>438</v>
      </c>
      <c r="K218" s="14">
        <v>359</v>
      </c>
      <c r="L218" s="14">
        <v>312</v>
      </c>
      <c r="M218" s="14">
        <v>252</v>
      </c>
      <c r="N218" s="14">
        <v>325</v>
      </c>
      <c r="O218" s="13"/>
      <c r="P218" s="13"/>
    </row>
    <row r="219" spans="1:16" ht="15" customHeight="1">
      <c r="A219" s="10" t="s">
        <v>393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5" customHeight="1">
      <c r="A220" s="12" t="s">
        <v>394</v>
      </c>
      <c r="B220" s="13">
        <v>67317</v>
      </c>
      <c r="C220" s="13">
        <v>86482</v>
      </c>
      <c r="D220" s="13">
        <v>71970</v>
      </c>
      <c r="E220" s="13">
        <v>58604</v>
      </c>
      <c r="F220" s="13">
        <v>44942</v>
      </c>
      <c r="G220" s="13">
        <v>35587</v>
      </c>
      <c r="H220" s="13">
        <v>25105</v>
      </c>
      <c r="I220" s="13">
        <v>17048</v>
      </c>
      <c r="J220" s="13">
        <v>12691</v>
      </c>
      <c r="K220" s="14">
        <v>9199</v>
      </c>
      <c r="L220" s="14">
        <v>6337</v>
      </c>
      <c r="M220" s="14">
        <v>4619</v>
      </c>
      <c r="N220" s="14">
        <v>3200</v>
      </c>
      <c r="O220" s="13"/>
      <c r="P220" s="14">
        <v>1218</v>
      </c>
    </row>
    <row r="221" spans="1:16" ht="15" customHeight="1">
      <c r="A221" s="12" t="s">
        <v>395</v>
      </c>
      <c r="B221" s="13">
        <v>67317</v>
      </c>
      <c r="C221" s="13">
        <v>86482</v>
      </c>
      <c r="D221" s="13">
        <v>71970</v>
      </c>
      <c r="E221" s="13">
        <v>58604</v>
      </c>
      <c r="F221" s="13">
        <v>44942</v>
      </c>
      <c r="G221" s="13">
        <v>35587</v>
      </c>
      <c r="H221" s="13">
        <v>25105</v>
      </c>
      <c r="I221" s="13">
        <v>17048</v>
      </c>
      <c r="J221" s="13">
        <v>12691</v>
      </c>
      <c r="K221" s="14">
        <v>9199</v>
      </c>
      <c r="L221" s="14">
        <v>6337</v>
      </c>
      <c r="M221" s="14">
        <v>4619</v>
      </c>
      <c r="N221" s="14">
        <v>3200</v>
      </c>
      <c r="O221" s="13"/>
      <c r="P221" s="14">
        <v>1218</v>
      </c>
    </row>
  </sheetData>
  <mergeCells count="75">
    <mergeCell ref="P12"/>
    <mergeCell ref="P13"/>
    <mergeCell ref="P14"/>
    <mergeCell ref="P15"/>
    <mergeCell ref="N12"/>
    <mergeCell ref="N13"/>
    <mergeCell ref="N14"/>
    <mergeCell ref="N15"/>
    <mergeCell ref="O12"/>
    <mergeCell ref="O13"/>
    <mergeCell ref="O14"/>
    <mergeCell ref="O15"/>
    <mergeCell ref="L12"/>
    <mergeCell ref="L13"/>
    <mergeCell ref="L14"/>
    <mergeCell ref="L15"/>
    <mergeCell ref="M12"/>
    <mergeCell ref="M13"/>
    <mergeCell ref="M14"/>
    <mergeCell ref="M15"/>
    <mergeCell ref="J12"/>
    <mergeCell ref="J13"/>
    <mergeCell ref="J14"/>
    <mergeCell ref="J15"/>
    <mergeCell ref="K12"/>
    <mergeCell ref="K13"/>
    <mergeCell ref="K14"/>
    <mergeCell ref="K15"/>
    <mergeCell ref="H12"/>
    <mergeCell ref="H13"/>
    <mergeCell ref="H14"/>
    <mergeCell ref="H15"/>
    <mergeCell ref="I12"/>
    <mergeCell ref="I13"/>
    <mergeCell ref="I14"/>
    <mergeCell ref="I15"/>
    <mergeCell ref="F12"/>
    <mergeCell ref="F13"/>
    <mergeCell ref="F14"/>
    <mergeCell ref="F15"/>
    <mergeCell ref="G12"/>
    <mergeCell ref="G13"/>
    <mergeCell ref="G14"/>
    <mergeCell ref="G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A7DB-D49F-684F-B603-9FD5086BB0C5}">
  <sheetPr>
    <pageSetUpPr fitToPage="1"/>
  </sheetPr>
  <dimension ref="A1:BA226"/>
  <sheetViews>
    <sheetView workbookViewId="0">
      <selection activeCell="A17" sqref="A17:BA208"/>
    </sheetView>
  </sheetViews>
  <sheetFormatPr baseColWidth="10" defaultColWidth="8.83203125" defaultRowHeight="15" outlineLevelRow="1"/>
  <cols>
    <col min="1" max="1" width="85.6640625" customWidth="1"/>
    <col min="2" max="53" width="15.6640625" customWidth="1"/>
  </cols>
  <sheetData>
    <row r="1" spans="1:53" ht="15" customHeight="1" thickBot="1">
      <c r="A1" s="1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" customHeight="1" thickTop="1">
      <c r="A2" s="3" t="s">
        <v>1</v>
      </c>
      <c r="B2" s="4" t="s">
        <v>2</v>
      </c>
    </row>
    <row r="3" spans="1:53">
      <c r="A3" s="3" t="s">
        <v>3</v>
      </c>
      <c r="B3" s="3" t="s">
        <v>4</v>
      </c>
    </row>
    <row r="4" spans="1:53">
      <c r="A4" s="3" t="s">
        <v>5</v>
      </c>
      <c r="B4" s="3" t="s">
        <v>4</v>
      </c>
    </row>
    <row r="5" spans="1:53">
      <c r="A5" s="3" t="s">
        <v>6</v>
      </c>
      <c r="B5" s="3" t="s">
        <v>7</v>
      </c>
    </row>
    <row r="6" spans="1:53">
      <c r="A6" s="3" t="s">
        <v>8</v>
      </c>
      <c r="B6" s="3" t="s">
        <v>9</v>
      </c>
    </row>
    <row r="7" spans="1:53">
      <c r="A7" s="3" t="s">
        <v>10</v>
      </c>
      <c r="B7" s="3" t="s">
        <v>11</v>
      </c>
    </row>
    <row r="8" spans="1:53">
      <c r="A8" s="3" t="s">
        <v>12</v>
      </c>
      <c r="B8" s="3" t="s">
        <v>13</v>
      </c>
    </row>
    <row r="9" spans="1:53">
      <c r="A9" s="3" t="s">
        <v>14</v>
      </c>
      <c r="B9" s="3" t="s">
        <v>607</v>
      </c>
    </row>
    <row r="10" spans="1:53">
      <c r="A10" s="3" t="s">
        <v>16</v>
      </c>
      <c r="B10" s="5">
        <v>45609.0818603472</v>
      </c>
    </row>
    <row r="11" spans="1:53">
      <c r="A11" s="6" t="s">
        <v>17</v>
      </c>
      <c r="B11" s="149" t="s">
        <v>606</v>
      </c>
      <c r="C11" s="149" t="s">
        <v>606</v>
      </c>
      <c r="D11" s="149" t="s">
        <v>606</v>
      </c>
      <c r="E11" s="149" t="s">
        <v>18</v>
      </c>
      <c r="F11" s="149" t="s">
        <v>18</v>
      </c>
      <c r="G11" s="149" t="s">
        <v>18</v>
      </c>
      <c r="H11" s="149" t="s">
        <v>18</v>
      </c>
      <c r="I11" s="149" t="s">
        <v>19</v>
      </c>
      <c r="J11" s="149" t="s">
        <v>19</v>
      </c>
      <c r="K11" s="149" t="s">
        <v>19</v>
      </c>
      <c r="L11" s="149" t="s">
        <v>19</v>
      </c>
      <c r="M11" s="149" t="s">
        <v>20</v>
      </c>
      <c r="N11" s="149" t="s">
        <v>20</v>
      </c>
      <c r="O11" s="149" t="s">
        <v>20</v>
      </c>
      <c r="P11" s="149" t="s">
        <v>20</v>
      </c>
      <c r="Q11" s="149" t="s">
        <v>21</v>
      </c>
      <c r="R11" s="149" t="s">
        <v>21</v>
      </c>
      <c r="S11" s="149" t="s">
        <v>21</v>
      </c>
      <c r="T11" s="149" t="s">
        <v>21</v>
      </c>
      <c r="U11" s="149" t="s">
        <v>22</v>
      </c>
      <c r="V11" s="149" t="s">
        <v>22</v>
      </c>
      <c r="W11" s="149" t="s">
        <v>22</v>
      </c>
      <c r="X11" s="149" t="s">
        <v>22</v>
      </c>
      <c r="Y11" s="149" t="s">
        <v>23</v>
      </c>
      <c r="Z11" s="149" t="s">
        <v>23</v>
      </c>
      <c r="AA11" s="149" t="s">
        <v>23</v>
      </c>
      <c r="AB11" s="149" t="s">
        <v>23</v>
      </c>
      <c r="AC11" s="149" t="s">
        <v>24</v>
      </c>
      <c r="AD11" s="149" t="s">
        <v>24</v>
      </c>
      <c r="AE11" s="149" t="s">
        <v>24</v>
      </c>
      <c r="AF11" s="149" t="s">
        <v>24</v>
      </c>
      <c r="AG11" s="149" t="s">
        <v>25</v>
      </c>
      <c r="AH11" s="149" t="s">
        <v>25</v>
      </c>
      <c r="AI11" s="149" t="s">
        <v>25</v>
      </c>
      <c r="AJ11" s="149" t="s">
        <v>25</v>
      </c>
      <c r="AK11" s="149" t="s">
        <v>26</v>
      </c>
      <c r="AL11" s="149" t="s">
        <v>26</v>
      </c>
      <c r="AM11" s="149" t="s">
        <v>26</v>
      </c>
      <c r="AN11" s="149" t="s">
        <v>26</v>
      </c>
      <c r="AO11" s="149" t="s">
        <v>27</v>
      </c>
      <c r="AP11" s="149" t="s">
        <v>27</v>
      </c>
      <c r="AQ11" s="149" t="s">
        <v>27</v>
      </c>
      <c r="AR11" s="149" t="s">
        <v>27</v>
      </c>
      <c r="AS11" s="149" t="s">
        <v>28</v>
      </c>
      <c r="AT11" s="149" t="s">
        <v>28</v>
      </c>
      <c r="AU11" s="149" t="s">
        <v>28</v>
      </c>
      <c r="AV11" s="149" t="s">
        <v>28</v>
      </c>
      <c r="AW11" s="149" t="s">
        <v>29</v>
      </c>
      <c r="AX11" s="149" t="s">
        <v>29</v>
      </c>
      <c r="AY11" s="149" t="s">
        <v>29</v>
      </c>
      <c r="AZ11" s="149" t="s">
        <v>29</v>
      </c>
      <c r="BA11" s="149" t="s">
        <v>30</v>
      </c>
    </row>
    <row r="12" spans="1:53" ht="15" customHeight="1" outlineLevel="1">
      <c r="A12" s="7" t="s">
        <v>33</v>
      </c>
      <c r="B12" s="150">
        <v>45565</v>
      </c>
      <c r="C12" s="150">
        <v>45473</v>
      </c>
      <c r="D12" s="150">
        <v>45382</v>
      </c>
      <c r="E12" s="150">
        <v>45291</v>
      </c>
      <c r="F12" s="150">
        <v>45199</v>
      </c>
      <c r="G12" s="150">
        <v>45107</v>
      </c>
      <c r="H12" s="150">
        <v>45016</v>
      </c>
      <c r="I12" s="150">
        <v>44926</v>
      </c>
      <c r="J12" s="150">
        <v>44834</v>
      </c>
      <c r="K12" s="150">
        <v>44742</v>
      </c>
      <c r="L12" s="150">
        <v>44651</v>
      </c>
      <c r="M12" s="150">
        <v>44561</v>
      </c>
      <c r="N12" s="150">
        <v>44469</v>
      </c>
      <c r="O12" s="150">
        <v>44377</v>
      </c>
      <c r="P12" s="150">
        <v>44286</v>
      </c>
      <c r="Q12" s="150">
        <v>44196</v>
      </c>
      <c r="R12" s="150">
        <v>44104</v>
      </c>
      <c r="S12" s="150">
        <v>44012</v>
      </c>
      <c r="T12" s="150">
        <v>43921</v>
      </c>
      <c r="U12" s="150">
        <v>43830</v>
      </c>
      <c r="V12" s="150">
        <v>43738</v>
      </c>
      <c r="W12" s="150">
        <v>43646</v>
      </c>
      <c r="X12" s="150">
        <v>43555</v>
      </c>
      <c r="Y12" s="150">
        <v>43465</v>
      </c>
      <c r="Z12" s="150">
        <v>43373</v>
      </c>
      <c r="AA12" s="150">
        <v>43281</v>
      </c>
      <c r="AB12" s="150">
        <v>43190</v>
      </c>
      <c r="AC12" s="150">
        <v>43100</v>
      </c>
      <c r="AD12" s="150">
        <v>43008</v>
      </c>
      <c r="AE12" s="150">
        <v>42916</v>
      </c>
      <c r="AF12" s="150">
        <v>42825</v>
      </c>
      <c r="AG12" s="150">
        <v>42735</v>
      </c>
      <c r="AH12" s="150">
        <v>42643</v>
      </c>
      <c r="AI12" s="150">
        <v>42551</v>
      </c>
      <c r="AJ12" s="150">
        <v>42460</v>
      </c>
      <c r="AK12" s="150">
        <v>42369</v>
      </c>
      <c r="AL12" s="150">
        <v>42277</v>
      </c>
      <c r="AM12" s="150">
        <v>42185</v>
      </c>
      <c r="AN12" s="150">
        <v>42094</v>
      </c>
      <c r="AO12" s="150">
        <v>42004</v>
      </c>
      <c r="AP12" s="150">
        <v>41912</v>
      </c>
      <c r="AQ12" s="150">
        <v>41820</v>
      </c>
      <c r="AR12" s="150">
        <v>41729</v>
      </c>
      <c r="AS12" s="150">
        <v>41639</v>
      </c>
      <c r="AT12" s="150">
        <v>41547</v>
      </c>
      <c r="AU12" s="150">
        <v>41455</v>
      </c>
      <c r="AV12" s="150">
        <v>41364</v>
      </c>
      <c r="AW12" s="150">
        <v>41274</v>
      </c>
      <c r="AX12" s="150">
        <v>41182</v>
      </c>
      <c r="AY12" s="150">
        <v>41090</v>
      </c>
      <c r="AZ12" s="150">
        <v>40999</v>
      </c>
      <c r="BA12" s="150">
        <v>40908</v>
      </c>
    </row>
    <row r="13" spans="1:53" ht="15" customHeight="1" outlineLevel="1">
      <c r="A13" s="7" t="s">
        <v>34</v>
      </c>
      <c r="B13" s="150">
        <v>45564</v>
      </c>
      <c r="C13" s="150">
        <v>45472</v>
      </c>
      <c r="D13" s="150">
        <v>45381</v>
      </c>
      <c r="E13" s="150">
        <v>45290</v>
      </c>
      <c r="F13" s="150">
        <v>45198</v>
      </c>
      <c r="G13" s="150">
        <v>45106</v>
      </c>
      <c r="H13" s="150">
        <v>45015</v>
      </c>
      <c r="I13" s="150">
        <v>44925</v>
      </c>
      <c r="J13" s="150">
        <v>44833</v>
      </c>
      <c r="K13" s="150">
        <v>44741</v>
      </c>
      <c r="L13" s="150">
        <v>44650</v>
      </c>
      <c r="M13" s="150">
        <v>44560</v>
      </c>
      <c r="N13" s="150">
        <v>44468</v>
      </c>
      <c r="O13" s="150">
        <v>44376</v>
      </c>
      <c r="P13" s="150">
        <v>44285</v>
      </c>
      <c r="Q13" s="150">
        <v>44195</v>
      </c>
      <c r="R13" s="150">
        <v>44103</v>
      </c>
      <c r="S13" s="150">
        <v>44011</v>
      </c>
      <c r="T13" s="150">
        <v>43920</v>
      </c>
      <c r="U13" s="150">
        <v>43829</v>
      </c>
      <c r="V13" s="150">
        <v>43737</v>
      </c>
      <c r="W13" s="150">
        <v>43645</v>
      </c>
      <c r="X13" s="150">
        <v>43554</v>
      </c>
      <c r="Y13" s="150">
        <v>43464</v>
      </c>
      <c r="Z13" s="150">
        <v>43372</v>
      </c>
      <c r="AA13" s="150">
        <v>43280</v>
      </c>
      <c r="AB13" s="150">
        <v>43189</v>
      </c>
      <c r="AC13" s="150">
        <v>43099</v>
      </c>
      <c r="AD13" s="150">
        <v>43007</v>
      </c>
      <c r="AE13" s="150">
        <v>42915</v>
      </c>
      <c r="AF13" s="150">
        <v>42824</v>
      </c>
      <c r="AG13" s="150">
        <v>42734</v>
      </c>
      <c r="AH13" s="150">
        <v>42642</v>
      </c>
      <c r="AI13" s="150">
        <v>42550</v>
      </c>
      <c r="AJ13" s="150">
        <v>42459</v>
      </c>
      <c r="AK13" s="150">
        <v>42368</v>
      </c>
      <c r="AL13" s="150">
        <v>42276</v>
      </c>
      <c r="AM13" s="150">
        <v>42184</v>
      </c>
      <c r="AN13" s="150">
        <v>42093</v>
      </c>
      <c r="AO13" s="150">
        <v>42368</v>
      </c>
      <c r="AP13" s="150">
        <v>41911</v>
      </c>
      <c r="AQ13" s="150">
        <v>41819</v>
      </c>
      <c r="AR13" s="150">
        <v>41728</v>
      </c>
      <c r="AS13" s="150">
        <v>42003</v>
      </c>
      <c r="AT13" s="150">
        <v>41546</v>
      </c>
      <c r="AU13" s="150">
        <v>41454</v>
      </c>
      <c r="AV13" s="150">
        <v>41363</v>
      </c>
      <c r="AW13" s="150">
        <v>41273</v>
      </c>
      <c r="AX13" s="150">
        <v>41181</v>
      </c>
      <c r="AY13" s="150">
        <v>41089</v>
      </c>
      <c r="AZ13" s="150">
        <v>40998</v>
      </c>
      <c r="BA13" s="150">
        <v>41273</v>
      </c>
    </row>
    <row r="14" spans="1:53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  <c r="Q14" s="151" t="s">
        <v>36</v>
      </c>
      <c r="R14" s="151" t="s">
        <v>36</v>
      </c>
      <c r="S14" s="151" t="s">
        <v>36</v>
      </c>
      <c r="T14" s="151" t="s">
        <v>36</v>
      </c>
      <c r="U14" s="151" t="s">
        <v>36</v>
      </c>
      <c r="V14" s="151" t="s">
        <v>36</v>
      </c>
      <c r="W14" s="151" t="s">
        <v>36</v>
      </c>
      <c r="X14" s="151" t="s">
        <v>36</v>
      </c>
      <c r="Y14" s="151" t="s">
        <v>36</v>
      </c>
      <c r="Z14" s="151" t="s">
        <v>36</v>
      </c>
      <c r="AA14" s="151" t="s">
        <v>36</v>
      </c>
      <c r="AB14" s="151" t="s">
        <v>36</v>
      </c>
      <c r="AC14" s="151" t="s">
        <v>36</v>
      </c>
      <c r="AD14" s="151" t="s">
        <v>36</v>
      </c>
      <c r="AE14" s="151" t="s">
        <v>36</v>
      </c>
      <c r="AF14" s="151" t="s">
        <v>36</v>
      </c>
      <c r="AG14" s="151" t="s">
        <v>36</v>
      </c>
      <c r="AH14" s="151" t="s">
        <v>36</v>
      </c>
      <c r="AI14" s="151" t="s">
        <v>36</v>
      </c>
      <c r="AJ14" s="151" t="s">
        <v>36</v>
      </c>
      <c r="AK14" s="151" t="s">
        <v>36</v>
      </c>
      <c r="AL14" s="151" t="s">
        <v>36</v>
      </c>
      <c r="AM14" s="151" t="s">
        <v>36</v>
      </c>
      <c r="AN14" s="151" t="s">
        <v>36</v>
      </c>
      <c r="AO14" s="151" t="s">
        <v>36</v>
      </c>
      <c r="AP14" s="151" t="s">
        <v>36</v>
      </c>
      <c r="AQ14" s="151" t="s">
        <v>36</v>
      </c>
      <c r="AR14" s="151" t="s">
        <v>36</v>
      </c>
      <c r="AS14" s="151" t="s">
        <v>36</v>
      </c>
      <c r="AT14" s="151" t="s">
        <v>36</v>
      </c>
      <c r="AU14" s="151" t="s">
        <v>36</v>
      </c>
      <c r="AV14" s="151" t="s">
        <v>36</v>
      </c>
      <c r="AW14" s="151" t="s">
        <v>36</v>
      </c>
      <c r="AX14" s="151" t="s">
        <v>36</v>
      </c>
      <c r="AY14" s="151" t="s">
        <v>36</v>
      </c>
      <c r="AZ14" s="151" t="s">
        <v>36</v>
      </c>
      <c r="BA14" s="151" t="s">
        <v>36</v>
      </c>
    </row>
    <row r="15" spans="1:53" ht="15" customHeight="1" outlineLevel="1">
      <c r="A15" s="7" t="s">
        <v>37</v>
      </c>
      <c r="B15" s="151" t="s">
        <v>199</v>
      </c>
      <c r="C15" s="151" t="s">
        <v>199</v>
      </c>
      <c r="D15" s="151" t="s">
        <v>199</v>
      </c>
      <c r="E15" s="151" t="s">
        <v>199</v>
      </c>
      <c r="F15" s="151" t="s">
        <v>199</v>
      </c>
      <c r="G15" s="151" t="s">
        <v>199</v>
      </c>
      <c r="H15" s="151" t="s">
        <v>199</v>
      </c>
      <c r="I15" s="151" t="s">
        <v>199</v>
      </c>
      <c r="J15" s="151" t="s">
        <v>199</v>
      </c>
      <c r="K15" s="151" t="s">
        <v>199</v>
      </c>
      <c r="L15" s="151" t="s">
        <v>199</v>
      </c>
      <c r="M15" s="151" t="s">
        <v>199</v>
      </c>
      <c r="N15" s="151" t="s">
        <v>199</v>
      </c>
      <c r="O15" s="151" t="s">
        <v>199</v>
      </c>
      <c r="P15" s="151" t="s">
        <v>199</v>
      </c>
      <c r="Q15" s="151" t="s">
        <v>199</v>
      </c>
      <c r="R15" s="151" t="s">
        <v>199</v>
      </c>
      <c r="S15" s="151" t="s">
        <v>199</v>
      </c>
      <c r="T15" s="151" t="s">
        <v>199</v>
      </c>
      <c r="U15" s="151" t="s">
        <v>199</v>
      </c>
      <c r="V15" s="151" t="s">
        <v>199</v>
      </c>
      <c r="W15" s="151" t="s">
        <v>199</v>
      </c>
      <c r="X15" s="151" t="s">
        <v>199</v>
      </c>
      <c r="Y15" s="151" t="s">
        <v>199</v>
      </c>
      <c r="Z15" s="151" t="s">
        <v>199</v>
      </c>
      <c r="AA15" s="151" t="s">
        <v>199</v>
      </c>
      <c r="AB15" s="151" t="s">
        <v>199</v>
      </c>
      <c r="AC15" s="151" t="s">
        <v>199</v>
      </c>
      <c r="AD15" s="151" t="s">
        <v>199</v>
      </c>
      <c r="AE15" s="151" t="s">
        <v>199</v>
      </c>
      <c r="AF15" s="151" t="s">
        <v>199</v>
      </c>
      <c r="AG15" s="151" t="s">
        <v>199</v>
      </c>
      <c r="AH15" s="151" t="s">
        <v>199</v>
      </c>
      <c r="AI15" s="151" t="s">
        <v>199</v>
      </c>
      <c r="AJ15" s="151" t="s">
        <v>199</v>
      </c>
      <c r="AK15" s="151" t="s">
        <v>199</v>
      </c>
      <c r="AL15" s="151" t="s">
        <v>199</v>
      </c>
      <c r="AM15" s="151" t="s">
        <v>199</v>
      </c>
      <c r="AN15" s="151" t="s">
        <v>199</v>
      </c>
      <c r="AO15" s="151" t="s">
        <v>199</v>
      </c>
      <c r="AP15" s="151" t="s">
        <v>199</v>
      </c>
      <c r="AQ15" s="151" t="s">
        <v>199</v>
      </c>
      <c r="AR15" s="151" t="s">
        <v>199</v>
      </c>
      <c r="AS15" s="151" t="s">
        <v>199</v>
      </c>
      <c r="AT15" s="151" t="s">
        <v>199</v>
      </c>
      <c r="AU15" s="151" t="s">
        <v>199</v>
      </c>
      <c r="AV15" s="151" t="s">
        <v>199</v>
      </c>
      <c r="AW15" s="151" t="s">
        <v>199</v>
      </c>
      <c r="AX15" s="151" t="s">
        <v>199</v>
      </c>
      <c r="AY15" s="151" t="s">
        <v>199</v>
      </c>
      <c r="AZ15" s="151" t="s">
        <v>199</v>
      </c>
      <c r="BA15" s="151" t="s">
        <v>199</v>
      </c>
    </row>
    <row r="17" spans="1:53">
      <c r="A17" s="8" t="s">
        <v>200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>
      <c r="A18" s="8" t="s">
        <v>40</v>
      </c>
      <c r="B18" s="9" t="s">
        <v>605</v>
      </c>
      <c r="C18" s="9" t="s">
        <v>604</v>
      </c>
      <c r="D18" s="9" t="s">
        <v>603</v>
      </c>
      <c r="E18" s="9" t="s">
        <v>41</v>
      </c>
      <c r="F18" s="9" t="s">
        <v>602</v>
      </c>
      <c r="G18" s="9" t="s">
        <v>601</v>
      </c>
      <c r="H18" s="9" t="s">
        <v>600</v>
      </c>
      <c r="I18" s="9" t="s">
        <v>42</v>
      </c>
      <c r="J18" s="9" t="s">
        <v>599</v>
      </c>
      <c r="K18" s="9" t="s">
        <v>598</v>
      </c>
      <c r="L18" s="9" t="s">
        <v>597</v>
      </c>
      <c r="M18" s="9" t="s">
        <v>43</v>
      </c>
      <c r="N18" s="9" t="s">
        <v>596</v>
      </c>
      <c r="O18" s="9" t="s">
        <v>595</v>
      </c>
      <c r="P18" s="9" t="s">
        <v>594</v>
      </c>
      <c r="Q18" s="9" t="s">
        <v>44</v>
      </c>
      <c r="R18" s="9" t="s">
        <v>593</v>
      </c>
      <c r="S18" s="9" t="s">
        <v>592</v>
      </c>
      <c r="T18" s="9" t="s">
        <v>591</v>
      </c>
      <c r="U18" s="9" t="s">
        <v>45</v>
      </c>
      <c r="V18" s="9" t="s">
        <v>590</v>
      </c>
      <c r="W18" s="9" t="s">
        <v>589</v>
      </c>
      <c r="X18" s="9" t="s">
        <v>588</v>
      </c>
      <c r="Y18" s="9" t="s">
        <v>46</v>
      </c>
      <c r="Z18" s="9" t="s">
        <v>587</v>
      </c>
      <c r="AA18" s="9" t="s">
        <v>586</v>
      </c>
      <c r="AB18" s="9" t="s">
        <v>585</v>
      </c>
      <c r="AC18" s="9" t="s">
        <v>47</v>
      </c>
      <c r="AD18" s="9" t="s">
        <v>584</v>
      </c>
      <c r="AE18" s="9" t="s">
        <v>583</v>
      </c>
      <c r="AF18" s="9" t="s">
        <v>582</v>
      </c>
      <c r="AG18" s="9" t="s">
        <v>48</v>
      </c>
      <c r="AH18" s="9" t="s">
        <v>581</v>
      </c>
      <c r="AI18" s="9" t="s">
        <v>580</v>
      </c>
      <c r="AJ18" s="9" t="s">
        <v>579</v>
      </c>
      <c r="AK18" s="9" t="s">
        <v>49</v>
      </c>
      <c r="AL18" s="9" t="s">
        <v>578</v>
      </c>
      <c r="AM18" s="9" t="s">
        <v>577</v>
      </c>
      <c r="AN18" s="9" t="s">
        <v>576</v>
      </c>
      <c r="AO18" s="9" t="s">
        <v>50</v>
      </c>
      <c r="AP18" s="9" t="s">
        <v>575</v>
      </c>
      <c r="AQ18" s="9" t="s">
        <v>574</v>
      </c>
      <c r="AR18" s="9" t="s">
        <v>573</v>
      </c>
      <c r="AS18" s="9" t="s">
        <v>51</v>
      </c>
      <c r="AT18" s="9" t="s">
        <v>572</v>
      </c>
      <c r="AU18" s="9" t="s">
        <v>571</v>
      </c>
      <c r="AV18" s="9" t="s">
        <v>570</v>
      </c>
      <c r="AW18" s="9" t="s">
        <v>52</v>
      </c>
      <c r="AX18" s="9" t="s">
        <v>569</v>
      </c>
      <c r="AY18" s="9" t="s">
        <v>568</v>
      </c>
      <c r="AZ18" s="9" t="s">
        <v>567</v>
      </c>
      <c r="BA18" s="9" t="s">
        <v>53</v>
      </c>
    </row>
    <row r="19" spans="1:53" ht="15" customHeight="1">
      <c r="A19" s="10" t="s">
        <v>201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ht="15" customHeight="1">
      <c r="A20" s="12" t="s">
        <v>202</v>
      </c>
      <c r="B20" s="38">
        <v>70900</v>
      </c>
      <c r="C20" s="38">
        <v>58080</v>
      </c>
      <c r="D20" s="38">
        <v>58120</v>
      </c>
      <c r="E20" s="38">
        <v>65403</v>
      </c>
      <c r="F20" s="38">
        <v>61123</v>
      </c>
      <c r="G20" s="38">
        <v>53446</v>
      </c>
      <c r="H20" s="38">
        <v>37439</v>
      </c>
      <c r="I20" s="38">
        <v>40738</v>
      </c>
      <c r="J20" s="38">
        <v>41776</v>
      </c>
      <c r="K20" s="38">
        <v>40489</v>
      </c>
      <c r="L20" s="38">
        <v>43890</v>
      </c>
      <c r="M20" s="38">
        <v>47998</v>
      </c>
      <c r="N20" s="38">
        <v>58075</v>
      </c>
      <c r="O20" s="38">
        <v>64080</v>
      </c>
      <c r="P20" s="38">
        <v>64219</v>
      </c>
      <c r="Q20" s="38">
        <v>61954</v>
      </c>
      <c r="R20" s="38">
        <v>55620</v>
      </c>
      <c r="S20" s="38">
        <v>58240</v>
      </c>
      <c r="T20" s="38">
        <v>60289</v>
      </c>
      <c r="U20" s="38">
        <v>54855</v>
      </c>
      <c r="V20" s="38">
        <v>52269</v>
      </c>
      <c r="W20" s="38">
        <v>48596</v>
      </c>
      <c r="X20" s="38">
        <v>45243</v>
      </c>
      <c r="Y20" s="38">
        <v>41114</v>
      </c>
      <c r="Z20" s="38">
        <v>41206</v>
      </c>
      <c r="AA20" s="38">
        <v>42309</v>
      </c>
      <c r="AB20" s="38">
        <v>43956</v>
      </c>
      <c r="AC20" s="38">
        <v>41711</v>
      </c>
      <c r="AD20" s="38">
        <v>38289</v>
      </c>
      <c r="AE20" s="38">
        <v>35452</v>
      </c>
      <c r="AF20" s="38">
        <v>32306</v>
      </c>
      <c r="AG20" s="38">
        <v>29449</v>
      </c>
      <c r="AH20" s="38">
        <v>26140</v>
      </c>
      <c r="AI20" s="38">
        <v>23293</v>
      </c>
      <c r="AJ20" s="38">
        <v>20621</v>
      </c>
      <c r="AK20" s="38">
        <v>18434</v>
      </c>
      <c r="AL20" s="38">
        <v>15834</v>
      </c>
      <c r="AM20" s="38">
        <v>14125</v>
      </c>
      <c r="AN20" s="38">
        <v>12413</v>
      </c>
      <c r="AO20" s="38">
        <v>11199</v>
      </c>
      <c r="AP20" s="38">
        <v>14250</v>
      </c>
      <c r="AQ20" s="38">
        <v>13956</v>
      </c>
      <c r="AR20" s="38">
        <v>12629</v>
      </c>
      <c r="AS20" s="38">
        <v>11449</v>
      </c>
      <c r="AT20" s="37">
        <v>9328</v>
      </c>
      <c r="AU20" s="38">
        <v>10252</v>
      </c>
      <c r="AV20" s="37">
        <v>9472</v>
      </c>
      <c r="AW20" s="37">
        <v>9626</v>
      </c>
      <c r="AX20" s="38">
        <v>10452</v>
      </c>
      <c r="AY20" s="38">
        <v>10188</v>
      </c>
      <c r="AZ20" s="37">
        <v>3910</v>
      </c>
      <c r="BA20" s="37">
        <v>3908</v>
      </c>
    </row>
    <row r="21" spans="1:53" ht="15" customHeight="1">
      <c r="A21" s="15" t="s">
        <v>203</v>
      </c>
      <c r="B21" s="38">
        <v>43852</v>
      </c>
      <c r="C21" s="38">
        <v>32045</v>
      </c>
      <c r="D21" s="38">
        <v>32307</v>
      </c>
      <c r="E21" s="38">
        <v>41862</v>
      </c>
      <c r="F21" s="38">
        <v>36890</v>
      </c>
      <c r="G21" s="38">
        <v>28785</v>
      </c>
      <c r="H21" s="38">
        <v>11551</v>
      </c>
      <c r="I21" s="38">
        <v>14681</v>
      </c>
      <c r="J21" s="38">
        <v>14308</v>
      </c>
      <c r="K21" s="38">
        <v>12681</v>
      </c>
      <c r="L21" s="38">
        <v>14886</v>
      </c>
      <c r="M21" s="38">
        <v>16601</v>
      </c>
      <c r="N21" s="38">
        <v>14496</v>
      </c>
      <c r="O21" s="38">
        <v>16186</v>
      </c>
      <c r="P21" s="38">
        <v>19513</v>
      </c>
      <c r="Q21" s="38">
        <v>17576</v>
      </c>
      <c r="R21" s="38">
        <v>11617</v>
      </c>
      <c r="S21" s="38">
        <v>21045</v>
      </c>
      <c r="T21" s="38">
        <v>23618</v>
      </c>
      <c r="U21" s="38">
        <v>19079</v>
      </c>
      <c r="V21" s="38">
        <v>15979</v>
      </c>
      <c r="W21" s="38">
        <v>13877</v>
      </c>
      <c r="X21" s="38">
        <v>11076</v>
      </c>
      <c r="Y21" s="38">
        <v>10019</v>
      </c>
      <c r="Z21" s="37">
        <v>9637</v>
      </c>
      <c r="AA21" s="38">
        <v>11552</v>
      </c>
      <c r="AB21" s="38">
        <v>12082</v>
      </c>
      <c r="AC21" s="37">
        <v>8079</v>
      </c>
      <c r="AD21" s="37">
        <v>7201</v>
      </c>
      <c r="AE21" s="37">
        <v>6252</v>
      </c>
      <c r="AF21" s="37">
        <v>7104</v>
      </c>
      <c r="AG21" s="37">
        <v>8903</v>
      </c>
      <c r="AH21" s="37">
        <v>6038</v>
      </c>
      <c r="AI21" s="37">
        <v>5108</v>
      </c>
      <c r="AJ21" s="37">
        <v>6456</v>
      </c>
      <c r="AK21" s="37">
        <v>4907</v>
      </c>
      <c r="AL21" s="37">
        <v>4308</v>
      </c>
      <c r="AM21" s="37">
        <v>5123</v>
      </c>
      <c r="AN21" s="37">
        <v>3419</v>
      </c>
      <c r="AO21" s="37">
        <v>4315</v>
      </c>
      <c r="AP21" s="37">
        <v>8999</v>
      </c>
      <c r="AQ21" s="37">
        <v>4384</v>
      </c>
      <c r="AR21" s="37">
        <v>2998</v>
      </c>
      <c r="AS21" s="37">
        <v>3323</v>
      </c>
      <c r="AT21" s="37">
        <v>3100</v>
      </c>
      <c r="AU21" s="37">
        <v>3001</v>
      </c>
      <c r="AV21" s="37">
        <v>2325</v>
      </c>
      <c r="AW21" s="37">
        <v>2384</v>
      </c>
      <c r="AX21" s="37">
        <v>2478</v>
      </c>
      <c r="AY21" s="37">
        <v>2098</v>
      </c>
      <c r="AZ21" s="37">
        <v>1282</v>
      </c>
      <c r="BA21" s="37">
        <v>1512</v>
      </c>
    </row>
    <row r="22" spans="1:53" ht="15" customHeight="1">
      <c r="A22" s="15" t="s">
        <v>204</v>
      </c>
      <c r="B22" s="38">
        <v>27048</v>
      </c>
      <c r="C22" s="38">
        <v>26035</v>
      </c>
      <c r="D22" s="38">
        <v>25813</v>
      </c>
      <c r="E22" s="38">
        <v>23541</v>
      </c>
      <c r="F22" s="38">
        <v>24233</v>
      </c>
      <c r="G22" s="38">
        <v>24661</v>
      </c>
      <c r="H22" s="38">
        <v>25888</v>
      </c>
      <c r="I22" s="38">
        <v>26057</v>
      </c>
      <c r="J22" s="38">
        <v>27468</v>
      </c>
      <c r="K22" s="38">
        <v>27808</v>
      </c>
      <c r="L22" s="38">
        <v>29004</v>
      </c>
      <c r="M22" s="38">
        <v>31397</v>
      </c>
      <c r="N22" s="38">
        <v>43579</v>
      </c>
      <c r="O22" s="38">
        <v>47894</v>
      </c>
      <c r="P22" s="38">
        <v>44706</v>
      </c>
      <c r="Q22" s="38">
        <v>44378</v>
      </c>
      <c r="R22" s="38">
        <v>44003</v>
      </c>
      <c r="S22" s="38">
        <v>37195</v>
      </c>
      <c r="T22" s="38">
        <v>36671</v>
      </c>
      <c r="U22" s="38">
        <v>35776</v>
      </c>
      <c r="V22" s="38">
        <v>36290</v>
      </c>
      <c r="W22" s="38">
        <v>34719</v>
      </c>
      <c r="X22" s="38">
        <v>34167</v>
      </c>
      <c r="Y22" s="38">
        <v>31095</v>
      </c>
      <c r="Z22" s="38">
        <v>31569</v>
      </c>
      <c r="AA22" s="38">
        <v>30757</v>
      </c>
      <c r="AB22" s="38">
        <v>31874</v>
      </c>
      <c r="AC22" s="38">
        <v>33632</v>
      </c>
      <c r="AD22" s="38">
        <v>31088</v>
      </c>
      <c r="AE22" s="38">
        <v>29200</v>
      </c>
      <c r="AF22" s="38">
        <v>25202</v>
      </c>
      <c r="AG22" s="38">
        <v>20546</v>
      </c>
      <c r="AH22" s="38">
        <v>20102</v>
      </c>
      <c r="AI22" s="38">
        <v>18185</v>
      </c>
      <c r="AJ22" s="38">
        <v>14165</v>
      </c>
      <c r="AK22" s="38">
        <v>13527</v>
      </c>
      <c r="AL22" s="38">
        <v>11526</v>
      </c>
      <c r="AM22" s="37">
        <v>9002</v>
      </c>
      <c r="AN22" s="37">
        <v>8994</v>
      </c>
      <c r="AO22" s="37">
        <v>6884</v>
      </c>
      <c r="AP22" s="37">
        <v>5251</v>
      </c>
      <c r="AQ22" s="37">
        <v>9572</v>
      </c>
      <c r="AR22" s="37">
        <v>9631</v>
      </c>
      <c r="AS22" s="37">
        <v>8126</v>
      </c>
      <c r="AT22" s="37">
        <v>6228</v>
      </c>
      <c r="AU22" s="37">
        <v>7251</v>
      </c>
      <c r="AV22" s="37">
        <v>7147</v>
      </c>
      <c r="AW22" s="37">
        <v>7242</v>
      </c>
      <c r="AX22" s="37">
        <v>7974</v>
      </c>
      <c r="AY22" s="37">
        <v>8090</v>
      </c>
      <c r="AZ22" s="37">
        <v>2628</v>
      </c>
      <c r="BA22" s="37">
        <v>2396</v>
      </c>
    </row>
    <row r="23" spans="1:53" ht="15" customHeight="1">
      <c r="A23" s="12" t="s">
        <v>614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6">
        <v>1</v>
      </c>
      <c r="AV23" s="38"/>
      <c r="AW23" s="38"/>
      <c r="AX23" s="38"/>
      <c r="AY23" s="38"/>
      <c r="AZ23" s="38"/>
      <c r="BA23" s="38"/>
    </row>
    <row r="24" spans="1:53" ht="15" customHeight="1">
      <c r="A24" s="12" t="s">
        <v>205</v>
      </c>
      <c r="B24" s="38">
        <v>14700</v>
      </c>
      <c r="C24" s="38">
        <v>14505</v>
      </c>
      <c r="D24" s="38">
        <v>13430</v>
      </c>
      <c r="E24" s="38">
        <v>16169</v>
      </c>
      <c r="F24" s="38">
        <v>12944</v>
      </c>
      <c r="G24" s="38">
        <v>12511</v>
      </c>
      <c r="H24" s="38">
        <v>11044</v>
      </c>
      <c r="I24" s="38">
        <v>13466</v>
      </c>
      <c r="J24" s="38">
        <v>11227</v>
      </c>
      <c r="K24" s="38">
        <v>11525</v>
      </c>
      <c r="L24" s="38">
        <v>11390</v>
      </c>
      <c r="M24" s="38">
        <v>14039</v>
      </c>
      <c r="N24" s="38">
        <v>12088</v>
      </c>
      <c r="O24" s="38">
        <v>11698</v>
      </c>
      <c r="P24" s="38">
        <v>10276</v>
      </c>
      <c r="Q24" s="38">
        <v>11335</v>
      </c>
      <c r="R24" s="37">
        <v>8024</v>
      </c>
      <c r="S24" s="37">
        <v>7483</v>
      </c>
      <c r="T24" s="37">
        <v>7289</v>
      </c>
      <c r="U24" s="37">
        <v>9518</v>
      </c>
      <c r="V24" s="37">
        <v>7673</v>
      </c>
      <c r="W24" s="37">
        <v>7513</v>
      </c>
      <c r="X24" s="37">
        <v>6475</v>
      </c>
      <c r="Y24" s="37">
        <v>7587</v>
      </c>
      <c r="Z24" s="37">
        <v>6058</v>
      </c>
      <c r="AA24" s="37">
        <v>5590</v>
      </c>
      <c r="AB24" s="37">
        <v>5115</v>
      </c>
      <c r="AC24" s="37">
        <v>5832</v>
      </c>
      <c r="AD24" s="37">
        <v>4424</v>
      </c>
      <c r="AE24" s="37">
        <v>3897</v>
      </c>
      <c r="AF24" s="37">
        <v>3415</v>
      </c>
      <c r="AG24" s="37">
        <v>3993</v>
      </c>
      <c r="AH24" s="37">
        <v>3070</v>
      </c>
      <c r="AI24" s="37">
        <v>2801</v>
      </c>
      <c r="AJ24" s="37">
        <v>2348</v>
      </c>
      <c r="AK24" s="37">
        <v>2559</v>
      </c>
      <c r="AL24" s="37">
        <v>2010</v>
      </c>
      <c r="AM24" s="37">
        <v>1815</v>
      </c>
      <c r="AN24" s="37">
        <v>1508</v>
      </c>
      <c r="AO24" s="37">
        <v>1678</v>
      </c>
      <c r="AP24" s="37">
        <v>1363</v>
      </c>
      <c r="AQ24" s="37">
        <v>1190</v>
      </c>
      <c r="AR24" s="37">
        <v>1006</v>
      </c>
      <c r="AS24" s="37">
        <v>1109</v>
      </c>
      <c r="AT24" s="37">
        <v>879</v>
      </c>
      <c r="AU24" s="37">
        <v>782</v>
      </c>
      <c r="AV24" s="37">
        <v>1085</v>
      </c>
      <c r="AW24" s="37">
        <v>1170</v>
      </c>
      <c r="AX24" s="37">
        <v>1202</v>
      </c>
      <c r="AY24" s="37">
        <v>1145</v>
      </c>
      <c r="AZ24" s="37">
        <v>482</v>
      </c>
      <c r="BA24" s="37">
        <v>547</v>
      </c>
    </row>
    <row r="25" spans="1:53" ht="15" customHeight="1">
      <c r="A25" s="15" t="s">
        <v>206</v>
      </c>
      <c r="B25" s="38">
        <v>14700</v>
      </c>
      <c r="C25" s="38">
        <v>14505</v>
      </c>
      <c r="D25" s="38">
        <v>13430</v>
      </c>
      <c r="E25" s="38">
        <v>16169</v>
      </c>
      <c r="F25" s="38">
        <v>12944</v>
      </c>
      <c r="G25" s="38">
        <v>12511</v>
      </c>
      <c r="H25" s="38">
        <v>11044</v>
      </c>
      <c r="I25" s="38">
        <v>13466</v>
      </c>
      <c r="J25" s="38">
        <v>11227</v>
      </c>
      <c r="K25" s="38">
        <v>11525</v>
      </c>
      <c r="L25" s="38">
        <v>11390</v>
      </c>
      <c r="M25" s="38">
        <v>14039</v>
      </c>
      <c r="N25" s="38">
        <v>12088</v>
      </c>
      <c r="O25" s="38">
        <v>11698</v>
      </c>
      <c r="P25" s="38">
        <v>10276</v>
      </c>
      <c r="Q25" s="38">
        <v>11335</v>
      </c>
      <c r="R25" s="37">
        <v>8024</v>
      </c>
      <c r="S25" s="37">
        <v>7483</v>
      </c>
      <c r="T25" s="37">
        <v>7289</v>
      </c>
      <c r="U25" s="37">
        <v>9518</v>
      </c>
      <c r="V25" s="37">
        <v>7673</v>
      </c>
      <c r="W25" s="37">
        <v>7513</v>
      </c>
      <c r="X25" s="37">
        <v>6475</v>
      </c>
      <c r="Y25" s="37">
        <v>7587</v>
      </c>
      <c r="Z25" s="37">
        <v>6058</v>
      </c>
      <c r="AA25" s="37">
        <v>5590</v>
      </c>
      <c r="AB25" s="37">
        <v>5115</v>
      </c>
      <c r="AC25" s="37">
        <v>5832</v>
      </c>
      <c r="AD25" s="37">
        <v>4424</v>
      </c>
      <c r="AE25" s="37">
        <v>3897</v>
      </c>
      <c r="AF25" s="37">
        <v>3415</v>
      </c>
      <c r="AG25" s="37">
        <v>3993</v>
      </c>
      <c r="AH25" s="37">
        <v>3070</v>
      </c>
      <c r="AI25" s="37">
        <v>2801</v>
      </c>
      <c r="AJ25" s="37">
        <v>2348</v>
      </c>
      <c r="AK25" s="37">
        <v>2559</v>
      </c>
      <c r="AL25" s="37">
        <v>2010</v>
      </c>
      <c r="AM25" s="37">
        <v>1815</v>
      </c>
      <c r="AN25" s="37">
        <v>1508</v>
      </c>
      <c r="AO25" s="37">
        <v>1678</v>
      </c>
      <c r="AP25" s="37">
        <v>1363</v>
      </c>
      <c r="AQ25" s="37">
        <v>1190</v>
      </c>
      <c r="AR25" s="37">
        <v>1006</v>
      </c>
      <c r="AS25" s="37">
        <v>1109</v>
      </c>
      <c r="AT25" s="37">
        <v>872</v>
      </c>
      <c r="AU25" s="37">
        <v>775</v>
      </c>
      <c r="AV25" s="37">
        <v>659</v>
      </c>
      <c r="AW25" s="37">
        <v>719</v>
      </c>
      <c r="AX25" s="37">
        <v>635</v>
      </c>
      <c r="AY25" s="37">
        <v>578</v>
      </c>
      <c r="AZ25" s="37">
        <v>482</v>
      </c>
      <c r="BA25" s="37">
        <v>547</v>
      </c>
    </row>
    <row r="26" spans="1:53" ht="15" customHeight="1">
      <c r="A26" s="20" t="s">
        <v>207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>
        <v>12198</v>
      </c>
      <c r="O26" s="38">
        <v>11806</v>
      </c>
      <c r="P26" s="38">
        <v>10387</v>
      </c>
      <c r="Q26" s="38">
        <v>11449</v>
      </c>
      <c r="R26" s="37">
        <v>8335</v>
      </c>
      <c r="S26" s="37">
        <v>7848</v>
      </c>
      <c r="T26" s="37">
        <v>7659</v>
      </c>
      <c r="U26" s="37">
        <v>9724</v>
      </c>
      <c r="V26" s="37">
        <v>7974</v>
      </c>
      <c r="W26" s="37">
        <v>7808</v>
      </c>
      <c r="X26" s="37">
        <v>6691</v>
      </c>
      <c r="Y26" s="37">
        <v>7816</v>
      </c>
      <c r="Z26" s="37">
        <v>6265</v>
      </c>
      <c r="AA26" s="37">
        <v>5788</v>
      </c>
      <c r="AB26" s="37">
        <v>5319</v>
      </c>
      <c r="AC26" s="37">
        <v>6021</v>
      </c>
      <c r="AD26" s="37">
        <v>4527</v>
      </c>
      <c r="AE26" s="37">
        <v>3987</v>
      </c>
      <c r="AF26" s="37">
        <v>3501</v>
      </c>
      <c r="AG26" s="37">
        <v>4087</v>
      </c>
      <c r="AH26" s="37">
        <v>3153</v>
      </c>
      <c r="AI26" s="37">
        <v>2868</v>
      </c>
      <c r="AJ26" s="37">
        <v>2411</v>
      </c>
      <c r="AK26" s="37">
        <v>2627</v>
      </c>
      <c r="AL26" s="37">
        <v>2065</v>
      </c>
      <c r="AM26" s="37">
        <v>1862</v>
      </c>
      <c r="AN26" s="37">
        <v>1550</v>
      </c>
      <c r="AO26" s="37">
        <v>1717</v>
      </c>
      <c r="AP26" s="37">
        <v>1398</v>
      </c>
      <c r="AQ26" s="37">
        <v>1223</v>
      </c>
      <c r="AR26" s="37">
        <v>1037</v>
      </c>
      <c r="AS26" s="37">
        <v>1147</v>
      </c>
      <c r="AT26" s="37">
        <v>903</v>
      </c>
      <c r="AU26" s="37">
        <v>801</v>
      </c>
      <c r="AV26" s="37">
        <v>680</v>
      </c>
      <c r="AW26" s="37">
        <v>741</v>
      </c>
      <c r="AX26" s="37">
        <v>653</v>
      </c>
      <c r="AY26" s="37">
        <v>595</v>
      </c>
      <c r="AZ26" s="37">
        <v>498</v>
      </c>
      <c r="BA26" s="37">
        <v>564</v>
      </c>
    </row>
    <row r="27" spans="1:53" ht="15" customHeight="1">
      <c r="A27" s="20" t="s">
        <v>208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7">
        <v>110</v>
      </c>
      <c r="O27" s="37">
        <v>108</v>
      </c>
      <c r="P27" s="37">
        <v>111</v>
      </c>
      <c r="Q27" s="37">
        <v>114</v>
      </c>
      <c r="R27" s="37">
        <v>311</v>
      </c>
      <c r="S27" s="37">
        <v>365</v>
      </c>
      <c r="T27" s="37">
        <v>370</v>
      </c>
      <c r="U27" s="37">
        <v>206</v>
      </c>
      <c r="V27" s="37">
        <v>301</v>
      </c>
      <c r="W27" s="37">
        <v>295</v>
      </c>
      <c r="X27" s="37">
        <v>216</v>
      </c>
      <c r="Y27" s="37">
        <v>229</v>
      </c>
      <c r="Z27" s="37">
        <v>207</v>
      </c>
      <c r="AA27" s="37">
        <v>198</v>
      </c>
      <c r="AB27" s="37">
        <v>204</v>
      </c>
      <c r="AC27" s="37">
        <v>189</v>
      </c>
      <c r="AD27" s="37">
        <v>103</v>
      </c>
      <c r="AE27" s="36">
        <v>90</v>
      </c>
      <c r="AF27" s="36">
        <v>86</v>
      </c>
      <c r="AG27" s="36">
        <v>94</v>
      </c>
      <c r="AH27" s="36">
        <v>83</v>
      </c>
      <c r="AI27" s="36">
        <v>67</v>
      </c>
      <c r="AJ27" s="36">
        <v>63</v>
      </c>
      <c r="AK27" s="36">
        <v>68</v>
      </c>
      <c r="AL27" s="36">
        <v>55</v>
      </c>
      <c r="AM27" s="36">
        <v>47</v>
      </c>
      <c r="AN27" s="36">
        <v>42</v>
      </c>
      <c r="AO27" s="36">
        <v>39</v>
      </c>
      <c r="AP27" s="36">
        <v>35</v>
      </c>
      <c r="AQ27" s="36">
        <v>33</v>
      </c>
      <c r="AR27" s="36">
        <v>31</v>
      </c>
      <c r="AS27" s="36">
        <v>38</v>
      </c>
      <c r="AT27" s="36">
        <v>31</v>
      </c>
      <c r="AU27" s="36">
        <v>26</v>
      </c>
      <c r="AV27" s="36">
        <v>21</v>
      </c>
      <c r="AW27" s="36">
        <v>22</v>
      </c>
      <c r="AX27" s="36">
        <v>18</v>
      </c>
      <c r="AY27" s="36">
        <v>17</v>
      </c>
      <c r="AZ27" s="36">
        <v>16</v>
      </c>
      <c r="BA27" s="36">
        <v>17</v>
      </c>
    </row>
    <row r="28" spans="1:53" ht="15" customHeight="1">
      <c r="A28" s="15" t="s">
        <v>209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6">
        <v>7</v>
      </c>
      <c r="AU28" s="36">
        <v>7</v>
      </c>
      <c r="AV28" s="37">
        <v>426</v>
      </c>
      <c r="AW28" s="37">
        <v>451</v>
      </c>
      <c r="AX28" s="37">
        <v>567</v>
      </c>
      <c r="AY28" s="37">
        <v>567</v>
      </c>
      <c r="AZ28" s="38"/>
      <c r="BA28" s="38">
        <v>0</v>
      </c>
    </row>
    <row r="29" spans="1:53" ht="15" customHeight="1">
      <c r="A29" s="12" t="s">
        <v>210</v>
      </c>
      <c r="B29" s="37">
        <v>5377</v>
      </c>
      <c r="C29" s="37">
        <v>3746</v>
      </c>
      <c r="D29" s="37">
        <v>3696</v>
      </c>
      <c r="E29" s="37">
        <v>3694</v>
      </c>
      <c r="F29" s="37">
        <v>4159</v>
      </c>
      <c r="G29" s="37">
        <v>3438</v>
      </c>
      <c r="H29" s="37">
        <v>3776</v>
      </c>
      <c r="I29" s="37">
        <v>5051</v>
      </c>
      <c r="J29" s="37">
        <v>5080</v>
      </c>
      <c r="K29" s="37">
        <v>3745</v>
      </c>
      <c r="L29" s="37">
        <v>3691</v>
      </c>
      <c r="M29" s="37">
        <v>4480</v>
      </c>
      <c r="N29" s="37">
        <v>5063</v>
      </c>
      <c r="O29" s="37">
        <v>4718</v>
      </c>
      <c r="P29" s="37">
        <v>2570</v>
      </c>
      <c r="Q29" s="37">
        <v>2140</v>
      </c>
      <c r="R29" s="37">
        <v>1933</v>
      </c>
      <c r="S29" s="37">
        <v>2099</v>
      </c>
      <c r="T29" s="37">
        <v>1634</v>
      </c>
      <c r="U29" s="37">
        <v>1844</v>
      </c>
      <c r="V29" s="37">
        <v>2137</v>
      </c>
      <c r="W29" s="37">
        <v>1852</v>
      </c>
      <c r="X29" s="37">
        <v>1582</v>
      </c>
      <c r="Y29" s="37">
        <v>1779</v>
      </c>
      <c r="Z29" s="37">
        <v>1883</v>
      </c>
      <c r="AA29" s="37">
        <v>1934</v>
      </c>
      <c r="AB29" s="37">
        <v>1341</v>
      </c>
      <c r="AC29" s="37">
        <v>1020</v>
      </c>
      <c r="AD29" s="37">
        <v>1490</v>
      </c>
      <c r="AE29" s="37">
        <v>1455</v>
      </c>
      <c r="AF29" s="37">
        <v>1209</v>
      </c>
      <c r="AG29" s="37">
        <v>959</v>
      </c>
      <c r="AH29" s="37">
        <v>1118</v>
      </c>
      <c r="AI29" s="37">
        <v>916</v>
      </c>
      <c r="AJ29" s="37">
        <v>843</v>
      </c>
      <c r="AK29" s="37">
        <v>659</v>
      </c>
      <c r="AL29" s="37">
        <v>1295</v>
      </c>
      <c r="AM29" s="37">
        <v>1011</v>
      </c>
      <c r="AN29" s="37">
        <v>1083</v>
      </c>
      <c r="AO29" s="37">
        <v>513</v>
      </c>
      <c r="AP29" s="37">
        <v>502</v>
      </c>
      <c r="AQ29" s="37">
        <v>411</v>
      </c>
      <c r="AR29" s="37">
        <v>425</v>
      </c>
      <c r="AS29" s="37">
        <v>512</v>
      </c>
      <c r="AT29" s="37">
        <v>342</v>
      </c>
      <c r="AU29" s="37">
        <v>386</v>
      </c>
      <c r="AV29" s="37">
        <v>485</v>
      </c>
      <c r="AW29" s="37">
        <v>471</v>
      </c>
      <c r="AX29" s="37">
        <v>631</v>
      </c>
      <c r="AY29" s="37">
        <v>634</v>
      </c>
      <c r="AZ29" s="37">
        <v>302</v>
      </c>
      <c r="BA29" s="37">
        <v>149</v>
      </c>
    </row>
    <row r="30" spans="1:53" ht="15" customHeight="1">
      <c r="A30" s="12" t="s">
        <v>211</v>
      </c>
      <c r="B30" s="36">
        <v>90</v>
      </c>
      <c r="C30" s="37">
        <v>100</v>
      </c>
      <c r="D30" s="36">
        <v>84</v>
      </c>
      <c r="E30" s="36">
        <v>99</v>
      </c>
      <c r="F30" s="37">
        <v>152</v>
      </c>
      <c r="G30" s="37">
        <v>165</v>
      </c>
      <c r="H30" s="37">
        <v>224</v>
      </c>
      <c r="I30" s="37">
        <v>294</v>
      </c>
      <c r="J30" s="37">
        <v>232</v>
      </c>
      <c r="K30" s="37">
        <v>228</v>
      </c>
      <c r="L30" s="37">
        <v>294</v>
      </c>
      <c r="M30" s="37">
        <v>149</v>
      </c>
      <c r="N30" s="37">
        <v>195</v>
      </c>
      <c r="O30" s="37">
        <v>201</v>
      </c>
      <c r="P30" s="37">
        <v>257</v>
      </c>
      <c r="Q30" s="37">
        <v>241</v>
      </c>
      <c r="R30" s="37">
        <v>222</v>
      </c>
      <c r="S30" s="37">
        <v>308</v>
      </c>
      <c r="T30" s="37">
        <v>137</v>
      </c>
      <c r="U30" s="36">
        <v>8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</row>
    <row r="31" spans="1:53" ht="15" customHeight="1">
      <c r="A31" s="15" t="s">
        <v>212</v>
      </c>
      <c r="B31" s="36">
        <v>90</v>
      </c>
      <c r="C31" s="37">
        <v>100</v>
      </c>
      <c r="D31" s="36">
        <v>84</v>
      </c>
      <c r="E31" s="36">
        <v>99</v>
      </c>
      <c r="F31" s="37">
        <v>152</v>
      </c>
      <c r="G31" s="37">
        <v>165</v>
      </c>
      <c r="H31" s="37">
        <v>224</v>
      </c>
      <c r="I31" s="37">
        <v>294</v>
      </c>
      <c r="J31" s="37">
        <v>232</v>
      </c>
      <c r="K31" s="37">
        <v>228</v>
      </c>
      <c r="L31" s="37">
        <v>294</v>
      </c>
      <c r="M31" s="37">
        <v>149</v>
      </c>
      <c r="N31" s="37">
        <v>195</v>
      </c>
      <c r="O31" s="37">
        <v>201</v>
      </c>
      <c r="P31" s="37">
        <v>257</v>
      </c>
      <c r="Q31" s="37">
        <v>241</v>
      </c>
      <c r="R31" s="37">
        <v>222</v>
      </c>
      <c r="S31" s="37">
        <v>308</v>
      </c>
      <c r="T31" s="37">
        <v>137</v>
      </c>
      <c r="U31" s="36">
        <v>8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</row>
    <row r="32" spans="1:53" ht="15" customHeight="1">
      <c r="A32" s="17" t="s">
        <v>213</v>
      </c>
      <c r="B32" s="39">
        <v>91067</v>
      </c>
      <c r="C32" s="39">
        <v>76431</v>
      </c>
      <c r="D32" s="39">
        <v>75330</v>
      </c>
      <c r="E32" s="39">
        <v>85365</v>
      </c>
      <c r="F32" s="39">
        <v>78378</v>
      </c>
      <c r="G32" s="39">
        <v>69560</v>
      </c>
      <c r="H32" s="39">
        <v>52483</v>
      </c>
      <c r="I32" s="39">
        <v>59549</v>
      </c>
      <c r="J32" s="39">
        <v>58315</v>
      </c>
      <c r="K32" s="39">
        <v>55987</v>
      </c>
      <c r="L32" s="39">
        <v>59265</v>
      </c>
      <c r="M32" s="39">
        <v>66666</v>
      </c>
      <c r="N32" s="39">
        <v>75421</v>
      </c>
      <c r="O32" s="39">
        <v>80697</v>
      </c>
      <c r="P32" s="39">
        <v>77322</v>
      </c>
      <c r="Q32" s="39">
        <v>75670</v>
      </c>
      <c r="R32" s="39">
        <v>65799</v>
      </c>
      <c r="S32" s="39">
        <v>68130</v>
      </c>
      <c r="T32" s="39">
        <v>69349</v>
      </c>
      <c r="U32" s="39">
        <v>66225</v>
      </c>
      <c r="V32" s="39">
        <v>62079</v>
      </c>
      <c r="W32" s="39">
        <v>57961</v>
      </c>
      <c r="X32" s="39">
        <v>53300</v>
      </c>
      <c r="Y32" s="39">
        <v>50480</v>
      </c>
      <c r="Z32" s="39">
        <v>49147</v>
      </c>
      <c r="AA32" s="39">
        <v>49833</v>
      </c>
      <c r="AB32" s="39">
        <v>50412</v>
      </c>
      <c r="AC32" s="39">
        <v>48563</v>
      </c>
      <c r="AD32" s="39">
        <v>44203</v>
      </c>
      <c r="AE32" s="39">
        <v>40804</v>
      </c>
      <c r="AF32" s="39">
        <v>36930</v>
      </c>
      <c r="AG32" s="39">
        <v>34401</v>
      </c>
      <c r="AH32" s="39">
        <v>30328</v>
      </c>
      <c r="AI32" s="39">
        <v>27010</v>
      </c>
      <c r="AJ32" s="39">
        <v>23812</v>
      </c>
      <c r="AK32" s="39">
        <v>21652</v>
      </c>
      <c r="AL32" s="39">
        <v>19139</v>
      </c>
      <c r="AM32" s="39">
        <v>16951</v>
      </c>
      <c r="AN32" s="39">
        <v>15004</v>
      </c>
      <c r="AO32" s="39">
        <v>13390</v>
      </c>
      <c r="AP32" s="39">
        <v>16115</v>
      </c>
      <c r="AQ32" s="39">
        <v>15557</v>
      </c>
      <c r="AR32" s="39">
        <v>14060</v>
      </c>
      <c r="AS32" s="39">
        <v>13070</v>
      </c>
      <c r="AT32" s="39">
        <v>10549</v>
      </c>
      <c r="AU32" s="39">
        <v>11421</v>
      </c>
      <c r="AV32" s="39">
        <v>11042</v>
      </c>
      <c r="AW32" s="39">
        <v>11267</v>
      </c>
      <c r="AX32" s="39">
        <v>12285</v>
      </c>
      <c r="AY32" s="39">
        <v>11967</v>
      </c>
      <c r="AZ32" s="40">
        <v>4694</v>
      </c>
      <c r="BA32" s="40">
        <v>4604</v>
      </c>
    </row>
    <row r="33" spans="1:53" ht="15" customHeight="1">
      <c r="A33" s="10" t="s">
        <v>214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spans="1:53" ht="15" customHeight="1">
      <c r="A34" s="12" t="s">
        <v>215</v>
      </c>
      <c r="B34" s="37">
        <v>6071</v>
      </c>
      <c r="C34" s="37">
        <v>6207</v>
      </c>
      <c r="D34" s="37">
        <v>6218</v>
      </c>
      <c r="E34" s="37">
        <v>6141</v>
      </c>
      <c r="F34" s="37">
        <v>6142</v>
      </c>
      <c r="G34" s="37">
        <v>6208</v>
      </c>
      <c r="H34" s="37">
        <v>6167</v>
      </c>
      <c r="I34" s="37">
        <v>6201</v>
      </c>
      <c r="J34" s="37">
        <v>6528</v>
      </c>
      <c r="K34" s="37">
        <v>6536</v>
      </c>
      <c r="L34" s="37">
        <v>6775</v>
      </c>
      <c r="M34" s="37">
        <v>6775</v>
      </c>
      <c r="N34" s="37">
        <v>6758</v>
      </c>
      <c r="O34" s="37">
        <v>6393</v>
      </c>
      <c r="P34" s="37">
        <v>6342</v>
      </c>
      <c r="Q34" s="37">
        <v>6234</v>
      </c>
      <c r="R34" s="37">
        <v>6164</v>
      </c>
      <c r="S34" s="38"/>
      <c r="T34" s="38"/>
      <c r="U34" s="36">
        <v>86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</row>
    <row r="35" spans="1:53" ht="15" customHeight="1">
      <c r="A35" s="12" t="s">
        <v>216</v>
      </c>
      <c r="B35" s="38">
        <v>126974</v>
      </c>
      <c r="C35" s="38">
        <v>117017</v>
      </c>
      <c r="D35" s="38">
        <v>112463</v>
      </c>
      <c r="E35" s="38">
        <v>109881</v>
      </c>
      <c r="F35" s="38">
        <v>104805</v>
      </c>
      <c r="G35" s="38">
        <v>100904</v>
      </c>
      <c r="H35" s="38">
        <v>97055</v>
      </c>
      <c r="I35" s="38">
        <v>92191</v>
      </c>
      <c r="J35" s="38">
        <v>87379</v>
      </c>
      <c r="K35" s="38">
        <v>81718</v>
      </c>
      <c r="L35" s="38">
        <v>73823</v>
      </c>
      <c r="M35" s="38">
        <v>69964</v>
      </c>
      <c r="N35" s="38">
        <v>64789</v>
      </c>
      <c r="O35" s="38">
        <v>61434</v>
      </c>
      <c r="P35" s="38">
        <v>57922</v>
      </c>
      <c r="Q35" s="38">
        <v>54981</v>
      </c>
      <c r="R35" s="38">
        <v>51730</v>
      </c>
      <c r="S35" s="38">
        <v>48435</v>
      </c>
      <c r="T35" s="38">
        <v>46486</v>
      </c>
      <c r="U35" s="38">
        <v>44783</v>
      </c>
      <c r="V35" s="38">
        <v>40687</v>
      </c>
      <c r="W35" s="38">
        <v>37271</v>
      </c>
      <c r="X35" s="38">
        <v>34092</v>
      </c>
      <c r="Y35" s="38">
        <v>24683</v>
      </c>
      <c r="Z35" s="38">
        <v>21112</v>
      </c>
      <c r="AA35" s="38">
        <v>18357</v>
      </c>
      <c r="AB35" s="38">
        <v>16211</v>
      </c>
      <c r="AC35" s="38">
        <v>13721</v>
      </c>
      <c r="AD35" s="38">
        <v>12158</v>
      </c>
      <c r="AE35" s="38">
        <v>10628</v>
      </c>
      <c r="AF35" s="37">
        <v>9462</v>
      </c>
      <c r="AG35" s="37">
        <v>8591</v>
      </c>
      <c r="AH35" s="37">
        <v>7899</v>
      </c>
      <c r="AI35" s="37">
        <v>7104</v>
      </c>
      <c r="AJ35" s="37">
        <v>6467</v>
      </c>
      <c r="AK35" s="37">
        <v>5687</v>
      </c>
      <c r="AL35" s="37">
        <v>5335</v>
      </c>
      <c r="AM35" s="37">
        <v>4955</v>
      </c>
      <c r="AN35" s="37">
        <v>4619</v>
      </c>
      <c r="AO35" s="37">
        <v>3967</v>
      </c>
      <c r="AP35" s="37">
        <v>3703</v>
      </c>
      <c r="AQ35" s="37">
        <v>3334</v>
      </c>
      <c r="AR35" s="37">
        <v>3074</v>
      </c>
      <c r="AS35" s="37">
        <v>2882</v>
      </c>
      <c r="AT35" s="37">
        <v>2685</v>
      </c>
      <c r="AU35" s="37">
        <v>2577</v>
      </c>
      <c r="AV35" s="37">
        <v>2533</v>
      </c>
      <c r="AW35" s="37">
        <v>2391</v>
      </c>
      <c r="AX35" s="37">
        <v>2289</v>
      </c>
      <c r="AY35" s="37">
        <v>2105</v>
      </c>
      <c r="AZ35" s="37">
        <v>1855</v>
      </c>
      <c r="BA35" s="37">
        <v>1475</v>
      </c>
    </row>
    <row r="36" spans="1:53" ht="15" customHeight="1">
      <c r="A36" s="15" t="s">
        <v>217</v>
      </c>
      <c r="B36" s="38">
        <v>126974</v>
      </c>
      <c r="C36" s="38">
        <v>117017</v>
      </c>
      <c r="D36" s="38">
        <v>112463</v>
      </c>
      <c r="E36" s="38">
        <v>109881</v>
      </c>
      <c r="F36" s="38">
        <v>104805</v>
      </c>
      <c r="G36" s="38">
        <v>100904</v>
      </c>
      <c r="H36" s="38">
        <v>97055</v>
      </c>
      <c r="I36" s="38">
        <v>92191</v>
      </c>
      <c r="J36" s="38">
        <v>87379</v>
      </c>
      <c r="K36" s="38">
        <v>81718</v>
      </c>
      <c r="L36" s="38">
        <v>73823</v>
      </c>
      <c r="M36" s="38">
        <v>69964</v>
      </c>
      <c r="N36" s="38">
        <v>64789</v>
      </c>
      <c r="O36" s="38">
        <v>61434</v>
      </c>
      <c r="P36" s="38">
        <v>57922</v>
      </c>
      <c r="Q36" s="38">
        <v>54981</v>
      </c>
      <c r="R36" s="38">
        <v>51730</v>
      </c>
      <c r="S36" s="38">
        <v>48435</v>
      </c>
      <c r="T36" s="38">
        <v>46486</v>
      </c>
      <c r="U36" s="38">
        <v>44783</v>
      </c>
      <c r="V36" s="38">
        <v>40687</v>
      </c>
      <c r="W36" s="38">
        <v>37271</v>
      </c>
      <c r="X36" s="38">
        <v>34092</v>
      </c>
      <c r="Y36" s="38">
        <v>24683</v>
      </c>
      <c r="Z36" s="38">
        <v>21112</v>
      </c>
      <c r="AA36" s="38">
        <v>18357</v>
      </c>
      <c r="AB36" s="38">
        <v>16211</v>
      </c>
      <c r="AC36" s="38">
        <v>13721</v>
      </c>
      <c r="AD36" s="38">
        <v>12158</v>
      </c>
      <c r="AE36" s="38">
        <v>10628</v>
      </c>
      <c r="AF36" s="37">
        <v>9462</v>
      </c>
      <c r="AG36" s="37">
        <v>8591</v>
      </c>
      <c r="AH36" s="37">
        <v>7899</v>
      </c>
      <c r="AI36" s="37">
        <v>7104</v>
      </c>
      <c r="AJ36" s="37">
        <v>6467</v>
      </c>
      <c r="AK36" s="37">
        <v>5687</v>
      </c>
      <c r="AL36" s="37">
        <v>5335</v>
      </c>
      <c r="AM36" s="37">
        <v>4955</v>
      </c>
      <c r="AN36" s="37">
        <v>4619</v>
      </c>
      <c r="AO36" s="37">
        <v>3967</v>
      </c>
      <c r="AP36" s="37">
        <v>3703</v>
      </c>
      <c r="AQ36" s="37">
        <v>3334</v>
      </c>
      <c r="AR36" s="37">
        <v>3074</v>
      </c>
      <c r="AS36" s="37">
        <v>2882</v>
      </c>
      <c r="AT36" s="37">
        <v>2685</v>
      </c>
      <c r="AU36" s="37">
        <v>2577</v>
      </c>
      <c r="AV36" s="37">
        <v>2533</v>
      </c>
      <c r="AW36" s="37">
        <v>2391</v>
      </c>
      <c r="AX36" s="37">
        <v>2289</v>
      </c>
      <c r="AY36" s="37">
        <v>2105</v>
      </c>
      <c r="AZ36" s="37">
        <v>1855</v>
      </c>
      <c r="BA36" s="37">
        <v>1475</v>
      </c>
    </row>
    <row r="37" spans="1:53" ht="15" customHeight="1">
      <c r="A37" s="15" t="s">
        <v>218</v>
      </c>
      <c r="B37" s="38">
        <v>167828</v>
      </c>
      <c r="C37" s="38">
        <v>155412</v>
      </c>
      <c r="D37" s="38">
        <v>148373</v>
      </c>
      <c r="E37" s="38">
        <v>143015</v>
      </c>
      <c r="F37" s="38">
        <v>135653</v>
      </c>
      <c r="G37" s="38">
        <v>129857</v>
      </c>
      <c r="H37" s="38">
        <v>124034</v>
      </c>
      <c r="I37" s="38">
        <v>117166</v>
      </c>
      <c r="J37" s="38">
        <v>110772</v>
      </c>
      <c r="K37" s="38">
        <v>104152</v>
      </c>
      <c r="L37" s="38">
        <v>95276</v>
      </c>
      <c r="M37" s="38">
        <v>90044</v>
      </c>
      <c r="N37" s="38">
        <v>83438</v>
      </c>
      <c r="O37" s="38">
        <v>79169</v>
      </c>
      <c r="P37" s="38">
        <v>74412</v>
      </c>
      <c r="Q37" s="38">
        <v>70399</v>
      </c>
      <c r="R37" s="38">
        <v>65867</v>
      </c>
      <c r="S37" s="38">
        <v>61517</v>
      </c>
      <c r="T37" s="38">
        <v>58098</v>
      </c>
      <c r="U37" s="38">
        <v>55446</v>
      </c>
      <c r="V37" s="38">
        <v>50333</v>
      </c>
      <c r="W37" s="38">
        <v>46023</v>
      </c>
      <c r="X37" s="38">
        <v>41749</v>
      </c>
      <c r="Y37" s="38">
        <v>31573</v>
      </c>
      <c r="Z37" s="38">
        <v>27196</v>
      </c>
      <c r="AA37" s="38">
        <v>23918</v>
      </c>
      <c r="AB37" s="38">
        <v>21292</v>
      </c>
      <c r="AC37" s="38">
        <v>18337</v>
      </c>
      <c r="AD37" s="38">
        <v>16446</v>
      </c>
      <c r="AE37" s="38">
        <v>14668</v>
      </c>
      <c r="AF37" s="38">
        <v>13032</v>
      </c>
      <c r="AG37" s="38">
        <v>11803</v>
      </c>
      <c r="AH37" s="38">
        <v>10778</v>
      </c>
      <c r="AI37" s="37">
        <v>9756</v>
      </c>
      <c r="AJ37" s="37">
        <v>8813</v>
      </c>
      <c r="AK37" s="37">
        <v>7819</v>
      </c>
      <c r="AL37" s="37">
        <v>7370</v>
      </c>
      <c r="AM37" s="37">
        <v>6916</v>
      </c>
      <c r="AN37" s="37">
        <v>6574</v>
      </c>
      <c r="AO37" s="37">
        <v>5784</v>
      </c>
      <c r="AP37" s="37">
        <v>5319</v>
      </c>
      <c r="AQ37" s="37">
        <v>4794</v>
      </c>
      <c r="AR37" s="37">
        <v>4370</v>
      </c>
      <c r="AS37" s="37">
        <v>4142</v>
      </c>
      <c r="AT37" s="37">
        <v>3821</v>
      </c>
      <c r="AU37" s="37">
        <v>3591</v>
      </c>
      <c r="AV37" s="37">
        <v>3535</v>
      </c>
      <c r="AW37" s="37">
        <v>3273</v>
      </c>
      <c r="AX37" s="37">
        <v>3023</v>
      </c>
      <c r="AY37" s="37">
        <v>2734</v>
      </c>
      <c r="AZ37" s="37">
        <v>2392</v>
      </c>
      <c r="BA37" s="37">
        <v>1925</v>
      </c>
    </row>
    <row r="38" spans="1:53" ht="15" customHeight="1">
      <c r="A38" s="20" t="s">
        <v>219</v>
      </c>
      <c r="B38" s="38">
        <v>167828</v>
      </c>
      <c r="C38" s="38">
        <v>155412</v>
      </c>
      <c r="D38" s="38">
        <v>148373</v>
      </c>
      <c r="E38" s="38">
        <v>143015</v>
      </c>
      <c r="F38" s="38">
        <v>135653</v>
      </c>
      <c r="G38" s="38">
        <v>129857</v>
      </c>
      <c r="H38" s="38">
        <v>124034</v>
      </c>
      <c r="I38" s="38">
        <v>117166</v>
      </c>
      <c r="J38" s="38">
        <v>110772</v>
      </c>
      <c r="K38" s="38">
        <v>104152</v>
      </c>
      <c r="L38" s="38">
        <v>95276</v>
      </c>
      <c r="M38" s="38">
        <v>90044</v>
      </c>
      <c r="N38" s="38">
        <v>83438</v>
      </c>
      <c r="O38" s="38">
        <v>79169</v>
      </c>
      <c r="P38" s="38">
        <v>74412</v>
      </c>
      <c r="Q38" s="38">
        <v>70399</v>
      </c>
      <c r="R38" s="38">
        <v>65867</v>
      </c>
      <c r="S38" s="38">
        <v>61517</v>
      </c>
      <c r="T38" s="38">
        <v>58098</v>
      </c>
      <c r="U38" s="38">
        <v>55446</v>
      </c>
      <c r="V38" s="38">
        <v>50333</v>
      </c>
      <c r="W38" s="38">
        <v>46023</v>
      </c>
      <c r="X38" s="38">
        <v>41749</v>
      </c>
      <c r="Y38" s="38">
        <v>31573</v>
      </c>
      <c r="Z38" s="38">
        <v>27196</v>
      </c>
      <c r="AA38" s="38">
        <v>23918</v>
      </c>
      <c r="AB38" s="38">
        <v>21292</v>
      </c>
      <c r="AC38" s="38">
        <v>18337</v>
      </c>
      <c r="AD38" s="38">
        <v>16446</v>
      </c>
      <c r="AE38" s="38">
        <v>14668</v>
      </c>
      <c r="AF38" s="38">
        <v>13032</v>
      </c>
      <c r="AG38" s="38">
        <v>11803</v>
      </c>
      <c r="AH38" s="38">
        <v>10778</v>
      </c>
      <c r="AI38" s="37">
        <v>9756</v>
      </c>
      <c r="AJ38" s="37">
        <v>8813</v>
      </c>
      <c r="AK38" s="37">
        <v>7819</v>
      </c>
      <c r="AL38" s="37">
        <v>7370</v>
      </c>
      <c r="AM38" s="37">
        <v>6916</v>
      </c>
      <c r="AN38" s="37">
        <v>6574</v>
      </c>
      <c r="AO38" s="37">
        <v>5784</v>
      </c>
      <c r="AP38" s="37">
        <v>5319</v>
      </c>
      <c r="AQ38" s="37">
        <v>4794</v>
      </c>
      <c r="AR38" s="37">
        <v>4370</v>
      </c>
      <c r="AS38" s="37">
        <v>4142</v>
      </c>
      <c r="AT38" s="37">
        <v>3821</v>
      </c>
      <c r="AU38" s="37">
        <v>3591</v>
      </c>
      <c r="AV38" s="37">
        <v>3535</v>
      </c>
      <c r="AW38" s="37">
        <v>3273</v>
      </c>
      <c r="AX38" s="37">
        <v>3023</v>
      </c>
      <c r="AY38" s="37">
        <v>2734</v>
      </c>
      <c r="AZ38" s="37">
        <v>2392</v>
      </c>
      <c r="BA38" s="37">
        <v>1925</v>
      </c>
    </row>
    <row r="39" spans="1:53" ht="15" customHeight="1">
      <c r="A39" s="24" t="s">
        <v>220</v>
      </c>
      <c r="B39" s="38">
        <v>54752</v>
      </c>
      <c r="C39" s="38">
        <v>52117</v>
      </c>
      <c r="D39" s="38">
        <v>48476</v>
      </c>
      <c r="E39" s="38">
        <v>47013</v>
      </c>
      <c r="F39" s="38">
        <v>44163</v>
      </c>
      <c r="G39" s="38">
        <v>40982</v>
      </c>
      <c r="H39" s="38">
        <v>39410</v>
      </c>
      <c r="I39" s="38">
        <v>36116</v>
      </c>
      <c r="J39" s="38">
        <v>33700</v>
      </c>
      <c r="K39" s="38">
        <v>31775</v>
      </c>
      <c r="L39" s="38">
        <v>30910</v>
      </c>
      <c r="M39" s="38">
        <v>30014</v>
      </c>
      <c r="N39" s="38">
        <v>28488</v>
      </c>
      <c r="O39" s="38">
        <v>26595</v>
      </c>
      <c r="P39" s="38">
        <v>24381</v>
      </c>
      <c r="Q39" s="38">
        <v>23007</v>
      </c>
      <c r="R39" s="38">
        <v>21171</v>
      </c>
      <c r="S39" s="38">
        <v>17991</v>
      </c>
      <c r="T39" s="38">
        <v>16428</v>
      </c>
      <c r="U39" s="38">
        <v>15435</v>
      </c>
      <c r="V39" s="38">
        <v>12967</v>
      </c>
      <c r="W39" s="38">
        <v>12323</v>
      </c>
      <c r="X39" s="38">
        <v>11058</v>
      </c>
      <c r="Y39" s="38">
        <v>10141</v>
      </c>
      <c r="Z39" s="37">
        <v>9075</v>
      </c>
      <c r="AA39" s="37">
        <v>8251</v>
      </c>
      <c r="AB39" s="37">
        <v>6979</v>
      </c>
      <c r="AC39" s="37">
        <v>6666</v>
      </c>
      <c r="AD39" s="37">
        <v>6211</v>
      </c>
      <c r="AE39" s="37">
        <v>5475</v>
      </c>
      <c r="AF39" s="37">
        <v>4968</v>
      </c>
      <c r="AG39" s="37">
        <v>4336</v>
      </c>
      <c r="AH39" s="37">
        <v>3853</v>
      </c>
      <c r="AI39" s="37">
        <v>3743</v>
      </c>
      <c r="AJ39" s="37">
        <v>3544</v>
      </c>
      <c r="AK39" s="37">
        <v>3316</v>
      </c>
      <c r="AL39" s="37">
        <v>3176</v>
      </c>
      <c r="AM39" s="37">
        <v>3090</v>
      </c>
      <c r="AN39" s="37">
        <v>2684</v>
      </c>
      <c r="AO39" s="37">
        <v>1877</v>
      </c>
      <c r="AP39" s="37">
        <v>1779</v>
      </c>
      <c r="AQ39" s="37">
        <v>1482</v>
      </c>
      <c r="AR39" s="37">
        <v>1335</v>
      </c>
      <c r="AS39" s="37">
        <v>1319</v>
      </c>
      <c r="AT39" s="37">
        <v>1214</v>
      </c>
      <c r="AU39" s="37">
        <v>1201</v>
      </c>
      <c r="AV39" s="37">
        <v>1131</v>
      </c>
      <c r="AW39" s="37">
        <v>824</v>
      </c>
      <c r="AX39" s="37">
        <v>652</v>
      </c>
      <c r="AY39" s="37">
        <v>625</v>
      </c>
      <c r="AZ39" s="37">
        <v>555</v>
      </c>
      <c r="BA39" s="37">
        <v>509</v>
      </c>
    </row>
    <row r="40" spans="1:53" ht="15" customHeight="1">
      <c r="A40" s="25" t="s">
        <v>221</v>
      </c>
      <c r="B40" s="37">
        <v>2114</v>
      </c>
      <c r="C40" s="37">
        <v>2086</v>
      </c>
      <c r="D40" s="37">
        <v>2075</v>
      </c>
      <c r="E40" s="37">
        <v>2080</v>
      </c>
      <c r="F40" s="37">
        <v>1900</v>
      </c>
      <c r="G40" s="37">
        <v>1875</v>
      </c>
      <c r="H40" s="37">
        <v>1874</v>
      </c>
      <c r="I40" s="37">
        <v>1874</v>
      </c>
      <c r="J40" s="37">
        <v>1762</v>
      </c>
      <c r="K40" s="37">
        <v>1703</v>
      </c>
      <c r="L40" s="37">
        <v>1713</v>
      </c>
      <c r="M40" s="37">
        <v>1688</v>
      </c>
      <c r="N40" s="37">
        <v>1551</v>
      </c>
      <c r="O40" s="37">
        <v>1428</v>
      </c>
      <c r="P40" s="37">
        <v>1360</v>
      </c>
      <c r="Q40" s="37">
        <v>1326</v>
      </c>
      <c r="R40" s="37">
        <v>1319</v>
      </c>
      <c r="S40" s="37">
        <v>1209</v>
      </c>
      <c r="T40" s="37">
        <v>1138</v>
      </c>
      <c r="U40" s="37">
        <v>1097</v>
      </c>
      <c r="V40" s="37">
        <v>1055</v>
      </c>
      <c r="W40" s="37">
        <v>1007</v>
      </c>
      <c r="X40" s="37">
        <v>949</v>
      </c>
      <c r="Y40" s="37">
        <v>899</v>
      </c>
      <c r="Z40" s="37">
        <v>890</v>
      </c>
      <c r="AA40" s="37">
        <v>844</v>
      </c>
      <c r="AB40" s="37">
        <v>825</v>
      </c>
      <c r="AC40" s="37">
        <v>798</v>
      </c>
      <c r="AD40" s="37">
        <v>770</v>
      </c>
      <c r="AE40" s="37">
        <v>720</v>
      </c>
      <c r="AF40" s="37">
        <v>704</v>
      </c>
      <c r="AG40" s="37">
        <v>696</v>
      </c>
      <c r="AH40" s="37">
        <v>692</v>
      </c>
      <c r="AI40" s="37">
        <v>692</v>
      </c>
      <c r="AJ40" s="37">
        <v>683</v>
      </c>
      <c r="AK40" s="37">
        <v>596</v>
      </c>
      <c r="AL40" s="37">
        <v>583</v>
      </c>
      <c r="AM40" s="37">
        <v>583</v>
      </c>
      <c r="AN40" s="37">
        <v>562</v>
      </c>
      <c r="AO40" s="37">
        <v>153</v>
      </c>
      <c r="AP40" s="37">
        <v>153</v>
      </c>
      <c r="AQ40" s="36">
        <v>45</v>
      </c>
      <c r="AR40" s="36">
        <v>45</v>
      </c>
      <c r="AS40" s="36">
        <v>45</v>
      </c>
      <c r="AT40" s="36">
        <v>41</v>
      </c>
      <c r="AU40" s="36">
        <v>41</v>
      </c>
      <c r="AV40" s="36">
        <v>36</v>
      </c>
      <c r="AW40" s="36">
        <v>36</v>
      </c>
      <c r="AX40" s="36">
        <v>35</v>
      </c>
      <c r="AY40" s="36">
        <v>34</v>
      </c>
      <c r="AZ40" s="36">
        <v>34</v>
      </c>
      <c r="BA40" s="36">
        <v>34</v>
      </c>
    </row>
    <row r="41" spans="1:53" ht="15" customHeight="1">
      <c r="A41" s="25" t="s">
        <v>222</v>
      </c>
      <c r="B41" s="38">
        <v>45392</v>
      </c>
      <c r="C41" s="38">
        <v>42840</v>
      </c>
      <c r="D41" s="38">
        <v>39322</v>
      </c>
      <c r="E41" s="38">
        <v>37961</v>
      </c>
      <c r="F41" s="38">
        <v>35422</v>
      </c>
      <c r="G41" s="38">
        <v>32446</v>
      </c>
      <c r="H41" s="38">
        <v>30882</v>
      </c>
      <c r="I41" s="38">
        <v>27720</v>
      </c>
      <c r="J41" s="38">
        <v>25313</v>
      </c>
      <c r="K41" s="38">
        <v>23946</v>
      </c>
      <c r="L41" s="38">
        <v>23154</v>
      </c>
      <c r="M41" s="38">
        <v>22531</v>
      </c>
      <c r="N41" s="38">
        <v>21369</v>
      </c>
      <c r="O41" s="38">
        <v>19873</v>
      </c>
      <c r="P41" s="38">
        <v>18075</v>
      </c>
      <c r="Q41" s="38">
        <v>17360</v>
      </c>
      <c r="R41" s="38">
        <v>16053</v>
      </c>
      <c r="S41" s="38">
        <v>13359</v>
      </c>
      <c r="T41" s="38">
        <v>11908</v>
      </c>
      <c r="U41" s="38">
        <v>11226</v>
      </c>
      <c r="V41" s="37">
        <v>9176</v>
      </c>
      <c r="W41" s="37">
        <v>9015</v>
      </c>
      <c r="X41" s="37">
        <v>8090</v>
      </c>
      <c r="Y41" s="37">
        <v>7401</v>
      </c>
      <c r="Z41" s="37">
        <v>6609</v>
      </c>
      <c r="AA41" s="37">
        <v>5935</v>
      </c>
      <c r="AB41" s="37">
        <v>4957</v>
      </c>
      <c r="AC41" s="37">
        <v>4909</v>
      </c>
      <c r="AD41" s="37">
        <v>4623</v>
      </c>
      <c r="AE41" s="37">
        <v>4013</v>
      </c>
      <c r="AF41" s="37">
        <v>3648</v>
      </c>
      <c r="AG41" s="37">
        <v>3109</v>
      </c>
      <c r="AH41" s="37">
        <v>2687</v>
      </c>
      <c r="AI41" s="37">
        <v>2643</v>
      </c>
      <c r="AJ41" s="37">
        <v>2551</v>
      </c>
      <c r="AK41" s="37">
        <v>2273</v>
      </c>
      <c r="AL41" s="37">
        <v>2184</v>
      </c>
      <c r="AM41" s="37">
        <v>2159</v>
      </c>
      <c r="AN41" s="37">
        <v>1792</v>
      </c>
      <c r="AO41" s="37">
        <v>1420</v>
      </c>
      <c r="AP41" s="37">
        <v>1347</v>
      </c>
      <c r="AQ41" s="37">
        <v>1178</v>
      </c>
      <c r="AR41" s="37">
        <v>1076</v>
      </c>
      <c r="AS41" s="37">
        <v>1071</v>
      </c>
      <c r="AT41" s="37">
        <v>975</v>
      </c>
      <c r="AU41" s="37">
        <v>966</v>
      </c>
      <c r="AV41" s="37">
        <v>896</v>
      </c>
      <c r="AW41" s="37">
        <v>594</v>
      </c>
      <c r="AX41" s="37">
        <v>454</v>
      </c>
      <c r="AY41" s="37">
        <v>449</v>
      </c>
      <c r="AZ41" s="37">
        <v>373</v>
      </c>
      <c r="BA41" s="37">
        <v>355</v>
      </c>
    </row>
    <row r="42" spans="1:53" ht="15" customHeight="1">
      <c r="A42" s="25" t="s">
        <v>223</v>
      </c>
      <c r="B42" s="37">
        <v>7246</v>
      </c>
      <c r="C42" s="37">
        <v>7191</v>
      </c>
      <c r="D42" s="37">
        <v>7079</v>
      </c>
      <c r="E42" s="37">
        <v>6972</v>
      </c>
      <c r="F42" s="37">
        <v>6841</v>
      </c>
      <c r="G42" s="37">
        <v>6661</v>
      </c>
      <c r="H42" s="37">
        <v>6654</v>
      </c>
      <c r="I42" s="37">
        <v>6522</v>
      </c>
      <c r="J42" s="37">
        <v>6625</v>
      </c>
      <c r="K42" s="37">
        <v>6126</v>
      </c>
      <c r="L42" s="37">
        <v>6043</v>
      </c>
      <c r="M42" s="37">
        <v>5795</v>
      </c>
      <c r="N42" s="37">
        <v>5568</v>
      </c>
      <c r="O42" s="37">
        <v>5294</v>
      </c>
      <c r="P42" s="37">
        <v>4946</v>
      </c>
      <c r="Q42" s="37">
        <v>4321</v>
      </c>
      <c r="R42" s="37">
        <v>3799</v>
      </c>
      <c r="S42" s="37">
        <v>3423</v>
      </c>
      <c r="T42" s="37">
        <v>3382</v>
      </c>
      <c r="U42" s="37">
        <v>3112</v>
      </c>
      <c r="V42" s="37">
        <v>2736</v>
      </c>
      <c r="W42" s="37">
        <v>2301</v>
      </c>
      <c r="X42" s="37">
        <v>2019</v>
      </c>
      <c r="Y42" s="37">
        <v>1841</v>
      </c>
      <c r="Z42" s="37">
        <v>1576</v>
      </c>
      <c r="AA42" s="37">
        <v>1472</v>
      </c>
      <c r="AB42" s="37">
        <v>1197</v>
      </c>
      <c r="AC42" s="37">
        <v>959</v>
      </c>
      <c r="AD42" s="37">
        <v>818</v>
      </c>
      <c r="AE42" s="37">
        <v>742</v>
      </c>
      <c r="AF42" s="37">
        <v>616</v>
      </c>
      <c r="AG42" s="37">
        <v>531</v>
      </c>
      <c r="AH42" s="37">
        <v>474</v>
      </c>
      <c r="AI42" s="37">
        <v>408</v>
      </c>
      <c r="AJ42" s="37">
        <v>310</v>
      </c>
      <c r="AK42" s="37">
        <v>447</v>
      </c>
      <c r="AL42" s="37">
        <v>409</v>
      </c>
      <c r="AM42" s="37">
        <v>348</v>
      </c>
      <c r="AN42" s="37">
        <v>330</v>
      </c>
      <c r="AO42" s="37">
        <v>304</v>
      </c>
      <c r="AP42" s="37">
        <v>279</v>
      </c>
      <c r="AQ42" s="37">
        <v>259</v>
      </c>
      <c r="AR42" s="37">
        <v>214</v>
      </c>
      <c r="AS42" s="37">
        <v>203</v>
      </c>
      <c r="AT42" s="37">
        <v>198</v>
      </c>
      <c r="AU42" s="37">
        <v>194</v>
      </c>
      <c r="AV42" s="37">
        <v>199</v>
      </c>
      <c r="AW42" s="37">
        <v>194</v>
      </c>
      <c r="AX42" s="37">
        <v>163</v>
      </c>
      <c r="AY42" s="37">
        <v>142</v>
      </c>
      <c r="AZ42" s="37">
        <v>148</v>
      </c>
      <c r="BA42" s="37">
        <v>120</v>
      </c>
    </row>
    <row r="43" spans="1:53" ht="15" customHeight="1">
      <c r="A43" s="24" t="s">
        <v>224</v>
      </c>
      <c r="B43" s="38">
        <v>62931</v>
      </c>
      <c r="C43" s="38">
        <v>56531</v>
      </c>
      <c r="D43" s="38">
        <v>51882</v>
      </c>
      <c r="E43" s="38">
        <v>46838</v>
      </c>
      <c r="F43" s="38">
        <v>44662</v>
      </c>
      <c r="G43" s="38">
        <v>40824</v>
      </c>
      <c r="H43" s="38">
        <v>37282</v>
      </c>
      <c r="I43" s="38">
        <v>34330</v>
      </c>
      <c r="J43" s="38">
        <v>31438</v>
      </c>
      <c r="K43" s="38">
        <v>28996</v>
      </c>
      <c r="L43" s="38">
        <v>27094</v>
      </c>
      <c r="M43" s="38">
        <v>25584</v>
      </c>
      <c r="N43" s="38">
        <v>28001</v>
      </c>
      <c r="O43" s="38">
        <v>26899</v>
      </c>
      <c r="P43" s="38">
        <v>25113</v>
      </c>
      <c r="Q43" s="38">
        <v>24461</v>
      </c>
      <c r="R43" s="38">
        <v>22773</v>
      </c>
      <c r="S43" s="38">
        <v>21065</v>
      </c>
      <c r="T43" s="38">
        <v>19715</v>
      </c>
      <c r="U43" s="38">
        <v>18817</v>
      </c>
      <c r="V43" s="38">
        <v>16913</v>
      </c>
      <c r="W43" s="38">
        <v>16043</v>
      </c>
      <c r="X43" s="38">
        <v>14290</v>
      </c>
      <c r="Y43" s="38">
        <v>13144</v>
      </c>
      <c r="Z43" s="38">
        <v>12206</v>
      </c>
      <c r="AA43" s="38">
        <v>11043</v>
      </c>
      <c r="AB43" s="37">
        <v>9997</v>
      </c>
      <c r="AC43" s="37">
        <v>8679</v>
      </c>
      <c r="AD43" s="37">
        <v>7817</v>
      </c>
      <c r="AE43" s="37">
        <v>7202</v>
      </c>
      <c r="AF43" s="37">
        <v>6336</v>
      </c>
      <c r="AG43" s="37">
        <v>5577</v>
      </c>
      <c r="AH43" s="37">
        <v>5085</v>
      </c>
      <c r="AI43" s="37">
        <v>4766</v>
      </c>
      <c r="AJ43" s="37">
        <v>4382</v>
      </c>
      <c r="AK43" s="37">
        <v>3881</v>
      </c>
      <c r="AL43" s="37">
        <v>3657</v>
      </c>
      <c r="AM43" s="37">
        <v>3478</v>
      </c>
      <c r="AN43" s="37">
        <v>3301</v>
      </c>
      <c r="AO43" s="37">
        <v>3169</v>
      </c>
      <c r="AP43" s="37">
        <v>2838</v>
      </c>
      <c r="AQ43" s="37">
        <v>2674</v>
      </c>
      <c r="AR43" s="37">
        <v>2548</v>
      </c>
      <c r="AS43" s="37">
        <v>2446</v>
      </c>
      <c r="AT43" s="37">
        <v>2352</v>
      </c>
      <c r="AU43" s="37">
        <v>2215</v>
      </c>
      <c r="AV43" s="37">
        <v>2105</v>
      </c>
      <c r="AW43" s="37">
        <v>2005</v>
      </c>
      <c r="AX43" s="37">
        <v>1716</v>
      </c>
      <c r="AY43" s="37">
        <v>1567</v>
      </c>
      <c r="AZ43" s="37">
        <v>1458</v>
      </c>
      <c r="BA43" s="37">
        <v>1089</v>
      </c>
    </row>
    <row r="44" spans="1:53" ht="15" customHeight="1">
      <c r="A44" s="25" t="s">
        <v>225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7">
        <v>2951</v>
      </c>
      <c r="O44" s="37">
        <v>2814</v>
      </c>
      <c r="P44" s="37">
        <v>2533</v>
      </c>
      <c r="Q44" s="37">
        <v>2458</v>
      </c>
      <c r="R44" s="37">
        <v>2246</v>
      </c>
      <c r="S44" s="37">
        <v>2018</v>
      </c>
      <c r="T44" s="37">
        <v>1951</v>
      </c>
      <c r="U44" s="37">
        <v>1813</v>
      </c>
      <c r="V44" s="37">
        <v>1427</v>
      </c>
      <c r="W44" s="37">
        <v>1484</v>
      </c>
      <c r="X44" s="37">
        <v>1326</v>
      </c>
      <c r="Y44" s="37">
        <v>1187</v>
      </c>
      <c r="Z44" s="37">
        <v>1025</v>
      </c>
      <c r="AA44" s="37">
        <v>896</v>
      </c>
      <c r="AB44" s="37">
        <v>770</v>
      </c>
      <c r="AC44" s="37">
        <v>681</v>
      </c>
      <c r="AD44" s="37">
        <v>568</v>
      </c>
      <c r="AE44" s="37">
        <v>517</v>
      </c>
      <c r="AF44" s="37">
        <v>447</v>
      </c>
      <c r="AG44" s="37">
        <v>398</v>
      </c>
      <c r="AH44" s="37">
        <v>351</v>
      </c>
      <c r="AI44" s="37">
        <v>309</v>
      </c>
      <c r="AJ44" s="37">
        <v>276</v>
      </c>
      <c r="AK44" s="37">
        <v>248</v>
      </c>
      <c r="AL44" s="37">
        <v>220</v>
      </c>
      <c r="AM44" s="37">
        <v>199</v>
      </c>
      <c r="AN44" s="37">
        <v>183</v>
      </c>
      <c r="AO44" s="37">
        <v>149</v>
      </c>
      <c r="AP44" s="37">
        <v>134</v>
      </c>
      <c r="AQ44" s="37">
        <v>121</v>
      </c>
      <c r="AR44" s="37">
        <v>104</v>
      </c>
      <c r="AS44" s="36">
        <v>95</v>
      </c>
      <c r="AT44" s="37">
        <v>107</v>
      </c>
      <c r="AU44" s="36">
        <v>98</v>
      </c>
      <c r="AV44" s="36">
        <v>96</v>
      </c>
      <c r="AW44" s="36">
        <v>93</v>
      </c>
      <c r="AX44" s="36">
        <v>88</v>
      </c>
      <c r="AY44" s="36">
        <v>88</v>
      </c>
      <c r="AZ44" s="36">
        <v>76</v>
      </c>
      <c r="BA44" s="36">
        <v>73</v>
      </c>
    </row>
    <row r="45" spans="1:53" ht="15" customHeight="1">
      <c r="A45" s="24" t="s">
        <v>226</v>
      </c>
      <c r="B45" s="38">
        <v>23301</v>
      </c>
      <c r="C45" s="38">
        <v>21666</v>
      </c>
      <c r="D45" s="38">
        <v>22975</v>
      </c>
      <c r="E45" s="38">
        <v>24269</v>
      </c>
      <c r="F45" s="38">
        <v>22945</v>
      </c>
      <c r="G45" s="38">
        <v>24843</v>
      </c>
      <c r="H45" s="38">
        <v>25039</v>
      </c>
      <c r="I45" s="38">
        <v>25052</v>
      </c>
      <c r="J45" s="38">
        <v>23623</v>
      </c>
      <c r="K45" s="38">
        <v>21100</v>
      </c>
      <c r="L45" s="38">
        <v>17031</v>
      </c>
      <c r="M45" s="38">
        <v>14687</v>
      </c>
      <c r="N45" s="38">
        <v>13201</v>
      </c>
      <c r="O45" s="38">
        <v>12593</v>
      </c>
      <c r="P45" s="38">
        <v>12318</v>
      </c>
      <c r="Q45" s="38">
        <v>11288</v>
      </c>
      <c r="R45" s="38">
        <v>10449</v>
      </c>
      <c r="S45" s="38">
        <v>11276</v>
      </c>
      <c r="T45" s="38">
        <v>10908</v>
      </c>
      <c r="U45" s="38">
        <v>10099</v>
      </c>
      <c r="V45" s="38">
        <v>10442</v>
      </c>
      <c r="W45" s="37">
        <v>9054</v>
      </c>
      <c r="X45" s="37">
        <v>8509</v>
      </c>
      <c r="Y45" s="37">
        <v>7228</v>
      </c>
      <c r="Z45" s="37">
        <v>5915</v>
      </c>
      <c r="AA45" s="37">
        <v>4624</v>
      </c>
      <c r="AB45" s="37">
        <v>4316</v>
      </c>
      <c r="AC45" s="37">
        <v>2992</v>
      </c>
      <c r="AD45" s="37">
        <v>2418</v>
      </c>
      <c r="AE45" s="37">
        <v>1991</v>
      </c>
      <c r="AF45" s="37">
        <v>1728</v>
      </c>
      <c r="AG45" s="37">
        <v>1890</v>
      </c>
      <c r="AH45" s="37">
        <v>1840</v>
      </c>
      <c r="AI45" s="37">
        <v>1247</v>
      </c>
      <c r="AJ45" s="37">
        <v>887</v>
      </c>
      <c r="AK45" s="37">
        <v>622</v>
      </c>
      <c r="AL45" s="37">
        <v>537</v>
      </c>
      <c r="AM45" s="37">
        <v>348</v>
      </c>
      <c r="AN45" s="37">
        <v>589</v>
      </c>
      <c r="AO45" s="37">
        <v>738</v>
      </c>
      <c r="AP45" s="37">
        <v>702</v>
      </c>
      <c r="AQ45" s="37">
        <v>638</v>
      </c>
      <c r="AR45" s="37">
        <v>487</v>
      </c>
      <c r="AS45" s="37">
        <v>377</v>
      </c>
      <c r="AT45" s="37">
        <v>255</v>
      </c>
      <c r="AU45" s="37">
        <v>175</v>
      </c>
      <c r="AV45" s="37">
        <v>299</v>
      </c>
      <c r="AW45" s="37">
        <v>444</v>
      </c>
      <c r="AX45" s="37">
        <v>655</v>
      </c>
      <c r="AY45" s="37">
        <v>542</v>
      </c>
      <c r="AZ45" s="37">
        <v>379</v>
      </c>
      <c r="BA45" s="37">
        <v>327</v>
      </c>
    </row>
    <row r="46" spans="1:53" ht="15" customHeight="1">
      <c r="A46" s="24" t="s">
        <v>227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7">
        <v>1060</v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</row>
    <row r="47" spans="1:53" ht="15" customHeight="1">
      <c r="A47" s="24" t="s">
        <v>228</v>
      </c>
      <c r="B47" s="38">
        <v>19915</v>
      </c>
      <c r="C47" s="38">
        <v>18641</v>
      </c>
      <c r="D47" s="38">
        <v>17878</v>
      </c>
      <c r="E47" s="38">
        <v>17479</v>
      </c>
      <c r="F47" s="38">
        <v>16827</v>
      </c>
      <c r="G47" s="38">
        <v>16759</v>
      </c>
      <c r="H47" s="38">
        <v>16472</v>
      </c>
      <c r="I47" s="38">
        <v>16026</v>
      </c>
      <c r="J47" s="38">
        <v>16636</v>
      </c>
      <c r="K47" s="38">
        <v>17134</v>
      </c>
      <c r="L47" s="38">
        <v>15196</v>
      </c>
      <c r="M47" s="38">
        <v>14995</v>
      </c>
      <c r="N47" s="38">
        <v>13748</v>
      </c>
      <c r="O47" s="38">
        <v>13082</v>
      </c>
      <c r="P47" s="38">
        <v>12600</v>
      </c>
      <c r="Q47" s="38">
        <v>11643</v>
      </c>
      <c r="R47" s="38">
        <v>11474</v>
      </c>
      <c r="S47" s="38">
        <v>11185</v>
      </c>
      <c r="T47" s="38">
        <v>11047</v>
      </c>
      <c r="U47" s="38">
        <v>11095</v>
      </c>
      <c r="V47" s="38">
        <v>10011</v>
      </c>
      <c r="W47" s="37">
        <v>8603</v>
      </c>
      <c r="X47" s="37">
        <v>7892</v>
      </c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53" ht="15" customHeight="1">
      <c r="A48" s="25" t="s">
        <v>229</v>
      </c>
      <c r="B48" s="38">
        <v>14812</v>
      </c>
      <c r="C48" s="38">
        <v>14058</v>
      </c>
      <c r="D48" s="38">
        <v>13555</v>
      </c>
      <c r="E48" s="38">
        <v>13294</v>
      </c>
      <c r="F48" s="38">
        <v>13033</v>
      </c>
      <c r="G48" s="38">
        <v>12955</v>
      </c>
      <c r="H48" s="38">
        <v>12899</v>
      </c>
      <c r="I48" s="38">
        <v>12673</v>
      </c>
      <c r="J48" s="38">
        <v>13641</v>
      </c>
      <c r="K48" s="38">
        <v>14130</v>
      </c>
      <c r="L48" s="38">
        <v>12241</v>
      </c>
      <c r="M48" s="38">
        <v>12155</v>
      </c>
      <c r="N48" s="38">
        <v>11063</v>
      </c>
      <c r="O48" s="38">
        <v>10525</v>
      </c>
      <c r="P48" s="38">
        <v>10202</v>
      </c>
      <c r="Q48" s="37">
        <v>9348</v>
      </c>
      <c r="R48" s="37">
        <v>9439</v>
      </c>
      <c r="S48" s="37">
        <v>9429</v>
      </c>
      <c r="T48" s="37">
        <v>9359</v>
      </c>
      <c r="U48" s="37">
        <v>9460</v>
      </c>
      <c r="V48" s="37">
        <v>8403</v>
      </c>
      <c r="W48" s="37">
        <v>7272</v>
      </c>
      <c r="X48" s="37">
        <v>6747</v>
      </c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</row>
    <row r="49" spans="1:53" ht="15" customHeight="1">
      <c r="A49" s="25" t="s">
        <v>230</v>
      </c>
      <c r="B49" s="37">
        <v>5103</v>
      </c>
      <c r="C49" s="37">
        <v>4583</v>
      </c>
      <c r="D49" s="37">
        <v>4323</v>
      </c>
      <c r="E49" s="37">
        <v>4185</v>
      </c>
      <c r="F49" s="37">
        <v>3794</v>
      </c>
      <c r="G49" s="37">
        <v>3804</v>
      </c>
      <c r="H49" s="37">
        <v>3573</v>
      </c>
      <c r="I49" s="37">
        <v>3353</v>
      </c>
      <c r="J49" s="37">
        <v>2995</v>
      </c>
      <c r="K49" s="37">
        <v>3004</v>
      </c>
      <c r="L49" s="37">
        <v>2955</v>
      </c>
      <c r="M49" s="37">
        <v>2840</v>
      </c>
      <c r="N49" s="37">
        <v>2685</v>
      </c>
      <c r="O49" s="37">
        <v>2557</v>
      </c>
      <c r="P49" s="37">
        <v>2398</v>
      </c>
      <c r="Q49" s="37">
        <v>2295</v>
      </c>
      <c r="R49" s="37">
        <v>2035</v>
      </c>
      <c r="S49" s="37">
        <v>1756</v>
      </c>
      <c r="T49" s="37">
        <v>1688</v>
      </c>
      <c r="U49" s="37">
        <v>1635</v>
      </c>
      <c r="V49" s="37">
        <v>1608</v>
      </c>
      <c r="W49" s="37">
        <v>1331</v>
      </c>
      <c r="X49" s="37">
        <v>1145</v>
      </c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</row>
    <row r="50" spans="1:53" ht="15" customHeight="1">
      <c r="A50" s="24" t="s">
        <v>231</v>
      </c>
      <c r="B50" s="37">
        <v>6929</v>
      </c>
      <c r="C50" s="37">
        <v>6457</v>
      </c>
      <c r="D50" s="37">
        <v>7162</v>
      </c>
      <c r="E50" s="37">
        <v>7416</v>
      </c>
      <c r="F50" s="37">
        <v>7056</v>
      </c>
      <c r="G50" s="37">
        <v>6449</v>
      </c>
      <c r="H50" s="37">
        <v>5831</v>
      </c>
      <c r="I50" s="37">
        <v>5642</v>
      </c>
      <c r="J50" s="37">
        <v>5375</v>
      </c>
      <c r="K50" s="37">
        <v>5147</v>
      </c>
      <c r="L50" s="37">
        <v>5045</v>
      </c>
      <c r="M50" s="37">
        <v>4764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</row>
    <row r="51" spans="1:53" ht="15" customHeight="1">
      <c r="A51" s="15" t="s">
        <v>232</v>
      </c>
      <c r="B51" s="38">
        <v>40854</v>
      </c>
      <c r="C51" s="38">
        <v>38395</v>
      </c>
      <c r="D51" s="38">
        <v>35910</v>
      </c>
      <c r="E51" s="38">
        <v>33134</v>
      </c>
      <c r="F51" s="38">
        <v>30848</v>
      </c>
      <c r="G51" s="38">
        <v>28953</v>
      </c>
      <c r="H51" s="38">
        <v>26979</v>
      </c>
      <c r="I51" s="38">
        <v>24975</v>
      </c>
      <c r="J51" s="38">
        <v>23393</v>
      </c>
      <c r="K51" s="38">
        <v>22434</v>
      </c>
      <c r="L51" s="38">
        <v>21453</v>
      </c>
      <c r="M51" s="38">
        <v>20080</v>
      </c>
      <c r="N51" s="38">
        <v>18649</v>
      </c>
      <c r="O51" s="38">
        <v>17735</v>
      </c>
      <c r="P51" s="38">
        <v>16490</v>
      </c>
      <c r="Q51" s="38">
        <v>15418</v>
      </c>
      <c r="R51" s="38">
        <v>14137</v>
      </c>
      <c r="S51" s="38">
        <v>13082</v>
      </c>
      <c r="T51" s="38">
        <v>11612</v>
      </c>
      <c r="U51" s="38">
        <v>10663</v>
      </c>
      <c r="V51" s="37">
        <v>9646</v>
      </c>
      <c r="W51" s="37">
        <v>8752</v>
      </c>
      <c r="X51" s="37">
        <v>7657</v>
      </c>
      <c r="Y51" s="37">
        <v>6890</v>
      </c>
      <c r="Z51" s="37">
        <v>6084</v>
      </c>
      <c r="AA51" s="37">
        <v>5561</v>
      </c>
      <c r="AB51" s="37">
        <v>5081</v>
      </c>
      <c r="AC51" s="37">
        <v>4616</v>
      </c>
      <c r="AD51" s="37">
        <v>4288</v>
      </c>
      <c r="AE51" s="37">
        <v>4040</v>
      </c>
      <c r="AF51" s="37">
        <v>3570</v>
      </c>
      <c r="AG51" s="37">
        <v>3212</v>
      </c>
      <c r="AH51" s="37">
        <v>2879</v>
      </c>
      <c r="AI51" s="37">
        <v>2652</v>
      </c>
      <c r="AJ51" s="37">
        <v>2346</v>
      </c>
      <c r="AK51" s="37">
        <v>2132</v>
      </c>
      <c r="AL51" s="37">
        <v>2035</v>
      </c>
      <c r="AM51" s="37">
        <v>1961</v>
      </c>
      <c r="AN51" s="37">
        <v>1955</v>
      </c>
      <c r="AO51" s="37">
        <v>1817</v>
      </c>
      <c r="AP51" s="37">
        <v>1616</v>
      </c>
      <c r="AQ51" s="37">
        <v>1460</v>
      </c>
      <c r="AR51" s="37">
        <v>1296</v>
      </c>
      <c r="AS51" s="37">
        <v>1260</v>
      </c>
      <c r="AT51" s="37">
        <v>1136</v>
      </c>
      <c r="AU51" s="37">
        <v>1014</v>
      </c>
      <c r="AV51" s="37">
        <v>1002</v>
      </c>
      <c r="AW51" s="37">
        <v>882</v>
      </c>
      <c r="AX51" s="37">
        <v>734</v>
      </c>
      <c r="AY51" s="37">
        <v>629</v>
      </c>
      <c r="AZ51" s="37">
        <v>537</v>
      </c>
      <c r="BA51" s="37">
        <v>450</v>
      </c>
    </row>
    <row r="52" spans="1:53" ht="15" customHeight="1">
      <c r="A52" s="20" t="s">
        <v>233</v>
      </c>
      <c r="B52" s="38">
        <v>40854</v>
      </c>
      <c r="C52" s="38">
        <v>38395</v>
      </c>
      <c r="D52" s="38">
        <v>35910</v>
      </c>
      <c r="E52" s="38">
        <v>33134</v>
      </c>
      <c r="F52" s="38">
        <v>30848</v>
      </c>
      <c r="G52" s="38">
        <v>28953</v>
      </c>
      <c r="H52" s="38">
        <v>26979</v>
      </c>
      <c r="I52" s="38">
        <v>24975</v>
      </c>
      <c r="J52" s="38">
        <v>23393</v>
      </c>
      <c r="K52" s="38">
        <v>22434</v>
      </c>
      <c r="L52" s="38">
        <v>21453</v>
      </c>
      <c r="M52" s="38">
        <v>20080</v>
      </c>
      <c r="N52" s="38">
        <v>18649</v>
      </c>
      <c r="O52" s="38">
        <v>17735</v>
      </c>
      <c r="P52" s="38">
        <v>16490</v>
      </c>
      <c r="Q52" s="38">
        <v>15418</v>
      </c>
      <c r="R52" s="38">
        <v>14137</v>
      </c>
      <c r="S52" s="38">
        <v>13082</v>
      </c>
      <c r="T52" s="38">
        <v>11612</v>
      </c>
      <c r="U52" s="38">
        <v>10663</v>
      </c>
      <c r="V52" s="37">
        <v>9646</v>
      </c>
      <c r="W52" s="37">
        <v>8752</v>
      </c>
      <c r="X52" s="37">
        <v>7657</v>
      </c>
      <c r="Y52" s="37">
        <v>6890</v>
      </c>
      <c r="Z52" s="37">
        <v>6084</v>
      </c>
      <c r="AA52" s="37">
        <v>5561</v>
      </c>
      <c r="AB52" s="37">
        <v>5081</v>
      </c>
      <c r="AC52" s="37">
        <v>4616</v>
      </c>
      <c r="AD52" s="37">
        <v>4288</v>
      </c>
      <c r="AE52" s="37">
        <v>4040</v>
      </c>
      <c r="AF52" s="37">
        <v>3570</v>
      </c>
      <c r="AG52" s="37">
        <v>3212</v>
      </c>
      <c r="AH52" s="37">
        <v>2879</v>
      </c>
      <c r="AI52" s="37">
        <v>2652</v>
      </c>
      <c r="AJ52" s="37">
        <v>2346</v>
      </c>
      <c r="AK52" s="37">
        <v>2132</v>
      </c>
      <c r="AL52" s="37">
        <v>2035</v>
      </c>
      <c r="AM52" s="37">
        <v>1961</v>
      </c>
      <c r="AN52" s="37">
        <v>1955</v>
      </c>
      <c r="AO52" s="37">
        <v>1817</v>
      </c>
      <c r="AP52" s="37">
        <v>1616</v>
      </c>
      <c r="AQ52" s="37">
        <v>1460</v>
      </c>
      <c r="AR52" s="37">
        <v>1296</v>
      </c>
      <c r="AS52" s="37">
        <v>1260</v>
      </c>
      <c r="AT52" s="37">
        <v>1136</v>
      </c>
      <c r="AU52" s="37">
        <v>1014</v>
      </c>
      <c r="AV52" s="37">
        <v>1002</v>
      </c>
      <c r="AW52" s="37">
        <v>882</v>
      </c>
      <c r="AX52" s="37">
        <v>734</v>
      </c>
      <c r="AY52" s="37">
        <v>629</v>
      </c>
      <c r="AZ52" s="37">
        <v>537</v>
      </c>
      <c r="BA52" s="37">
        <v>450</v>
      </c>
    </row>
    <row r="53" spans="1:53" ht="15" customHeight="1">
      <c r="A53" s="12" t="s">
        <v>234</v>
      </c>
      <c r="B53" s="38">
        <v>10669</v>
      </c>
      <c r="C53" s="37">
        <v>8945</v>
      </c>
      <c r="D53" s="37">
        <v>7350</v>
      </c>
      <c r="E53" s="37">
        <v>6794</v>
      </c>
      <c r="F53" s="37">
        <v>5468</v>
      </c>
      <c r="G53" s="37">
        <v>8501</v>
      </c>
      <c r="H53" s="37">
        <v>7188</v>
      </c>
      <c r="I53" s="37">
        <v>6583</v>
      </c>
      <c r="J53" s="37">
        <v>5529</v>
      </c>
      <c r="K53" s="37">
        <v>4344</v>
      </c>
      <c r="L53" s="37">
        <v>3522</v>
      </c>
      <c r="M53" s="37">
        <v>2751</v>
      </c>
      <c r="N53" s="37">
        <v>3187</v>
      </c>
      <c r="O53" s="37">
        <v>2352</v>
      </c>
      <c r="P53" s="37">
        <v>2376</v>
      </c>
      <c r="Q53" s="37">
        <v>2758</v>
      </c>
      <c r="R53" s="37">
        <v>2969</v>
      </c>
      <c r="S53" s="37">
        <v>3238</v>
      </c>
      <c r="T53" s="37">
        <v>2887</v>
      </c>
      <c r="U53" s="37">
        <v>2673</v>
      </c>
      <c r="V53" s="37">
        <v>2461</v>
      </c>
      <c r="W53" s="37">
        <v>2446</v>
      </c>
      <c r="X53" s="37">
        <v>2602</v>
      </c>
      <c r="Y53" s="37">
        <v>2576</v>
      </c>
      <c r="Z53" s="37">
        <v>2438</v>
      </c>
      <c r="AA53" s="37">
        <v>2265</v>
      </c>
      <c r="AB53" s="37">
        <v>2319</v>
      </c>
      <c r="AC53" s="37">
        <v>2135</v>
      </c>
      <c r="AD53" s="37">
        <v>2374</v>
      </c>
      <c r="AE53" s="37">
        <v>2096</v>
      </c>
      <c r="AF53" s="37">
        <v>1836</v>
      </c>
      <c r="AG53" s="37">
        <v>1312</v>
      </c>
      <c r="AH53" s="37">
        <v>660</v>
      </c>
      <c r="AI53" s="37">
        <v>703</v>
      </c>
      <c r="AJ53" s="37">
        <v>700</v>
      </c>
      <c r="AK53" s="37">
        <v>796</v>
      </c>
      <c r="AL53" s="37">
        <v>534</v>
      </c>
      <c r="AM53" s="37">
        <v>594</v>
      </c>
      <c r="AN53" s="37">
        <v>605</v>
      </c>
      <c r="AO53" s="37">
        <v>699</v>
      </c>
      <c r="AP53" s="37">
        <v>441</v>
      </c>
      <c r="AQ53" s="37">
        <v>206</v>
      </c>
      <c r="AR53" s="37">
        <v>212</v>
      </c>
      <c r="AS53" s="37">
        <v>221</v>
      </c>
      <c r="AT53" s="36">
        <v>90</v>
      </c>
      <c r="AU53" s="36">
        <v>95</v>
      </c>
      <c r="AV53" s="36">
        <v>87</v>
      </c>
      <c r="AW53" s="36">
        <v>57</v>
      </c>
      <c r="AX53" s="36">
        <v>41</v>
      </c>
      <c r="AY53" s="36">
        <v>47</v>
      </c>
      <c r="AZ53" s="37">
        <v>121</v>
      </c>
      <c r="BA53" s="36">
        <v>90</v>
      </c>
    </row>
    <row r="54" spans="1:53" ht="15" customHeight="1">
      <c r="A54" s="15" t="s">
        <v>235</v>
      </c>
      <c r="B54" s="37">
        <v>1185</v>
      </c>
      <c r="C54" s="37">
        <v>881</v>
      </c>
      <c r="D54" s="37">
        <v>893</v>
      </c>
      <c r="E54" s="37">
        <v>866</v>
      </c>
      <c r="F54" s="37">
        <v>858</v>
      </c>
      <c r="G54" s="38"/>
      <c r="H54" s="37">
        <v>645</v>
      </c>
      <c r="I54" s="37">
        <v>621</v>
      </c>
      <c r="J54" s="37">
        <v>711</v>
      </c>
      <c r="K54" s="37">
        <v>569</v>
      </c>
      <c r="L54" s="37">
        <v>173</v>
      </c>
      <c r="M54" s="37">
        <v>115</v>
      </c>
      <c r="N54" s="37">
        <v>113</v>
      </c>
      <c r="O54" s="37">
        <v>124</v>
      </c>
      <c r="P54" s="37">
        <v>121</v>
      </c>
      <c r="Q54" s="37">
        <v>137</v>
      </c>
      <c r="R54" s="37">
        <v>140</v>
      </c>
      <c r="S54" s="37">
        <v>216</v>
      </c>
      <c r="T54" s="37">
        <v>172</v>
      </c>
      <c r="U54" s="37">
        <v>192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</row>
    <row r="55" spans="1:53" ht="15" customHeight="1">
      <c r="A55" s="15" t="s">
        <v>236</v>
      </c>
      <c r="B55" s="37">
        <v>9484</v>
      </c>
      <c r="C55" s="37">
        <v>8064</v>
      </c>
      <c r="D55" s="37">
        <v>6457</v>
      </c>
      <c r="E55" s="37">
        <v>5928</v>
      </c>
      <c r="F55" s="37">
        <v>4610</v>
      </c>
      <c r="G55" s="38"/>
      <c r="H55" s="37">
        <v>6543</v>
      </c>
      <c r="I55" s="37">
        <v>5962</v>
      </c>
      <c r="J55" s="37">
        <v>4818</v>
      </c>
      <c r="K55" s="37">
        <v>3775</v>
      </c>
      <c r="L55" s="37">
        <v>3349</v>
      </c>
      <c r="M55" s="37">
        <v>2636</v>
      </c>
      <c r="N55" s="37">
        <v>3074</v>
      </c>
      <c r="O55" s="37">
        <v>2228</v>
      </c>
      <c r="P55" s="37">
        <v>2255</v>
      </c>
      <c r="Q55" s="37">
        <v>2621</v>
      </c>
      <c r="R55" s="37">
        <v>2829</v>
      </c>
      <c r="S55" s="37">
        <v>3022</v>
      </c>
      <c r="T55" s="37">
        <v>2715</v>
      </c>
      <c r="U55" s="37">
        <v>2481</v>
      </c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</row>
    <row r="56" spans="1:53" ht="15" customHeight="1">
      <c r="A56" s="12" t="s">
        <v>237</v>
      </c>
      <c r="B56" s="38">
        <v>21627</v>
      </c>
      <c r="C56" s="38">
        <v>21638</v>
      </c>
      <c r="D56" s="38">
        <v>21483</v>
      </c>
      <c r="E56" s="38">
        <v>21442</v>
      </c>
      <c r="F56" s="38">
        <v>21481</v>
      </c>
      <c r="G56" s="38">
        <v>21515</v>
      </c>
      <c r="H56" s="38">
        <v>21598</v>
      </c>
      <c r="I56" s="38">
        <v>21203</v>
      </c>
      <c r="J56" s="38">
        <v>21143</v>
      </c>
      <c r="K56" s="38">
        <v>21194</v>
      </c>
      <c r="L56" s="38">
        <v>20833</v>
      </c>
      <c r="M56" s="38">
        <v>19831</v>
      </c>
      <c r="N56" s="38">
        <v>19430</v>
      </c>
      <c r="O56" s="38">
        <v>19733</v>
      </c>
      <c r="P56" s="38">
        <v>19561</v>
      </c>
      <c r="Q56" s="38">
        <v>19673</v>
      </c>
      <c r="R56" s="38">
        <v>19775</v>
      </c>
      <c r="S56" s="38">
        <v>19888</v>
      </c>
      <c r="T56" s="38">
        <v>19649</v>
      </c>
      <c r="U56" s="38">
        <v>19609</v>
      </c>
      <c r="V56" s="38">
        <v>19191</v>
      </c>
      <c r="W56" s="38">
        <v>19328</v>
      </c>
      <c r="X56" s="38">
        <v>19483</v>
      </c>
      <c r="Y56" s="38">
        <v>19595</v>
      </c>
      <c r="Z56" s="38">
        <v>19755</v>
      </c>
      <c r="AA56" s="38">
        <v>19836</v>
      </c>
      <c r="AB56" s="38">
        <v>20003</v>
      </c>
      <c r="AC56" s="38">
        <v>20105</v>
      </c>
      <c r="AD56" s="38">
        <v>20263</v>
      </c>
      <c r="AE56" s="38">
        <v>20315</v>
      </c>
      <c r="AF56" s="38">
        <v>20486</v>
      </c>
      <c r="AG56" s="38">
        <v>20657</v>
      </c>
      <c r="AH56" s="38">
        <v>20787</v>
      </c>
      <c r="AI56" s="38">
        <v>20922</v>
      </c>
      <c r="AJ56" s="38">
        <v>21096</v>
      </c>
      <c r="AK56" s="38">
        <v>21272</v>
      </c>
      <c r="AL56" s="38">
        <v>21461</v>
      </c>
      <c r="AM56" s="38">
        <v>21630</v>
      </c>
      <c r="AN56" s="38">
        <v>21779</v>
      </c>
      <c r="AO56" s="38">
        <v>21910</v>
      </c>
      <c r="AP56" s="37">
        <v>3929</v>
      </c>
      <c r="AQ56" s="37">
        <v>1672</v>
      </c>
      <c r="AR56" s="37">
        <v>1682</v>
      </c>
      <c r="AS56" s="37">
        <v>1722</v>
      </c>
      <c r="AT56" s="37">
        <v>1609</v>
      </c>
      <c r="AU56" s="37">
        <v>1631</v>
      </c>
      <c r="AV56" s="37">
        <v>1501</v>
      </c>
      <c r="AW56" s="37">
        <v>1388</v>
      </c>
      <c r="AX56" s="37">
        <v>1423</v>
      </c>
      <c r="AY56" s="37">
        <v>809</v>
      </c>
      <c r="AZ56" s="37">
        <v>189</v>
      </c>
      <c r="BA56" s="37">
        <v>162</v>
      </c>
    </row>
    <row r="57" spans="1:53" ht="15" customHeight="1">
      <c r="A57" s="15" t="s">
        <v>238</v>
      </c>
      <c r="B57" s="38">
        <v>20654</v>
      </c>
      <c r="C57" s="38">
        <v>20654</v>
      </c>
      <c r="D57" s="38">
        <v>20654</v>
      </c>
      <c r="E57" s="38">
        <v>20654</v>
      </c>
      <c r="F57" s="38">
        <v>20668</v>
      </c>
      <c r="G57" s="38">
        <v>20659</v>
      </c>
      <c r="H57" s="38">
        <v>20649</v>
      </c>
      <c r="I57" s="38">
        <v>20306</v>
      </c>
      <c r="J57" s="38">
        <v>20268</v>
      </c>
      <c r="K57" s="38">
        <v>20229</v>
      </c>
      <c r="L57" s="38">
        <v>19923</v>
      </c>
      <c r="M57" s="38">
        <v>19197</v>
      </c>
      <c r="N57" s="38">
        <v>19065</v>
      </c>
      <c r="O57" s="38">
        <v>19219</v>
      </c>
      <c r="P57" s="38">
        <v>19056</v>
      </c>
      <c r="Q57" s="38">
        <v>19050</v>
      </c>
      <c r="R57" s="38">
        <v>19031</v>
      </c>
      <c r="S57" s="38">
        <v>19029</v>
      </c>
      <c r="T57" s="38">
        <v>18811</v>
      </c>
      <c r="U57" s="38">
        <v>18715</v>
      </c>
      <c r="V57" s="38">
        <v>18338</v>
      </c>
      <c r="W57" s="38">
        <v>18334</v>
      </c>
      <c r="X57" s="38">
        <v>18333</v>
      </c>
      <c r="Y57" s="38">
        <v>18301</v>
      </c>
      <c r="Z57" s="38">
        <v>18304</v>
      </c>
      <c r="AA57" s="38">
        <v>18263</v>
      </c>
      <c r="AB57" s="38">
        <v>18268</v>
      </c>
      <c r="AC57" s="38">
        <v>18221</v>
      </c>
      <c r="AD57" s="38">
        <v>18213</v>
      </c>
      <c r="AE57" s="38">
        <v>18129</v>
      </c>
      <c r="AF57" s="38">
        <v>18126</v>
      </c>
      <c r="AG57" s="38">
        <v>18122</v>
      </c>
      <c r="AH57" s="38">
        <v>18085</v>
      </c>
      <c r="AI57" s="38">
        <v>18043</v>
      </c>
      <c r="AJ57" s="38">
        <v>18029</v>
      </c>
      <c r="AK57" s="38">
        <v>18026</v>
      </c>
      <c r="AL57" s="38">
        <v>18024</v>
      </c>
      <c r="AM57" s="38">
        <v>18025</v>
      </c>
      <c r="AN57" s="38">
        <v>18005</v>
      </c>
      <c r="AO57" s="38">
        <v>17981</v>
      </c>
      <c r="AP57" s="37">
        <v>2612</v>
      </c>
      <c r="AQ57" s="37">
        <v>857</v>
      </c>
      <c r="AR57" s="37">
        <v>840</v>
      </c>
      <c r="AS57" s="37">
        <v>839</v>
      </c>
      <c r="AT57" s="37">
        <v>762</v>
      </c>
      <c r="AU57" s="37">
        <v>762</v>
      </c>
      <c r="AV57" s="37">
        <v>654</v>
      </c>
      <c r="AW57" s="37">
        <v>587</v>
      </c>
      <c r="AX57" s="37">
        <v>590</v>
      </c>
      <c r="AY57" s="37">
        <v>100</v>
      </c>
      <c r="AZ57" s="36">
        <v>82</v>
      </c>
      <c r="BA57" s="36">
        <v>82</v>
      </c>
    </row>
    <row r="58" spans="1:53" ht="15" customHeight="1">
      <c r="A58" s="15" t="s">
        <v>239</v>
      </c>
      <c r="B58" s="37">
        <v>973</v>
      </c>
      <c r="C58" s="37">
        <v>984</v>
      </c>
      <c r="D58" s="37">
        <v>829</v>
      </c>
      <c r="E58" s="37">
        <v>788</v>
      </c>
      <c r="F58" s="37">
        <v>813</v>
      </c>
      <c r="G58" s="37">
        <v>856</v>
      </c>
      <c r="H58" s="37">
        <v>949</v>
      </c>
      <c r="I58" s="37">
        <v>897</v>
      </c>
      <c r="J58" s="37">
        <v>875</v>
      </c>
      <c r="K58" s="37">
        <v>965</v>
      </c>
      <c r="L58" s="37">
        <v>910</v>
      </c>
      <c r="M58" s="37">
        <v>634</v>
      </c>
      <c r="N58" s="37">
        <v>365</v>
      </c>
      <c r="O58" s="37">
        <v>514</v>
      </c>
      <c r="P58" s="37">
        <v>505</v>
      </c>
      <c r="Q58" s="37">
        <v>623</v>
      </c>
      <c r="R58" s="37">
        <v>744</v>
      </c>
      <c r="S58" s="37">
        <v>859</v>
      </c>
      <c r="T58" s="37">
        <v>838</v>
      </c>
      <c r="U58" s="37">
        <v>894</v>
      </c>
      <c r="V58" s="37">
        <v>853</v>
      </c>
      <c r="W58" s="37">
        <v>994</v>
      </c>
      <c r="X58" s="37">
        <v>1150</v>
      </c>
      <c r="Y58" s="37">
        <v>1294</v>
      </c>
      <c r="Z58" s="37">
        <v>1451</v>
      </c>
      <c r="AA58" s="37">
        <v>1573</v>
      </c>
      <c r="AB58" s="37">
        <v>1735</v>
      </c>
      <c r="AC58" s="37">
        <v>1884</v>
      </c>
      <c r="AD58" s="37">
        <v>2050</v>
      </c>
      <c r="AE58" s="37">
        <v>2186</v>
      </c>
      <c r="AF58" s="37">
        <v>2360</v>
      </c>
      <c r="AG58" s="37">
        <v>2535</v>
      </c>
      <c r="AH58" s="37">
        <v>2702</v>
      </c>
      <c r="AI58" s="37">
        <v>2879</v>
      </c>
      <c r="AJ58" s="37">
        <v>3067</v>
      </c>
      <c r="AK58" s="37">
        <v>3246</v>
      </c>
      <c r="AL58" s="37">
        <v>3437</v>
      </c>
      <c r="AM58" s="37">
        <v>3605</v>
      </c>
      <c r="AN58" s="37">
        <v>3774</v>
      </c>
      <c r="AO58" s="37">
        <v>3929</v>
      </c>
      <c r="AP58" s="37">
        <v>1317</v>
      </c>
      <c r="AQ58" s="37">
        <v>815</v>
      </c>
      <c r="AR58" s="37">
        <v>842</v>
      </c>
      <c r="AS58" s="37">
        <v>883</v>
      </c>
      <c r="AT58" s="37">
        <v>847</v>
      </c>
      <c r="AU58" s="37">
        <v>869</v>
      </c>
      <c r="AV58" s="37">
        <v>847</v>
      </c>
      <c r="AW58" s="37">
        <v>801</v>
      </c>
      <c r="AX58" s="37">
        <v>833</v>
      </c>
      <c r="AY58" s="37">
        <v>709</v>
      </c>
      <c r="AZ58" s="37">
        <v>107</v>
      </c>
      <c r="BA58" s="36">
        <v>80</v>
      </c>
    </row>
    <row r="59" spans="1:53" ht="15" customHeight="1">
      <c r="A59" s="20" t="s">
        <v>240</v>
      </c>
      <c r="B59" s="37">
        <v>220</v>
      </c>
      <c r="C59" s="37">
        <v>244</v>
      </c>
      <c r="D59" s="37">
        <v>293</v>
      </c>
      <c r="E59" s="37">
        <v>296</v>
      </c>
      <c r="F59" s="37">
        <v>311</v>
      </c>
      <c r="G59" s="36">
        <v>71</v>
      </c>
      <c r="H59" s="37">
        <v>359</v>
      </c>
      <c r="I59" s="36">
        <v>91</v>
      </c>
      <c r="J59" s="37">
        <v>349</v>
      </c>
      <c r="K59" s="37">
        <v>405</v>
      </c>
      <c r="L59" s="37">
        <v>340</v>
      </c>
      <c r="M59" s="37">
        <v>243</v>
      </c>
      <c r="N59" s="37">
        <v>234</v>
      </c>
      <c r="O59" s="37">
        <v>257</v>
      </c>
      <c r="P59" s="37">
        <v>183</v>
      </c>
      <c r="Q59" s="37">
        <v>209</v>
      </c>
      <c r="R59" s="37">
        <v>233</v>
      </c>
      <c r="S59" s="37">
        <v>256</v>
      </c>
      <c r="T59" s="37">
        <v>206</v>
      </c>
      <c r="U59" s="37">
        <v>172</v>
      </c>
      <c r="V59" s="36">
        <v>44</v>
      </c>
      <c r="W59" s="36">
        <v>69</v>
      </c>
      <c r="X59" s="37">
        <v>105</v>
      </c>
      <c r="Y59" s="37">
        <v>131</v>
      </c>
      <c r="Z59" s="37">
        <v>168</v>
      </c>
      <c r="AA59" s="37">
        <v>192</v>
      </c>
      <c r="AB59" s="37">
        <v>233</v>
      </c>
      <c r="AC59" s="37">
        <v>261</v>
      </c>
      <c r="AD59" s="37">
        <v>304</v>
      </c>
      <c r="AE59" s="37">
        <v>317</v>
      </c>
      <c r="AF59" s="37">
        <v>365</v>
      </c>
      <c r="AG59" s="37">
        <v>413</v>
      </c>
      <c r="AH59" s="37">
        <v>453</v>
      </c>
      <c r="AI59" s="37">
        <v>491</v>
      </c>
      <c r="AJ59" s="37">
        <v>538</v>
      </c>
      <c r="AK59" s="37">
        <v>521</v>
      </c>
      <c r="AL59" s="37">
        <v>570</v>
      </c>
      <c r="AM59" s="37">
        <v>609</v>
      </c>
      <c r="AN59" s="37">
        <v>640</v>
      </c>
      <c r="AO59" s="37">
        <v>669</v>
      </c>
      <c r="AP59" s="37">
        <v>414</v>
      </c>
      <c r="AQ59" s="37">
        <v>155</v>
      </c>
      <c r="AR59" s="37">
        <v>152</v>
      </c>
      <c r="AS59" s="37">
        <v>162</v>
      </c>
      <c r="AT59" s="37">
        <v>146</v>
      </c>
      <c r="AU59" s="37">
        <v>141</v>
      </c>
      <c r="AV59" s="37">
        <v>119</v>
      </c>
      <c r="AW59" s="38"/>
      <c r="AX59" s="38"/>
      <c r="AY59" s="38"/>
      <c r="AZ59" s="38"/>
      <c r="BA59" s="36">
        <v>23</v>
      </c>
    </row>
    <row r="60" spans="1:53" ht="15" customHeight="1">
      <c r="A60" s="20" t="s">
        <v>241</v>
      </c>
      <c r="B60" s="36">
        <v>97</v>
      </c>
      <c r="C60" s="37">
        <v>108</v>
      </c>
      <c r="D60" s="37">
        <v>108</v>
      </c>
      <c r="E60" s="36">
        <v>54</v>
      </c>
      <c r="F60" s="36">
        <v>62</v>
      </c>
      <c r="G60" s="37">
        <v>333</v>
      </c>
      <c r="H60" s="36">
        <v>81</v>
      </c>
      <c r="I60" s="37">
        <v>371</v>
      </c>
      <c r="J60" s="36">
        <v>88</v>
      </c>
      <c r="K60" s="37">
        <v>109</v>
      </c>
      <c r="L60" s="37">
        <v>117</v>
      </c>
      <c r="M60" s="37">
        <v>116</v>
      </c>
      <c r="N60" s="37">
        <v>128</v>
      </c>
      <c r="O60" s="37">
        <v>138</v>
      </c>
      <c r="P60" s="37">
        <v>127</v>
      </c>
      <c r="Q60" s="37">
        <v>142</v>
      </c>
      <c r="R60" s="37">
        <v>163</v>
      </c>
      <c r="S60" s="37">
        <v>177</v>
      </c>
      <c r="T60" s="37">
        <v>193</v>
      </c>
      <c r="U60" s="37">
        <v>211</v>
      </c>
      <c r="V60" s="37">
        <v>223</v>
      </c>
      <c r="W60" s="37">
        <v>266</v>
      </c>
      <c r="X60" s="37">
        <v>309</v>
      </c>
      <c r="Y60" s="37">
        <v>352</v>
      </c>
      <c r="Z60" s="37">
        <v>397</v>
      </c>
      <c r="AA60" s="37">
        <v>421</v>
      </c>
      <c r="AB60" s="37">
        <v>465</v>
      </c>
      <c r="AC60" s="37">
        <v>509</v>
      </c>
      <c r="AD60" s="37">
        <v>555</v>
      </c>
      <c r="AE60" s="37">
        <v>603</v>
      </c>
      <c r="AF60" s="37">
        <v>652</v>
      </c>
      <c r="AG60" s="37">
        <v>701</v>
      </c>
      <c r="AH60" s="37">
        <v>750</v>
      </c>
      <c r="AI60" s="37">
        <v>807</v>
      </c>
      <c r="AJ60" s="37">
        <v>865</v>
      </c>
      <c r="AK60" s="37">
        <v>918</v>
      </c>
      <c r="AL60" s="37">
        <v>974</v>
      </c>
      <c r="AM60" s="37">
        <v>1019</v>
      </c>
      <c r="AN60" s="37">
        <v>1073</v>
      </c>
      <c r="AO60" s="37">
        <v>1120</v>
      </c>
      <c r="AP60" s="37">
        <v>843</v>
      </c>
      <c r="AQ60" s="37">
        <v>660</v>
      </c>
      <c r="AR60" s="37">
        <v>690</v>
      </c>
      <c r="AS60" s="37">
        <v>668</v>
      </c>
      <c r="AT60" s="37">
        <v>701</v>
      </c>
      <c r="AU60" s="37">
        <v>728</v>
      </c>
      <c r="AV60" s="37">
        <v>728</v>
      </c>
      <c r="AW60" s="38"/>
      <c r="AX60" s="38"/>
      <c r="AY60" s="38"/>
      <c r="AZ60" s="38"/>
      <c r="BA60" s="36">
        <v>57</v>
      </c>
    </row>
    <row r="61" spans="1:53" ht="15" customHeight="1">
      <c r="A61" s="20" t="s">
        <v>242</v>
      </c>
      <c r="B61" s="37">
        <v>656</v>
      </c>
      <c r="C61" s="37">
        <v>632</v>
      </c>
      <c r="D61" s="37">
        <v>428</v>
      </c>
      <c r="E61" s="37">
        <v>438</v>
      </c>
      <c r="F61" s="37">
        <v>440</v>
      </c>
      <c r="G61" s="37">
        <v>452</v>
      </c>
      <c r="H61" s="37">
        <v>509</v>
      </c>
      <c r="I61" s="37">
        <v>435</v>
      </c>
      <c r="J61" s="37">
        <v>438</v>
      </c>
      <c r="K61" s="37">
        <v>451</v>
      </c>
      <c r="L61" s="37">
        <v>453</v>
      </c>
      <c r="M61" s="37">
        <v>275</v>
      </c>
      <c r="N61" s="36">
        <v>3</v>
      </c>
      <c r="O61" s="37">
        <v>119</v>
      </c>
      <c r="P61" s="37">
        <v>195</v>
      </c>
      <c r="Q61" s="37">
        <v>272</v>
      </c>
      <c r="R61" s="37">
        <v>348</v>
      </c>
      <c r="S61" s="37">
        <v>426</v>
      </c>
      <c r="T61" s="37">
        <v>439</v>
      </c>
      <c r="U61" s="37">
        <v>511</v>
      </c>
      <c r="V61" s="37">
        <v>586</v>
      </c>
      <c r="W61" s="37">
        <v>659</v>
      </c>
      <c r="X61" s="37">
        <v>736</v>
      </c>
      <c r="Y61" s="37">
        <v>811</v>
      </c>
      <c r="Z61" s="37">
        <v>886</v>
      </c>
      <c r="AA61" s="37">
        <v>960</v>
      </c>
      <c r="AB61" s="37">
        <v>1037</v>
      </c>
      <c r="AC61" s="37">
        <v>1114</v>
      </c>
      <c r="AD61" s="37">
        <v>1191</v>
      </c>
      <c r="AE61" s="37">
        <v>1266</v>
      </c>
      <c r="AF61" s="37">
        <v>1343</v>
      </c>
      <c r="AG61" s="37">
        <v>1421</v>
      </c>
      <c r="AH61" s="37">
        <v>1499</v>
      </c>
      <c r="AI61" s="37">
        <v>1581</v>
      </c>
      <c r="AJ61" s="37">
        <v>1664</v>
      </c>
      <c r="AK61" s="37">
        <v>1807</v>
      </c>
      <c r="AL61" s="37">
        <v>1893</v>
      </c>
      <c r="AM61" s="37">
        <v>1977</v>
      </c>
      <c r="AN61" s="37">
        <v>2061</v>
      </c>
      <c r="AO61" s="37">
        <v>2140</v>
      </c>
      <c r="AP61" s="36">
        <v>60</v>
      </c>
      <c r="AQ61" s="38"/>
      <c r="AR61" s="38"/>
      <c r="AS61" s="36">
        <v>53</v>
      </c>
      <c r="AT61" s="38"/>
      <c r="AU61" s="38"/>
      <c r="AV61" s="38"/>
      <c r="AW61" s="38"/>
      <c r="AX61" s="38"/>
      <c r="AY61" s="38"/>
      <c r="AZ61" s="38"/>
      <c r="BA61" s="38"/>
    </row>
    <row r="62" spans="1:53" ht="15" customHeight="1">
      <c r="A62" s="17" t="s">
        <v>243</v>
      </c>
      <c r="B62" s="39">
        <v>165341</v>
      </c>
      <c r="C62" s="39">
        <v>153807</v>
      </c>
      <c r="D62" s="39">
        <v>147514</v>
      </c>
      <c r="E62" s="39">
        <v>144258</v>
      </c>
      <c r="F62" s="39">
        <v>137896</v>
      </c>
      <c r="G62" s="39">
        <v>137128</v>
      </c>
      <c r="H62" s="39">
        <v>132008</v>
      </c>
      <c r="I62" s="39">
        <v>126178</v>
      </c>
      <c r="J62" s="39">
        <v>120579</v>
      </c>
      <c r="K62" s="39">
        <v>113792</v>
      </c>
      <c r="L62" s="39">
        <v>104953</v>
      </c>
      <c r="M62" s="39">
        <v>99321</v>
      </c>
      <c r="N62" s="39">
        <v>94164</v>
      </c>
      <c r="O62" s="39">
        <v>89912</v>
      </c>
      <c r="P62" s="39">
        <v>86201</v>
      </c>
      <c r="Q62" s="39">
        <v>83646</v>
      </c>
      <c r="R62" s="39">
        <v>80638</v>
      </c>
      <c r="S62" s="39">
        <v>71561</v>
      </c>
      <c r="T62" s="39">
        <v>69022</v>
      </c>
      <c r="U62" s="39">
        <v>67151</v>
      </c>
      <c r="V62" s="39">
        <v>62339</v>
      </c>
      <c r="W62" s="39">
        <v>59045</v>
      </c>
      <c r="X62" s="39">
        <v>56177</v>
      </c>
      <c r="Y62" s="39">
        <v>46854</v>
      </c>
      <c r="Z62" s="39">
        <v>43305</v>
      </c>
      <c r="AA62" s="39">
        <v>40458</v>
      </c>
      <c r="AB62" s="39">
        <v>38533</v>
      </c>
      <c r="AC62" s="39">
        <v>35961</v>
      </c>
      <c r="AD62" s="39">
        <v>34795</v>
      </c>
      <c r="AE62" s="39">
        <v>33039</v>
      </c>
      <c r="AF62" s="39">
        <v>31784</v>
      </c>
      <c r="AG62" s="39">
        <v>30560</v>
      </c>
      <c r="AH62" s="39">
        <v>29346</v>
      </c>
      <c r="AI62" s="39">
        <v>28729</v>
      </c>
      <c r="AJ62" s="39">
        <v>28263</v>
      </c>
      <c r="AK62" s="39">
        <v>27755</v>
      </c>
      <c r="AL62" s="39">
        <v>27330</v>
      </c>
      <c r="AM62" s="39">
        <v>27179</v>
      </c>
      <c r="AN62" s="39">
        <v>27003</v>
      </c>
      <c r="AO62" s="39">
        <v>26576</v>
      </c>
      <c r="AP62" s="40">
        <v>8073</v>
      </c>
      <c r="AQ62" s="40">
        <v>5212</v>
      </c>
      <c r="AR62" s="40">
        <v>4968</v>
      </c>
      <c r="AS62" s="40">
        <v>4825</v>
      </c>
      <c r="AT62" s="40">
        <v>4384</v>
      </c>
      <c r="AU62" s="40">
        <v>4303</v>
      </c>
      <c r="AV62" s="40">
        <v>4121</v>
      </c>
      <c r="AW62" s="40">
        <v>3836</v>
      </c>
      <c r="AX62" s="40">
        <v>3753</v>
      </c>
      <c r="AY62" s="40">
        <v>2961</v>
      </c>
      <c r="AZ62" s="40">
        <v>2165</v>
      </c>
      <c r="BA62" s="40">
        <v>1727</v>
      </c>
    </row>
    <row r="63" spans="1:53" ht="15" customHeight="1">
      <c r="A63" s="10" t="s">
        <v>244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spans="1:53" ht="15" customHeight="1">
      <c r="A64" s="17" t="s">
        <v>244</v>
      </c>
      <c r="B64" s="39">
        <v>256408</v>
      </c>
      <c r="C64" s="39">
        <v>230238</v>
      </c>
      <c r="D64" s="39">
        <v>222844</v>
      </c>
      <c r="E64" s="39">
        <v>229623</v>
      </c>
      <c r="F64" s="39">
        <v>216274</v>
      </c>
      <c r="G64" s="39">
        <v>206688</v>
      </c>
      <c r="H64" s="39">
        <v>184491</v>
      </c>
      <c r="I64" s="39">
        <v>185727</v>
      </c>
      <c r="J64" s="39">
        <v>178894</v>
      </c>
      <c r="K64" s="39">
        <v>169779</v>
      </c>
      <c r="L64" s="39">
        <v>164218</v>
      </c>
      <c r="M64" s="39">
        <v>165987</v>
      </c>
      <c r="N64" s="39">
        <v>169585</v>
      </c>
      <c r="O64" s="39">
        <v>170609</v>
      </c>
      <c r="P64" s="39">
        <v>163523</v>
      </c>
      <c r="Q64" s="39">
        <v>159316</v>
      </c>
      <c r="R64" s="39">
        <v>146437</v>
      </c>
      <c r="S64" s="39">
        <v>139691</v>
      </c>
      <c r="T64" s="39">
        <v>138371</v>
      </c>
      <c r="U64" s="39">
        <v>133376</v>
      </c>
      <c r="V64" s="39">
        <v>124418</v>
      </c>
      <c r="W64" s="39">
        <v>117006</v>
      </c>
      <c r="X64" s="39">
        <v>109477</v>
      </c>
      <c r="Y64" s="39">
        <v>97334</v>
      </c>
      <c r="Z64" s="39">
        <v>92452</v>
      </c>
      <c r="AA64" s="39">
        <v>90291</v>
      </c>
      <c r="AB64" s="39">
        <v>88945</v>
      </c>
      <c r="AC64" s="39">
        <v>84524</v>
      </c>
      <c r="AD64" s="39">
        <v>78998</v>
      </c>
      <c r="AE64" s="39">
        <v>73843</v>
      </c>
      <c r="AF64" s="39">
        <v>68714</v>
      </c>
      <c r="AG64" s="39">
        <v>64961</v>
      </c>
      <c r="AH64" s="39">
        <v>59674</v>
      </c>
      <c r="AI64" s="39">
        <v>55739</v>
      </c>
      <c r="AJ64" s="39">
        <v>52075</v>
      </c>
      <c r="AK64" s="39">
        <v>49407</v>
      </c>
      <c r="AL64" s="39">
        <v>46469</v>
      </c>
      <c r="AM64" s="39">
        <v>44130</v>
      </c>
      <c r="AN64" s="39">
        <v>42007</v>
      </c>
      <c r="AO64" s="39">
        <v>39966</v>
      </c>
      <c r="AP64" s="39">
        <v>24188</v>
      </c>
      <c r="AQ64" s="39">
        <v>20769</v>
      </c>
      <c r="AR64" s="39">
        <v>19028</v>
      </c>
      <c r="AS64" s="39">
        <v>17895</v>
      </c>
      <c r="AT64" s="39">
        <v>14933</v>
      </c>
      <c r="AU64" s="39">
        <v>15724</v>
      </c>
      <c r="AV64" s="39">
        <v>15163</v>
      </c>
      <c r="AW64" s="39">
        <v>15103</v>
      </c>
      <c r="AX64" s="39">
        <v>16038</v>
      </c>
      <c r="AY64" s="39">
        <v>14928</v>
      </c>
      <c r="AZ64" s="40">
        <v>6859</v>
      </c>
      <c r="BA64" s="40">
        <v>6331</v>
      </c>
    </row>
    <row r="65" spans="1:53" ht="15" customHeight="1">
      <c r="A65" s="10" t="s">
        <v>245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  <row r="66" spans="1:53" ht="15" customHeight="1">
      <c r="A66" s="12" t="s">
        <v>246</v>
      </c>
      <c r="B66" s="38">
        <v>22906</v>
      </c>
      <c r="C66" s="38">
        <v>17081</v>
      </c>
      <c r="D66" s="38">
        <v>16653</v>
      </c>
      <c r="E66" s="38">
        <v>21176</v>
      </c>
      <c r="F66" s="38">
        <v>19532</v>
      </c>
      <c r="G66" s="38">
        <v>17965</v>
      </c>
      <c r="H66" s="38">
        <v>15984</v>
      </c>
      <c r="I66" s="38">
        <v>25530</v>
      </c>
      <c r="J66" s="38">
        <v>20818</v>
      </c>
      <c r="K66" s="38">
        <v>20332</v>
      </c>
      <c r="L66" s="38">
        <v>19326</v>
      </c>
      <c r="M66" s="38">
        <v>12933</v>
      </c>
      <c r="N66" s="38">
        <v>16190</v>
      </c>
      <c r="O66" s="38">
        <v>13369</v>
      </c>
      <c r="P66" s="38">
        <v>11242</v>
      </c>
      <c r="Q66" s="37">
        <v>8069</v>
      </c>
      <c r="R66" s="38">
        <v>10528</v>
      </c>
      <c r="S66" s="38">
        <v>10097</v>
      </c>
      <c r="T66" s="38">
        <v>13943</v>
      </c>
      <c r="U66" s="38">
        <v>10585</v>
      </c>
      <c r="V66" s="38">
        <v>12327</v>
      </c>
      <c r="W66" s="38">
        <v>12093</v>
      </c>
      <c r="X66" s="37">
        <v>9121</v>
      </c>
      <c r="Y66" s="37">
        <v>6870</v>
      </c>
      <c r="Z66" s="37">
        <v>5347</v>
      </c>
      <c r="AA66" s="37">
        <v>4579</v>
      </c>
      <c r="AB66" s="37">
        <v>4992</v>
      </c>
      <c r="AC66" s="37">
        <v>3662</v>
      </c>
      <c r="AD66" s="37">
        <v>3200</v>
      </c>
      <c r="AE66" s="37">
        <v>3227</v>
      </c>
      <c r="AF66" s="37">
        <v>2848</v>
      </c>
      <c r="AG66" s="37">
        <v>2785</v>
      </c>
      <c r="AH66" s="37">
        <v>2517</v>
      </c>
      <c r="AI66" s="37">
        <v>2132</v>
      </c>
      <c r="AJ66" s="37">
        <v>1754</v>
      </c>
      <c r="AK66" s="37">
        <v>1862</v>
      </c>
      <c r="AL66" s="37">
        <v>1728</v>
      </c>
      <c r="AM66" s="37">
        <v>1793</v>
      </c>
      <c r="AN66" s="37">
        <v>1618</v>
      </c>
      <c r="AO66" s="37">
        <v>1244</v>
      </c>
      <c r="AP66" s="37">
        <v>1037</v>
      </c>
      <c r="AQ66" s="37">
        <v>988</v>
      </c>
      <c r="AR66" s="37">
        <v>798</v>
      </c>
      <c r="AS66" s="37">
        <v>823</v>
      </c>
      <c r="AT66" s="37">
        <v>660</v>
      </c>
      <c r="AU66" s="37">
        <v>732</v>
      </c>
      <c r="AV66" s="37">
        <v>695</v>
      </c>
      <c r="AW66" s="37">
        <v>657</v>
      </c>
      <c r="AX66" s="37">
        <v>623</v>
      </c>
      <c r="AY66" s="37">
        <v>637</v>
      </c>
      <c r="AZ66" s="37">
        <v>644</v>
      </c>
      <c r="BA66" s="37">
        <v>530</v>
      </c>
    </row>
    <row r="67" spans="1:53" ht="15" customHeight="1">
      <c r="A67" s="15" t="s">
        <v>247</v>
      </c>
      <c r="B67" s="37">
        <v>7656</v>
      </c>
      <c r="C67" s="37">
        <v>3173</v>
      </c>
      <c r="D67" s="37">
        <v>3785</v>
      </c>
      <c r="E67" s="37">
        <v>5712</v>
      </c>
      <c r="F67" s="37">
        <v>5142</v>
      </c>
      <c r="G67" s="37">
        <v>3865</v>
      </c>
      <c r="H67" s="37">
        <v>4557</v>
      </c>
      <c r="I67" s="37">
        <v>6107</v>
      </c>
      <c r="J67" s="37">
        <v>4846</v>
      </c>
      <c r="K67" s="37">
        <v>4990</v>
      </c>
      <c r="L67" s="37">
        <v>4181</v>
      </c>
      <c r="M67" s="37">
        <v>5135</v>
      </c>
      <c r="N67" s="37">
        <v>3104</v>
      </c>
      <c r="O67" s="37">
        <v>1922</v>
      </c>
      <c r="P67" s="37">
        <v>1884</v>
      </c>
      <c r="Q67" s="37">
        <v>2424</v>
      </c>
      <c r="R67" s="37">
        <v>1906</v>
      </c>
      <c r="S67" s="37">
        <v>1649</v>
      </c>
      <c r="T67" s="37">
        <v>1541</v>
      </c>
      <c r="U67" s="37">
        <v>2249</v>
      </c>
      <c r="V67" s="37">
        <v>1450</v>
      </c>
      <c r="W67" s="37">
        <v>1215</v>
      </c>
      <c r="X67" s="37">
        <v>1141</v>
      </c>
      <c r="Y67" s="37">
        <v>1361</v>
      </c>
      <c r="Z67" s="37">
        <v>1092</v>
      </c>
      <c r="AA67" s="37">
        <v>859</v>
      </c>
      <c r="AB67" s="37">
        <v>989</v>
      </c>
      <c r="AC67" s="37">
        <v>770</v>
      </c>
      <c r="AD67" s="37">
        <v>697</v>
      </c>
      <c r="AE67" s="37">
        <v>601</v>
      </c>
      <c r="AF67" s="37">
        <v>448</v>
      </c>
      <c r="AG67" s="37">
        <v>582</v>
      </c>
      <c r="AH67" s="37">
        <v>499</v>
      </c>
      <c r="AI67" s="37">
        <v>362</v>
      </c>
      <c r="AJ67" s="37">
        <v>365</v>
      </c>
      <c r="AK67" s="37">
        <v>413</v>
      </c>
      <c r="AL67" s="37">
        <v>390</v>
      </c>
      <c r="AM67" s="37">
        <v>321</v>
      </c>
      <c r="AN67" s="37">
        <v>318</v>
      </c>
      <c r="AO67" s="37">
        <v>378</v>
      </c>
      <c r="AP67" s="37">
        <v>328</v>
      </c>
      <c r="AQ67" s="37">
        <v>322</v>
      </c>
      <c r="AR67" s="37">
        <v>273</v>
      </c>
      <c r="AS67" s="37">
        <v>268</v>
      </c>
      <c r="AT67" s="37">
        <v>207</v>
      </c>
      <c r="AU67" s="37">
        <v>227</v>
      </c>
      <c r="AV67" s="37">
        <v>265</v>
      </c>
      <c r="AW67" s="37">
        <v>234</v>
      </c>
      <c r="AX67" s="37">
        <v>214</v>
      </c>
      <c r="AY67" s="37">
        <v>196</v>
      </c>
      <c r="AZ67" s="37">
        <v>307</v>
      </c>
      <c r="BA67" s="37">
        <v>234</v>
      </c>
    </row>
    <row r="68" spans="1:53" ht="15" customHeight="1">
      <c r="A68" s="15" t="s">
        <v>248</v>
      </c>
      <c r="B68" s="38">
        <v>15250</v>
      </c>
      <c r="C68" s="38">
        <v>13908</v>
      </c>
      <c r="D68" s="38">
        <v>12868</v>
      </c>
      <c r="E68" s="38">
        <v>15464</v>
      </c>
      <c r="F68" s="38">
        <v>14390</v>
      </c>
      <c r="G68" s="38">
        <v>14100</v>
      </c>
      <c r="H68" s="38">
        <v>11427</v>
      </c>
      <c r="I68" s="38">
        <v>19423</v>
      </c>
      <c r="J68" s="38">
        <v>15972</v>
      </c>
      <c r="K68" s="38">
        <v>15342</v>
      </c>
      <c r="L68" s="38">
        <v>15145</v>
      </c>
      <c r="M68" s="37">
        <v>7798</v>
      </c>
      <c r="N68" s="38">
        <v>13086</v>
      </c>
      <c r="O68" s="38">
        <v>11447</v>
      </c>
      <c r="P68" s="37">
        <v>9358</v>
      </c>
      <c r="Q68" s="37">
        <v>5645</v>
      </c>
      <c r="R68" s="37">
        <v>8622</v>
      </c>
      <c r="S68" s="37">
        <v>8448</v>
      </c>
      <c r="T68" s="38">
        <v>12402</v>
      </c>
      <c r="U68" s="37">
        <v>8336</v>
      </c>
      <c r="V68" s="38">
        <v>10877</v>
      </c>
      <c r="W68" s="38">
        <v>10878</v>
      </c>
      <c r="X68" s="37">
        <v>7980</v>
      </c>
      <c r="Y68" s="37">
        <v>5509</v>
      </c>
      <c r="Z68" s="37">
        <v>4255</v>
      </c>
      <c r="AA68" s="37">
        <v>3720</v>
      </c>
      <c r="AB68" s="37">
        <v>4003</v>
      </c>
      <c r="AC68" s="37">
        <v>2892</v>
      </c>
      <c r="AD68" s="37">
        <v>2503</v>
      </c>
      <c r="AE68" s="37">
        <v>2626</v>
      </c>
      <c r="AF68" s="37">
        <v>2400</v>
      </c>
      <c r="AG68" s="37">
        <v>2203</v>
      </c>
      <c r="AH68" s="37">
        <v>2018</v>
      </c>
      <c r="AI68" s="37">
        <v>1770</v>
      </c>
      <c r="AJ68" s="37">
        <v>1389</v>
      </c>
      <c r="AK68" s="37">
        <v>1449</v>
      </c>
      <c r="AL68" s="37">
        <v>1338</v>
      </c>
      <c r="AM68" s="37">
        <v>1472</v>
      </c>
      <c r="AN68" s="37">
        <v>1300</v>
      </c>
      <c r="AO68" s="37">
        <v>866</v>
      </c>
      <c r="AP68" s="37">
        <v>709</v>
      </c>
      <c r="AQ68" s="37">
        <v>666</v>
      </c>
      <c r="AR68" s="37">
        <v>525</v>
      </c>
      <c r="AS68" s="37">
        <v>555</v>
      </c>
      <c r="AT68" s="37">
        <v>453</v>
      </c>
      <c r="AU68" s="37">
        <v>505</v>
      </c>
      <c r="AV68" s="37">
        <v>430</v>
      </c>
      <c r="AW68" s="37">
        <v>423</v>
      </c>
      <c r="AX68" s="37">
        <v>409</v>
      </c>
      <c r="AY68" s="37">
        <v>441</v>
      </c>
      <c r="AZ68" s="37">
        <v>337</v>
      </c>
      <c r="BA68" s="37">
        <v>296</v>
      </c>
    </row>
    <row r="69" spans="1:53" ht="15" customHeight="1">
      <c r="A69" s="12" t="s">
        <v>249</v>
      </c>
      <c r="B69" s="38">
        <v>0</v>
      </c>
      <c r="C69" s="38"/>
      <c r="D69" s="38"/>
      <c r="E69" s="36">
        <v>90</v>
      </c>
      <c r="F69" s="36">
        <v>85</v>
      </c>
      <c r="G69" s="37">
        <v>181</v>
      </c>
      <c r="H69" s="37">
        <v>114</v>
      </c>
      <c r="I69" s="37">
        <v>129</v>
      </c>
      <c r="J69" s="36">
        <v>64</v>
      </c>
      <c r="K69" s="36">
        <v>78</v>
      </c>
      <c r="L69" s="36">
        <v>81</v>
      </c>
      <c r="M69" s="36">
        <v>75</v>
      </c>
      <c r="N69" s="36">
        <v>72</v>
      </c>
      <c r="O69" s="36">
        <v>63</v>
      </c>
      <c r="P69" s="36">
        <v>53</v>
      </c>
      <c r="Q69" s="36">
        <v>54</v>
      </c>
      <c r="R69" s="36">
        <v>62</v>
      </c>
      <c r="S69" s="36">
        <v>48</v>
      </c>
      <c r="T69" s="36">
        <v>44</v>
      </c>
      <c r="U69" s="36">
        <v>55</v>
      </c>
      <c r="V69" s="38"/>
      <c r="W69" s="38"/>
      <c r="X69" s="38"/>
      <c r="Y69" s="38">
        <v>0</v>
      </c>
      <c r="Z69" s="38">
        <v>0</v>
      </c>
      <c r="AA69" s="38">
        <v>0</v>
      </c>
      <c r="AB69" s="38">
        <v>0</v>
      </c>
      <c r="AC69" s="38"/>
      <c r="AD69" s="38">
        <v>0</v>
      </c>
      <c r="AE69" s="38"/>
      <c r="AF69" s="38"/>
      <c r="AG69" s="38">
        <v>0</v>
      </c>
      <c r="AH69" s="38">
        <v>0</v>
      </c>
      <c r="AI69" s="38">
        <v>0</v>
      </c>
      <c r="AJ69" s="38">
        <v>0</v>
      </c>
      <c r="AK69" s="36">
        <v>7</v>
      </c>
      <c r="AL69" s="36">
        <v>17</v>
      </c>
      <c r="AM69" s="36">
        <v>39</v>
      </c>
      <c r="AN69" s="36">
        <v>73</v>
      </c>
      <c r="AO69" s="37">
        <v>114</v>
      </c>
      <c r="AP69" s="37">
        <v>149</v>
      </c>
      <c r="AQ69" s="37">
        <v>173</v>
      </c>
      <c r="AR69" s="37">
        <v>201</v>
      </c>
      <c r="AS69" s="37">
        <v>239</v>
      </c>
      <c r="AT69" s="37">
        <v>288</v>
      </c>
      <c r="AU69" s="37">
        <v>316</v>
      </c>
      <c r="AV69" s="37">
        <v>338</v>
      </c>
      <c r="AW69" s="37">
        <v>365</v>
      </c>
      <c r="AX69" s="37">
        <v>372</v>
      </c>
      <c r="AY69" s="37">
        <v>312</v>
      </c>
      <c r="AZ69" s="37">
        <v>302</v>
      </c>
      <c r="BA69" s="37">
        <v>279</v>
      </c>
    </row>
    <row r="70" spans="1:53" ht="15" customHeight="1">
      <c r="A70" s="15" t="s">
        <v>251</v>
      </c>
      <c r="B70" s="38">
        <v>0</v>
      </c>
      <c r="C70" s="38"/>
      <c r="D70" s="38"/>
      <c r="E70" s="36">
        <v>90</v>
      </c>
      <c r="F70" s="36">
        <v>85</v>
      </c>
      <c r="G70" s="37">
        <v>181</v>
      </c>
      <c r="H70" s="37">
        <v>114</v>
      </c>
      <c r="I70" s="37">
        <v>129</v>
      </c>
      <c r="J70" s="36">
        <v>64</v>
      </c>
      <c r="K70" s="36">
        <v>78</v>
      </c>
      <c r="L70" s="36">
        <v>81</v>
      </c>
      <c r="M70" s="36">
        <v>75</v>
      </c>
      <c r="N70" s="36">
        <v>72</v>
      </c>
      <c r="O70" s="36">
        <v>63</v>
      </c>
      <c r="P70" s="36">
        <v>53</v>
      </c>
      <c r="Q70" s="36">
        <v>54</v>
      </c>
      <c r="R70" s="36">
        <v>62</v>
      </c>
      <c r="S70" s="36">
        <v>48</v>
      </c>
      <c r="T70" s="36">
        <v>44</v>
      </c>
      <c r="U70" s="36">
        <v>55</v>
      </c>
      <c r="V70" s="38"/>
      <c r="W70" s="38"/>
      <c r="X70" s="38"/>
      <c r="Y70" s="38">
        <v>0</v>
      </c>
      <c r="Z70" s="38">
        <v>0</v>
      </c>
      <c r="AA70" s="38">
        <v>0</v>
      </c>
      <c r="AB70" s="38">
        <v>0</v>
      </c>
      <c r="AC70" s="38"/>
      <c r="AD70" s="38">
        <v>0</v>
      </c>
      <c r="AE70" s="38"/>
      <c r="AF70" s="38"/>
      <c r="AG70" s="38">
        <v>0</v>
      </c>
      <c r="AH70" s="38">
        <v>0</v>
      </c>
      <c r="AI70" s="38">
        <v>0</v>
      </c>
      <c r="AJ70" s="38">
        <v>0</v>
      </c>
      <c r="AK70" s="36">
        <v>7</v>
      </c>
      <c r="AL70" s="36">
        <v>17</v>
      </c>
      <c r="AM70" s="36">
        <v>39</v>
      </c>
      <c r="AN70" s="36">
        <v>73</v>
      </c>
      <c r="AO70" s="37">
        <v>114</v>
      </c>
      <c r="AP70" s="37">
        <v>149</v>
      </c>
      <c r="AQ70" s="37">
        <v>173</v>
      </c>
      <c r="AR70" s="37">
        <v>201</v>
      </c>
      <c r="AS70" s="37">
        <v>239</v>
      </c>
      <c r="AT70" s="37">
        <v>288</v>
      </c>
      <c r="AU70" s="37">
        <v>316</v>
      </c>
      <c r="AV70" s="37">
        <v>338</v>
      </c>
      <c r="AW70" s="37">
        <v>365</v>
      </c>
      <c r="AX70" s="37">
        <v>372</v>
      </c>
      <c r="AY70" s="37">
        <v>312</v>
      </c>
      <c r="AZ70" s="37">
        <v>302</v>
      </c>
      <c r="BA70" s="37">
        <v>279</v>
      </c>
    </row>
    <row r="71" spans="1:53" ht="15" customHeight="1">
      <c r="A71" s="20" t="s">
        <v>252</v>
      </c>
      <c r="B71" s="38">
        <v>0</v>
      </c>
      <c r="C71" s="38"/>
      <c r="D71" s="38"/>
      <c r="E71" s="38"/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/>
      <c r="W71" s="38"/>
      <c r="X71" s="38"/>
      <c r="Y71" s="38">
        <v>0</v>
      </c>
      <c r="Z71" s="38">
        <v>0</v>
      </c>
      <c r="AA71" s="38">
        <v>0</v>
      </c>
      <c r="AB71" s="38">
        <v>0</v>
      </c>
      <c r="AC71" s="38"/>
      <c r="AD71" s="38">
        <v>0</v>
      </c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</row>
    <row r="72" spans="1:53" ht="15" customHeight="1">
      <c r="A72" s="20" t="s">
        <v>253</v>
      </c>
      <c r="B72" s="38"/>
      <c r="C72" s="38"/>
      <c r="D72" s="38"/>
      <c r="E72" s="36">
        <v>90</v>
      </c>
      <c r="F72" s="36">
        <v>85</v>
      </c>
      <c r="G72" s="37">
        <v>181</v>
      </c>
      <c r="H72" s="37">
        <v>114</v>
      </c>
      <c r="I72" s="37">
        <v>129</v>
      </c>
      <c r="J72" s="36">
        <v>64</v>
      </c>
      <c r="K72" s="36">
        <v>78</v>
      </c>
      <c r="L72" s="36">
        <v>81</v>
      </c>
      <c r="M72" s="36">
        <v>75</v>
      </c>
      <c r="N72" s="36">
        <v>72</v>
      </c>
      <c r="O72" s="36">
        <v>63</v>
      </c>
      <c r="P72" s="36">
        <v>53</v>
      </c>
      <c r="Q72" s="36">
        <v>54</v>
      </c>
      <c r="R72" s="36">
        <v>62</v>
      </c>
      <c r="S72" s="36">
        <v>48</v>
      </c>
      <c r="T72" s="36">
        <v>44</v>
      </c>
      <c r="U72" s="36">
        <v>55</v>
      </c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>
        <v>0</v>
      </c>
      <c r="AH72" s="38">
        <v>0</v>
      </c>
      <c r="AI72" s="38">
        <v>0</v>
      </c>
      <c r="AJ72" s="38">
        <v>0</v>
      </c>
      <c r="AK72" s="36">
        <v>7</v>
      </c>
      <c r="AL72" s="36">
        <v>17</v>
      </c>
      <c r="AM72" s="36">
        <v>39</v>
      </c>
      <c r="AN72" s="36">
        <v>73</v>
      </c>
      <c r="AO72" s="37">
        <v>114</v>
      </c>
      <c r="AP72" s="37">
        <v>149</v>
      </c>
      <c r="AQ72" s="37">
        <v>173</v>
      </c>
      <c r="AR72" s="37">
        <v>201</v>
      </c>
      <c r="AS72" s="37">
        <v>239</v>
      </c>
      <c r="AT72" s="37">
        <v>288</v>
      </c>
      <c r="AU72" s="37">
        <v>316</v>
      </c>
      <c r="AV72" s="37">
        <v>338</v>
      </c>
      <c r="AW72" s="37">
        <v>365</v>
      </c>
      <c r="AX72" s="37">
        <v>372</v>
      </c>
      <c r="AY72" s="37">
        <v>312</v>
      </c>
      <c r="AZ72" s="37">
        <v>302</v>
      </c>
      <c r="BA72" s="37">
        <v>279</v>
      </c>
    </row>
    <row r="73" spans="1:53" ht="15" customHeight="1">
      <c r="A73" s="12" t="s">
        <v>254</v>
      </c>
      <c r="B73" s="37">
        <v>2703</v>
      </c>
      <c r="C73" s="37">
        <v>2244</v>
      </c>
      <c r="D73" s="37">
        <v>4863</v>
      </c>
      <c r="E73" s="37">
        <v>3655</v>
      </c>
      <c r="F73" s="37">
        <v>4608</v>
      </c>
      <c r="G73" s="37">
        <v>5837</v>
      </c>
      <c r="H73" s="37">
        <v>3589</v>
      </c>
      <c r="I73" s="38"/>
      <c r="J73" s="38"/>
      <c r="K73" s="38"/>
      <c r="L73" s="38"/>
      <c r="M73" s="37">
        <v>1256</v>
      </c>
      <c r="N73" s="38"/>
      <c r="O73" s="38"/>
      <c r="P73" s="38"/>
      <c r="Q73" s="37">
        <v>2038</v>
      </c>
      <c r="R73" s="38"/>
      <c r="S73" s="38"/>
      <c r="T73" s="38"/>
      <c r="U73" s="37">
        <v>624</v>
      </c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</row>
    <row r="74" spans="1:53" ht="15" customHeight="1">
      <c r="A74" s="12" t="s">
        <v>255</v>
      </c>
      <c r="B74" s="37">
        <v>2016</v>
      </c>
      <c r="C74" s="37">
        <v>1917</v>
      </c>
      <c r="D74" s="37">
        <v>1676</v>
      </c>
      <c r="E74" s="37">
        <v>1623</v>
      </c>
      <c r="F74" s="37">
        <v>1460</v>
      </c>
      <c r="G74" s="37">
        <v>1396</v>
      </c>
      <c r="H74" s="37">
        <v>1479</v>
      </c>
      <c r="I74" s="37">
        <v>1367</v>
      </c>
      <c r="J74" s="37">
        <v>1291</v>
      </c>
      <c r="K74" s="37">
        <v>1275</v>
      </c>
      <c r="L74" s="37">
        <v>1159</v>
      </c>
      <c r="M74" s="37">
        <v>1127</v>
      </c>
      <c r="N74" s="37">
        <v>1086</v>
      </c>
      <c r="O74" s="37">
        <v>1051</v>
      </c>
      <c r="P74" s="37">
        <v>1040</v>
      </c>
      <c r="Q74" s="37">
        <v>1023</v>
      </c>
      <c r="R74" s="37">
        <v>975</v>
      </c>
      <c r="S74" s="37">
        <v>899</v>
      </c>
      <c r="T74" s="37">
        <v>835</v>
      </c>
      <c r="U74" s="37">
        <v>800</v>
      </c>
      <c r="V74" s="37">
        <v>776</v>
      </c>
      <c r="W74" s="37">
        <v>688</v>
      </c>
      <c r="X74" s="37">
        <v>645</v>
      </c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</row>
    <row r="75" spans="1:53" ht="15" customHeight="1">
      <c r="A75" s="12" t="s">
        <v>256</v>
      </c>
      <c r="B75" s="37">
        <v>5705</v>
      </c>
      <c r="C75" s="37">
        <v>5762</v>
      </c>
      <c r="D75" s="37">
        <v>4909</v>
      </c>
      <c r="E75" s="37">
        <v>5416</v>
      </c>
      <c r="F75" s="37">
        <v>4846</v>
      </c>
      <c r="G75" s="37">
        <v>4542</v>
      </c>
      <c r="H75" s="37">
        <v>4215</v>
      </c>
      <c r="I75" s="38">
        <v>0</v>
      </c>
      <c r="J75" s="37">
        <v>514</v>
      </c>
      <c r="K75" s="37">
        <v>532</v>
      </c>
      <c r="L75" s="37">
        <v>520</v>
      </c>
      <c r="M75" s="37">
        <v>5744</v>
      </c>
      <c r="N75" s="37">
        <v>464</v>
      </c>
      <c r="O75" s="37">
        <v>391</v>
      </c>
      <c r="P75" s="37">
        <v>382</v>
      </c>
      <c r="Q75" s="37">
        <v>3797</v>
      </c>
      <c r="R75" s="37">
        <v>379</v>
      </c>
      <c r="S75" s="37">
        <v>264</v>
      </c>
      <c r="T75" s="37">
        <v>247</v>
      </c>
      <c r="U75" s="37">
        <v>2989</v>
      </c>
      <c r="V75" s="37">
        <v>225</v>
      </c>
      <c r="W75" s="37">
        <v>198</v>
      </c>
      <c r="X75" s="37">
        <v>142</v>
      </c>
      <c r="Y75" s="37">
        <v>147</v>
      </c>
      <c r="Z75" s="37">
        <v>115</v>
      </c>
      <c r="AA75" s="36">
        <v>91</v>
      </c>
      <c r="AB75" s="36">
        <v>94</v>
      </c>
      <c r="AC75" s="36">
        <v>98</v>
      </c>
      <c r="AD75" s="37">
        <v>105</v>
      </c>
      <c r="AE75" s="36">
        <v>88</v>
      </c>
      <c r="AF75" s="36">
        <v>80</v>
      </c>
      <c r="AG75" s="36">
        <v>90</v>
      </c>
      <c r="AH75" s="36">
        <v>78</v>
      </c>
      <c r="AI75" s="36">
        <v>79</v>
      </c>
      <c r="AJ75" s="36">
        <v>55</v>
      </c>
      <c r="AK75" s="36">
        <v>56</v>
      </c>
      <c r="AL75" s="36">
        <v>47</v>
      </c>
      <c r="AM75" s="36">
        <v>49</v>
      </c>
      <c r="AN75" s="36">
        <v>55</v>
      </c>
      <c r="AO75" s="36">
        <v>66</v>
      </c>
      <c r="AP75" s="36">
        <v>48</v>
      </c>
      <c r="AQ75" s="36">
        <v>53</v>
      </c>
      <c r="AR75" s="36">
        <v>38</v>
      </c>
      <c r="AS75" s="36">
        <v>38</v>
      </c>
      <c r="AT75" s="36">
        <v>36</v>
      </c>
      <c r="AU75" s="36">
        <v>32</v>
      </c>
      <c r="AV75" s="36">
        <v>30</v>
      </c>
      <c r="AW75" s="36">
        <v>30</v>
      </c>
      <c r="AX75" s="36">
        <v>85</v>
      </c>
      <c r="AY75" s="36">
        <v>85</v>
      </c>
      <c r="AZ75" s="36">
        <v>93</v>
      </c>
      <c r="BA75" s="36">
        <v>90</v>
      </c>
    </row>
    <row r="76" spans="1:53" ht="15" customHeight="1">
      <c r="A76" s="15" t="s">
        <v>257</v>
      </c>
      <c r="B76" s="38"/>
      <c r="C76" s="38"/>
      <c r="D76" s="38"/>
      <c r="E76" s="38"/>
      <c r="F76" s="38"/>
      <c r="G76" s="38"/>
      <c r="H76" s="38"/>
      <c r="I76" s="38"/>
      <c r="J76" s="37">
        <v>514</v>
      </c>
      <c r="K76" s="37">
        <v>532</v>
      </c>
      <c r="L76" s="37">
        <v>520</v>
      </c>
      <c r="M76" s="37">
        <v>561</v>
      </c>
      <c r="N76" s="37">
        <v>464</v>
      </c>
      <c r="O76" s="37">
        <v>391</v>
      </c>
      <c r="P76" s="37">
        <v>382</v>
      </c>
      <c r="Q76" s="37">
        <v>382</v>
      </c>
      <c r="R76" s="37">
        <v>379</v>
      </c>
      <c r="S76" s="37">
        <v>264</v>
      </c>
      <c r="T76" s="37">
        <v>247</v>
      </c>
      <c r="U76" s="37">
        <v>269</v>
      </c>
      <c r="V76" s="37">
        <v>225</v>
      </c>
      <c r="W76" s="37">
        <v>198</v>
      </c>
      <c r="X76" s="37">
        <v>142</v>
      </c>
      <c r="Y76" s="37">
        <v>147</v>
      </c>
      <c r="Z76" s="37">
        <v>115</v>
      </c>
      <c r="AA76" s="36">
        <v>91</v>
      </c>
      <c r="AB76" s="36">
        <v>94</v>
      </c>
      <c r="AC76" s="36">
        <v>98</v>
      </c>
      <c r="AD76" s="37">
        <v>105</v>
      </c>
      <c r="AE76" s="36">
        <v>88</v>
      </c>
      <c r="AF76" s="36">
        <v>80</v>
      </c>
      <c r="AG76" s="36">
        <v>90</v>
      </c>
      <c r="AH76" s="36">
        <v>78</v>
      </c>
      <c r="AI76" s="36">
        <v>79</v>
      </c>
      <c r="AJ76" s="36">
        <v>55</v>
      </c>
      <c r="AK76" s="36">
        <v>56</v>
      </c>
      <c r="AL76" s="36">
        <v>47</v>
      </c>
      <c r="AM76" s="36">
        <v>49</v>
      </c>
      <c r="AN76" s="36">
        <v>55</v>
      </c>
      <c r="AO76" s="36">
        <v>66</v>
      </c>
      <c r="AP76" s="36">
        <v>48</v>
      </c>
      <c r="AQ76" s="36">
        <v>53</v>
      </c>
      <c r="AR76" s="36">
        <v>38</v>
      </c>
      <c r="AS76" s="36">
        <v>38</v>
      </c>
      <c r="AT76" s="36">
        <v>36</v>
      </c>
      <c r="AU76" s="36">
        <v>32</v>
      </c>
      <c r="AV76" s="36">
        <v>30</v>
      </c>
      <c r="AW76" s="36">
        <v>30</v>
      </c>
      <c r="AX76" s="36">
        <v>85</v>
      </c>
      <c r="AY76" s="36">
        <v>85</v>
      </c>
      <c r="AZ76" s="36">
        <v>77</v>
      </c>
      <c r="BA76" s="36">
        <v>90</v>
      </c>
    </row>
    <row r="77" spans="1:53" ht="15" customHeight="1">
      <c r="A77" s="15" t="s">
        <v>613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6">
        <v>16</v>
      </c>
      <c r="BA77" s="38"/>
    </row>
    <row r="78" spans="1:53" ht="15" customHeight="1">
      <c r="A78" s="15" t="s">
        <v>258</v>
      </c>
      <c r="B78" s="37">
        <v>5705</v>
      </c>
      <c r="C78" s="37">
        <v>5762</v>
      </c>
      <c r="D78" s="37">
        <v>4909</v>
      </c>
      <c r="E78" s="37">
        <v>5416</v>
      </c>
      <c r="F78" s="37">
        <v>4846</v>
      </c>
      <c r="G78" s="37">
        <v>4542</v>
      </c>
      <c r="H78" s="37">
        <v>4215</v>
      </c>
      <c r="I78" s="38">
        <v>0</v>
      </c>
      <c r="J78" s="38">
        <v>0</v>
      </c>
      <c r="K78" s="38"/>
      <c r="L78" s="38"/>
      <c r="M78" s="37">
        <v>5183</v>
      </c>
      <c r="N78" s="38"/>
      <c r="O78" s="38"/>
      <c r="P78" s="38"/>
      <c r="Q78" s="37">
        <v>3415</v>
      </c>
      <c r="R78" s="38"/>
      <c r="S78" s="38"/>
      <c r="T78" s="38"/>
      <c r="U78" s="37">
        <v>2720</v>
      </c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</row>
    <row r="79" spans="1:53" ht="15" customHeight="1">
      <c r="A79" s="17" t="s">
        <v>259</v>
      </c>
      <c r="B79" s="39">
        <v>33330</v>
      </c>
      <c r="C79" s="39">
        <v>27004</v>
      </c>
      <c r="D79" s="39">
        <v>28101</v>
      </c>
      <c r="E79" s="39">
        <v>31960</v>
      </c>
      <c r="F79" s="39">
        <v>30531</v>
      </c>
      <c r="G79" s="39">
        <v>29921</v>
      </c>
      <c r="H79" s="39">
        <v>25381</v>
      </c>
      <c r="I79" s="39">
        <v>27026</v>
      </c>
      <c r="J79" s="39">
        <v>22687</v>
      </c>
      <c r="K79" s="39">
        <v>22217</v>
      </c>
      <c r="L79" s="39">
        <v>21086</v>
      </c>
      <c r="M79" s="39">
        <v>21135</v>
      </c>
      <c r="N79" s="39">
        <v>17812</v>
      </c>
      <c r="O79" s="39">
        <v>14874</v>
      </c>
      <c r="P79" s="39">
        <v>12717</v>
      </c>
      <c r="Q79" s="39">
        <v>14981</v>
      </c>
      <c r="R79" s="39">
        <v>11944</v>
      </c>
      <c r="S79" s="39">
        <v>11308</v>
      </c>
      <c r="T79" s="39">
        <v>15069</v>
      </c>
      <c r="U79" s="39">
        <v>15053</v>
      </c>
      <c r="V79" s="39">
        <v>13328</v>
      </c>
      <c r="W79" s="39">
        <v>12979</v>
      </c>
      <c r="X79" s="40">
        <v>9908</v>
      </c>
      <c r="Y79" s="40">
        <v>7017</v>
      </c>
      <c r="Z79" s="40">
        <v>5462</v>
      </c>
      <c r="AA79" s="40">
        <v>4670</v>
      </c>
      <c r="AB79" s="40">
        <v>5086</v>
      </c>
      <c r="AC79" s="40">
        <v>3760</v>
      </c>
      <c r="AD79" s="40">
        <v>3305</v>
      </c>
      <c r="AE79" s="40">
        <v>3315</v>
      </c>
      <c r="AF79" s="40">
        <v>2928</v>
      </c>
      <c r="AG79" s="40">
        <v>2875</v>
      </c>
      <c r="AH79" s="40">
        <v>2595</v>
      </c>
      <c r="AI79" s="40">
        <v>2211</v>
      </c>
      <c r="AJ79" s="40">
        <v>1809</v>
      </c>
      <c r="AK79" s="40">
        <v>1925</v>
      </c>
      <c r="AL79" s="40">
        <v>1792</v>
      </c>
      <c r="AM79" s="40">
        <v>1881</v>
      </c>
      <c r="AN79" s="40">
        <v>1746</v>
      </c>
      <c r="AO79" s="40">
        <v>1424</v>
      </c>
      <c r="AP79" s="40">
        <v>1234</v>
      </c>
      <c r="AQ79" s="40">
        <v>1214</v>
      </c>
      <c r="AR79" s="40">
        <v>1037</v>
      </c>
      <c r="AS79" s="40">
        <v>1100</v>
      </c>
      <c r="AT79" s="40">
        <v>984</v>
      </c>
      <c r="AU79" s="40">
        <v>1080</v>
      </c>
      <c r="AV79" s="40">
        <v>1063</v>
      </c>
      <c r="AW79" s="40">
        <v>1052</v>
      </c>
      <c r="AX79" s="40">
        <v>1080</v>
      </c>
      <c r="AY79" s="40">
        <v>1034</v>
      </c>
      <c r="AZ79" s="40">
        <v>1039</v>
      </c>
      <c r="BA79" s="40">
        <v>899</v>
      </c>
    </row>
    <row r="80" spans="1:53" ht="15" customHeight="1">
      <c r="A80" s="10" t="s">
        <v>260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3" ht="15" customHeight="1">
      <c r="A81" s="12" t="s">
        <v>261</v>
      </c>
      <c r="B81" s="38">
        <v>28823</v>
      </c>
      <c r="C81" s="38">
        <v>18389</v>
      </c>
      <c r="D81" s="38">
        <v>18387</v>
      </c>
      <c r="E81" s="38">
        <v>18985</v>
      </c>
      <c r="F81" s="38">
        <v>18957</v>
      </c>
      <c r="G81" s="38">
        <v>18961</v>
      </c>
      <c r="H81" s="38">
        <v>10498</v>
      </c>
      <c r="I81" s="38">
        <v>10481</v>
      </c>
      <c r="J81" s="38">
        <v>10439</v>
      </c>
      <c r="K81" s="37">
        <v>534</v>
      </c>
      <c r="L81" s="37">
        <v>524</v>
      </c>
      <c r="M81" s="37">
        <v>506</v>
      </c>
      <c r="N81" s="37">
        <v>507</v>
      </c>
      <c r="O81" s="37">
        <v>493</v>
      </c>
      <c r="P81" s="37">
        <v>474</v>
      </c>
      <c r="Q81" s="37">
        <v>469</v>
      </c>
      <c r="R81" s="37">
        <v>466</v>
      </c>
      <c r="S81" s="37">
        <v>424</v>
      </c>
      <c r="T81" s="37">
        <v>426</v>
      </c>
      <c r="U81" s="37">
        <v>418</v>
      </c>
      <c r="V81" s="37">
        <v>431</v>
      </c>
      <c r="W81" s="37">
        <v>394</v>
      </c>
      <c r="X81" s="37">
        <v>340</v>
      </c>
      <c r="Y81" s="38">
        <v>0</v>
      </c>
      <c r="Z81" s="38">
        <v>0</v>
      </c>
      <c r="AA81" s="38">
        <v>0</v>
      </c>
      <c r="AB81" s="38">
        <v>0</v>
      </c>
      <c r="AC81" s="38"/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38">
        <v>0</v>
      </c>
      <c r="AK81" s="37">
        <v>107</v>
      </c>
      <c r="AL81" s="37">
        <v>109</v>
      </c>
      <c r="AM81" s="37">
        <v>110</v>
      </c>
      <c r="AN81" s="37">
        <v>113</v>
      </c>
      <c r="AO81" s="37">
        <v>119</v>
      </c>
      <c r="AP81" s="37">
        <v>129</v>
      </c>
      <c r="AQ81" s="37">
        <v>153</v>
      </c>
      <c r="AR81" s="37">
        <v>191</v>
      </c>
      <c r="AS81" s="37">
        <v>237</v>
      </c>
      <c r="AT81" s="37">
        <v>287</v>
      </c>
      <c r="AU81" s="37">
        <v>1851</v>
      </c>
      <c r="AV81" s="37">
        <v>1920</v>
      </c>
      <c r="AW81" s="37">
        <v>1991</v>
      </c>
      <c r="AX81" s="37">
        <v>530</v>
      </c>
      <c r="AY81" s="37">
        <v>394</v>
      </c>
      <c r="AZ81" s="37">
        <v>404</v>
      </c>
      <c r="BA81" s="37">
        <v>398</v>
      </c>
    </row>
    <row r="82" spans="1:53" ht="15" customHeight="1">
      <c r="A82" s="15" t="s">
        <v>262</v>
      </c>
      <c r="B82" s="38">
        <v>28823</v>
      </c>
      <c r="C82" s="38">
        <v>18389</v>
      </c>
      <c r="D82" s="38">
        <v>18387</v>
      </c>
      <c r="E82" s="38">
        <v>18385</v>
      </c>
      <c r="F82" s="38">
        <v>18383</v>
      </c>
      <c r="G82" s="38">
        <v>18382</v>
      </c>
      <c r="H82" s="37">
        <v>9925</v>
      </c>
      <c r="I82" s="37">
        <v>9923</v>
      </c>
      <c r="J82" s="37">
        <v>9922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/>
      <c r="AD82" s="38">
        <v>0</v>
      </c>
      <c r="AE82" s="38">
        <v>0</v>
      </c>
      <c r="AF82" s="38">
        <v>0</v>
      </c>
      <c r="AG82" s="38"/>
      <c r="AH82" s="38">
        <v>0</v>
      </c>
      <c r="AI82" s="38">
        <v>0</v>
      </c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>
        <v>0</v>
      </c>
      <c r="AU82" s="37">
        <v>1500</v>
      </c>
      <c r="AV82" s="37">
        <v>1500</v>
      </c>
      <c r="AW82" s="37">
        <v>1500</v>
      </c>
      <c r="AX82" s="38"/>
      <c r="AY82" s="38"/>
      <c r="AZ82" s="38">
        <v>0</v>
      </c>
      <c r="BA82" s="38">
        <v>0</v>
      </c>
    </row>
    <row r="83" spans="1:53" ht="15" customHeight="1">
      <c r="A83" s="20" t="s">
        <v>263</v>
      </c>
      <c r="B83" s="38">
        <v>28823</v>
      </c>
      <c r="C83" s="38">
        <v>18389</v>
      </c>
      <c r="D83" s="38">
        <v>18387</v>
      </c>
      <c r="E83" s="38">
        <v>18385</v>
      </c>
      <c r="F83" s="38">
        <v>18383</v>
      </c>
      <c r="G83" s="38">
        <v>18382</v>
      </c>
      <c r="H83" s="37">
        <v>9925</v>
      </c>
      <c r="I83" s="37">
        <v>9923</v>
      </c>
      <c r="J83" s="37">
        <v>9922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/>
      <c r="AD83" s="38">
        <v>0</v>
      </c>
      <c r="AE83" s="38">
        <v>0</v>
      </c>
      <c r="AF83" s="38">
        <v>0</v>
      </c>
      <c r="AG83" s="38"/>
      <c r="AH83" s="38">
        <v>0</v>
      </c>
      <c r="AI83" s="38">
        <v>0</v>
      </c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>
        <v>0</v>
      </c>
      <c r="AU83" s="37">
        <v>1500</v>
      </c>
      <c r="AV83" s="37">
        <v>1500</v>
      </c>
      <c r="AW83" s="37">
        <v>1500</v>
      </c>
      <c r="AX83" s="38"/>
      <c r="AY83" s="38"/>
      <c r="AZ83" s="38">
        <v>0</v>
      </c>
      <c r="BA83" s="38">
        <v>0</v>
      </c>
    </row>
    <row r="84" spans="1:53" ht="15" customHeight="1">
      <c r="A84" s="15" t="s">
        <v>264</v>
      </c>
      <c r="B84" s="38"/>
      <c r="C84" s="38"/>
      <c r="D84" s="38"/>
      <c r="E84" s="37">
        <v>600</v>
      </c>
      <c r="F84" s="37">
        <v>574</v>
      </c>
      <c r="G84" s="37">
        <v>579</v>
      </c>
      <c r="H84" s="37">
        <v>573</v>
      </c>
      <c r="I84" s="37">
        <v>558</v>
      </c>
      <c r="J84" s="37">
        <v>517</v>
      </c>
      <c r="K84" s="37">
        <v>534</v>
      </c>
      <c r="L84" s="37">
        <v>524</v>
      </c>
      <c r="M84" s="37">
        <v>506</v>
      </c>
      <c r="N84" s="37">
        <v>507</v>
      </c>
      <c r="O84" s="37">
        <v>493</v>
      </c>
      <c r="P84" s="37">
        <v>474</v>
      </c>
      <c r="Q84" s="37">
        <v>469</v>
      </c>
      <c r="R84" s="37">
        <v>466</v>
      </c>
      <c r="S84" s="37">
        <v>424</v>
      </c>
      <c r="T84" s="37">
        <v>426</v>
      </c>
      <c r="U84" s="37">
        <v>418</v>
      </c>
      <c r="V84" s="37">
        <v>431</v>
      </c>
      <c r="W84" s="37">
        <v>394</v>
      </c>
      <c r="X84" s="37">
        <v>340</v>
      </c>
      <c r="Y84" s="38"/>
      <c r="Z84" s="38"/>
      <c r="AA84" s="38"/>
      <c r="AB84" s="38"/>
      <c r="AC84" s="38"/>
      <c r="AD84" s="38"/>
      <c r="AE84" s="38"/>
      <c r="AF84" s="38"/>
      <c r="AG84" s="38">
        <v>0</v>
      </c>
      <c r="AH84" s="38">
        <v>0</v>
      </c>
      <c r="AI84" s="38">
        <v>0</v>
      </c>
      <c r="AJ84" s="38">
        <v>0</v>
      </c>
      <c r="AK84" s="37">
        <v>107</v>
      </c>
      <c r="AL84" s="37">
        <v>109</v>
      </c>
      <c r="AM84" s="37">
        <v>110</v>
      </c>
      <c r="AN84" s="37">
        <v>113</v>
      </c>
      <c r="AO84" s="37">
        <v>119</v>
      </c>
      <c r="AP84" s="37">
        <v>129</v>
      </c>
      <c r="AQ84" s="37">
        <v>153</v>
      </c>
      <c r="AR84" s="37">
        <v>191</v>
      </c>
      <c r="AS84" s="37">
        <v>237</v>
      </c>
      <c r="AT84" s="37">
        <v>287</v>
      </c>
      <c r="AU84" s="37">
        <v>351</v>
      </c>
      <c r="AV84" s="37">
        <v>420</v>
      </c>
      <c r="AW84" s="37">
        <v>491</v>
      </c>
      <c r="AX84" s="37">
        <v>530</v>
      </c>
      <c r="AY84" s="37">
        <v>394</v>
      </c>
      <c r="AZ84" s="37">
        <v>404</v>
      </c>
      <c r="BA84" s="37">
        <v>398</v>
      </c>
    </row>
    <row r="85" spans="1:53" ht="15" customHeight="1">
      <c r="A85" s="12" t="s">
        <v>612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6">
        <v>3</v>
      </c>
      <c r="AW85" s="38"/>
      <c r="AX85" s="38"/>
      <c r="AY85" s="38"/>
      <c r="AZ85" s="38"/>
      <c r="BA85" s="38"/>
    </row>
    <row r="86" spans="1:53" ht="15" customHeight="1">
      <c r="A86" s="12" t="s">
        <v>265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>
        <v>1039</v>
      </c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 ht="15" customHeight="1">
      <c r="A87" s="15" t="s">
        <v>266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>
        <v>1039</v>
      </c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</row>
    <row r="88" spans="1:53" ht="15" customHeight="1">
      <c r="A88" s="12" t="s">
        <v>267</v>
      </c>
      <c r="B88" s="38">
        <v>18208</v>
      </c>
      <c r="C88" s="38">
        <v>17685</v>
      </c>
      <c r="D88" s="38">
        <v>17570</v>
      </c>
      <c r="E88" s="38">
        <v>17226</v>
      </c>
      <c r="F88" s="38">
        <v>16374</v>
      </c>
      <c r="G88" s="38">
        <v>16440</v>
      </c>
      <c r="H88" s="38">
        <v>16171</v>
      </c>
      <c r="I88" s="38">
        <v>15301</v>
      </c>
      <c r="J88" s="38">
        <v>14687</v>
      </c>
      <c r="K88" s="38">
        <v>14792</v>
      </c>
      <c r="L88" s="38">
        <v>12894</v>
      </c>
      <c r="M88" s="38">
        <v>12746</v>
      </c>
      <c r="N88" s="38">
        <v>11554</v>
      </c>
      <c r="O88" s="38">
        <v>10956</v>
      </c>
      <c r="P88" s="38">
        <v>10574</v>
      </c>
      <c r="Q88" s="37">
        <v>9631</v>
      </c>
      <c r="R88" s="37">
        <v>9641</v>
      </c>
      <c r="S88" s="37">
        <v>9633</v>
      </c>
      <c r="T88" s="37">
        <v>9509</v>
      </c>
      <c r="U88" s="37">
        <v>9524</v>
      </c>
      <c r="V88" s="37">
        <v>8356</v>
      </c>
      <c r="W88" s="37">
        <v>7122</v>
      </c>
      <c r="X88" s="37">
        <v>6565</v>
      </c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</row>
    <row r="89" spans="1:53" ht="15" customHeight="1">
      <c r="A89" s="12" t="s">
        <v>268</v>
      </c>
      <c r="B89" s="38">
        <v>11518</v>
      </c>
      <c r="C89" s="38">
        <v>10397</v>
      </c>
      <c r="D89" s="37">
        <v>9257</v>
      </c>
      <c r="E89" s="37">
        <v>8284</v>
      </c>
      <c r="F89" s="37">
        <v>7539</v>
      </c>
      <c r="G89" s="37">
        <v>7333</v>
      </c>
      <c r="H89" s="37">
        <v>7646</v>
      </c>
      <c r="I89" s="37">
        <v>7206</v>
      </c>
      <c r="J89" s="37">
        <v>6987</v>
      </c>
      <c r="K89" s="37">
        <v>6469</v>
      </c>
      <c r="L89" s="37">
        <v>6486</v>
      </c>
      <c r="M89" s="37">
        <v>6721</v>
      </c>
      <c r="N89" s="37">
        <v>6352</v>
      </c>
      <c r="O89" s="37">
        <v>6059</v>
      </c>
      <c r="P89" s="37">
        <v>6101</v>
      </c>
      <c r="Q89" s="37">
        <v>5945</v>
      </c>
      <c r="R89" s="37">
        <v>6655</v>
      </c>
      <c r="S89" s="37">
        <v>7879</v>
      </c>
      <c r="T89" s="37">
        <v>8063</v>
      </c>
      <c r="U89" s="37">
        <v>6288</v>
      </c>
      <c r="V89" s="37">
        <v>8304</v>
      </c>
      <c r="W89" s="37">
        <v>7749</v>
      </c>
      <c r="X89" s="37">
        <v>6148</v>
      </c>
      <c r="Y89" s="37">
        <v>6190</v>
      </c>
      <c r="Z89" s="37">
        <v>6648</v>
      </c>
      <c r="AA89" s="37">
        <v>6239</v>
      </c>
      <c r="AB89" s="37">
        <v>6239</v>
      </c>
      <c r="AC89" s="37">
        <v>6417</v>
      </c>
      <c r="AD89" s="37">
        <v>4485</v>
      </c>
      <c r="AE89" s="37">
        <v>4047</v>
      </c>
      <c r="AF89" s="37">
        <v>3598</v>
      </c>
      <c r="AG89" s="37">
        <v>2892</v>
      </c>
      <c r="AH89" s="37">
        <v>2964</v>
      </c>
      <c r="AI89" s="37">
        <v>3145</v>
      </c>
      <c r="AJ89" s="37">
        <v>3116</v>
      </c>
      <c r="AK89" s="37">
        <v>3157</v>
      </c>
      <c r="AL89" s="37">
        <v>3148</v>
      </c>
      <c r="AM89" s="37">
        <v>2687</v>
      </c>
      <c r="AN89" s="37">
        <v>2647</v>
      </c>
      <c r="AO89" s="37">
        <v>2327</v>
      </c>
      <c r="AP89" s="37">
        <v>1587</v>
      </c>
      <c r="AQ89" s="37">
        <v>1056</v>
      </c>
      <c r="AR89" s="37">
        <v>1063</v>
      </c>
      <c r="AS89" s="37">
        <v>1088</v>
      </c>
      <c r="AT89" s="37">
        <v>614</v>
      </c>
      <c r="AU89" s="37">
        <v>444</v>
      </c>
      <c r="AV89" s="37">
        <v>353</v>
      </c>
      <c r="AW89" s="37">
        <v>305</v>
      </c>
      <c r="AX89" s="37">
        <v>254</v>
      </c>
      <c r="AY89" s="37">
        <v>191</v>
      </c>
      <c r="AZ89" s="37">
        <v>144</v>
      </c>
      <c r="BA89" s="37">
        <v>135</v>
      </c>
    </row>
    <row r="90" spans="1:53" ht="15" customHeight="1">
      <c r="A90" s="15" t="s">
        <v>269</v>
      </c>
      <c r="B90" s="38">
        <v>11518</v>
      </c>
      <c r="C90" s="38">
        <v>10397</v>
      </c>
      <c r="D90" s="37">
        <v>9257</v>
      </c>
      <c r="E90" s="37">
        <v>8284</v>
      </c>
      <c r="F90" s="37">
        <v>7539</v>
      </c>
      <c r="G90" s="37">
        <v>7333</v>
      </c>
      <c r="H90" s="37">
        <v>7646</v>
      </c>
      <c r="I90" s="37">
        <v>7206</v>
      </c>
      <c r="J90" s="37">
        <v>6987</v>
      </c>
      <c r="K90" s="37">
        <v>6469</v>
      </c>
      <c r="L90" s="37">
        <v>6486</v>
      </c>
      <c r="M90" s="37">
        <v>6721</v>
      </c>
      <c r="N90" s="37">
        <v>6352</v>
      </c>
      <c r="O90" s="37">
        <v>6059</v>
      </c>
      <c r="P90" s="37">
        <v>6101</v>
      </c>
      <c r="Q90" s="37">
        <v>5945</v>
      </c>
      <c r="R90" s="37">
        <v>6655</v>
      </c>
      <c r="S90" s="37">
        <v>7879</v>
      </c>
      <c r="T90" s="37">
        <v>8063</v>
      </c>
      <c r="U90" s="37">
        <v>6288</v>
      </c>
      <c r="V90" s="37">
        <v>8304</v>
      </c>
      <c r="W90" s="37">
        <v>7749</v>
      </c>
      <c r="X90" s="37">
        <v>6148</v>
      </c>
      <c r="Y90" s="37">
        <v>6190</v>
      </c>
      <c r="Z90" s="37">
        <v>6648</v>
      </c>
      <c r="AA90" s="37">
        <v>6239</v>
      </c>
      <c r="AB90" s="37">
        <v>6239</v>
      </c>
      <c r="AC90" s="37">
        <v>6417</v>
      </c>
      <c r="AD90" s="37">
        <v>4485</v>
      </c>
      <c r="AE90" s="37">
        <v>4047</v>
      </c>
      <c r="AF90" s="37">
        <v>3598</v>
      </c>
      <c r="AG90" s="37">
        <v>2892</v>
      </c>
      <c r="AH90" s="37">
        <v>2964</v>
      </c>
      <c r="AI90" s="37">
        <v>3145</v>
      </c>
      <c r="AJ90" s="37">
        <v>3116</v>
      </c>
      <c r="AK90" s="37">
        <v>3157</v>
      </c>
      <c r="AL90" s="37">
        <v>3148</v>
      </c>
      <c r="AM90" s="37">
        <v>2687</v>
      </c>
      <c r="AN90" s="37">
        <v>2647</v>
      </c>
      <c r="AO90" s="37">
        <v>2327</v>
      </c>
      <c r="AP90" s="37">
        <v>1587</v>
      </c>
      <c r="AQ90" s="37">
        <v>1056</v>
      </c>
      <c r="AR90" s="37">
        <v>1063</v>
      </c>
      <c r="AS90" s="37">
        <v>1088</v>
      </c>
      <c r="AT90" s="37">
        <v>614</v>
      </c>
      <c r="AU90" s="37">
        <v>444</v>
      </c>
      <c r="AV90" s="37">
        <v>353</v>
      </c>
      <c r="AW90" s="37">
        <v>305</v>
      </c>
      <c r="AX90" s="37">
        <v>254</v>
      </c>
      <c r="AY90" s="37">
        <v>191</v>
      </c>
      <c r="AZ90" s="37">
        <v>144</v>
      </c>
      <c r="BA90" s="37">
        <v>135</v>
      </c>
    </row>
    <row r="91" spans="1:53" ht="15" customHeight="1">
      <c r="A91" s="12" t="s">
        <v>270</v>
      </c>
      <c r="B91" s="38">
        <v>58549</v>
      </c>
      <c r="C91" s="38">
        <v>46471</v>
      </c>
      <c r="D91" s="38">
        <v>45214</v>
      </c>
      <c r="E91" s="38">
        <v>44495</v>
      </c>
      <c r="F91" s="38">
        <v>42870</v>
      </c>
      <c r="G91" s="38">
        <v>42734</v>
      </c>
      <c r="H91" s="38">
        <v>34315</v>
      </c>
      <c r="I91" s="38">
        <v>32988</v>
      </c>
      <c r="J91" s="38">
        <v>32113</v>
      </c>
      <c r="K91" s="38">
        <v>21795</v>
      </c>
      <c r="L91" s="38">
        <v>19904</v>
      </c>
      <c r="M91" s="38">
        <v>19973</v>
      </c>
      <c r="N91" s="38">
        <v>18413</v>
      </c>
      <c r="O91" s="38">
        <v>17508</v>
      </c>
      <c r="P91" s="38">
        <v>17149</v>
      </c>
      <c r="Q91" s="38">
        <v>16045</v>
      </c>
      <c r="R91" s="38">
        <v>16762</v>
      </c>
      <c r="S91" s="38">
        <v>17936</v>
      </c>
      <c r="T91" s="38">
        <v>17998</v>
      </c>
      <c r="U91" s="38">
        <v>17269</v>
      </c>
      <c r="V91" s="38">
        <v>17091</v>
      </c>
      <c r="W91" s="38">
        <v>15265</v>
      </c>
      <c r="X91" s="38">
        <v>13053</v>
      </c>
      <c r="Y91" s="37">
        <v>6190</v>
      </c>
      <c r="Z91" s="37">
        <v>6648</v>
      </c>
      <c r="AA91" s="37">
        <v>6239</v>
      </c>
      <c r="AB91" s="37">
        <v>6239</v>
      </c>
      <c r="AC91" s="37">
        <v>6417</v>
      </c>
      <c r="AD91" s="37">
        <v>4485</v>
      </c>
      <c r="AE91" s="37">
        <v>4047</v>
      </c>
      <c r="AF91" s="37">
        <v>3598</v>
      </c>
      <c r="AG91" s="37">
        <v>2892</v>
      </c>
      <c r="AH91" s="37">
        <v>2964</v>
      </c>
      <c r="AI91" s="37">
        <v>3145</v>
      </c>
      <c r="AJ91" s="37">
        <v>3116</v>
      </c>
      <c r="AK91" s="37">
        <v>3264</v>
      </c>
      <c r="AL91" s="37">
        <v>3257</v>
      </c>
      <c r="AM91" s="37">
        <v>2797</v>
      </c>
      <c r="AN91" s="37">
        <v>2760</v>
      </c>
      <c r="AO91" s="37">
        <v>2446</v>
      </c>
      <c r="AP91" s="37">
        <v>1716</v>
      </c>
      <c r="AQ91" s="37">
        <v>1209</v>
      </c>
      <c r="AR91" s="37">
        <v>1254</v>
      </c>
      <c r="AS91" s="37">
        <v>1325</v>
      </c>
      <c r="AT91" s="37">
        <v>901</v>
      </c>
      <c r="AU91" s="37">
        <v>2295</v>
      </c>
      <c r="AV91" s="37">
        <v>2276</v>
      </c>
      <c r="AW91" s="37">
        <v>2296</v>
      </c>
      <c r="AX91" s="37">
        <v>784</v>
      </c>
      <c r="AY91" s="37">
        <v>585</v>
      </c>
      <c r="AZ91" s="37">
        <v>548</v>
      </c>
      <c r="BA91" s="37">
        <v>533</v>
      </c>
    </row>
    <row r="92" spans="1:53" ht="15" customHeight="1">
      <c r="A92" s="10" t="s">
        <v>271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3" ht="15" customHeight="1">
      <c r="A93" s="17" t="s">
        <v>271</v>
      </c>
      <c r="B93" s="39">
        <v>91879</v>
      </c>
      <c r="C93" s="39">
        <v>73475</v>
      </c>
      <c r="D93" s="39">
        <v>73315</v>
      </c>
      <c r="E93" s="39">
        <v>76455</v>
      </c>
      <c r="F93" s="39">
        <v>73401</v>
      </c>
      <c r="G93" s="39">
        <v>72655</v>
      </c>
      <c r="H93" s="39">
        <v>59696</v>
      </c>
      <c r="I93" s="39">
        <v>60014</v>
      </c>
      <c r="J93" s="39">
        <v>54800</v>
      </c>
      <c r="K93" s="39">
        <v>44012</v>
      </c>
      <c r="L93" s="39">
        <v>40990</v>
      </c>
      <c r="M93" s="39">
        <v>41108</v>
      </c>
      <c r="N93" s="39">
        <v>36225</v>
      </c>
      <c r="O93" s="39">
        <v>32382</v>
      </c>
      <c r="P93" s="39">
        <v>29866</v>
      </c>
      <c r="Q93" s="39">
        <v>31026</v>
      </c>
      <c r="R93" s="39">
        <v>28706</v>
      </c>
      <c r="S93" s="39">
        <v>29244</v>
      </c>
      <c r="T93" s="39">
        <v>33067</v>
      </c>
      <c r="U93" s="39">
        <v>32322</v>
      </c>
      <c r="V93" s="39">
        <v>30419</v>
      </c>
      <c r="W93" s="39">
        <v>28244</v>
      </c>
      <c r="X93" s="39">
        <v>22961</v>
      </c>
      <c r="Y93" s="39">
        <v>13207</v>
      </c>
      <c r="Z93" s="39">
        <v>12110</v>
      </c>
      <c r="AA93" s="39">
        <v>10909</v>
      </c>
      <c r="AB93" s="39">
        <v>11325</v>
      </c>
      <c r="AC93" s="39">
        <v>10177</v>
      </c>
      <c r="AD93" s="40">
        <v>7790</v>
      </c>
      <c r="AE93" s="40">
        <v>7362</v>
      </c>
      <c r="AF93" s="40">
        <v>6526</v>
      </c>
      <c r="AG93" s="40">
        <v>5767</v>
      </c>
      <c r="AH93" s="40">
        <v>5559</v>
      </c>
      <c r="AI93" s="40">
        <v>5356</v>
      </c>
      <c r="AJ93" s="40">
        <v>4925</v>
      </c>
      <c r="AK93" s="40">
        <v>5189</v>
      </c>
      <c r="AL93" s="40">
        <v>5049</v>
      </c>
      <c r="AM93" s="40">
        <v>4678</v>
      </c>
      <c r="AN93" s="40">
        <v>4506</v>
      </c>
      <c r="AO93" s="40">
        <v>3870</v>
      </c>
      <c r="AP93" s="40">
        <v>2950</v>
      </c>
      <c r="AQ93" s="40">
        <v>2423</v>
      </c>
      <c r="AR93" s="40">
        <v>2291</v>
      </c>
      <c r="AS93" s="40">
        <v>2425</v>
      </c>
      <c r="AT93" s="40">
        <v>1885</v>
      </c>
      <c r="AU93" s="40">
        <v>3375</v>
      </c>
      <c r="AV93" s="40">
        <v>3339</v>
      </c>
      <c r="AW93" s="40">
        <v>3348</v>
      </c>
      <c r="AX93" s="40">
        <v>1864</v>
      </c>
      <c r="AY93" s="40">
        <v>1619</v>
      </c>
      <c r="AZ93" s="40">
        <v>1587</v>
      </c>
      <c r="BA93" s="40">
        <v>1432</v>
      </c>
    </row>
    <row r="94" spans="1:53" ht="15" customHeight="1">
      <c r="A94" s="10" t="s">
        <v>272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3" ht="15" customHeight="1">
      <c r="A95" s="12" t="s">
        <v>273</v>
      </c>
      <c r="B95" s="38">
        <v>164529</v>
      </c>
      <c r="C95" s="38">
        <v>156763</v>
      </c>
      <c r="D95" s="38">
        <v>149529</v>
      </c>
      <c r="E95" s="38">
        <v>153168</v>
      </c>
      <c r="F95" s="38">
        <v>142873</v>
      </c>
      <c r="G95" s="38">
        <v>134033</v>
      </c>
      <c r="H95" s="38">
        <v>124795</v>
      </c>
      <c r="I95" s="38">
        <v>125713</v>
      </c>
      <c r="J95" s="38">
        <v>124094</v>
      </c>
      <c r="K95" s="38">
        <v>125767</v>
      </c>
      <c r="L95" s="38">
        <v>123228</v>
      </c>
      <c r="M95" s="38">
        <v>124879</v>
      </c>
      <c r="N95" s="38">
        <v>133360</v>
      </c>
      <c r="O95" s="38">
        <v>138227</v>
      </c>
      <c r="P95" s="38">
        <v>133657</v>
      </c>
      <c r="Q95" s="38">
        <v>128290</v>
      </c>
      <c r="R95" s="38">
        <v>117731</v>
      </c>
      <c r="S95" s="38">
        <v>110447</v>
      </c>
      <c r="T95" s="38">
        <v>105304</v>
      </c>
      <c r="U95" s="38">
        <v>101054</v>
      </c>
      <c r="V95" s="38">
        <v>93999</v>
      </c>
      <c r="W95" s="38">
        <v>88762</v>
      </c>
      <c r="X95" s="38">
        <v>86516</v>
      </c>
      <c r="Y95" s="38">
        <v>84127</v>
      </c>
      <c r="Z95" s="38">
        <v>80342</v>
      </c>
      <c r="AA95" s="38">
        <v>79382</v>
      </c>
      <c r="AB95" s="38">
        <v>77620</v>
      </c>
      <c r="AC95" s="38">
        <v>74347</v>
      </c>
      <c r="AD95" s="38">
        <v>71208</v>
      </c>
      <c r="AE95" s="38">
        <v>66481</v>
      </c>
      <c r="AF95" s="38">
        <v>62188</v>
      </c>
      <c r="AG95" s="38">
        <v>59194</v>
      </c>
      <c r="AH95" s="38">
        <v>54115</v>
      </c>
      <c r="AI95" s="38">
        <v>50383</v>
      </c>
      <c r="AJ95" s="38">
        <v>47150</v>
      </c>
      <c r="AK95" s="38">
        <v>44218</v>
      </c>
      <c r="AL95" s="38">
        <v>41420</v>
      </c>
      <c r="AM95" s="38">
        <v>39452</v>
      </c>
      <c r="AN95" s="38">
        <v>37501</v>
      </c>
      <c r="AO95" s="38">
        <v>36096</v>
      </c>
      <c r="AP95" s="38">
        <v>21238</v>
      </c>
      <c r="AQ95" s="38">
        <v>18346</v>
      </c>
      <c r="AR95" s="38">
        <v>16737</v>
      </c>
      <c r="AS95" s="38">
        <v>15470</v>
      </c>
      <c r="AT95" s="38">
        <v>13048</v>
      </c>
      <c r="AU95" s="38">
        <v>12349</v>
      </c>
      <c r="AV95" s="38">
        <v>11824</v>
      </c>
      <c r="AW95" s="38">
        <v>11755</v>
      </c>
      <c r="AX95" s="38">
        <v>14174</v>
      </c>
      <c r="AY95" s="38">
        <v>13309</v>
      </c>
      <c r="AZ95" s="37">
        <v>5272</v>
      </c>
      <c r="BA95" s="37">
        <v>4899</v>
      </c>
    </row>
    <row r="96" spans="1:53" ht="15" customHeight="1">
      <c r="A96" s="15" t="s">
        <v>274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>
        <v>0</v>
      </c>
      <c r="AX96" s="38">
        <v>0</v>
      </c>
      <c r="AY96" s="38">
        <v>0</v>
      </c>
      <c r="AZ96" s="37">
        <v>615</v>
      </c>
      <c r="BA96" s="37">
        <v>615</v>
      </c>
    </row>
    <row r="97" spans="1:53" ht="15" customHeight="1">
      <c r="A97" s="20" t="s">
        <v>275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>
        <v>0</v>
      </c>
      <c r="AX97" s="38">
        <v>0</v>
      </c>
      <c r="AY97" s="38">
        <v>0</v>
      </c>
      <c r="AZ97" s="37">
        <v>615</v>
      </c>
      <c r="BA97" s="37">
        <v>615</v>
      </c>
    </row>
    <row r="98" spans="1:53" ht="15" customHeight="1">
      <c r="A98" s="24" t="s">
        <v>276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>
        <v>0</v>
      </c>
      <c r="AX98" s="38">
        <v>0</v>
      </c>
      <c r="AY98" s="38">
        <v>0</v>
      </c>
      <c r="AZ98" s="37">
        <v>615</v>
      </c>
      <c r="BA98" s="37">
        <v>615</v>
      </c>
    </row>
    <row r="99" spans="1:53" ht="15" customHeight="1">
      <c r="A99" s="15" t="s">
        <v>277</v>
      </c>
      <c r="B99" s="38">
        <v>164529</v>
      </c>
      <c r="C99" s="38">
        <v>156763</v>
      </c>
      <c r="D99" s="38">
        <v>149529</v>
      </c>
      <c r="E99" s="38">
        <v>153168</v>
      </c>
      <c r="F99" s="38">
        <v>142873</v>
      </c>
      <c r="G99" s="38">
        <v>134033</v>
      </c>
      <c r="H99" s="38">
        <v>124795</v>
      </c>
      <c r="I99" s="38">
        <v>125713</v>
      </c>
      <c r="J99" s="38">
        <v>124094</v>
      </c>
      <c r="K99" s="38">
        <v>125767</v>
      </c>
      <c r="L99" s="38">
        <v>123228</v>
      </c>
      <c r="M99" s="38">
        <v>124879</v>
      </c>
      <c r="N99" s="38">
        <v>133360</v>
      </c>
      <c r="O99" s="38">
        <v>138227</v>
      </c>
      <c r="P99" s="38">
        <v>133657</v>
      </c>
      <c r="Q99" s="38">
        <v>128290</v>
      </c>
      <c r="R99" s="38">
        <v>117731</v>
      </c>
      <c r="S99" s="38">
        <v>110447</v>
      </c>
      <c r="T99" s="38">
        <v>105304</v>
      </c>
      <c r="U99" s="38">
        <v>101054</v>
      </c>
      <c r="V99" s="38">
        <v>93999</v>
      </c>
      <c r="W99" s="38">
        <v>88762</v>
      </c>
      <c r="X99" s="38">
        <v>86516</v>
      </c>
      <c r="Y99" s="38">
        <v>84127</v>
      </c>
      <c r="Z99" s="38">
        <v>80342</v>
      </c>
      <c r="AA99" s="38">
        <v>79382</v>
      </c>
      <c r="AB99" s="38">
        <v>77620</v>
      </c>
      <c r="AC99" s="38">
        <v>74347</v>
      </c>
      <c r="AD99" s="38">
        <v>71208</v>
      </c>
      <c r="AE99" s="38">
        <v>66481</v>
      </c>
      <c r="AF99" s="38">
        <v>62188</v>
      </c>
      <c r="AG99" s="38">
        <v>59194</v>
      </c>
      <c r="AH99" s="38">
        <v>54115</v>
      </c>
      <c r="AI99" s="38">
        <v>50383</v>
      </c>
      <c r="AJ99" s="38">
        <v>47150</v>
      </c>
      <c r="AK99" s="38">
        <v>44218</v>
      </c>
      <c r="AL99" s="38">
        <v>41420</v>
      </c>
      <c r="AM99" s="38">
        <v>39452</v>
      </c>
      <c r="AN99" s="38">
        <v>37501</v>
      </c>
      <c r="AO99" s="38">
        <v>36096</v>
      </c>
      <c r="AP99" s="38">
        <v>21238</v>
      </c>
      <c r="AQ99" s="38">
        <v>18346</v>
      </c>
      <c r="AR99" s="38">
        <v>16737</v>
      </c>
      <c r="AS99" s="38">
        <v>15470</v>
      </c>
      <c r="AT99" s="38">
        <v>13048</v>
      </c>
      <c r="AU99" s="38">
        <v>12349</v>
      </c>
      <c r="AV99" s="38">
        <v>11824</v>
      </c>
      <c r="AW99" s="38">
        <v>11755</v>
      </c>
      <c r="AX99" s="38">
        <v>14174</v>
      </c>
      <c r="AY99" s="38">
        <v>13309</v>
      </c>
      <c r="AZ99" s="37">
        <v>4657</v>
      </c>
      <c r="BA99" s="37">
        <v>4284</v>
      </c>
    </row>
    <row r="100" spans="1:53" ht="15" customHeight="1">
      <c r="A100" s="20" t="s">
        <v>278</v>
      </c>
      <c r="B100" s="38">
        <v>80749.02</v>
      </c>
      <c r="C100" s="38">
        <v>78270.02</v>
      </c>
      <c r="D100" s="38">
        <v>75391.02</v>
      </c>
      <c r="E100" s="38">
        <v>73253.02</v>
      </c>
      <c r="F100" s="38">
        <v>71224.02</v>
      </c>
      <c r="G100" s="38">
        <v>69159.02</v>
      </c>
      <c r="H100" s="38">
        <v>66535.02</v>
      </c>
      <c r="I100" s="38">
        <v>64444.04</v>
      </c>
      <c r="J100" s="38">
        <v>62092.02</v>
      </c>
      <c r="K100" s="38">
        <v>59929.02</v>
      </c>
      <c r="L100" s="38">
        <v>57512.02</v>
      </c>
      <c r="M100" s="38">
        <v>55811.02</v>
      </c>
      <c r="N100" s="38">
        <v>54334.02</v>
      </c>
      <c r="O100" s="38">
        <v>52845.02</v>
      </c>
      <c r="P100" s="38">
        <v>51160.02</v>
      </c>
      <c r="Q100" s="38">
        <v>50018.02</v>
      </c>
      <c r="R100" s="38">
        <v>48910.02</v>
      </c>
      <c r="S100" s="38">
        <v>47805.02</v>
      </c>
      <c r="T100" s="38">
        <v>46688.02</v>
      </c>
      <c r="U100" s="38">
        <v>45851.02</v>
      </c>
      <c r="V100" s="38">
        <v>45059.02</v>
      </c>
      <c r="W100" s="38">
        <v>44277.02</v>
      </c>
      <c r="X100" s="38">
        <v>43533.02</v>
      </c>
      <c r="Y100" s="38">
        <v>42906</v>
      </c>
      <c r="Z100" s="38">
        <v>42352</v>
      </c>
      <c r="AA100" s="38">
        <v>41832</v>
      </c>
      <c r="AB100" s="38">
        <v>41134</v>
      </c>
      <c r="AC100" s="38">
        <v>40584</v>
      </c>
      <c r="AD100" s="38">
        <v>40199</v>
      </c>
      <c r="AE100" s="38">
        <v>39291</v>
      </c>
      <c r="AF100" s="38">
        <v>38639</v>
      </c>
      <c r="AG100" s="38">
        <v>38227</v>
      </c>
      <c r="AH100" s="38">
        <v>38756</v>
      </c>
      <c r="AI100" s="38">
        <v>37405</v>
      </c>
      <c r="AJ100" s="38">
        <v>36129</v>
      </c>
      <c r="AK100" s="38">
        <v>34886</v>
      </c>
      <c r="AL100" s="38">
        <v>33574</v>
      </c>
      <c r="AM100" s="38">
        <v>32479</v>
      </c>
      <c r="AN100" s="38">
        <v>31337</v>
      </c>
      <c r="AO100" s="38">
        <v>30225</v>
      </c>
      <c r="AP100" s="38">
        <v>15949</v>
      </c>
      <c r="AQ100" s="38">
        <v>13759</v>
      </c>
      <c r="AR100" s="38">
        <v>12921</v>
      </c>
      <c r="AS100" s="38">
        <v>12297</v>
      </c>
      <c r="AT100" s="38">
        <v>10399</v>
      </c>
      <c r="AU100" s="38">
        <v>10167</v>
      </c>
      <c r="AV100" s="37">
        <v>9961</v>
      </c>
      <c r="AW100" s="38">
        <v>10094</v>
      </c>
      <c r="AX100" s="38">
        <v>12585</v>
      </c>
      <c r="AY100" s="38">
        <v>11684</v>
      </c>
      <c r="AZ100" s="37">
        <v>2853</v>
      </c>
      <c r="BA100" s="37">
        <v>2684</v>
      </c>
    </row>
    <row r="101" spans="1:53" ht="15" customHeight="1">
      <c r="A101" s="24" t="s">
        <v>279</v>
      </c>
      <c r="B101" s="36">
        <v>0.02</v>
      </c>
      <c r="C101" s="36">
        <v>0.02</v>
      </c>
      <c r="D101" s="36">
        <v>0.02</v>
      </c>
      <c r="E101" s="36">
        <v>0.02</v>
      </c>
      <c r="F101" s="36">
        <v>0.02</v>
      </c>
      <c r="G101" s="36">
        <v>0.02</v>
      </c>
      <c r="H101" s="36">
        <v>0.02</v>
      </c>
      <c r="I101" s="36">
        <v>0.04</v>
      </c>
      <c r="J101" s="36">
        <v>0.02</v>
      </c>
      <c r="K101" s="36">
        <v>0.02</v>
      </c>
      <c r="L101" s="36">
        <v>0.02</v>
      </c>
      <c r="M101" s="36">
        <v>0.02</v>
      </c>
      <c r="N101" s="36">
        <v>0.02</v>
      </c>
      <c r="O101" s="36">
        <v>0.02</v>
      </c>
      <c r="P101" s="36">
        <v>0.02</v>
      </c>
      <c r="Q101" s="36">
        <v>0.02</v>
      </c>
      <c r="R101" s="36">
        <v>0.02</v>
      </c>
      <c r="S101" s="36">
        <v>0.02</v>
      </c>
      <c r="T101" s="36">
        <v>0.02</v>
      </c>
      <c r="U101" s="36">
        <v>0.02</v>
      </c>
      <c r="V101" s="36">
        <v>0.02</v>
      </c>
      <c r="W101" s="36">
        <v>0.02</v>
      </c>
      <c r="X101" s="36">
        <v>0.02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38">
        <v>0</v>
      </c>
      <c r="AJ101" s="38">
        <v>0</v>
      </c>
      <c r="AK101" s="38">
        <v>0</v>
      </c>
      <c r="AL101" s="38">
        <v>0</v>
      </c>
      <c r="AM101" s="38">
        <v>0</v>
      </c>
      <c r="AN101" s="38">
        <v>0</v>
      </c>
      <c r="AO101" s="38">
        <v>0</v>
      </c>
      <c r="AP101" s="38">
        <v>0</v>
      </c>
      <c r="AQ101" s="38">
        <v>0</v>
      </c>
      <c r="AR101" s="38">
        <v>0</v>
      </c>
      <c r="AS101" s="38">
        <v>0</v>
      </c>
      <c r="AT101" s="38">
        <v>0</v>
      </c>
      <c r="AU101" s="38">
        <v>0</v>
      </c>
      <c r="AV101" s="38">
        <v>0</v>
      </c>
      <c r="AW101" s="38"/>
      <c r="AX101" s="38">
        <v>0</v>
      </c>
      <c r="AY101" s="38">
        <v>0</v>
      </c>
      <c r="AZ101" s="38"/>
      <c r="BA101" s="38">
        <v>0</v>
      </c>
    </row>
    <row r="102" spans="1:53" ht="15" customHeight="1">
      <c r="A102" s="24" t="s">
        <v>280</v>
      </c>
      <c r="B102" s="38">
        <v>80749</v>
      </c>
      <c r="C102" s="38">
        <v>78270</v>
      </c>
      <c r="D102" s="38">
        <v>75391</v>
      </c>
      <c r="E102" s="38">
        <v>73253</v>
      </c>
      <c r="F102" s="38">
        <v>71224</v>
      </c>
      <c r="G102" s="38">
        <v>69159</v>
      </c>
      <c r="H102" s="38">
        <v>66535</v>
      </c>
      <c r="I102" s="38">
        <v>64444</v>
      </c>
      <c r="J102" s="38">
        <v>62092</v>
      </c>
      <c r="K102" s="38">
        <v>59929</v>
      </c>
      <c r="L102" s="38">
        <v>57512</v>
      </c>
      <c r="M102" s="38">
        <v>55811</v>
      </c>
      <c r="N102" s="38">
        <v>54334</v>
      </c>
      <c r="O102" s="38">
        <v>52845</v>
      </c>
      <c r="P102" s="38">
        <v>51160</v>
      </c>
      <c r="Q102" s="38">
        <v>50018</v>
      </c>
      <c r="R102" s="38">
        <v>48910</v>
      </c>
      <c r="S102" s="38">
        <v>47805</v>
      </c>
      <c r="T102" s="38">
        <v>46688</v>
      </c>
      <c r="U102" s="38">
        <v>45851</v>
      </c>
      <c r="V102" s="38">
        <v>45059</v>
      </c>
      <c r="W102" s="38">
        <v>44277</v>
      </c>
      <c r="X102" s="38">
        <v>43533</v>
      </c>
      <c r="Y102" s="38">
        <v>42906</v>
      </c>
      <c r="Z102" s="38">
        <v>42352</v>
      </c>
      <c r="AA102" s="38">
        <v>41832</v>
      </c>
      <c r="AB102" s="38">
        <v>41134</v>
      </c>
      <c r="AC102" s="38">
        <v>40584</v>
      </c>
      <c r="AD102" s="38">
        <v>40199</v>
      </c>
      <c r="AE102" s="38">
        <v>39291</v>
      </c>
      <c r="AF102" s="38">
        <v>38639</v>
      </c>
      <c r="AG102" s="38">
        <v>38227</v>
      </c>
      <c r="AH102" s="38">
        <v>38756</v>
      </c>
      <c r="AI102" s="38">
        <v>37405</v>
      </c>
      <c r="AJ102" s="38">
        <v>36129</v>
      </c>
      <c r="AK102" s="38">
        <v>34886</v>
      </c>
      <c r="AL102" s="38">
        <v>33574</v>
      </c>
      <c r="AM102" s="38">
        <v>32479</v>
      </c>
      <c r="AN102" s="38">
        <v>31337</v>
      </c>
      <c r="AO102" s="38">
        <v>30225</v>
      </c>
      <c r="AP102" s="38">
        <v>15949</v>
      </c>
      <c r="AQ102" s="38">
        <v>13759</v>
      </c>
      <c r="AR102" s="38">
        <v>12921</v>
      </c>
      <c r="AS102" s="38">
        <v>12297</v>
      </c>
      <c r="AT102" s="38">
        <v>10399</v>
      </c>
      <c r="AU102" s="38">
        <v>10167</v>
      </c>
      <c r="AV102" s="37">
        <v>9961</v>
      </c>
      <c r="AW102" s="38">
        <v>10094</v>
      </c>
      <c r="AX102" s="38">
        <v>12585</v>
      </c>
      <c r="AY102" s="38">
        <v>11684</v>
      </c>
      <c r="AZ102" s="37">
        <v>2853</v>
      </c>
      <c r="BA102" s="37">
        <v>2684</v>
      </c>
    </row>
    <row r="103" spans="1:53" ht="15" customHeight="1">
      <c r="A103" s="20" t="s">
        <v>281</v>
      </c>
      <c r="B103" s="38">
        <v>83779.98</v>
      </c>
      <c r="C103" s="38">
        <v>78492.98</v>
      </c>
      <c r="D103" s="38">
        <v>74137.98</v>
      </c>
      <c r="E103" s="38">
        <v>79914.98</v>
      </c>
      <c r="F103" s="38">
        <v>71648.98</v>
      </c>
      <c r="G103" s="38">
        <v>64873.98</v>
      </c>
      <c r="H103" s="38">
        <v>58259.98</v>
      </c>
      <c r="I103" s="38">
        <v>61268.959999999999</v>
      </c>
      <c r="J103" s="38">
        <v>62001.98</v>
      </c>
      <c r="K103" s="38">
        <v>65837.98</v>
      </c>
      <c r="L103" s="38">
        <v>65715.98</v>
      </c>
      <c r="M103" s="38">
        <v>69067.98</v>
      </c>
      <c r="N103" s="38">
        <v>79025.98</v>
      </c>
      <c r="O103" s="38">
        <v>85381.98</v>
      </c>
      <c r="P103" s="38">
        <v>82496.98</v>
      </c>
      <c r="Q103" s="38">
        <v>78271.98</v>
      </c>
      <c r="R103" s="38">
        <v>68820.98</v>
      </c>
      <c r="S103" s="38">
        <v>62641.98</v>
      </c>
      <c r="T103" s="38">
        <v>58615.98</v>
      </c>
      <c r="U103" s="38">
        <v>55202.98</v>
      </c>
      <c r="V103" s="38">
        <v>48939.98</v>
      </c>
      <c r="W103" s="38">
        <v>44484.98</v>
      </c>
      <c r="X103" s="38">
        <v>42982.98</v>
      </c>
      <c r="Y103" s="38">
        <v>41221</v>
      </c>
      <c r="Z103" s="38">
        <v>37990</v>
      </c>
      <c r="AA103" s="38">
        <v>37550</v>
      </c>
      <c r="AB103" s="38">
        <v>36486</v>
      </c>
      <c r="AC103" s="38">
        <v>33763</v>
      </c>
      <c r="AD103" s="38">
        <v>31009</v>
      </c>
      <c r="AE103" s="38">
        <v>27190</v>
      </c>
      <c r="AF103" s="38">
        <v>23549</v>
      </c>
      <c r="AG103" s="38">
        <v>20967</v>
      </c>
      <c r="AH103" s="38">
        <v>15359</v>
      </c>
      <c r="AI103" s="38">
        <v>12978</v>
      </c>
      <c r="AJ103" s="38">
        <v>11021</v>
      </c>
      <c r="AK103" s="37">
        <v>9332</v>
      </c>
      <c r="AL103" s="37">
        <v>7846</v>
      </c>
      <c r="AM103" s="37">
        <v>6973</v>
      </c>
      <c r="AN103" s="37">
        <v>6164</v>
      </c>
      <c r="AO103" s="37">
        <v>5871</v>
      </c>
      <c r="AP103" s="37">
        <v>5289</v>
      </c>
      <c r="AQ103" s="37">
        <v>4587</v>
      </c>
      <c r="AR103" s="37">
        <v>3816</v>
      </c>
      <c r="AS103" s="37">
        <v>3173</v>
      </c>
      <c r="AT103" s="37">
        <v>2649</v>
      </c>
      <c r="AU103" s="37">
        <v>2182</v>
      </c>
      <c r="AV103" s="37">
        <v>1863</v>
      </c>
      <c r="AW103" s="37">
        <v>1661</v>
      </c>
      <c r="AX103" s="37">
        <v>1589</v>
      </c>
      <c r="AY103" s="37">
        <v>1625</v>
      </c>
      <c r="AZ103" s="37">
        <v>1804</v>
      </c>
      <c r="BA103" s="37">
        <v>1600</v>
      </c>
    </row>
    <row r="104" spans="1:53" ht="15" customHeight="1">
      <c r="A104" s="24" t="s">
        <v>282</v>
      </c>
      <c r="B104" s="38">
        <v>84972</v>
      </c>
      <c r="C104" s="38">
        <v>81188</v>
      </c>
      <c r="D104" s="38">
        <v>76793</v>
      </c>
      <c r="E104" s="38">
        <v>82070</v>
      </c>
      <c r="F104" s="38">
        <v>75205</v>
      </c>
      <c r="G104" s="38">
        <v>67980</v>
      </c>
      <c r="H104" s="38">
        <v>61241</v>
      </c>
      <c r="I104" s="38">
        <v>64799</v>
      </c>
      <c r="J104" s="38">
        <v>67056</v>
      </c>
      <c r="K104" s="38">
        <v>69249</v>
      </c>
      <c r="L104" s="38">
        <v>67712</v>
      </c>
      <c r="M104" s="38">
        <v>69761</v>
      </c>
      <c r="N104" s="38">
        <v>79233</v>
      </c>
      <c r="O104" s="38">
        <v>85097</v>
      </c>
      <c r="P104" s="38">
        <v>82343</v>
      </c>
      <c r="Q104" s="38">
        <v>77345</v>
      </c>
      <c r="R104" s="38">
        <v>68513</v>
      </c>
      <c r="S104" s="38">
        <v>62784</v>
      </c>
      <c r="T104" s="38">
        <v>59160</v>
      </c>
      <c r="U104" s="38">
        <v>55692</v>
      </c>
      <c r="V104" s="38">
        <v>49789</v>
      </c>
      <c r="W104" s="38">
        <v>44968</v>
      </c>
      <c r="X104" s="38">
        <v>43764</v>
      </c>
      <c r="Y104" s="38">
        <v>41981</v>
      </c>
      <c r="Z104" s="38">
        <v>38767</v>
      </c>
      <c r="AA104" s="38">
        <v>38237</v>
      </c>
      <c r="AB104" s="38">
        <v>36780</v>
      </c>
      <c r="AC104" s="38">
        <v>33990</v>
      </c>
      <c r="AD104" s="38">
        <v>31209</v>
      </c>
      <c r="AE104" s="38">
        <v>27560</v>
      </c>
      <c r="AF104" s="38">
        <v>24175</v>
      </c>
      <c r="AG104" s="38">
        <v>21670</v>
      </c>
      <c r="AH104" s="38">
        <v>15731</v>
      </c>
      <c r="AI104" s="38">
        <v>13352</v>
      </c>
      <c r="AJ104" s="38">
        <v>11297</v>
      </c>
      <c r="AK104" s="37">
        <v>9787</v>
      </c>
      <c r="AL104" s="37">
        <v>8226</v>
      </c>
      <c r="AM104" s="37">
        <v>7330</v>
      </c>
      <c r="AN104" s="37">
        <v>6611</v>
      </c>
      <c r="AO104" s="37">
        <v>6099</v>
      </c>
      <c r="AP104" s="37">
        <v>5398</v>
      </c>
      <c r="AQ104" s="37">
        <v>4592</v>
      </c>
      <c r="AR104" s="37">
        <v>3801</v>
      </c>
      <c r="AS104" s="37">
        <v>3159</v>
      </c>
      <c r="AT104" s="37">
        <v>2636</v>
      </c>
      <c r="AU104" s="37">
        <v>2211</v>
      </c>
      <c r="AV104" s="37">
        <v>1878</v>
      </c>
      <c r="AW104" s="37">
        <v>1659</v>
      </c>
      <c r="AX104" s="37">
        <v>1595</v>
      </c>
      <c r="AY104" s="37">
        <v>1654</v>
      </c>
      <c r="AZ104" s="37">
        <v>1811</v>
      </c>
      <c r="BA104" s="37">
        <v>1606</v>
      </c>
    </row>
    <row r="105" spans="1:53" ht="15" customHeight="1">
      <c r="A105" s="24" t="s">
        <v>283</v>
      </c>
      <c r="B105" s="22">
        <v>-1192</v>
      </c>
      <c r="C105" s="22">
        <v>-2695</v>
      </c>
      <c r="D105" s="22">
        <v>-2655</v>
      </c>
      <c r="E105" s="22">
        <v>-2155</v>
      </c>
      <c r="F105" s="22">
        <v>-3556</v>
      </c>
      <c r="G105" s="22">
        <v>-3106</v>
      </c>
      <c r="H105" s="22">
        <v>-2981</v>
      </c>
      <c r="I105" s="22">
        <v>-3530</v>
      </c>
      <c r="J105" s="22">
        <v>-5054</v>
      </c>
      <c r="K105" s="22">
        <v>-3411</v>
      </c>
      <c r="L105" s="22">
        <v>-1996</v>
      </c>
      <c r="M105" s="22">
        <v>-693</v>
      </c>
      <c r="N105" s="22">
        <v>-207</v>
      </c>
      <c r="O105" s="37">
        <v>285</v>
      </c>
      <c r="P105" s="37">
        <v>154</v>
      </c>
      <c r="Q105" s="37">
        <v>927</v>
      </c>
      <c r="R105" s="37">
        <v>308</v>
      </c>
      <c r="S105" s="22">
        <v>-142</v>
      </c>
      <c r="T105" s="22">
        <v>-544</v>
      </c>
      <c r="U105" s="22">
        <v>-489</v>
      </c>
      <c r="V105" s="22">
        <v>-849</v>
      </c>
      <c r="W105" s="22">
        <v>-483</v>
      </c>
      <c r="X105" s="22">
        <v>-781</v>
      </c>
      <c r="Y105" s="22">
        <v>-760</v>
      </c>
      <c r="Z105" s="22">
        <v>-777</v>
      </c>
      <c r="AA105" s="22">
        <v>-687</v>
      </c>
      <c r="AB105" s="22">
        <v>-294</v>
      </c>
      <c r="AC105" s="22">
        <v>-227</v>
      </c>
      <c r="AD105" s="22">
        <v>-200</v>
      </c>
      <c r="AE105" s="22">
        <v>-370</v>
      </c>
      <c r="AF105" s="22">
        <v>-626</v>
      </c>
      <c r="AG105" s="22">
        <v>-703</v>
      </c>
      <c r="AH105" s="22">
        <v>-372</v>
      </c>
      <c r="AI105" s="22">
        <v>-374</v>
      </c>
      <c r="AJ105" s="22">
        <v>-276</v>
      </c>
      <c r="AK105" s="22">
        <v>-455</v>
      </c>
      <c r="AL105" s="22">
        <v>-380</v>
      </c>
      <c r="AM105" s="22">
        <v>-357</v>
      </c>
      <c r="AN105" s="22">
        <v>-447</v>
      </c>
      <c r="AO105" s="22">
        <v>-228</v>
      </c>
      <c r="AP105" s="22">
        <v>-109</v>
      </c>
      <c r="AQ105" s="21">
        <v>-5</v>
      </c>
      <c r="AR105" s="36">
        <v>15</v>
      </c>
      <c r="AS105" s="36">
        <v>14</v>
      </c>
      <c r="AT105" s="36">
        <v>13</v>
      </c>
      <c r="AU105" s="21">
        <v>-29</v>
      </c>
      <c r="AV105" s="21">
        <v>-15</v>
      </c>
      <c r="AW105" s="36">
        <v>2</v>
      </c>
      <c r="AX105" s="21">
        <v>-6</v>
      </c>
      <c r="AY105" s="21">
        <v>-29</v>
      </c>
      <c r="AZ105" s="21">
        <v>-7</v>
      </c>
      <c r="BA105" s="21">
        <v>-6</v>
      </c>
    </row>
    <row r="106" spans="1:53" ht="15" customHeight="1">
      <c r="A106" s="25" t="s">
        <v>285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>
        <v>0</v>
      </c>
      <c r="AD106" s="38"/>
      <c r="AE106" s="38"/>
      <c r="AF106" s="38"/>
      <c r="AG106" s="38">
        <v>0</v>
      </c>
      <c r="AH106" s="38"/>
      <c r="AI106" s="38"/>
      <c r="AJ106" s="38"/>
      <c r="AK106" s="38">
        <v>0</v>
      </c>
      <c r="AL106" s="38"/>
      <c r="AM106" s="38"/>
      <c r="AN106" s="38"/>
      <c r="AO106" s="22">
        <v>-227</v>
      </c>
      <c r="AP106" s="38"/>
      <c r="AQ106" s="38"/>
      <c r="AR106" s="38"/>
      <c r="AS106" s="36">
        <v>12</v>
      </c>
      <c r="AT106" s="38"/>
      <c r="AU106" s="38"/>
      <c r="AV106" s="38"/>
      <c r="AW106" s="38"/>
      <c r="AX106" s="38"/>
      <c r="AY106" s="38"/>
      <c r="AZ106" s="38"/>
      <c r="BA106" s="38"/>
    </row>
    <row r="107" spans="1:53" ht="15" customHeight="1">
      <c r="A107" s="25" t="s">
        <v>611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22">
        <v>-227</v>
      </c>
      <c r="AD107" s="38"/>
      <c r="AE107" s="38"/>
      <c r="AF107" s="38"/>
      <c r="AG107" s="22">
        <v>-703</v>
      </c>
      <c r="AH107" s="38"/>
      <c r="AI107" s="38"/>
      <c r="AJ107" s="38"/>
      <c r="AK107" s="22">
        <v>-455</v>
      </c>
      <c r="AL107" s="38"/>
      <c r="AM107" s="38"/>
      <c r="AN107" s="38"/>
      <c r="AO107" s="21">
        <v>-1</v>
      </c>
      <c r="AP107" s="38"/>
      <c r="AQ107" s="38"/>
      <c r="AR107" s="38"/>
      <c r="AS107" s="36">
        <v>2</v>
      </c>
      <c r="AT107" s="38"/>
      <c r="AU107" s="38"/>
      <c r="AV107" s="38"/>
      <c r="AW107" s="38"/>
      <c r="AX107" s="38"/>
      <c r="AY107" s="38"/>
      <c r="AZ107" s="38"/>
      <c r="BA107" s="38"/>
    </row>
    <row r="108" spans="1:53" ht="15" customHeight="1">
      <c r="A108" s="24" t="s">
        <v>286</v>
      </c>
      <c r="B108" s="21">
        <v>-0.02</v>
      </c>
      <c r="C108" s="21">
        <v>-0.02</v>
      </c>
      <c r="D108" s="21">
        <v>-0.02</v>
      </c>
      <c r="E108" s="21">
        <v>-0.02</v>
      </c>
      <c r="F108" s="21">
        <v>-0.02</v>
      </c>
      <c r="G108" s="21">
        <v>-0.02</v>
      </c>
      <c r="H108" s="21">
        <v>-0.02</v>
      </c>
      <c r="I108" s="21">
        <v>-0.04</v>
      </c>
      <c r="J108" s="21">
        <v>-0.02</v>
      </c>
      <c r="K108" s="21">
        <v>-0.02</v>
      </c>
      <c r="L108" s="21">
        <v>-0.02</v>
      </c>
      <c r="M108" s="21">
        <v>-0.02</v>
      </c>
      <c r="N108" s="21">
        <v>-0.02</v>
      </c>
      <c r="O108" s="21">
        <v>-0.02</v>
      </c>
      <c r="P108" s="21">
        <v>-0.02</v>
      </c>
      <c r="Q108" s="21">
        <v>-0.02</v>
      </c>
      <c r="R108" s="21">
        <v>-0.02</v>
      </c>
      <c r="S108" s="21">
        <v>-0.02</v>
      </c>
      <c r="T108" s="21">
        <v>-0.02</v>
      </c>
      <c r="U108" s="21">
        <v>-0.02</v>
      </c>
      <c r="V108" s="21">
        <v>-0.02</v>
      </c>
      <c r="W108" s="21">
        <v>-0.02</v>
      </c>
      <c r="X108" s="21">
        <v>-0.02</v>
      </c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</row>
    <row r="109" spans="1:53" ht="15" customHeight="1">
      <c r="A109" s="15" t="s">
        <v>287</v>
      </c>
      <c r="B109" s="38">
        <v>164529</v>
      </c>
      <c r="C109" s="38">
        <v>156763</v>
      </c>
      <c r="D109" s="38">
        <v>149529</v>
      </c>
      <c r="E109" s="38">
        <v>153168</v>
      </c>
      <c r="F109" s="38">
        <v>142873</v>
      </c>
      <c r="G109" s="38">
        <v>134033</v>
      </c>
      <c r="H109" s="38">
        <v>124795</v>
      </c>
      <c r="I109" s="38">
        <v>125713</v>
      </c>
      <c r="J109" s="38">
        <v>124094</v>
      </c>
      <c r="K109" s="38">
        <v>125767</v>
      </c>
      <c r="L109" s="38">
        <v>123228</v>
      </c>
      <c r="M109" s="38">
        <v>124879</v>
      </c>
      <c r="N109" s="38">
        <v>133360</v>
      </c>
      <c r="O109" s="38">
        <v>138227</v>
      </c>
      <c r="P109" s="38">
        <v>133657</v>
      </c>
      <c r="Q109" s="38">
        <v>128290</v>
      </c>
      <c r="R109" s="38">
        <v>117731</v>
      </c>
      <c r="S109" s="38">
        <v>110447</v>
      </c>
      <c r="T109" s="38">
        <v>105304</v>
      </c>
      <c r="U109" s="38">
        <v>101054</v>
      </c>
      <c r="V109" s="38">
        <v>93999</v>
      </c>
      <c r="W109" s="38">
        <v>88762</v>
      </c>
      <c r="X109" s="38">
        <v>86516</v>
      </c>
      <c r="Y109" s="38">
        <v>84127</v>
      </c>
      <c r="Z109" s="38">
        <v>80342</v>
      </c>
      <c r="AA109" s="38">
        <v>79382</v>
      </c>
      <c r="AB109" s="38">
        <v>77620</v>
      </c>
      <c r="AC109" s="38">
        <v>74347</v>
      </c>
      <c r="AD109" s="38">
        <v>71208</v>
      </c>
      <c r="AE109" s="38">
        <v>66481</v>
      </c>
      <c r="AF109" s="38">
        <v>62188</v>
      </c>
      <c r="AG109" s="38">
        <v>59194</v>
      </c>
      <c r="AH109" s="38">
        <v>54115</v>
      </c>
      <c r="AI109" s="38">
        <v>50383</v>
      </c>
      <c r="AJ109" s="38">
        <v>47150</v>
      </c>
      <c r="AK109" s="38">
        <v>44218</v>
      </c>
      <c r="AL109" s="38">
        <v>41420</v>
      </c>
      <c r="AM109" s="38">
        <v>39452</v>
      </c>
      <c r="AN109" s="38">
        <v>37501</v>
      </c>
      <c r="AO109" s="38">
        <v>36096</v>
      </c>
      <c r="AP109" s="38">
        <v>21238</v>
      </c>
      <c r="AQ109" s="38">
        <v>18346</v>
      </c>
      <c r="AR109" s="38">
        <v>16737</v>
      </c>
      <c r="AS109" s="38">
        <v>15470</v>
      </c>
      <c r="AT109" s="38">
        <v>13048</v>
      </c>
      <c r="AU109" s="38">
        <v>12349</v>
      </c>
      <c r="AV109" s="38">
        <v>11824</v>
      </c>
      <c r="AW109" s="38">
        <v>11755</v>
      </c>
      <c r="AX109" s="38">
        <v>14174</v>
      </c>
      <c r="AY109" s="38">
        <v>13309</v>
      </c>
      <c r="AZ109" s="37">
        <v>4657</v>
      </c>
      <c r="BA109" s="37">
        <v>4284</v>
      </c>
    </row>
    <row r="110" spans="1:53" ht="15" customHeight="1">
      <c r="A110" s="10" t="s">
        <v>288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</row>
    <row r="111" spans="1:53" ht="15" customHeight="1">
      <c r="A111" s="17" t="s">
        <v>289</v>
      </c>
      <c r="B111" s="39">
        <v>164529</v>
      </c>
      <c r="C111" s="39">
        <v>156763</v>
      </c>
      <c r="D111" s="39">
        <v>149529</v>
      </c>
      <c r="E111" s="39">
        <v>153168</v>
      </c>
      <c r="F111" s="39">
        <v>142873</v>
      </c>
      <c r="G111" s="39">
        <v>134033</v>
      </c>
      <c r="H111" s="39">
        <v>124795</v>
      </c>
      <c r="I111" s="39">
        <v>125713</v>
      </c>
      <c r="J111" s="39">
        <v>124094</v>
      </c>
      <c r="K111" s="39">
        <v>125767</v>
      </c>
      <c r="L111" s="39">
        <v>123228</v>
      </c>
      <c r="M111" s="39">
        <v>124879</v>
      </c>
      <c r="N111" s="39">
        <v>133360</v>
      </c>
      <c r="O111" s="39">
        <v>138227</v>
      </c>
      <c r="P111" s="39">
        <v>133657</v>
      </c>
      <c r="Q111" s="39">
        <v>128290</v>
      </c>
      <c r="R111" s="39">
        <v>117731</v>
      </c>
      <c r="S111" s="39">
        <v>110447</v>
      </c>
      <c r="T111" s="39">
        <v>105304</v>
      </c>
      <c r="U111" s="39">
        <v>101054</v>
      </c>
      <c r="V111" s="39">
        <v>93999</v>
      </c>
      <c r="W111" s="39">
        <v>88762</v>
      </c>
      <c r="X111" s="39">
        <v>86516</v>
      </c>
      <c r="Y111" s="39">
        <v>84127</v>
      </c>
      <c r="Z111" s="39">
        <v>80342</v>
      </c>
      <c r="AA111" s="39">
        <v>79382</v>
      </c>
      <c r="AB111" s="39">
        <v>77620</v>
      </c>
      <c r="AC111" s="39">
        <v>74347</v>
      </c>
      <c r="AD111" s="39">
        <v>71208</v>
      </c>
      <c r="AE111" s="39">
        <v>66481</v>
      </c>
      <c r="AF111" s="39">
        <v>62188</v>
      </c>
      <c r="AG111" s="39">
        <v>59194</v>
      </c>
      <c r="AH111" s="39">
        <v>54115</v>
      </c>
      <c r="AI111" s="39">
        <v>50383</v>
      </c>
      <c r="AJ111" s="39">
        <v>47150</v>
      </c>
      <c r="AK111" s="39">
        <v>44218</v>
      </c>
      <c r="AL111" s="39">
        <v>41420</v>
      </c>
      <c r="AM111" s="39">
        <v>39452</v>
      </c>
      <c r="AN111" s="39">
        <v>37501</v>
      </c>
      <c r="AO111" s="39">
        <v>36096</v>
      </c>
      <c r="AP111" s="39">
        <v>21238</v>
      </c>
      <c r="AQ111" s="39">
        <v>18346</v>
      </c>
      <c r="AR111" s="39">
        <v>16737</v>
      </c>
      <c r="AS111" s="39">
        <v>15470</v>
      </c>
      <c r="AT111" s="39">
        <v>13048</v>
      </c>
      <c r="AU111" s="39">
        <v>12349</v>
      </c>
      <c r="AV111" s="39">
        <v>11824</v>
      </c>
      <c r="AW111" s="39">
        <v>11755</v>
      </c>
      <c r="AX111" s="39">
        <v>14174</v>
      </c>
      <c r="AY111" s="39">
        <v>13309</v>
      </c>
      <c r="AZ111" s="40">
        <v>5272</v>
      </c>
      <c r="BA111" s="40">
        <v>4899</v>
      </c>
    </row>
    <row r="112" spans="1:53" ht="15" customHeight="1">
      <c r="A112" s="10" t="s">
        <v>290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</row>
    <row r="113" spans="1:53" ht="15" customHeight="1">
      <c r="A113" s="17" t="s">
        <v>291</v>
      </c>
      <c r="B113" s="39">
        <v>256408</v>
      </c>
      <c r="C113" s="39">
        <v>230238</v>
      </c>
      <c r="D113" s="39">
        <v>222844</v>
      </c>
      <c r="E113" s="39">
        <v>229623</v>
      </c>
      <c r="F113" s="39">
        <v>216274</v>
      </c>
      <c r="G113" s="39">
        <v>206688</v>
      </c>
      <c r="H113" s="39">
        <v>184491</v>
      </c>
      <c r="I113" s="39">
        <v>185727</v>
      </c>
      <c r="J113" s="39">
        <v>178894</v>
      </c>
      <c r="K113" s="39">
        <v>169779</v>
      </c>
      <c r="L113" s="39">
        <v>164218</v>
      </c>
      <c r="M113" s="39">
        <v>165987</v>
      </c>
      <c r="N113" s="39">
        <v>169585</v>
      </c>
      <c r="O113" s="39">
        <v>170609</v>
      </c>
      <c r="P113" s="39">
        <v>163523</v>
      </c>
      <c r="Q113" s="39">
        <v>159316</v>
      </c>
      <c r="R113" s="39">
        <v>146437</v>
      </c>
      <c r="S113" s="39">
        <v>139691</v>
      </c>
      <c r="T113" s="39">
        <v>138371</v>
      </c>
      <c r="U113" s="39">
        <v>133376</v>
      </c>
      <c r="V113" s="39">
        <v>124418</v>
      </c>
      <c r="W113" s="39">
        <v>117006</v>
      </c>
      <c r="X113" s="39">
        <v>109477</v>
      </c>
      <c r="Y113" s="39">
        <v>97334</v>
      </c>
      <c r="Z113" s="39">
        <v>92452</v>
      </c>
      <c r="AA113" s="39">
        <v>90291</v>
      </c>
      <c r="AB113" s="39">
        <v>88945</v>
      </c>
      <c r="AC113" s="39">
        <v>84524</v>
      </c>
      <c r="AD113" s="39">
        <v>78998</v>
      </c>
      <c r="AE113" s="39">
        <v>73843</v>
      </c>
      <c r="AF113" s="39">
        <v>68714</v>
      </c>
      <c r="AG113" s="39">
        <v>64961</v>
      </c>
      <c r="AH113" s="39">
        <v>59674</v>
      </c>
      <c r="AI113" s="39">
        <v>55739</v>
      </c>
      <c r="AJ113" s="39">
        <v>52075</v>
      </c>
      <c r="AK113" s="39">
        <v>49407</v>
      </c>
      <c r="AL113" s="39">
        <v>46469</v>
      </c>
      <c r="AM113" s="39">
        <v>44130</v>
      </c>
      <c r="AN113" s="39">
        <v>42007</v>
      </c>
      <c r="AO113" s="39">
        <v>39966</v>
      </c>
      <c r="AP113" s="39">
        <v>24188</v>
      </c>
      <c r="AQ113" s="39">
        <v>20769</v>
      </c>
      <c r="AR113" s="39">
        <v>19028</v>
      </c>
      <c r="AS113" s="39">
        <v>17895</v>
      </c>
      <c r="AT113" s="39">
        <v>14933</v>
      </c>
      <c r="AU113" s="39">
        <v>15724</v>
      </c>
      <c r="AV113" s="39">
        <v>15163</v>
      </c>
      <c r="AW113" s="39">
        <v>15103</v>
      </c>
      <c r="AX113" s="39">
        <v>16038</v>
      </c>
      <c r="AY113" s="39">
        <v>14928</v>
      </c>
      <c r="AZ113" s="40">
        <v>6859</v>
      </c>
      <c r="BA113" s="40">
        <v>6331</v>
      </c>
    </row>
    <row r="114" spans="1:53" ht="15" customHeight="1">
      <c r="A114" s="10" t="s">
        <v>292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</row>
    <row r="115" spans="1:53" ht="15" customHeight="1">
      <c r="A115" s="12" t="s">
        <v>293</v>
      </c>
      <c r="B115" s="37">
        <v>2524</v>
      </c>
      <c r="C115" s="37">
        <v>2533</v>
      </c>
      <c r="D115" s="37">
        <v>2537</v>
      </c>
      <c r="E115" s="37">
        <v>2561</v>
      </c>
      <c r="F115" s="37">
        <v>2571</v>
      </c>
      <c r="G115" s="37">
        <v>2573</v>
      </c>
      <c r="H115" s="37">
        <v>2566</v>
      </c>
      <c r="I115" s="37">
        <v>2614</v>
      </c>
      <c r="J115" s="37">
        <v>2665</v>
      </c>
      <c r="K115" s="37">
        <v>2697</v>
      </c>
      <c r="L115" s="37">
        <v>2714</v>
      </c>
      <c r="M115" s="37">
        <v>2741</v>
      </c>
      <c r="N115" s="37">
        <v>2793</v>
      </c>
      <c r="O115" s="37">
        <v>2826</v>
      </c>
      <c r="P115" s="37">
        <v>2841</v>
      </c>
      <c r="Q115" s="37">
        <v>2849</v>
      </c>
      <c r="R115" s="37">
        <v>2850</v>
      </c>
      <c r="S115" s="37">
        <v>2850</v>
      </c>
      <c r="T115" s="37">
        <v>2851</v>
      </c>
      <c r="U115" s="37">
        <v>2852</v>
      </c>
      <c r="V115" s="37">
        <v>2854</v>
      </c>
      <c r="W115" s="37">
        <v>2854</v>
      </c>
      <c r="X115" s="37">
        <v>2856</v>
      </c>
      <c r="Y115" s="37">
        <v>2854</v>
      </c>
      <c r="Z115" s="37">
        <v>2873</v>
      </c>
      <c r="AA115" s="37">
        <v>2891</v>
      </c>
      <c r="AB115" s="37">
        <v>2902</v>
      </c>
      <c r="AC115" s="37">
        <v>2906</v>
      </c>
      <c r="AD115" s="37">
        <v>2906</v>
      </c>
      <c r="AE115" s="37">
        <v>2903</v>
      </c>
      <c r="AF115" s="37">
        <v>2898</v>
      </c>
      <c r="AG115" s="37">
        <v>2892</v>
      </c>
      <c r="AH115" s="37">
        <v>2882</v>
      </c>
      <c r="AI115" s="37">
        <v>2870</v>
      </c>
      <c r="AJ115" s="37">
        <v>2860</v>
      </c>
      <c r="AK115" s="37">
        <v>2845</v>
      </c>
      <c r="AL115" s="37">
        <v>2826</v>
      </c>
      <c r="AM115" s="37">
        <v>2814</v>
      </c>
      <c r="AN115" s="37">
        <v>2806</v>
      </c>
      <c r="AO115" s="37">
        <v>2797</v>
      </c>
      <c r="AP115" s="37">
        <v>2608</v>
      </c>
      <c r="AQ115" s="37">
        <v>2575</v>
      </c>
      <c r="AR115" s="37">
        <v>2564</v>
      </c>
      <c r="AS115" s="37">
        <v>2547</v>
      </c>
      <c r="AT115" s="37">
        <v>2453</v>
      </c>
      <c r="AU115" s="37">
        <v>2431</v>
      </c>
      <c r="AV115" s="37">
        <v>2411</v>
      </c>
      <c r="AW115" s="37">
        <v>2372.71</v>
      </c>
      <c r="AX115" s="37">
        <v>2165.63</v>
      </c>
      <c r="AY115" s="37">
        <v>2141.56</v>
      </c>
      <c r="AZ115" s="37">
        <v>2138.09</v>
      </c>
      <c r="BA115" s="37">
        <v>2138.09</v>
      </c>
    </row>
    <row r="116" spans="1:53" ht="15" customHeight="1">
      <c r="A116" s="15" t="s">
        <v>294</v>
      </c>
      <c r="B116" s="37">
        <v>2524</v>
      </c>
      <c r="C116" s="37">
        <v>2533</v>
      </c>
      <c r="D116" s="37">
        <v>2537</v>
      </c>
      <c r="E116" s="37">
        <v>2561</v>
      </c>
      <c r="F116" s="37">
        <v>2571</v>
      </c>
      <c r="G116" s="37">
        <v>2573</v>
      </c>
      <c r="H116" s="37">
        <v>2566</v>
      </c>
      <c r="I116" s="37">
        <v>2614</v>
      </c>
      <c r="J116" s="37">
        <v>2665</v>
      </c>
      <c r="K116" s="37">
        <v>2697</v>
      </c>
      <c r="L116" s="37">
        <v>2714</v>
      </c>
      <c r="M116" s="37">
        <v>2741</v>
      </c>
      <c r="N116" s="37">
        <v>2793</v>
      </c>
      <c r="O116" s="37">
        <v>2826</v>
      </c>
      <c r="P116" s="37">
        <v>2841</v>
      </c>
      <c r="Q116" s="37">
        <v>2849</v>
      </c>
      <c r="R116" s="37">
        <v>2850</v>
      </c>
      <c r="S116" s="37">
        <v>2850</v>
      </c>
      <c r="T116" s="37">
        <v>2851</v>
      </c>
      <c r="U116" s="37">
        <v>2852</v>
      </c>
      <c r="V116" s="37">
        <v>2854</v>
      </c>
      <c r="W116" s="37">
        <v>2854</v>
      </c>
      <c r="X116" s="37">
        <v>2856</v>
      </c>
      <c r="Y116" s="37">
        <v>2854</v>
      </c>
      <c r="Z116" s="37">
        <v>2873</v>
      </c>
      <c r="AA116" s="37">
        <v>2891</v>
      </c>
      <c r="AB116" s="37">
        <v>2902</v>
      </c>
      <c r="AC116" s="37">
        <v>2906</v>
      </c>
      <c r="AD116" s="37">
        <v>2906</v>
      </c>
      <c r="AE116" s="37">
        <v>2903</v>
      </c>
      <c r="AF116" s="37">
        <v>2898</v>
      </c>
      <c r="AG116" s="37">
        <v>2892</v>
      </c>
      <c r="AH116" s="37">
        <v>2882</v>
      </c>
      <c r="AI116" s="37">
        <v>2870</v>
      </c>
      <c r="AJ116" s="37">
        <v>2860</v>
      </c>
      <c r="AK116" s="37">
        <v>2845</v>
      </c>
      <c r="AL116" s="37">
        <v>2826</v>
      </c>
      <c r="AM116" s="37">
        <v>2814</v>
      </c>
      <c r="AN116" s="37">
        <v>2806</v>
      </c>
      <c r="AO116" s="37">
        <v>2797</v>
      </c>
      <c r="AP116" s="37">
        <v>2608</v>
      </c>
      <c r="AQ116" s="37">
        <v>2575</v>
      </c>
      <c r="AR116" s="37">
        <v>2564</v>
      </c>
      <c r="AS116" s="37">
        <v>2547</v>
      </c>
      <c r="AT116" s="37">
        <v>2453</v>
      </c>
      <c r="AU116" s="37">
        <v>2431</v>
      </c>
      <c r="AV116" s="37">
        <v>2411</v>
      </c>
      <c r="AW116" s="37">
        <v>2372.71</v>
      </c>
      <c r="AX116" s="37">
        <v>2165.63</v>
      </c>
      <c r="AY116" s="37">
        <v>2141.56</v>
      </c>
      <c r="AZ116" s="37">
        <v>2138.09</v>
      </c>
      <c r="BA116" s="37">
        <v>2138.09</v>
      </c>
    </row>
    <row r="117" spans="1:53" ht="15" customHeight="1">
      <c r="A117" s="15" t="s">
        <v>295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</row>
    <row r="118" spans="1:53" ht="15" customHeight="1">
      <c r="A118" s="12" t="s">
        <v>296</v>
      </c>
      <c r="B118" s="37">
        <v>5000</v>
      </c>
      <c r="C118" s="37">
        <v>5000</v>
      </c>
      <c r="D118" s="37">
        <v>5000</v>
      </c>
      <c r="E118" s="37">
        <v>5000</v>
      </c>
      <c r="F118" s="37">
        <v>5000</v>
      </c>
      <c r="G118" s="37">
        <v>5000</v>
      </c>
      <c r="H118" s="37">
        <v>5000</v>
      </c>
      <c r="I118" s="37">
        <v>5000</v>
      </c>
      <c r="J118" s="37">
        <v>5000</v>
      </c>
      <c r="K118" s="37">
        <v>5000</v>
      </c>
      <c r="L118" s="37">
        <v>5000</v>
      </c>
      <c r="M118" s="37">
        <v>5000</v>
      </c>
      <c r="N118" s="37">
        <v>5000</v>
      </c>
      <c r="O118" s="37">
        <v>5000</v>
      </c>
      <c r="P118" s="37">
        <v>5000</v>
      </c>
      <c r="Q118" s="37">
        <v>5000</v>
      </c>
      <c r="R118" s="37">
        <v>5000</v>
      </c>
      <c r="S118" s="37">
        <v>5000</v>
      </c>
      <c r="T118" s="37">
        <v>5000</v>
      </c>
      <c r="U118" s="37">
        <v>5000</v>
      </c>
      <c r="V118" s="37">
        <v>5000</v>
      </c>
      <c r="W118" s="37">
        <v>5000</v>
      </c>
      <c r="X118" s="37">
        <v>5000</v>
      </c>
      <c r="Y118" s="37">
        <v>5000</v>
      </c>
      <c r="Z118" s="37">
        <v>5000</v>
      </c>
      <c r="AA118" s="37">
        <v>5000</v>
      </c>
      <c r="AB118" s="37">
        <v>5000</v>
      </c>
      <c r="AC118" s="37">
        <v>5000</v>
      </c>
      <c r="AD118" s="37">
        <v>5000</v>
      </c>
      <c r="AE118" s="37">
        <v>5000</v>
      </c>
      <c r="AF118" s="37">
        <v>5000</v>
      </c>
      <c r="AG118" s="37">
        <v>5000</v>
      </c>
      <c r="AH118" s="37">
        <v>5000</v>
      </c>
      <c r="AI118" s="37">
        <v>5000</v>
      </c>
      <c r="AJ118" s="37">
        <v>5000</v>
      </c>
      <c r="AK118" s="37">
        <v>5000</v>
      </c>
      <c r="AL118" s="37">
        <v>5000</v>
      </c>
      <c r="AM118" s="37">
        <v>5000</v>
      </c>
      <c r="AN118" s="37">
        <v>5000</v>
      </c>
      <c r="AO118" s="37">
        <v>5000</v>
      </c>
      <c r="AP118" s="37">
        <v>5000</v>
      </c>
      <c r="AQ118" s="37">
        <v>5000</v>
      </c>
      <c r="AR118" s="37">
        <v>5000</v>
      </c>
      <c r="AS118" s="38"/>
      <c r="AT118" s="37">
        <v>5000</v>
      </c>
      <c r="AU118" s="37">
        <v>5000</v>
      </c>
      <c r="AV118" s="37">
        <v>5000</v>
      </c>
      <c r="AW118" s="38"/>
      <c r="AX118" s="38"/>
      <c r="AY118" s="38"/>
      <c r="AZ118" s="38"/>
      <c r="BA118" s="38"/>
    </row>
    <row r="119" spans="1:53" ht="15" customHeight="1">
      <c r="A119" s="12" t="s">
        <v>296</v>
      </c>
      <c r="B119" s="37">
        <v>4141</v>
      </c>
      <c r="C119" s="37">
        <v>4141</v>
      </c>
      <c r="D119" s="37">
        <v>4141</v>
      </c>
      <c r="E119" s="37">
        <v>4141</v>
      </c>
      <c r="F119" s="37">
        <v>4141</v>
      </c>
      <c r="G119" s="37">
        <v>4141</v>
      </c>
      <c r="H119" s="37">
        <v>4141</v>
      </c>
      <c r="I119" s="37">
        <v>4141</v>
      </c>
      <c r="J119" s="37">
        <v>4141</v>
      </c>
      <c r="K119" s="37">
        <v>4141</v>
      </c>
      <c r="L119" s="37">
        <v>4141</v>
      </c>
      <c r="M119" s="37">
        <v>4141</v>
      </c>
      <c r="N119" s="37">
        <v>4141</v>
      </c>
      <c r="O119" s="37">
        <v>4141</v>
      </c>
      <c r="P119" s="37">
        <v>4141</v>
      </c>
      <c r="Q119" s="37">
        <v>4141</v>
      </c>
      <c r="R119" s="37">
        <v>4141</v>
      </c>
      <c r="S119" s="37">
        <v>4141</v>
      </c>
      <c r="T119" s="37">
        <v>4141</v>
      </c>
      <c r="U119" s="37">
        <v>4141</v>
      </c>
      <c r="V119" s="37">
        <v>4141</v>
      </c>
      <c r="W119" s="37">
        <v>4141</v>
      </c>
      <c r="X119" s="37">
        <v>4141</v>
      </c>
      <c r="Y119" s="37">
        <v>4141</v>
      </c>
      <c r="Z119" s="37">
        <v>4141</v>
      </c>
      <c r="AA119" s="37">
        <v>4141</v>
      </c>
      <c r="AB119" s="37">
        <v>4141</v>
      </c>
      <c r="AC119" s="37">
        <v>4141</v>
      </c>
      <c r="AD119" s="37">
        <v>4141</v>
      </c>
      <c r="AE119" s="37">
        <v>4141</v>
      </c>
      <c r="AF119" s="37">
        <v>4141</v>
      </c>
      <c r="AG119" s="37">
        <v>4141</v>
      </c>
      <c r="AH119" s="37">
        <v>4141</v>
      </c>
      <c r="AI119" s="37">
        <v>4141</v>
      </c>
      <c r="AJ119" s="37">
        <v>4141</v>
      </c>
      <c r="AK119" s="37">
        <v>4141</v>
      </c>
      <c r="AL119" s="37">
        <v>4141</v>
      </c>
      <c r="AM119" s="37">
        <v>4141</v>
      </c>
      <c r="AN119" s="37">
        <v>4141</v>
      </c>
      <c r="AO119" s="37">
        <v>4141</v>
      </c>
      <c r="AP119" s="37">
        <v>4141</v>
      </c>
      <c r="AQ119" s="37">
        <v>4141</v>
      </c>
      <c r="AR119" s="37">
        <v>4141</v>
      </c>
      <c r="AS119" s="38"/>
      <c r="AT119" s="37">
        <v>4141</v>
      </c>
      <c r="AU119" s="37">
        <v>4141</v>
      </c>
      <c r="AV119" s="37">
        <v>4141</v>
      </c>
      <c r="AW119" s="38"/>
      <c r="AX119" s="38"/>
      <c r="AY119" s="38"/>
      <c r="AZ119" s="38"/>
      <c r="BA119" s="38"/>
    </row>
    <row r="120" spans="1:53" ht="15" customHeight="1">
      <c r="A120" s="12" t="s">
        <v>297</v>
      </c>
      <c r="B120" s="37">
        <v>2180</v>
      </c>
      <c r="C120" s="37">
        <v>2188</v>
      </c>
      <c r="D120" s="37">
        <v>2192</v>
      </c>
      <c r="E120" s="37">
        <v>2211</v>
      </c>
      <c r="F120" s="37">
        <v>2221</v>
      </c>
      <c r="G120" s="37">
        <v>2222</v>
      </c>
      <c r="H120" s="37">
        <v>2215</v>
      </c>
      <c r="I120" s="37">
        <v>2247</v>
      </c>
      <c r="J120" s="37">
        <v>2262</v>
      </c>
      <c r="K120" s="37">
        <v>2290</v>
      </c>
      <c r="L120" s="37">
        <v>2301</v>
      </c>
      <c r="M120" s="37">
        <v>2328</v>
      </c>
      <c r="N120" s="37">
        <v>2376</v>
      </c>
      <c r="O120" s="37">
        <v>2389</v>
      </c>
      <c r="P120" s="37">
        <v>2400</v>
      </c>
      <c r="Q120" s="37">
        <v>2406</v>
      </c>
      <c r="R120" s="37">
        <v>2406</v>
      </c>
      <c r="S120" s="37">
        <v>2406</v>
      </c>
      <c r="T120" s="37">
        <v>2406</v>
      </c>
      <c r="U120" s="37">
        <v>2407</v>
      </c>
      <c r="V120" s="37">
        <v>2408</v>
      </c>
      <c r="W120" s="37">
        <v>2407</v>
      </c>
      <c r="X120" s="37">
        <v>2404</v>
      </c>
      <c r="Y120" s="37">
        <v>2385</v>
      </c>
      <c r="Z120" s="37">
        <v>2402</v>
      </c>
      <c r="AA120" s="37">
        <v>2413</v>
      </c>
      <c r="AB120" s="37">
        <v>2404</v>
      </c>
      <c r="AC120" s="37">
        <v>2397</v>
      </c>
      <c r="AD120" s="37">
        <v>2385</v>
      </c>
      <c r="AE120" s="37">
        <v>2371</v>
      </c>
      <c r="AF120" s="37">
        <v>2364</v>
      </c>
      <c r="AG120" s="37">
        <v>2354</v>
      </c>
      <c r="AH120" s="37">
        <v>2336</v>
      </c>
      <c r="AI120" s="37">
        <v>2322</v>
      </c>
      <c r="AJ120" s="37">
        <v>2311</v>
      </c>
      <c r="AK120" s="37">
        <v>2293</v>
      </c>
      <c r="AL120" s="37">
        <v>2268</v>
      </c>
      <c r="AM120" s="37">
        <v>2256</v>
      </c>
      <c r="AN120" s="37">
        <v>2247</v>
      </c>
      <c r="AO120" s="37">
        <v>2234</v>
      </c>
      <c r="AP120" s="37">
        <v>2044</v>
      </c>
      <c r="AQ120" s="37">
        <v>2013</v>
      </c>
      <c r="AR120" s="37">
        <v>1991</v>
      </c>
      <c r="AS120" s="37">
        <v>1970</v>
      </c>
      <c r="AT120" s="37">
        <v>1869</v>
      </c>
      <c r="AU120" s="37">
        <v>1813</v>
      </c>
      <c r="AV120" s="37">
        <v>1741</v>
      </c>
      <c r="AW120" s="37">
        <v>1671.28</v>
      </c>
      <c r="AX120" s="37">
        <v>948.99</v>
      </c>
      <c r="AY120" s="37">
        <v>640.61</v>
      </c>
      <c r="AZ120" s="37">
        <v>633.49</v>
      </c>
      <c r="BA120" s="37">
        <v>633.49</v>
      </c>
    </row>
    <row r="121" spans="1:53" ht="15" customHeight="1">
      <c r="A121" s="15" t="s">
        <v>298</v>
      </c>
      <c r="B121" s="37">
        <v>2180</v>
      </c>
      <c r="C121" s="37">
        <v>2188</v>
      </c>
      <c r="D121" s="37">
        <v>2192</v>
      </c>
      <c r="E121" s="37">
        <v>2211</v>
      </c>
      <c r="F121" s="37">
        <v>2221</v>
      </c>
      <c r="G121" s="37">
        <v>2222</v>
      </c>
      <c r="H121" s="37">
        <v>2215</v>
      </c>
      <c r="I121" s="37">
        <v>2247</v>
      </c>
      <c r="J121" s="37">
        <v>2262</v>
      </c>
      <c r="K121" s="37">
        <v>2290</v>
      </c>
      <c r="L121" s="37">
        <v>2301</v>
      </c>
      <c r="M121" s="37">
        <v>2328</v>
      </c>
      <c r="N121" s="37">
        <v>2376</v>
      </c>
      <c r="O121" s="37">
        <v>2389</v>
      </c>
      <c r="P121" s="37">
        <v>2400</v>
      </c>
      <c r="Q121" s="37">
        <v>2406</v>
      </c>
      <c r="R121" s="37">
        <v>2406</v>
      </c>
      <c r="S121" s="37">
        <v>2406</v>
      </c>
      <c r="T121" s="37">
        <v>2406</v>
      </c>
      <c r="U121" s="37">
        <v>2407</v>
      </c>
      <c r="V121" s="37">
        <v>2408</v>
      </c>
      <c r="W121" s="37">
        <v>2407</v>
      </c>
      <c r="X121" s="37">
        <v>2404</v>
      </c>
      <c r="Y121" s="37">
        <v>2385</v>
      </c>
      <c r="Z121" s="37">
        <v>2402</v>
      </c>
      <c r="AA121" s="37">
        <v>2413</v>
      </c>
      <c r="AB121" s="37">
        <v>2404</v>
      </c>
      <c r="AC121" s="37">
        <v>2397</v>
      </c>
      <c r="AD121" s="37">
        <v>2385</v>
      </c>
      <c r="AE121" s="37">
        <v>2371</v>
      </c>
      <c r="AF121" s="37">
        <v>2364</v>
      </c>
      <c r="AG121" s="37">
        <v>2354</v>
      </c>
      <c r="AH121" s="37">
        <v>2336</v>
      </c>
      <c r="AI121" s="37">
        <v>2322</v>
      </c>
      <c r="AJ121" s="37">
        <v>2311</v>
      </c>
      <c r="AK121" s="37">
        <v>2293</v>
      </c>
      <c r="AL121" s="37">
        <v>2268</v>
      </c>
      <c r="AM121" s="37">
        <v>2256</v>
      </c>
      <c r="AN121" s="37">
        <v>2247</v>
      </c>
      <c r="AO121" s="37">
        <v>2234</v>
      </c>
      <c r="AP121" s="37">
        <v>2044</v>
      </c>
      <c r="AQ121" s="37">
        <v>2013</v>
      </c>
      <c r="AR121" s="37">
        <v>1991</v>
      </c>
      <c r="AS121" s="37">
        <v>1970</v>
      </c>
      <c r="AT121" s="37">
        <v>1869</v>
      </c>
      <c r="AU121" s="37">
        <v>1813</v>
      </c>
      <c r="AV121" s="37">
        <v>1741</v>
      </c>
      <c r="AW121" s="37">
        <v>1671.28</v>
      </c>
      <c r="AX121" s="37">
        <v>948.99</v>
      </c>
      <c r="AY121" s="37">
        <v>640.61</v>
      </c>
      <c r="AZ121" s="37">
        <v>633.49</v>
      </c>
      <c r="BA121" s="37">
        <v>633.49</v>
      </c>
    </row>
    <row r="122" spans="1:53" ht="15" customHeight="1">
      <c r="A122" s="15" t="s">
        <v>299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38">
        <v>0</v>
      </c>
      <c r="AJ122" s="38">
        <v>0</v>
      </c>
      <c r="AK122" s="38">
        <v>0</v>
      </c>
      <c r="AL122" s="38">
        <v>0</v>
      </c>
      <c r="AM122" s="38">
        <v>0</v>
      </c>
      <c r="AN122" s="38">
        <v>0</v>
      </c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</row>
    <row r="123" spans="1:53" ht="15" customHeight="1">
      <c r="A123" s="12" t="s">
        <v>297</v>
      </c>
      <c r="B123" s="37">
        <v>344</v>
      </c>
      <c r="C123" s="37">
        <v>345</v>
      </c>
      <c r="D123" s="37">
        <v>345</v>
      </c>
      <c r="E123" s="37">
        <v>350</v>
      </c>
      <c r="F123" s="37">
        <v>350</v>
      </c>
      <c r="G123" s="37">
        <v>351</v>
      </c>
      <c r="H123" s="37">
        <v>351</v>
      </c>
      <c r="I123" s="37">
        <v>367</v>
      </c>
      <c r="J123" s="37">
        <v>403</v>
      </c>
      <c r="K123" s="37">
        <v>407</v>
      </c>
      <c r="L123" s="37">
        <v>413</v>
      </c>
      <c r="M123" s="37">
        <v>413</v>
      </c>
      <c r="N123" s="37">
        <v>417</v>
      </c>
      <c r="O123" s="37">
        <v>437</v>
      </c>
      <c r="P123" s="37">
        <v>441</v>
      </c>
      <c r="Q123" s="37">
        <v>443</v>
      </c>
      <c r="R123" s="37">
        <v>444</v>
      </c>
      <c r="S123" s="37">
        <v>444</v>
      </c>
      <c r="T123" s="37">
        <v>445</v>
      </c>
      <c r="U123" s="37">
        <v>445</v>
      </c>
      <c r="V123" s="37">
        <v>446</v>
      </c>
      <c r="W123" s="37">
        <v>447</v>
      </c>
      <c r="X123" s="37">
        <v>452</v>
      </c>
      <c r="Y123" s="37">
        <v>469</v>
      </c>
      <c r="Z123" s="37">
        <v>471</v>
      </c>
      <c r="AA123" s="37">
        <v>478</v>
      </c>
      <c r="AB123" s="37">
        <v>498</v>
      </c>
      <c r="AC123" s="37">
        <v>509</v>
      </c>
      <c r="AD123" s="37">
        <v>521</v>
      </c>
      <c r="AE123" s="37">
        <v>532</v>
      </c>
      <c r="AF123" s="37">
        <v>534</v>
      </c>
      <c r="AG123" s="37">
        <v>538</v>
      </c>
      <c r="AH123" s="37">
        <v>546</v>
      </c>
      <c r="AI123" s="37">
        <v>548</v>
      </c>
      <c r="AJ123" s="37">
        <v>549</v>
      </c>
      <c r="AK123" s="37">
        <v>552</v>
      </c>
      <c r="AL123" s="37">
        <v>558</v>
      </c>
      <c r="AM123" s="37">
        <v>558</v>
      </c>
      <c r="AN123" s="37">
        <v>559</v>
      </c>
      <c r="AO123" s="37">
        <v>563</v>
      </c>
      <c r="AP123" s="37">
        <v>564</v>
      </c>
      <c r="AQ123" s="37">
        <v>562</v>
      </c>
      <c r="AR123" s="37">
        <v>573</v>
      </c>
      <c r="AS123" s="37">
        <v>577</v>
      </c>
      <c r="AT123" s="37">
        <v>584</v>
      </c>
      <c r="AU123" s="37">
        <v>618</v>
      </c>
      <c r="AV123" s="37">
        <v>670</v>
      </c>
      <c r="AW123" s="37">
        <v>701.43</v>
      </c>
      <c r="AX123" s="37">
        <v>1216.6400000000001</v>
      </c>
      <c r="AY123" s="37">
        <v>1500.95</v>
      </c>
      <c r="AZ123" s="37">
        <v>1504.59</v>
      </c>
      <c r="BA123" s="37">
        <v>1504.59</v>
      </c>
    </row>
    <row r="124" spans="1:53" ht="15" customHeight="1">
      <c r="A124" s="15" t="s">
        <v>298</v>
      </c>
      <c r="B124" s="37">
        <v>344</v>
      </c>
      <c r="C124" s="37">
        <v>345</v>
      </c>
      <c r="D124" s="37">
        <v>345</v>
      </c>
      <c r="E124" s="37">
        <v>350</v>
      </c>
      <c r="F124" s="37">
        <v>350</v>
      </c>
      <c r="G124" s="37">
        <v>351</v>
      </c>
      <c r="H124" s="37">
        <v>351</v>
      </c>
      <c r="I124" s="37">
        <v>367</v>
      </c>
      <c r="J124" s="37">
        <v>403</v>
      </c>
      <c r="K124" s="37">
        <v>407</v>
      </c>
      <c r="L124" s="37">
        <v>413</v>
      </c>
      <c r="M124" s="37">
        <v>413</v>
      </c>
      <c r="N124" s="37">
        <v>417</v>
      </c>
      <c r="O124" s="37">
        <v>437</v>
      </c>
      <c r="P124" s="37">
        <v>441</v>
      </c>
      <c r="Q124" s="37">
        <v>443</v>
      </c>
      <c r="R124" s="37">
        <v>444</v>
      </c>
      <c r="S124" s="37">
        <v>444</v>
      </c>
      <c r="T124" s="37">
        <v>445</v>
      </c>
      <c r="U124" s="37">
        <v>445</v>
      </c>
      <c r="V124" s="37">
        <v>446</v>
      </c>
      <c r="W124" s="37">
        <v>447</v>
      </c>
      <c r="X124" s="37">
        <v>452</v>
      </c>
      <c r="Y124" s="37">
        <v>469</v>
      </c>
      <c r="Z124" s="37">
        <v>471</v>
      </c>
      <c r="AA124" s="37">
        <v>478</v>
      </c>
      <c r="AB124" s="37">
        <v>498</v>
      </c>
      <c r="AC124" s="37">
        <v>509</v>
      </c>
      <c r="AD124" s="37">
        <v>521</v>
      </c>
      <c r="AE124" s="37">
        <v>532</v>
      </c>
      <c r="AF124" s="37">
        <v>534</v>
      </c>
      <c r="AG124" s="37">
        <v>538</v>
      </c>
      <c r="AH124" s="37">
        <v>546</v>
      </c>
      <c r="AI124" s="37">
        <v>548</v>
      </c>
      <c r="AJ124" s="37">
        <v>549</v>
      </c>
      <c r="AK124" s="37">
        <v>552</v>
      </c>
      <c r="AL124" s="37">
        <v>558</v>
      </c>
      <c r="AM124" s="37">
        <v>558</v>
      </c>
      <c r="AN124" s="37">
        <v>559</v>
      </c>
      <c r="AO124" s="37">
        <v>563</v>
      </c>
      <c r="AP124" s="37">
        <v>564</v>
      </c>
      <c r="AQ124" s="37">
        <v>562</v>
      </c>
      <c r="AR124" s="37">
        <v>573</v>
      </c>
      <c r="AS124" s="37">
        <v>577</v>
      </c>
      <c r="AT124" s="37">
        <v>584</v>
      </c>
      <c r="AU124" s="37">
        <v>618</v>
      </c>
      <c r="AV124" s="37">
        <v>670</v>
      </c>
      <c r="AW124" s="37">
        <v>701.43</v>
      </c>
      <c r="AX124" s="37">
        <v>1216.6400000000001</v>
      </c>
      <c r="AY124" s="37">
        <v>1500.95</v>
      </c>
      <c r="AZ124" s="37">
        <v>1504.59</v>
      </c>
      <c r="BA124" s="37">
        <v>1504.59</v>
      </c>
    </row>
    <row r="125" spans="1:53" ht="15" customHeight="1">
      <c r="A125" s="15" t="s">
        <v>299</v>
      </c>
      <c r="B125" s="38">
        <v>0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38">
        <v>0</v>
      </c>
      <c r="AJ125" s="38">
        <v>0</v>
      </c>
      <c r="AK125" s="38">
        <v>0</v>
      </c>
      <c r="AL125" s="38">
        <v>0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</row>
    <row r="126" spans="1:53" ht="15" customHeight="1">
      <c r="A126" s="10" t="s">
        <v>300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</row>
    <row r="127" spans="1:53" ht="15" customHeight="1">
      <c r="A127" s="12" t="s">
        <v>301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>
        <v>0</v>
      </c>
      <c r="AU127" s="38">
        <v>0</v>
      </c>
      <c r="AV127" s="38"/>
      <c r="AW127" s="38">
        <v>0</v>
      </c>
      <c r="AX127" s="38">
        <v>0</v>
      </c>
      <c r="AY127" s="38">
        <v>0</v>
      </c>
      <c r="AZ127" s="38">
        <v>0</v>
      </c>
      <c r="BA127" s="37">
        <v>543</v>
      </c>
    </row>
    <row r="128" spans="1:53" ht="15" customHeight="1">
      <c r="A128" s="15" t="s">
        <v>302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>
        <v>0</v>
      </c>
      <c r="AU128" s="38">
        <v>0</v>
      </c>
      <c r="AV128" s="38"/>
      <c r="AW128" s="38">
        <v>0</v>
      </c>
      <c r="AX128" s="38">
        <v>0</v>
      </c>
      <c r="AY128" s="38">
        <v>0</v>
      </c>
      <c r="AZ128" s="38">
        <v>0</v>
      </c>
      <c r="BA128" s="37">
        <v>543</v>
      </c>
    </row>
    <row r="129" spans="1:53" ht="15" customHeight="1">
      <c r="A129" s="15" t="s">
        <v>303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>
        <v>0</v>
      </c>
      <c r="AU129" s="38">
        <v>0</v>
      </c>
      <c r="AV129" s="38"/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</row>
    <row r="130" spans="1:53" ht="15" customHeight="1">
      <c r="A130" s="10" t="s">
        <v>304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</row>
    <row r="131" spans="1:53" ht="15" customHeight="1">
      <c r="A131" s="12" t="s">
        <v>305</v>
      </c>
      <c r="B131" s="36">
        <v>0.86</v>
      </c>
      <c r="C131" s="36">
        <v>0.86</v>
      </c>
      <c r="D131" s="36">
        <v>0.86</v>
      </c>
      <c r="E131" s="36">
        <v>0.86</v>
      </c>
      <c r="F131" s="36">
        <v>0.86</v>
      </c>
      <c r="G131" s="36">
        <v>0.86</v>
      </c>
      <c r="H131" s="36">
        <v>0.86</v>
      </c>
      <c r="I131" s="36">
        <v>0.86</v>
      </c>
      <c r="J131" s="36">
        <v>0.85</v>
      </c>
      <c r="K131" s="36">
        <v>0.85</v>
      </c>
      <c r="L131" s="36">
        <v>0.85</v>
      </c>
      <c r="M131" s="36">
        <v>0.85</v>
      </c>
      <c r="N131" s="36">
        <v>0.85</v>
      </c>
      <c r="O131" s="36">
        <v>0.85</v>
      </c>
      <c r="P131" s="36">
        <v>0.84</v>
      </c>
      <c r="Q131" s="36">
        <v>0.84</v>
      </c>
      <c r="R131" s="36">
        <v>0.84</v>
      </c>
      <c r="S131" s="36">
        <v>0.84</v>
      </c>
      <c r="T131" s="36">
        <v>0.84</v>
      </c>
      <c r="U131" s="36">
        <v>0.84</v>
      </c>
      <c r="V131" s="36">
        <v>0.84</v>
      </c>
      <c r="W131" s="36">
        <v>0.84</v>
      </c>
      <c r="X131" s="36">
        <v>0.84</v>
      </c>
      <c r="Y131" s="36">
        <v>0.84</v>
      </c>
      <c r="Z131" s="36">
        <v>0.84</v>
      </c>
      <c r="AA131" s="36">
        <v>0.83</v>
      </c>
      <c r="AB131" s="36">
        <v>0.83</v>
      </c>
      <c r="AC131" s="36">
        <v>0.82</v>
      </c>
      <c r="AD131" s="36">
        <v>0.82</v>
      </c>
      <c r="AE131" s="36">
        <v>0.82</v>
      </c>
      <c r="AF131" s="36">
        <v>0.82</v>
      </c>
      <c r="AG131" s="36">
        <v>0.81</v>
      </c>
      <c r="AH131" s="36">
        <v>0.81</v>
      </c>
      <c r="AI131" s="36">
        <v>0.81</v>
      </c>
      <c r="AJ131" s="36">
        <v>0.81</v>
      </c>
      <c r="AK131" s="36">
        <v>0.81</v>
      </c>
      <c r="AL131" s="36">
        <v>0.8</v>
      </c>
      <c r="AM131" s="36">
        <v>0.8</v>
      </c>
      <c r="AN131" s="36">
        <v>0.8</v>
      </c>
      <c r="AO131" s="36">
        <v>0.8</v>
      </c>
      <c r="AP131" s="36">
        <v>0.78</v>
      </c>
      <c r="AQ131" s="36">
        <v>0.78</v>
      </c>
      <c r="AR131" s="36">
        <v>0.78</v>
      </c>
      <c r="AS131" s="36">
        <v>0.77</v>
      </c>
      <c r="AT131" s="36">
        <v>0.76</v>
      </c>
      <c r="AU131" s="36">
        <v>0.75</v>
      </c>
      <c r="AV131" s="36">
        <v>0.72</v>
      </c>
      <c r="AW131" s="36">
        <v>0.7</v>
      </c>
      <c r="AX131" s="36">
        <v>0.44</v>
      </c>
      <c r="AY131" s="36">
        <v>0.3</v>
      </c>
      <c r="AZ131" s="36">
        <v>0.3</v>
      </c>
      <c r="BA131" s="36">
        <v>0.3</v>
      </c>
    </row>
    <row r="132" spans="1:53" ht="15" customHeight="1">
      <c r="A132" s="12" t="s">
        <v>305</v>
      </c>
      <c r="B132" s="36">
        <v>0.14000000000000001</v>
      </c>
      <c r="C132" s="36">
        <v>0.14000000000000001</v>
      </c>
      <c r="D132" s="36">
        <v>0.14000000000000001</v>
      </c>
      <c r="E132" s="36">
        <v>0.14000000000000001</v>
      </c>
      <c r="F132" s="36">
        <v>0.14000000000000001</v>
      </c>
      <c r="G132" s="36">
        <v>0.14000000000000001</v>
      </c>
      <c r="H132" s="36">
        <v>0.14000000000000001</v>
      </c>
      <c r="I132" s="36">
        <v>0.14000000000000001</v>
      </c>
      <c r="J132" s="36">
        <v>0.15</v>
      </c>
      <c r="K132" s="36">
        <v>0.15</v>
      </c>
      <c r="L132" s="36">
        <v>0.15</v>
      </c>
      <c r="M132" s="36">
        <v>0.15</v>
      </c>
      <c r="N132" s="36">
        <v>0.15</v>
      </c>
      <c r="O132" s="36">
        <v>0.15</v>
      </c>
      <c r="P132" s="36">
        <v>0.16</v>
      </c>
      <c r="Q132" s="36">
        <v>0.16</v>
      </c>
      <c r="R132" s="36">
        <v>0.16</v>
      </c>
      <c r="S132" s="36">
        <v>0.16</v>
      </c>
      <c r="T132" s="36">
        <v>0.16</v>
      </c>
      <c r="U132" s="36">
        <v>0.16</v>
      </c>
      <c r="V132" s="36">
        <v>0.16</v>
      </c>
      <c r="W132" s="36">
        <v>0.16</v>
      </c>
      <c r="X132" s="36">
        <v>0.16</v>
      </c>
      <c r="Y132" s="36">
        <v>0.16</v>
      </c>
      <c r="Z132" s="36">
        <v>0.16</v>
      </c>
      <c r="AA132" s="36">
        <v>0.17</v>
      </c>
      <c r="AB132" s="36">
        <v>0.17</v>
      </c>
      <c r="AC132" s="36">
        <v>0.18</v>
      </c>
      <c r="AD132" s="36">
        <v>0.18</v>
      </c>
      <c r="AE132" s="36">
        <v>0.18</v>
      </c>
      <c r="AF132" s="36">
        <v>0.18</v>
      </c>
      <c r="AG132" s="36">
        <v>0.19</v>
      </c>
      <c r="AH132" s="36">
        <v>0.19</v>
      </c>
      <c r="AI132" s="36">
        <v>0.19</v>
      </c>
      <c r="AJ132" s="36">
        <v>0.19</v>
      </c>
      <c r="AK132" s="36">
        <v>0.19</v>
      </c>
      <c r="AL132" s="36">
        <v>0.2</v>
      </c>
      <c r="AM132" s="36">
        <v>0.2</v>
      </c>
      <c r="AN132" s="36">
        <v>0.2</v>
      </c>
      <c r="AO132" s="36">
        <v>0.2</v>
      </c>
      <c r="AP132" s="36">
        <v>0.22</v>
      </c>
      <c r="AQ132" s="36">
        <v>0.22</v>
      </c>
      <c r="AR132" s="36">
        <v>0.22</v>
      </c>
      <c r="AS132" s="36">
        <v>0.23</v>
      </c>
      <c r="AT132" s="36">
        <v>0.24</v>
      </c>
      <c r="AU132" s="36">
        <v>0.25</v>
      </c>
      <c r="AV132" s="36">
        <v>0.28000000000000003</v>
      </c>
      <c r="AW132" s="36">
        <v>0.3</v>
      </c>
      <c r="AX132" s="36">
        <v>0.56000000000000005</v>
      </c>
      <c r="AY132" s="36">
        <v>0.7</v>
      </c>
      <c r="AZ132" s="36">
        <v>0.7</v>
      </c>
      <c r="BA132" s="36">
        <v>0.7</v>
      </c>
    </row>
    <row r="133" spans="1:53" ht="15" customHeight="1">
      <c r="A133" s="10" t="s">
        <v>306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</row>
    <row r="134" spans="1:53" ht="15" customHeight="1">
      <c r="A134" s="12" t="s">
        <v>307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</row>
    <row r="135" spans="1:53" ht="15" customHeight="1">
      <c r="A135" s="15" t="s">
        <v>308</v>
      </c>
      <c r="B135" s="38">
        <v>14812</v>
      </c>
      <c r="C135" s="38">
        <v>14058</v>
      </c>
      <c r="D135" s="38">
        <v>13555</v>
      </c>
      <c r="E135" s="38">
        <v>13294</v>
      </c>
      <c r="F135" s="38">
        <v>13033</v>
      </c>
      <c r="G135" s="38">
        <v>12955</v>
      </c>
      <c r="H135" s="38">
        <v>12899</v>
      </c>
      <c r="I135" s="38">
        <v>12673</v>
      </c>
      <c r="J135" s="38">
        <v>13641</v>
      </c>
      <c r="K135" s="38">
        <v>14130</v>
      </c>
      <c r="L135" s="38">
        <v>12241</v>
      </c>
      <c r="M135" s="38">
        <v>12155</v>
      </c>
      <c r="N135" s="38">
        <v>11063</v>
      </c>
      <c r="O135" s="38">
        <v>10525</v>
      </c>
      <c r="P135" s="38">
        <v>10202</v>
      </c>
      <c r="Q135" s="37">
        <v>9348</v>
      </c>
      <c r="R135" s="37">
        <v>9439</v>
      </c>
      <c r="S135" s="37">
        <v>9429</v>
      </c>
      <c r="T135" s="37">
        <v>9359</v>
      </c>
      <c r="U135" s="37">
        <v>9460</v>
      </c>
      <c r="V135" s="37">
        <v>8403</v>
      </c>
      <c r="W135" s="37">
        <v>7272</v>
      </c>
      <c r="X135" s="37">
        <v>6747</v>
      </c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</row>
    <row r="136" spans="1:53" ht="15" customHeight="1">
      <c r="A136" s="12" t="s">
        <v>309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</row>
    <row r="137" spans="1:53" ht="15" customHeight="1">
      <c r="A137" s="15" t="s">
        <v>310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>
        <v>30513</v>
      </c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 ht="15" customHeight="1">
      <c r="A138" s="10" t="s">
        <v>311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</row>
    <row r="139" spans="1:53" ht="15" customHeight="1">
      <c r="A139" s="12" t="s">
        <v>312</v>
      </c>
      <c r="B139" s="38">
        <v>20224</v>
      </c>
      <c r="C139" s="38">
        <v>19602</v>
      </c>
      <c r="D139" s="38">
        <v>19246</v>
      </c>
      <c r="E139" s="38">
        <v>18849</v>
      </c>
      <c r="F139" s="38">
        <v>17834</v>
      </c>
      <c r="G139" s="38">
        <v>17836</v>
      </c>
      <c r="H139" s="38">
        <v>17650</v>
      </c>
      <c r="I139" s="38">
        <v>16668</v>
      </c>
      <c r="J139" s="38">
        <v>15978</v>
      </c>
      <c r="K139" s="38">
        <v>16067</v>
      </c>
      <c r="L139" s="38">
        <v>14053</v>
      </c>
      <c r="M139" s="38">
        <v>13873</v>
      </c>
      <c r="N139" s="38">
        <v>12640</v>
      </c>
      <c r="O139" s="38">
        <v>12007</v>
      </c>
      <c r="P139" s="38">
        <v>11614</v>
      </c>
      <c r="Q139" s="38">
        <v>10654</v>
      </c>
      <c r="R139" s="38">
        <v>10616</v>
      </c>
      <c r="S139" s="38">
        <v>10532</v>
      </c>
      <c r="T139" s="38">
        <v>10344</v>
      </c>
      <c r="U139" s="38">
        <v>10324</v>
      </c>
      <c r="V139" s="37">
        <v>9132</v>
      </c>
      <c r="W139" s="37">
        <v>7810</v>
      </c>
      <c r="X139" s="37">
        <v>7210</v>
      </c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</row>
    <row r="140" spans="1:53" ht="15" customHeight="1">
      <c r="A140" s="15" t="s">
        <v>313</v>
      </c>
      <c r="B140" s="37">
        <v>2016</v>
      </c>
      <c r="C140" s="37">
        <v>1917</v>
      </c>
      <c r="D140" s="37">
        <v>1676</v>
      </c>
      <c r="E140" s="37">
        <v>1623</v>
      </c>
      <c r="F140" s="37">
        <v>1460</v>
      </c>
      <c r="G140" s="37">
        <v>1396</v>
      </c>
      <c r="H140" s="37">
        <v>1479</v>
      </c>
      <c r="I140" s="37">
        <v>1367</v>
      </c>
      <c r="J140" s="37">
        <v>1291</v>
      </c>
      <c r="K140" s="37">
        <v>1275</v>
      </c>
      <c r="L140" s="37">
        <v>1159</v>
      </c>
      <c r="M140" s="37">
        <v>1127</v>
      </c>
      <c r="N140" s="37">
        <v>1086</v>
      </c>
      <c r="O140" s="37">
        <v>1051</v>
      </c>
      <c r="P140" s="37">
        <v>1040</v>
      </c>
      <c r="Q140" s="37">
        <v>1023</v>
      </c>
      <c r="R140" s="37">
        <v>975</v>
      </c>
      <c r="S140" s="37">
        <v>899</v>
      </c>
      <c r="T140" s="37">
        <v>835</v>
      </c>
      <c r="U140" s="37">
        <v>800</v>
      </c>
      <c r="V140" s="37">
        <v>776</v>
      </c>
      <c r="W140" s="37">
        <v>688</v>
      </c>
      <c r="X140" s="37">
        <v>645</v>
      </c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</row>
    <row r="141" spans="1:53" ht="15" customHeight="1">
      <c r="A141" s="15" t="s">
        <v>314</v>
      </c>
      <c r="B141" s="38">
        <v>18208</v>
      </c>
      <c r="C141" s="38">
        <v>17685</v>
      </c>
      <c r="D141" s="38">
        <v>17570</v>
      </c>
      <c r="E141" s="38">
        <v>17226</v>
      </c>
      <c r="F141" s="38">
        <v>16374</v>
      </c>
      <c r="G141" s="38">
        <v>16440</v>
      </c>
      <c r="H141" s="38">
        <v>16171</v>
      </c>
      <c r="I141" s="38">
        <v>15301</v>
      </c>
      <c r="J141" s="38">
        <v>14687</v>
      </c>
      <c r="K141" s="38">
        <v>14792</v>
      </c>
      <c r="L141" s="38">
        <v>12894</v>
      </c>
      <c r="M141" s="38">
        <v>12746</v>
      </c>
      <c r="N141" s="38">
        <v>11554</v>
      </c>
      <c r="O141" s="38">
        <v>10956</v>
      </c>
      <c r="P141" s="38">
        <v>10574</v>
      </c>
      <c r="Q141" s="37">
        <v>9631</v>
      </c>
      <c r="R141" s="37">
        <v>9641</v>
      </c>
      <c r="S141" s="37">
        <v>9633</v>
      </c>
      <c r="T141" s="37">
        <v>9509</v>
      </c>
      <c r="U141" s="37">
        <v>9524</v>
      </c>
      <c r="V141" s="37">
        <v>8356</v>
      </c>
      <c r="W141" s="37">
        <v>7122</v>
      </c>
      <c r="X141" s="37">
        <v>6565</v>
      </c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</row>
    <row r="142" spans="1:53" ht="15" customHeight="1">
      <c r="A142" s="12" t="s">
        <v>315</v>
      </c>
      <c r="B142" s="38">
        <v>20224</v>
      </c>
      <c r="C142" s="38">
        <v>19602</v>
      </c>
      <c r="D142" s="38">
        <v>19246</v>
      </c>
      <c r="E142" s="38">
        <v>19539</v>
      </c>
      <c r="F142" s="38">
        <v>18493</v>
      </c>
      <c r="G142" s="38">
        <v>18596</v>
      </c>
      <c r="H142" s="38">
        <v>18337</v>
      </c>
      <c r="I142" s="38">
        <v>17355</v>
      </c>
      <c r="J142" s="38">
        <v>16559</v>
      </c>
      <c r="K142" s="38">
        <v>16679</v>
      </c>
      <c r="L142" s="38">
        <v>14658</v>
      </c>
      <c r="M142" s="38">
        <v>14454</v>
      </c>
      <c r="N142" s="38">
        <v>13219</v>
      </c>
      <c r="O142" s="38">
        <v>12563</v>
      </c>
      <c r="P142" s="38">
        <v>12141</v>
      </c>
      <c r="Q142" s="38">
        <v>11177</v>
      </c>
      <c r="R142" s="38">
        <v>11144</v>
      </c>
      <c r="S142" s="38">
        <v>11004</v>
      </c>
      <c r="T142" s="38">
        <v>10814</v>
      </c>
      <c r="U142" s="38">
        <v>10797</v>
      </c>
      <c r="V142" s="37">
        <v>9563</v>
      </c>
      <c r="W142" s="37">
        <v>8204</v>
      </c>
      <c r="X142" s="37">
        <v>7550</v>
      </c>
      <c r="Y142" s="38"/>
      <c r="Z142" s="38"/>
      <c r="AA142" s="38"/>
      <c r="AB142" s="38"/>
      <c r="AC142" s="38"/>
      <c r="AD142" s="38"/>
      <c r="AE142" s="38"/>
      <c r="AF142" s="38"/>
      <c r="AG142" s="38">
        <v>0</v>
      </c>
      <c r="AH142" s="38">
        <v>0</v>
      </c>
      <c r="AI142" s="38">
        <v>0</v>
      </c>
      <c r="AJ142" s="38">
        <v>0</v>
      </c>
      <c r="AK142" s="37">
        <v>114</v>
      </c>
      <c r="AL142" s="37">
        <v>126</v>
      </c>
      <c r="AM142" s="37">
        <v>149</v>
      </c>
      <c r="AN142" s="37">
        <v>186</v>
      </c>
      <c r="AO142" s="37">
        <v>233</v>
      </c>
      <c r="AP142" s="37">
        <v>278</v>
      </c>
      <c r="AQ142" s="37">
        <v>326</v>
      </c>
      <c r="AR142" s="37">
        <v>392</v>
      </c>
      <c r="AS142" s="37">
        <v>476</v>
      </c>
      <c r="AT142" s="37">
        <v>575</v>
      </c>
      <c r="AU142" s="37">
        <v>667</v>
      </c>
      <c r="AV142" s="37">
        <v>758</v>
      </c>
      <c r="AW142" s="37">
        <v>856</v>
      </c>
      <c r="AX142" s="37">
        <v>902</v>
      </c>
      <c r="AY142" s="37">
        <v>706</v>
      </c>
      <c r="AZ142" s="37">
        <v>706</v>
      </c>
      <c r="BA142" s="37">
        <v>677</v>
      </c>
    </row>
    <row r="143" spans="1:53" ht="15" customHeight="1">
      <c r="A143" s="12" t="s">
        <v>316</v>
      </c>
      <c r="B143" s="38">
        <v>49047</v>
      </c>
      <c r="C143" s="38">
        <v>37991</v>
      </c>
      <c r="D143" s="38">
        <v>37633</v>
      </c>
      <c r="E143" s="38">
        <v>37924</v>
      </c>
      <c r="F143" s="38">
        <v>36876</v>
      </c>
      <c r="G143" s="38">
        <v>36978</v>
      </c>
      <c r="H143" s="38">
        <v>28262</v>
      </c>
      <c r="I143" s="38">
        <v>27278</v>
      </c>
      <c r="J143" s="38">
        <v>26481</v>
      </c>
      <c r="K143" s="38">
        <v>16679</v>
      </c>
      <c r="L143" s="38">
        <v>14658</v>
      </c>
      <c r="M143" s="38">
        <v>14454</v>
      </c>
      <c r="N143" s="38">
        <v>13219</v>
      </c>
      <c r="O143" s="38">
        <v>12563</v>
      </c>
      <c r="P143" s="38">
        <v>12141</v>
      </c>
      <c r="Q143" s="38">
        <v>11177</v>
      </c>
      <c r="R143" s="38">
        <v>11144</v>
      </c>
      <c r="S143" s="38">
        <v>11004</v>
      </c>
      <c r="T143" s="38">
        <v>10814</v>
      </c>
      <c r="U143" s="38">
        <v>10797</v>
      </c>
      <c r="V143" s="37">
        <v>9563</v>
      </c>
      <c r="W143" s="37">
        <v>8204</v>
      </c>
      <c r="X143" s="37">
        <v>7550</v>
      </c>
      <c r="Y143" s="38">
        <v>0</v>
      </c>
      <c r="Z143" s="38">
        <v>0</v>
      </c>
      <c r="AA143" s="38">
        <v>0</v>
      </c>
      <c r="AB143" s="38">
        <v>0</v>
      </c>
      <c r="AC143" s="38"/>
      <c r="AD143" s="38">
        <v>0</v>
      </c>
      <c r="AE143" s="38">
        <v>0</v>
      </c>
      <c r="AF143" s="38">
        <v>0</v>
      </c>
      <c r="AG143" s="38">
        <v>0</v>
      </c>
      <c r="AH143" s="38">
        <v>0</v>
      </c>
      <c r="AI143" s="38">
        <v>0</v>
      </c>
      <c r="AJ143" s="38">
        <v>0</v>
      </c>
      <c r="AK143" s="37">
        <v>114</v>
      </c>
      <c r="AL143" s="37">
        <v>126</v>
      </c>
      <c r="AM143" s="37">
        <v>149</v>
      </c>
      <c r="AN143" s="37">
        <v>186</v>
      </c>
      <c r="AO143" s="37">
        <v>233</v>
      </c>
      <c r="AP143" s="37">
        <v>278</v>
      </c>
      <c r="AQ143" s="37">
        <v>326</v>
      </c>
      <c r="AR143" s="37">
        <v>392</v>
      </c>
      <c r="AS143" s="37">
        <v>476</v>
      </c>
      <c r="AT143" s="37">
        <v>575</v>
      </c>
      <c r="AU143" s="37">
        <v>2167</v>
      </c>
      <c r="AV143" s="37">
        <v>2258</v>
      </c>
      <c r="AW143" s="37">
        <v>2356</v>
      </c>
      <c r="AX143" s="37">
        <v>902</v>
      </c>
      <c r="AY143" s="37">
        <v>706</v>
      </c>
      <c r="AZ143" s="37">
        <v>706</v>
      </c>
      <c r="BA143" s="37">
        <v>677</v>
      </c>
    </row>
    <row r="144" spans="1:53" ht="15" customHeight="1">
      <c r="A144" s="10" t="s">
        <v>317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</row>
    <row r="145" spans="1:53" ht="15" customHeight="1">
      <c r="A145" s="12" t="s">
        <v>610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6">
        <v>1</v>
      </c>
      <c r="AV145" s="38"/>
      <c r="AW145" s="38"/>
      <c r="AX145" s="38"/>
      <c r="AY145" s="38"/>
      <c r="AZ145" s="38"/>
      <c r="BA145" s="38"/>
    </row>
    <row r="146" spans="1:53" ht="15" customHeight="1">
      <c r="A146" s="12" t="s">
        <v>318</v>
      </c>
      <c r="B146" s="38">
        <v>27048</v>
      </c>
      <c r="C146" s="38">
        <v>26035</v>
      </c>
      <c r="D146" s="38">
        <v>25813</v>
      </c>
      <c r="E146" s="38">
        <v>23541</v>
      </c>
      <c r="F146" s="38">
        <v>24233</v>
      </c>
      <c r="G146" s="38">
        <v>24661</v>
      </c>
      <c r="H146" s="38">
        <v>25888</v>
      </c>
      <c r="I146" s="38">
        <v>26057</v>
      </c>
      <c r="J146" s="38">
        <v>27468</v>
      </c>
      <c r="K146" s="38">
        <v>27808</v>
      </c>
      <c r="L146" s="38">
        <v>29004</v>
      </c>
      <c r="M146" s="38">
        <v>31397</v>
      </c>
      <c r="N146" s="38">
        <v>43579</v>
      </c>
      <c r="O146" s="38">
        <v>47894</v>
      </c>
      <c r="P146" s="38">
        <v>44706</v>
      </c>
      <c r="Q146" s="38">
        <v>44378</v>
      </c>
      <c r="R146" s="38">
        <v>44003</v>
      </c>
      <c r="S146" s="38">
        <v>37195</v>
      </c>
      <c r="T146" s="38">
        <v>36671</v>
      </c>
      <c r="U146" s="38">
        <v>35776</v>
      </c>
      <c r="V146" s="38">
        <v>36290</v>
      </c>
      <c r="W146" s="38">
        <v>34719</v>
      </c>
      <c r="X146" s="38">
        <v>34167</v>
      </c>
      <c r="Y146" s="38">
        <v>31095</v>
      </c>
      <c r="Z146" s="38">
        <v>31569</v>
      </c>
      <c r="AA146" s="38">
        <v>30757</v>
      </c>
      <c r="AB146" s="38">
        <v>31874</v>
      </c>
      <c r="AC146" s="38">
        <v>33632</v>
      </c>
      <c r="AD146" s="38">
        <v>31088</v>
      </c>
      <c r="AE146" s="38">
        <v>29200</v>
      </c>
      <c r="AF146" s="38">
        <v>25202</v>
      </c>
      <c r="AG146" s="38">
        <v>20546</v>
      </c>
      <c r="AH146" s="38">
        <v>20102</v>
      </c>
      <c r="AI146" s="38">
        <v>18185</v>
      </c>
      <c r="AJ146" s="38">
        <v>14165</v>
      </c>
      <c r="AK146" s="38">
        <v>13527</v>
      </c>
      <c r="AL146" s="38">
        <v>11526</v>
      </c>
      <c r="AM146" s="37">
        <v>9002</v>
      </c>
      <c r="AN146" s="37">
        <v>8994</v>
      </c>
      <c r="AO146" s="37">
        <v>6884</v>
      </c>
      <c r="AP146" s="37">
        <v>5251</v>
      </c>
      <c r="AQ146" s="37">
        <v>9572</v>
      </c>
      <c r="AR146" s="37">
        <v>9631</v>
      </c>
      <c r="AS146" s="37">
        <v>8126</v>
      </c>
      <c r="AT146" s="37">
        <v>6228</v>
      </c>
      <c r="AU146" s="37">
        <v>7251</v>
      </c>
      <c r="AV146" s="37">
        <v>7147</v>
      </c>
      <c r="AW146" s="37">
        <v>7242</v>
      </c>
      <c r="AX146" s="37">
        <v>7974</v>
      </c>
      <c r="AY146" s="37">
        <v>8090</v>
      </c>
      <c r="AZ146" s="37">
        <v>2628</v>
      </c>
      <c r="BA146" s="37">
        <v>2396</v>
      </c>
    </row>
    <row r="147" spans="1:53" ht="15" customHeight="1">
      <c r="A147" s="12" t="s">
        <v>319</v>
      </c>
      <c r="B147" s="38">
        <v>14700</v>
      </c>
      <c r="C147" s="38">
        <v>14505</v>
      </c>
      <c r="D147" s="38">
        <v>13430</v>
      </c>
      <c r="E147" s="38">
        <v>16169</v>
      </c>
      <c r="F147" s="38">
        <v>12944</v>
      </c>
      <c r="G147" s="38">
        <v>12511</v>
      </c>
      <c r="H147" s="38">
        <v>11044</v>
      </c>
      <c r="I147" s="38">
        <v>13466</v>
      </c>
      <c r="J147" s="38">
        <v>11227</v>
      </c>
      <c r="K147" s="38">
        <v>11525</v>
      </c>
      <c r="L147" s="38">
        <v>11390</v>
      </c>
      <c r="M147" s="38">
        <v>14039</v>
      </c>
      <c r="N147" s="38">
        <v>12088</v>
      </c>
      <c r="O147" s="38">
        <v>11698</v>
      </c>
      <c r="P147" s="38">
        <v>10276</v>
      </c>
      <c r="Q147" s="38">
        <v>11335</v>
      </c>
      <c r="R147" s="37">
        <v>8024</v>
      </c>
      <c r="S147" s="37">
        <v>7483</v>
      </c>
      <c r="T147" s="37">
        <v>7289</v>
      </c>
      <c r="U147" s="37">
        <v>9518</v>
      </c>
      <c r="V147" s="37">
        <v>7673</v>
      </c>
      <c r="W147" s="37">
        <v>7513</v>
      </c>
      <c r="X147" s="37">
        <v>6475</v>
      </c>
      <c r="Y147" s="37">
        <v>7587</v>
      </c>
      <c r="Z147" s="37">
        <v>6058</v>
      </c>
      <c r="AA147" s="37">
        <v>5590</v>
      </c>
      <c r="AB147" s="37">
        <v>5115</v>
      </c>
      <c r="AC147" s="37">
        <v>5832</v>
      </c>
      <c r="AD147" s="37">
        <v>4424</v>
      </c>
      <c r="AE147" s="37">
        <v>3897</v>
      </c>
      <c r="AF147" s="37">
        <v>3415</v>
      </c>
      <c r="AG147" s="37">
        <v>3993</v>
      </c>
      <c r="AH147" s="37">
        <v>3070</v>
      </c>
      <c r="AI147" s="37">
        <v>2801</v>
      </c>
      <c r="AJ147" s="37">
        <v>2348</v>
      </c>
      <c r="AK147" s="37">
        <v>2559</v>
      </c>
      <c r="AL147" s="37">
        <v>2010</v>
      </c>
      <c r="AM147" s="37">
        <v>1815</v>
      </c>
      <c r="AN147" s="37">
        <v>1508</v>
      </c>
      <c r="AO147" s="37">
        <v>1678</v>
      </c>
      <c r="AP147" s="37">
        <v>1363</v>
      </c>
      <c r="AQ147" s="37">
        <v>1190</v>
      </c>
      <c r="AR147" s="37">
        <v>1006</v>
      </c>
      <c r="AS147" s="37">
        <v>1109</v>
      </c>
      <c r="AT147" s="37">
        <v>879</v>
      </c>
      <c r="AU147" s="37">
        <v>782</v>
      </c>
      <c r="AV147" s="37">
        <v>1085</v>
      </c>
      <c r="AW147" s="37">
        <v>1170</v>
      </c>
      <c r="AX147" s="37">
        <v>1202</v>
      </c>
      <c r="AY147" s="37">
        <v>1145</v>
      </c>
      <c r="AZ147" s="37">
        <v>482</v>
      </c>
      <c r="BA147" s="37">
        <v>547</v>
      </c>
    </row>
    <row r="148" spans="1:53" ht="15" customHeight="1">
      <c r="A148" s="15" t="s">
        <v>320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>
        <v>12198</v>
      </c>
      <c r="O148" s="38">
        <v>11806</v>
      </c>
      <c r="P148" s="38">
        <v>10387</v>
      </c>
      <c r="Q148" s="38">
        <v>11449</v>
      </c>
      <c r="R148" s="37">
        <v>8335</v>
      </c>
      <c r="S148" s="37">
        <v>7848</v>
      </c>
      <c r="T148" s="37">
        <v>7659</v>
      </c>
      <c r="U148" s="37">
        <v>9724</v>
      </c>
      <c r="V148" s="37">
        <v>7974</v>
      </c>
      <c r="W148" s="37">
        <v>7808</v>
      </c>
      <c r="X148" s="37">
        <v>6691</v>
      </c>
      <c r="Y148" s="37">
        <v>7816</v>
      </c>
      <c r="Z148" s="37">
        <v>6265</v>
      </c>
      <c r="AA148" s="37">
        <v>5788</v>
      </c>
      <c r="AB148" s="37">
        <v>5319</v>
      </c>
      <c r="AC148" s="37">
        <v>6021</v>
      </c>
      <c r="AD148" s="37">
        <v>4527</v>
      </c>
      <c r="AE148" s="37">
        <v>3987</v>
      </c>
      <c r="AF148" s="37">
        <v>3501</v>
      </c>
      <c r="AG148" s="37">
        <v>4087</v>
      </c>
      <c r="AH148" s="37">
        <v>3153</v>
      </c>
      <c r="AI148" s="37">
        <v>2868</v>
      </c>
      <c r="AJ148" s="37">
        <v>2411</v>
      </c>
      <c r="AK148" s="37">
        <v>2627</v>
      </c>
      <c r="AL148" s="37">
        <v>2065</v>
      </c>
      <c r="AM148" s="37">
        <v>1862</v>
      </c>
      <c r="AN148" s="37">
        <v>1550</v>
      </c>
      <c r="AO148" s="37">
        <v>1717</v>
      </c>
      <c r="AP148" s="37">
        <v>1398</v>
      </c>
      <c r="AQ148" s="37">
        <v>1223</v>
      </c>
      <c r="AR148" s="37">
        <v>1037</v>
      </c>
      <c r="AS148" s="37">
        <v>1147</v>
      </c>
      <c r="AT148" s="37">
        <v>903</v>
      </c>
      <c r="AU148" s="37">
        <v>801</v>
      </c>
      <c r="AV148" s="37">
        <v>680</v>
      </c>
      <c r="AW148" s="37">
        <v>741</v>
      </c>
      <c r="AX148" s="37">
        <v>653</v>
      </c>
      <c r="AY148" s="37">
        <v>595</v>
      </c>
      <c r="AZ148" s="37">
        <v>498</v>
      </c>
      <c r="BA148" s="37">
        <v>564</v>
      </c>
    </row>
    <row r="149" spans="1:53" ht="15" customHeight="1">
      <c r="A149" s="12" t="s">
        <v>321</v>
      </c>
      <c r="B149" s="38">
        <v>10759</v>
      </c>
      <c r="C149" s="37">
        <v>9045</v>
      </c>
      <c r="D149" s="37">
        <v>7434</v>
      </c>
      <c r="E149" s="37">
        <v>6893</v>
      </c>
      <c r="F149" s="37">
        <v>5620</v>
      </c>
      <c r="G149" s="37">
        <v>8666</v>
      </c>
      <c r="H149" s="37">
        <v>7412</v>
      </c>
      <c r="I149" s="37">
        <v>6877</v>
      </c>
      <c r="J149" s="37">
        <v>5761</v>
      </c>
      <c r="K149" s="37">
        <v>4572</v>
      </c>
      <c r="L149" s="37">
        <v>3816</v>
      </c>
      <c r="M149" s="37">
        <v>2900</v>
      </c>
      <c r="N149" s="37">
        <v>3382</v>
      </c>
      <c r="O149" s="37">
        <v>2553</v>
      </c>
      <c r="P149" s="37">
        <v>2633</v>
      </c>
      <c r="Q149" s="37">
        <v>2999</v>
      </c>
      <c r="R149" s="37">
        <v>3191</v>
      </c>
      <c r="S149" s="37">
        <v>3546</v>
      </c>
      <c r="T149" s="37">
        <v>3024</v>
      </c>
      <c r="U149" s="37">
        <v>2681</v>
      </c>
      <c r="V149" s="37">
        <v>2461</v>
      </c>
      <c r="W149" s="37">
        <v>2446</v>
      </c>
      <c r="X149" s="37">
        <v>2602</v>
      </c>
      <c r="Y149" s="37">
        <v>2576</v>
      </c>
      <c r="Z149" s="37">
        <v>2438</v>
      </c>
      <c r="AA149" s="37">
        <v>2265</v>
      </c>
      <c r="AB149" s="37">
        <v>2319</v>
      </c>
      <c r="AC149" s="37">
        <v>2135</v>
      </c>
      <c r="AD149" s="37">
        <v>2374</v>
      </c>
      <c r="AE149" s="37">
        <v>2096</v>
      </c>
      <c r="AF149" s="37">
        <v>1836</v>
      </c>
      <c r="AG149" s="37">
        <v>1312</v>
      </c>
      <c r="AH149" s="37">
        <v>660</v>
      </c>
      <c r="AI149" s="37">
        <v>703</v>
      </c>
      <c r="AJ149" s="37">
        <v>700</v>
      </c>
      <c r="AK149" s="37">
        <v>796</v>
      </c>
      <c r="AL149" s="37">
        <v>534</v>
      </c>
      <c r="AM149" s="37">
        <v>594</v>
      </c>
      <c r="AN149" s="37">
        <v>605</v>
      </c>
      <c r="AO149" s="37">
        <v>699</v>
      </c>
      <c r="AP149" s="37">
        <v>441</v>
      </c>
      <c r="AQ149" s="37">
        <v>206</v>
      </c>
      <c r="AR149" s="37">
        <v>212</v>
      </c>
      <c r="AS149" s="37">
        <v>221</v>
      </c>
      <c r="AT149" s="36">
        <v>90</v>
      </c>
      <c r="AU149" s="36">
        <v>95</v>
      </c>
      <c r="AV149" s="36">
        <v>87</v>
      </c>
      <c r="AW149" s="36">
        <v>57</v>
      </c>
      <c r="AX149" s="36">
        <v>41</v>
      </c>
      <c r="AY149" s="36">
        <v>47</v>
      </c>
      <c r="AZ149" s="37">
        <v>121</v>
      </c>
      <c r="BA149" s="36">
        <v>90</v>
      </c>
    </row>
    <row r="150" spans="1:53" ht="15" customHeight="1">
      <c r="A150" s="12" t="s">
        <v>322</v>
      </c>
      <c r="B150" s="37">
        <v>2703</v>
      </c>
      <c r="C150" s="37">
        <v>2244</v>
      </c>
      <c r="D150" s="37">
        <v>4863</v>
      </c>
      <c r="E150" s="37">
        <v>3655</v>
      </c>
      <c r="F150" s="37">
        <v>4608</v>
      </c>
      <c r="G150" s="37">
        <v>5837</v>
      </c>
      <c r="H150" s="37">
        <v>3589</v>
      </c>
      <c r="I150" s="38"/>
      <c r="J150" s="38"/>
      <c r="K150" s="38"/>
      <c r="L150" s="38"/>
      <c r="M150" s="37">
        <v>1256</v>
      </c>
      <c r="N150" s="38"/>
      <c r="O150" s="38"/>
      <c r="P150" s="38"/>
      <c r="Q150" s="37">
        <v>2038</v>
      </c>
      <c r="R150" s="38"/>
      <c r="S150" s="38"/>
      <c r="T150" s="38"/>
      <c r="U150" s="37">
        <v>624</v>
      </c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</row>
    <row r="151" spans="1:53" ht="15" customHeight="1">
      <c r="A151" s="12" t="s">
        <v>323</v>
      </c>
      <c r="B151" s="38">
        <v>22906</v>
      </c>
      <c r="C151" s="38">
        <v>17081</v>
      </c>
      <c r="D151" s="38">
        <v>16653</v>
      </c>
      <c r="E151" s="38">
        <v>21176</v>
      </c>
      <c r="F151" s="38">
        <v>19532</v>
      </c>
      <c r="G151" s="38">
        <v>17965</v>
      </c>
      <c r="H151" s="38">
        <v>15984</v>
      </c>
      <c r="I151" s="38">
        <v>25530</v>
      </c>
      <c r="J151" s="38">
        <v>20818</v>
      </c>
      <c r="K151" s="38">
        <v>20332</v>
      </c>
      <c r="L151" s="38">
        <v>19326</v>
      </c>
      <c r="M151" s="38">
        <v>12933</v>
      </c>
      <c r="N151" s="38">
        <v>16190</v>
      </c>
      <c r="O151" s="38">
        <v>13369</v>
      </c>
      <c r="P151" s="38">
        <v>11242</v>
      </c>
      <c r="Q151" s="37">
        <v>8069</v>
      </c>
      <c r="R151" s="38">
        <v>10528</v>
      </c>
      <c r="S151" s="38">
        <v>10097</v>
      </c>
      <c r="T151" s="38">
        <v>13943</v>
      </c>
      <c r="U151" s="38">
        <v>10585</v>
      </c>
      <c r="V151" s="38">
        <v>12327</v>
      </c>
      <c r="W151" s="38">
        <v>12093</v>
      </c>
      <c r="X151" s="37">
        <v>9121</v>
      </c>
      <c r="Y151" s="37">
        <v>6870</v>
      </c>
      <c r="Z151" s="37">
        <v>5347</v>
      </c>
      <c r="AA151" s="37">
        <v>4579</v>
      </c>
      <c r="AB151" s="37">
        <v>4992</v>
      </c>
      <c r="AC151" s="37">
        <v>3662</v>
      </c>
      <c r="AD151" s="37">
        <v>3200</v>
      </c>
      <c r="AE151" s="37">
        <v>3227</v>
      </c>
      <c r="AF151" s="37">
        <v>2848</v>
      </c>
      <c r="AG151" s="37">
        <v>2785</v>
      </c>
      <c r="AH151" s="37">
        <v>2517</v>
      </c>
      <c r="AI151" s="37">
        <v>2132</v>
      </c>
      <c r="AJ151" s="37">
        <v>1754</v>
      </c>
      <c r="AK151" s="37">
        <v>1862</v>
      </c>
      <c r="AL151" s="37">
        <v>1728</v>
      </c>
      <c r="AM151" s="37">
        <v>1793</v>
      </c>
      <c r="AN151" s="37">
        <v>1618</v>
      </c>
      <c r="AO151" s="37">
        <v>1244</v>
      </c>
      <c r="AP151" s="37">
        <v>1037</v>
      </c>
      <c r="AQ151" s="37">
        <v>988</v>
      </c>
      <c r="AR151" s="37">
        <v>798</v>
      </c>
      <c r="AS151" s="37">
        <v>823</v>
      </c>
      <c r="AT151" s="37">
        <v>660</v>
      </c>
      <c r="AU151" s="37">
        <v>732</v>
      </c>
      <c r="AV151" s="37">
        <v>695</v>
      </c>
      <c r="AW151" s="37">
        <v>657</v>
      </c>
      <c r="AX151" s="37">
        <v>623</v>
      </c>
      <c r="AY151" s="37">
        <v>637</v>
      </c>
      <c r="AZ151" s="37">
        <v>644</v>
      </c>
      <c r="BA151" s="37">
        <v>530</v>
      </c>
    </row>
    <row r="152" spans="1:53" ht="15" customHeight="1">
      <c r="A152" s="15" t="s">
        <v>324</v>
      </c>
      <c r="B152" s="37">
        <v>7656</v>
      </c>
      <c r="C152" s="37">
        <v>3173</v>
      </c>
      <c r="D152" s="37">
        <v>3785</v>
      </c>
      <c r="E152" s="37">
        <v>5712</v>
      </c>
      <c r="F152" s="37">
        <v>5142</v>
      </c>
      <c r="G152" s="37">
        <v>3865</v>
      </c>
      <c r="H152" s="37">
        <v>4557</v>
      </c>
      <c r="I152" s="37">
        <v>6107</v>
      </c>
      <c r="J152" s="37">
        <v>4846</v>
      </c>
      <c r="K152" s="37">
        <v>4990</v>
      </c>
      <c r="L152" s="37">
        <v>4181</v>
      </c>
      <c r="M152" s="37">
        <v>5135</v>
      </c>
      <c r="N152" s="37">
        <v>3104</v>
      </c>
      <c r="O152" s="37">
        <v>1922</v>
      </c>
      <c r="P152" s="37">
        <v>1884</v>
      </c>
      <c r="Q152" s="37">
        <v>2424</v>
      </c>
      <c r="R152" s="37">
        <v>1906</v>
      </c>
      <c r="S152" s="37">
        <v>1649</v>
      </c>
      <c r="T152" s="37">
        <v>1541</v>
      </c>
      <c r="U152" s="37">
        <v>2249</v>
      </c>
      <c r="V152" s="37">
        <v>1450</v>
      </c>
      <c r="W152" s="37">
        <v>1215</v>
      </c>
      <c r="X152" s="37">
        <v>1141</v>
      </c>
      <c r="Y152" s="37">
        <v>1361</v>
      </c>
      <c r="Z152" s="37">
        <v>1092</v>
      </c>
      <c r="AA152" s="37">
        <v>859</v>
      </c>
      <c r="AB152" s="37">
        <v>989</v>
      </c>
      <c r="AC152" s="37">
        <v>770</v>
      </c>
      <c r="AD152" s="37">
        <v>697</v>
      </c>
      <c r="AE152" s="37">
        <v>601</v>
      </c>
      <c r="AF152" s="37">
        <v>448</v>
      </c>
      <c r="AG152" s="37">
        <v>582</v>
      </c>
      <c r="AH152" s="37">
        <v>499</v>
      </c>
      <c r="AI152" s="37">
        <v>362</v>
      </c>
      <c r="AJ152" s="37">
        <v>365</v>
      </c>
      <c r="AK152" s="37">
        <v>413</v>
      </c>
      <c r="AL152" s="37">
        <v>390</v>
      </c>
      <c r="AM152" s="37">
        <v>321</v>
      </c>
      <c r="AN152" s="37">
        <v>318</v>
      </c>
      <c r="AO152" s="37">
        <v>378</v>
      </c>
      <c r="AP152" s="37">
        <v>328</v>
      </c>
      <c r="AQ152" s="37">
        <v>322</v>
      </c>
      <c r="AR152" s="37">
        <v>273</v>
      </c>
      <c r="AS152" s="37">
        <v>268</v>
      </c>
      <c r="AT152" s="37">
        <v>207</v>
      </c>
      <c r="AU152" s="37">
        <v>227</v>
      </c>
      <c r="AV152" s="37">
        <v>265</v>
      </c>
      <c r="AW152" s="37">
        <v>234</v>
      </c>
      <c r="AX152" s="37">
        <v>214</v>
      </c>
      <c r="AY152" s="37">
        <v>196</v>
      </c>
      <c r="AZ152" s="37">
        <v>307</v>
      </c>
      <c r="BA152" s="37">
        <v>234</v>
      </c>
    </row>
    <row r="153" spans="1:53" ht="15" customHeight="1">
      <c r="A153" s="15" t="s">
        <v>325</v>
      </c>
      <c r="B153" s="38">
        <v>15250</v>
      </c>
      <c r="C153" s="38">
        <v>13908</v>
      </c>
      <c r="D153" s="38">
        <v>12868</v>
      </c>
      <c r="E153" s="38">
        <v>15464</v>
      </c>
      <c r="F153" s="38">
        <v>14390</v>
      </c>
      <c r="G153" s="38">
        <v>14100</v>
      </c>
      <c r="H153" s="38">
        <v>11427</v>
      </c>
      <c r="I153" s="38">
        <v>19423</v>
      </c>
      <c r="J153" s="38">
        <v>15972</v>
      </c>
      <c r="K153" s="38">
        <v>15342</v>
      </c>
      <c r="L153" s="38">
        <v>15145</v>
      </c>
      <c r="M153" s="37">
        <v>7798</v>
      </c>
      <c r="N153" s="38">
        <v>13086</v>
      </c>
      <c r="O153" s="38">
        <v>11447</v>
      </c>
      <c r="P153" s="37">
        <v>9358</v>
      </c>
      <c r="Q153" s="37">
        <v>5645</v>
      </c>
      <c r="R153" s="37">
        <v>8622</v>
      </c>
      <c r="S153" s="37">
        <v>8448</v>
      </c>
      <c r="T153" s="38">
        <v>12402</v>
      </c>
      <c r="U153" s="37">
        <v>8336</v>
      </c>
      <c r="V153" s="38">
        <v>10877</v>
      </c>
      <c r="W153" s="38">
        <v>10878</v>
      </c>
      <c r="X153" s="37">
        <v>7980</v>
      </c>
      <c r="Y153" s="37">
        <v>5509</v>
      </c>
      <c r="Z153" s="37">
        <v>4255</v>
      </c>
      <c r="AA153" s="37">
        <v>3720</v>
      </c>
      <c r="AB153" s="37">
        <v>4003</v>
      </c>
      <c r="AC153" s="37">
        <v>2892</v>
      </c>
      <c r="AD153" s="37">
        <v>2503</v>
      </c>
      <c r="AE153" s="37">
        <v>2626</v>
      </c>
      <c r="AF153" s="37">
        <v>2400</v>
      </c>
      <c r="AG153" s="37">
        <v>2203</v>
      </c>
      <c r="AH153" s="37">
        <v>2018</v>
      </c>
      <c r="AI153" s="37">
        <v>1770</v>
      </c>
      <c r="AJ153" s="37">
        <v>1389</v>
      </c>
      <c r="AK153" s="37">
        <v>1449</v>
      </c>
      <c r="AL153" s="37">
        <v>1338</v>
      </c>
      <c r="AM153" s="37">
        <v>1472</v>
      </c>
      <c r="AN153" s="37">
        <v>1300</v>
      </c>
      <c r="AO153" s="37">
        <v>866</v>
      </c>
      <c r="AP153" s="37">
        <v>709</v>
      </c>
      <c r="AQ153" s="37">
        <v>666</v>
      </c>
      <c r="AR153" s="37">
        <v>525</v>
      </c>
      <c r="AS153" s="37">
        <v>555</v>
      </c>
      <c r="AT153" s="37">
        <v>453</v>
      </c>
      <c r="AU153" s="37">
        <v>505</v>
      </c>
      <c r="AV153" s="37">
        <v>430</v>
      </c>
      <c r="AW153" s="37">
        <v>423</v>
      </c>
      <c r="AX153" s="37">
        <v>409</v>
      </c>
      <c r="AY153" s="37">
        <v>441</v>
      </c>
      <c r="AZ153" s="37">
        <v>337</v>
      </c>
      <c r="BA153" s="37">
        <v>296</v>
      </c>
    </row>
    <row r="154" spans="1:53" ht="15" customHeight="1">
      <c r="A154" s="12" t="s">
        <v>609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6">
        <v>3</v>
      </c>
      <c r="AW154" s="38"/>
      <c r="AX154" s="38"/>
      <c r="AY154" s="38"/>
      <c r="AZ154" s="38"/>
      <c r="BA154" s="38"/>
    </row>
    <row r="155" spans="1:53" ht="15" customHeight="1">
      <c r="A155" s="10" t="s">
        <v>326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</row>
    <row r="156" spans="1:53" ht="15" customHeight="1">
      <c r="A156" s="12" t="s">
        <v>327</v>
      </c>
      <c r="B156" s="26">
        <v>-42077</v>
      </c>
      <c r="C156" s="26">
        <v>-39691</v>
      </c>
      <c r="D156" s="26">
        <v>-39733</v>
      </c>
      <c r="E156" s="26">
        <v>-46328</v>
      </c>
      <c r="F156" s="26">
        <v>-42081</v>
      </c>
      <c r="G156" s="26">
        <v>-34304</v>
      </c>
      <c r="H156" s="26">
        <v>-26827</v>
      </c>
      <c r="I156" s="26">
        <v>-30128</v>
      </c>
      <c r="J156" s="26">
        <v>-31273</v>
      </c>
      <c r="K156" s="26">
        <v>-39877</v>
      </c>
      <c r="L156" s="26">
        <v>-43285</v>
      </c>
      <c r="M156" s="26">
        <v>-47417</v>
      </c>
      <c r="N156" s="26">
        <v>-57496</v>
      </c>
      <c r="O156" s="26">
        <v>-63524</v>
      </c>
      <c r="P156" s="26">
        <v>-63692</v>
      </c>
      <c r="Q156" s="26">
        <v>-61431</v>
      </c>
      <c r="R156" s="26">
        <v>-55092</v>
      </c>
      <c r="S156" s="26">
        <v>-57768</v>
      </c>
      <c r="T156" s="26">
        <v>-59819</v>
      </c>
      <c r="U156" s="26">
        <v>-54382</v>
      </c>
      <c r="V156" s="26">
        <v>-51838</v>
      </c>
      <c r="W156" s="26">
        <v>-48202</v>
      </c>
      <c r="X156" s="26">
        <v>-44903</v>
      </c>
      <c r="Y156" s="26">
        <v>-41114</v>
      </c>
      <c r="Z156" s="26">
        <v>-41206</v>
      </c>
      <c r="AA156" s="26">
        <v>-42309</v>
      </c>
      <c r="AB156" s="26">
        <v>-43956</v>
      </c>
      <c r="AC156" s="26">
        <v>-41711</v>
      </c>
      <c r="AD156" s="26">
        <v>-38289</v>
      </c>
      <c r="AE156" s="26">
        <v>-35452</v>
      </c>
      <c r="AF156" s="26">
        <v>-32306</v>
      </c>
      <c r="AG156" s="26">
        <v>-29449</v>
      </c>
      <c r="AH156" s="26">
        <v>-26140</v>
      </c>
      <c r="AI156" s="26">
        <v>-23293</v>
      </c>
      <c r="AJ156" s="26">
        <v>-20621</v>
      </c>
      <c r="AK156" s="26">
        <v>-18320</v>
      </c>
      <c r="AL156" s="26">
        <v>-15708</v>
      </c>
      <c r="AM156" s="26">
        <v>-13976</v>
      </c>
      <c r="AN156" s="26">
        <v>-12227</v>
      </c>
      <c r="AO156" s="26">
        <v>-10966</v>
      </c>
      <c r="AP156" s="26">
        <v>-13972</v>
      </c>
      <c r="AQ156" s="26">
        <v>-13630</v>
      </c>
      <c r="AR156" s="26">
        <v>-12237</v>
      </c>
      <c r="AS156" s="26">
        <v>-10973</v>
      </c>
      <c r="AT156" s="22">
        <v>-8753</v>
      </c>
      <c r="AU156" s="22">
        <v>-8085</v>
      </c>
      <c r="AV156" s="22">
        <v>-7214</v>
      </c>
      <c r="AW156" s="22">
        <v>-7270</v>
      </c>
      <c r="AX156" s="22">
        <v>-9550</v>
      </c>
      <c r="AY156" s="22">
        <v>-9482</v>
      </c>
      <c r="AZ156" s="22">
        <v>-3204</v>
      </c>
      <c r="BA156" s="22">
        <v>-3231</v>
      </c>
    </row>
    <row r="157" spans="1:53" ht="15" customHeight="1">
      <c r="A157" s="12" t="s">
        <v>328</v>
      </c>
      <c r="B157" s="38">
        <v>28823</v>
      </c>
      <c r="C157" s="38">
        <v>18389</v>
      </c>
      <c r="D157" s="38">
        <v>18387</v>
      </c>
      <c r="E157" s="38">
        <v>19075</v>
      </c>
      <c r="F157" s="38">
        <v>19042</v>
      </c>
      <c r="G157" s="38">
        <v>19142</v>
      </c>
      <c r="H157" s="38">
        <v>10612</v>
      </c>
      <c r="I157" s="38">
        <v>10610</v>
      </c>
      <c r="J157" s="38">
        <v>10503</v>
      </c>
      <c r="K157" s="37">
        <v>612</v>
      </c>
      <c r="L157" s="37">
        <v>605</v>
      </c>
      <c r="M157" s="37">
        <v>581</v>
      </c>
      <c r="N157" s="37">
        <v>579</v>
      </c>
      <c r="O157" s="37">
        <v>556</v>
      </c>
      <c r="P157" s="37">
        <v>527</v>
      </c>
      <c r="Q157" s="37">
        <v>523</v>
      </c>
      <c r="R157" s="37">
        <v>528</v>
      </c>
      <c r="S157" s="37">
        <v>472</v>
      </c>
      <c r="T157" s="37">
        <v>470</v>
      </c>
      <c r="U157" s="37">
        <v>473</v>
      </c>
      <c r="V157" s="37">
        <v>431</v>
      </c>
      <c r="W157" s="37">
        <v>394</v>
      </c>
      <c r="X157" s="37">
        <v>340</v>
      </c>
      <c r="Y157" s="38">
        <v>0</v>
      </c>
      <c r="Z157" s="38">
        <v>0</v>
      </c>
      <c r="AA157" s="38">
        <v>0</v>
      </c>
      <c r="AB157" s="38">
        <v>0</v>
      </c>
      <c r="AC157" s="38"/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38">
        <v>0</v>
      </c>
      <c r="AJ157" s="38">
        <v>0</v>
      </c>
      <c r="AK157" s="37">
        <v>114</v>
      </c>
      <c r="AL157" s="37">
        <v>126</v>
      </c>
      <c r="AM157" s="37">
        <v>149</v>
      </c>
      <c r="AN157" s="37">
        <v>186</v>
      </c>
      <c r="AO157" s="37">
        <v>233</v>
      </c>
      <c r="AP157" s="37">
        <v>278</v>
      </c>
      <c r="AQ157" s="37">
        <v>326</v>
      </c>
      <c r="AR157" s="37">
        <v>392</v>
      </c>
      <c r="AS157" s="37">
        <v>476</v>
      </c>
      <c r="AT157" s="37">
        <v>575</v>
      </c>
      <c r="AU157" s="37">
        <v>2167</v>
      </c>
      <c r="AV157" s="37">
        <v>2258</v>
      </c>
      <c r="AW157" s="37">
        <v>2356</v>
      </c>
      <c r="AX157" s="37">
        <v>902</v>
      </c>
      <c r="AY157" s="37">
        <v>706</v>
      </c>
      <c r="AZ157" s="37">
        <v>706</v>
      </c>
      <c r="BA157" s="37">
        <v>677</v>
      </c>
    </row>
    <row r="158" spans="1:53" ht="15" customHeight="1">
      <c r="A158" s="12" t="s">
        <v>329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>
        <v>0</v>
      </c>
      <c r="R158" s="38">
        <v>0</v>
      </c>
      <c r="S158" s="38">
        <v>0</v>
      </c>
      <c r="T158" s="38">
        <v>0</v>
      </c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</row>
    <row r="159" spans="1:53" ht="15" customHeight="1">
      <c r="A159" s="12" t="s">
        <v>330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7">
        <v>2000</v>
      </c>
      <c r="R159" s="37">
        <v>2000</v>
      </c>
      <c r="S159" s="37">
        <v>2000</v>
      </c>
      <c r="T159" s="37">
        <v>2000</v>
      </c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</row>
    <row r="160" spans="1:53" ht="15" customHeight="1">
      <c r="A160" s="10" t="s">
        <v>331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</row>
    <row r="161" spans="1:53" ht="15" customHeight="1">
      <c r="A161" s="12" t="s">
        <v>332</v>
      </c>
      <c r="B161" s="38">
        <v>29000</v>
      </c>
      <c r="C161" s="38"/>
      <c r="D161" s="38"/>
      <c r="E161" s="38">
        <v>18500</v>
      </c>
      <c r="F161" s="38">
        <v>18500</v>
      </c>
      <c r="G161" s="38">
        <v>18500</v>
      </c>
      <c r="H161" s="36">
        <v>10000</v>
      </c>
      <c r="I161" s="36">
        <v>10000</v>
      </c>
      <c r="J161" s="36">
        <v>10000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</row>
    <row r="162" spans="1:53" ht="15" customHeight="1">
      <c r="A162" s="15" t="s">
        <v>333</v>
      </c>
      <c r="B162" s="38">
        <v>0</v>
      </c>
      <c r="C162" s="38"/>
      <c r="D162" s="38"/>
      <c r="E162" s="38"/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 ht="15" customHeight="1">
      <c r="A163" s="15" t="s">
        <v>334</v>
      </c>
      <c r="B163" s="37">
        <v>2750</v>
      </c>
      <c r="C163" s="38"/>
      <c r="D163" s="38"/>
      <c r="E163" s="38">
        <v>0</v>
      </c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</row>
    <row r="164" spans="1:53" ht="15" customHeight="1">
      <c r="A164" s="15" t="s">
        <v>335</v>
      </c>
      <c r="B164" s="37">
        <v>1500</v>
      </c>
      <c r="C164" s="38"/>
      <c r="D164" s="38"/>
      <c r="E164" s="37">
        <v>2750</v>
      </c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</row>
    <row r="165" spans="1:53" ht="15" customHeight="1">
      <c r="A165" s="15" t="s">
        <v>336</v>
      </c>
      <c r="B165" s="37">
        <v>1000</v>
      </c>
      <c r="C165" s="38"/>
      <c r="D165" s="38"/>
      <c r="E165" s="37">
        <v>1500</v>
      </c>
      <c r="F165" s="37">
        <v>2750</v>
      </c>
      <c r="G165" s="37">
        <v>2750</v>
      </c>
      <c r="H165" s="37">
        <v>2750</v>
      </c>
      <c r="I165" s="37">
        <v>2750</v>
      </c>
      <c r="J165" s="37">
        <v>2750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</row>
    <row r="166" spans="1:53" ht="15" customHeight="1">
      <c r="A166" s="15" t="s">
        <v>337</v>
      </c>
      <c r="B166" s="38">
        <v>23750</v>
      </c>
      <c r="C166" s="38"/>
      <c r="D166" s="38"/>
      <c r="E166" s="38">
        <v>14250</v>
      </c>
      <c r="F166" s="38">
        <v>15750</v>
      </c>
      <c r="G166" s="38">
        <v>15750</v>
      </c>
      <c r="H166" s="37">
        <v>7250</v>
      </c>
      <c r="I166" s="37">
        <v>7250</v>
      </c>
      <c r="J166" s="37">
        <v>7250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</row>
    <row r="167" spans="1:53" ht="15" customHeight="1">
      <c r="A167" s="12" t="s">
        <v>338</v>
      </c>
      <c r="B167" s="37">
        <v>2750</v>
      </c>
      <c r="C167" s="38"/>
      <c r="D167" s="38"/>
      <c r="E167" s="38">
        <v>0</v>
      </c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 ht="15" customHeight="1">
      <c r="A168" s="12" t="s">
        <v>339</v>
      </c>
      <c r="B168" s="37">
        <v>2500</v>
      </c>
      <c r="C168" s="38"/>
      <c r="D168" s="38"/>
      <c r="E168" s="37">
        <v>4250</v>
      </c>
      <c r="F168" s="37">
        <v>2750</v>
      </c>
      <c r="G168" s="37">
        <v>2750</v>
      </c>
      <c r="H168" s="37">
        <v>2750</v>
      </c>
      <c r="I168" s="37">
        <v>2750</v>
      </c>
      <c r="J168" s="37">
        <v>2750</v>
      </c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</row>
    <row r="169" spans="1:53" ht="15" customHeight="1">
      <c r="A169" s="12" t="s">
        <v>340</v>
      </c>
      <c r="B169" s="38">
        <v>23750</v>
      </c>
      <c r="C169" s="38"/>
      <c r="D169" s="38"/>
      <c r="E169" s="38">
        <v>14250</v>
      </c>
      <c r="F169" s="38">
        <v>15750</v>
      </c>
      <c r="G169" s="38">
        <v>15750</v>
      </c>
      <c r="H169" s="37">
        <v>7250</v>
      </c>
      <c r="I169" s="37">
        <v>7250</v>
      </c>
      <c r="J169" s="37">
        <v>7250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</row>
    <row r="170" spans="1:53" ht="15" customHeight="1">
      <c r="A170" s="10" t="s">
        <v>341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</row>
    <row r="171" spans="1:53" ht="15" customHeight="1">
      <c r="A171" s="12" t="s">
        <v>342</v>
      </c>
      <c r="B171" s="38"/>
      <c r="C171" s="38"/>
      <c r="D171" s="38"/>
      <c r="E171" s="37">
        <v>690</v>
      </c>
      <c r="F171" s="37">
        <v>659</v>
      </c>
      <c r="G171" s="37">
        <v>760</v>
      </c>
      <c r="H171" s="37">
        <v>687</v>
      </c>
      <c r="I171" s="37">
        <v>687</v>
      </c>
      <c r="J171" s="37">
        <v>581</v>
      </c>
      <c r="K171" s="37">
        <v>612</v>
      </c>
      <c r="L171" s="37">
        <v>605</v>
      </c>
      <c r="M171" s="37">
        <v>581</v>
      </c>
      <c r="N171" s="37">
        <v>579</v>
      </c>
      <c r="O171" s="37">
        <v>556</v>
      </c>
      <c r="P171" s="37">
        <v>527</v>
      </c>
      <c r="Q171" s="37">
        <v>523</v>
      </c>
      <c r="R171" s="37">
        <v>528</v>
      </c>
      <c r="S171" s="37">
        <v>472</v>
      </c>
      <c r="T171" s="37">
        <v>470</v>
      </c>
      <c r="U171" s="37">
        <v>473</v>
      </c>
      <c r="V171" s="37">
        <v>431</v>
      </c>
      <c r="W171" s="37">
        <v>394</v>
      </c>
      <c r="X171" s="37">
        <v>340</v>
      </c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7">
        <v>677</v>
      </c>
    </row>
    <row r="172" spans="1:53" ht="15" customHeight="1">
      <c r="A172" s="15" t="s">
        <v>343</v>
      </c>
      <c r="B172" s="38"/>
      <c r="C172" s="38"/>
      <c r="D172" s="38"/>
      <c r="E172" s="37">
        <v>111</v>
      </c>
      <c r="F172" s="36">
        <v>61</v>
      </c>
      <c r="G172" s="37">
        <v>168</v>
      </c>
      <c r="H172" s="37">
        <v>115</v>
      </c>
      <c r="I172" s="37">
        <v>146</v>
      </c>
      <c r="J172" s="36">
        <v>28</v>
      </c>
      <c r="K172" s="36">
        <v>60</v>
      </c>
      <c r="L172" s="36">
        <v>78</v>
      </c>
      <c r="M172" s="36">
        <v>90</v>
      </c>
      <c r="N172" s="36">
        <v>41</v>
      </c>
      <c r="O172" s="36">
        <v>51</v>
      </c>
      <c r="P172" s="36">
        <v>53</v>
      </c>
      <c r="Q172" s="36">
        <v>68</v>
      </c>
      <c r="R172" s="36">
        <v>38</v>
      </c>
      <c r="S172" s="36">
        <v>38</v>
      </c>
      <c r="T172" s="36">
        <v>45</v>
      </c>
      <c r="U172" s="36">
        <v>69</v>
      </c>
      <c r="V172" s="36">
        <v>26</v>
      </c>
      <c r="W172" s="36">
        <v>30</v>
      </c>
      <c r="X172" s="36">
        <v>53</v>
      </c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7">
        <v>322</v>
      </c>
    </row>
    <row r="173" spans="1:53" ht="15" customHeight="1">
      <c r="A173" s="15" t="s">
        <v>344</v>
      </c>
      <c r="B173" s="38"/>
      <c r="C173" s="38"/>
      <c r="D173" s="38"/>
      <c r="E173" s="36">
        <v>64</v>
      </c>
      <c r="F173" s="36">
        <v>60</v>
      </c>
      <c r="G173" s="36">
        <v>60</v>
      </c>
      <c r="H173" s="36">
        <v>60</v>
      </c>
      <c r="I173" s="36">
        <v>57</v>
      </c>
      <c r="J173" s="36">
        <v>68</v>
      </c>
      <c r="K173" s="36">
        <v>70</v>
      </c>
      <c r="L173" s="36">
        <v>69</v>
      </c>
      <c r="M173" s="36">
        <v>65</v>
      </c>
      <c r="N173" s="36">
        <v>64</v>
      </c>
      <c r="O173" s="36">
        <v>55</v>
      </c>
      <c r="P173" s="36">
        <v>52</v>
      </c>
      <c r="Q173" s="36">
        <v>51</v>
      </c>
      <c r="R173" s="36">
        <v>53</v>
      </c>
      <c r="S173" s="36">
        <v>49</v>
      </c>
      <c r="T173" s="36">
        <v>49</v>
      </c>
      <c r="U173" s="36">
        <v>48</v>
      </c>
      <c r="V173" s="36">
        <v>44</v>
      </c>
      <c r="W173" s="36">
        <v>43</v>
      </c>
      <c r="X173" s="36">
        <v>35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7">
        <v>228</v>
      </c>
    </row>
    <row r="174" spans="1:53" ht="15" customHeight="1">
      <c r="A174" s="15" t="s">
        <v>345</v>
      </c>
      <c r="B174" s="38"/>
      <c r="C174" s="38"/>
      <c r="D174" s="38"/>
      <c r="E174" s="36">
        <v>64</v>
      </c>
      <c r="F174" s="36">
        <v>61</v>
      </c>
      <c r="G174" s="36">
        <v>61</v>
      </c>
      <c r="H174" s="36">
        <v>60</v>
      </c>
      <c r="I174" s="36">
        <v>57</v>
      </c>
      <c r="J174" s="36">
        <v>55</v>
      </c>
      <c r="K174" s="36">
        <v>52</v>
      </c>
      <c r="L174" s="36">
        <v>47</v>
      </c>
      <c r="M174" s="36">
        <v>45</v>
      </c>
      <c r="N174" s="36">
        <v>58</v>
      </c>
      <c r="O174" s="36">
        <v>49</v>
      </c>
      <c r="P174" s="36">
        <v>44</v>
      </c>
      <c r="Q174" s="36">
        <v>41</v>
      </c>
      <c r="R174" s="36">
        <v>46</v>
      </c>
      <c r="S174" s="36">
        <v>39</v>
      </c>
      <c r="T174" s="36">
        <v>38</v>
      </c>
      <c r="U174" s="36">
        <v>35</v>
      </c>
      <c r="V174" s="36">
        <v>39</v>
      </c>
      <c r="W174" s="36">
        <v>34</v>
      </c>
      <c r="X174" s="36">
        <v>26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7">
        <v>109</v>
      </c>
    </row>
    <row r="175" spans="1:53" ht="15" customHeight="1">
      <c r="A175" s="15" t="s">
        <v>346</v>
      </c>
      <c r="B175" s="38"/>
      <c r="C175" s="38"/>
      <c r="D175" s="38"/>
      <c r="E175" s="36">
        <v>60</v>
      </c>
      <c r="F175" s="36">
        <v>60</v>
      </c>
      <c r="G175" s="36">
        <v>59</v>
      </c>
      <c r="H175" s="36">
        <v>56</v>
      </c>
      <c r="I175" s="36">
        <v>53</v>
      </c>
      <c r="J175" s="36">
        <v>47</v>
      </c>
      <c r="K175" s="36">
        <v>48</v>
      </c>
      <c r="L175" s="36">
        <v>47</v>
      </c>
      <c r="M175" s="36">
        <v>45</v>
      </c>
      <c r="N175" s="36">
        <v>45</v>
      </c>
      <c r="O175" s="36">
        <v>43</v>
      </c>
      <c r="P175" s="36">
        <v>42</v>
      </c>
      <c r="Q175" s="36">
        <v>41</v>
      </c>
      <c r="R175" s="36">
        <v>40</v>
      </c>
      <c r="S175" s="36">
        <v>37</v>
      </c>
      <c r="T175" s="36">
        <v>36</v>
      </c>
      <c r="U175" s="36">
        <v>35</v>
      </c>
      <c r="V175" s="36">
        <v>32</v>
      </c>
      <c r="W175" s="36">
        <v>30</v>
      </c>
      <c r="X175" s="36">
        <v>24</v>
      </c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6">
        <v>17</v>
      </c>
    </row>
    <row r="176" spans="1:53" ht="15" customHeight="1">
      <c r="A176" s="15" t="s">
        <v>347</v>
      </c>
      <c r="B176" s="38"/>
      <c r="C176" s="38"/>
      <c r="D176" s="38"/>
      <c r="E176" s="36">
        <v>60</v>
      </c>
      <c r="F176" s="36">
        <v>57</v>
      </c>
      <c r="G176" s="36">
        <v>57</v>
      </c>
      <c r="H176" s="36">
        <v>54</v>
      </c>
      <c r="I176" s="36">
        <v>52</v>
      </c>
      <c r="J176" s="36">
        <v>47</v>
      </c>
      <c r="K176" s="36">
        <v>49</v>
      </c>
      <c r="L176" s="36">
        <v>47</v>
      </c>
      <c r="M176" s="36">
        <v>45</v>
      </c>
      <c r="N176" s="36">
        <v>45</v>
      </c>
      <c r="O176" s="36">
        <v>43</v>
      </c>
      <c r="P176" s="36">
        <v>42</v>
      </c>
      <c r="Q176" s="36">
        <v>41</v>
      </c>
      <c r="R176" s="36">
        <v>40</v>
      </c>
      <c r="S176" s="36">
        <v>37</v>
      </c>
      <c r="T176" s="36">
        <v>36</v>
      </c>
      <c r="U176" s="36">
        <v>35</v>
      </c>
      <c r="V176" s="36">
        <v>32</v>
      </c>
      <c r="W176" s="36">
        <v>30</v>
      </c>
      <c r="X176" s="36">
        <v>24</v>
      </c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6">
        <v>11</v>
      </c>
    </row>
    <row r="177" spans="1:53" ht="15" customHeight="1">
      <c r="A177" s="15" t="s">
        <v>348</v>
      </c>
      <c r="B177" s="38"/>
      <c r="C177" s="38"/>
      <c r="D177" s="38"/>
      <c r="E177" s="37">
        <v>492</v>
      </c>
      <c r="F177" s="37">
        <v>505</v>
      </c>
      <c r="G177" s="37">
        <v>504</v>
      </c>
      <c r="H177" s="37">
        <v>491</v>
      </c>
      <c r="I177" s="37">
        <v>460</v>
      </c>
      <c r="J177" s="37">
        <v>452</v>
      </c>
      <c r="K177" s="37">
        <v>452</v>
      </c>
      <c r="L177" s="37">
        <v>434</v>
      </c>
      <c r="M177" s="37">
        <v>406</v>
      </c>
      <c r="N177" s="37">
        <v>444</v>
      </c>
      <c r="O177" s="37">
        <v>434</v>
      </c>
      <c r="P177" s="37">
        <v>413</v>
      </c>
      <c r="Q177" s="37">
        <v>401</v>
      </c>
      <c r="R177" s="37">
        <v>432</v>
      </c>
      <c r="S177" s="37">
        <v>389</v>
      </c>
      <c r="T177" s="37">
        <v>386</v>
      </c>
      <c r="U177" s="37">
        <v>371</v>
      </c>
      <c r="V177" s="37">
        <v>373</v>
      </c>
      <c r="W177" s="37">
        <v>334</v>
      </c>
      <c r="X177" s="37">
        <v>266</v>
      </c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7">
        <v>130</v>
      </c>
    </row>
    <row r="178" spans="1:53" ht="15" customHeight="1">
      <c r="A178" s="15" t="s">
        <v>349</v>
      </c>
      <c r="B178" s="38"/>
      <c r="C178" s="38"/>
      <c r="D178" s="38"/>
      <c r="E178" s="37">
        <v>161</v>
      </c>
      <c r="F178" s="37">
        <v>145</v>
      </c>
      <c r="G178" s="37">
        <v>149</v>
      </c>
      <c r="H178" s="37">
        <v>149</v>
      </c>
      <c r="I178" s="37">
        <v>138</v>
      </c>
      <c r="J178" s="37">
        <v>116</v>
      </c>
      <c r="K178" s="37">
        <v>119</v>
      </c>
      <c r="L178" s="37">
        <v>117</v>
      </c>
      <c r="M178" s="37">
        <v>115</v>
      </c>
      <c r="N178" s="37">
        <v>118</v>
      </c>
      <c r="O178" s="37">
        <v>119</v>
      </c>
      <c r="P178" s="37">
        <v>119</v>
      </c>
      <c r="Q178" s="37">
        <v>120</v>
      </c>
      <c r="R178" s="37">
        <v>121</v>
      </c>
      <c r="S178" s="37">
        <v>117</v>
      </c>
      <c r="T178" s="37">
        <v>120</v>
      </c>
      <c r="U178" s="37">
        <v>120</v>
      </c>
      <c r="V178" s="37">
        <v>115</v>
      </c>
      <c r="W178" s="37">
        <v>107</v>
      </c>
      <c r="X178" s="36">
        <v>88</v>
      </c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7">
        <v>140</v>
      </c>
    </row>
    <row r="179" spans="1:53" ht="15" customHeight="1">
      <c r="A179" s="12" t="s">
        <v>350</v>
      </c>
      <c r="B179" s="38"/>
      <c r="C179" s="38"/>
      <c r="D179" s="38"/>
      <c r="E179" s="37">
        <v>128</v>
      </c>
      <c r="F179" s="37">
        <v>121</v>
      </c>
      <c r="G179" s="37">
        <v>121</v>
      </c>
      <c r="H179" s="37">
        <v>120</v>
      </c>
      <c r="I179" s="37">
        <v>114</v>
      </c>
      <c r="J179" s="37">
        <v>123</v>
      </c>
      <c r="K179" s="37">
        <v>122</v>
      </c>
      <c r="L179" s="37">
        <v>116</v>
      </c>
      <c r="M179" s="37">
        <v>110</v>
      </c>
      <c r="N179" s="37">
        <v>122</v>
      </c>
      <c r="O179" s="37">
        <v>104</v>
      </c>
      <c r="P179" s="36">
        <v>96</v>
      </c>
      <c r="Q179" s="36">
        <v>92</v>
      </c>
      <c r="R179" s="36">
        <v>99</v>
      </c>
      <c r="S179" s="36">
        <v>88</v>
      </c>
      <c r="T179" s="36">
        <v>87</v>
      </c>
      <c r="U179" s="36">
        <v>83</v>
      </c>
      <c r="V179" s="36">
        <v>83</v>
      </c>
      <c r="W179" s="36">
        <v>77</v>
      </c>
      <c r="X179" s="36">
        <v>61</v>
      </c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7">
        <v>337</v>
      </c>
    </row>
    <row r="180" spans="1:53" ht="15" customHeight="1">
      <c r="A180" s="12" t="s">
        <v>351</v>
      </c>
      <c r="B180" s="38"/>
      <c r="C180" s="38"/>
      <c r="D180" s="38"/>
      <c r="E180" s="37">
        <v>120</v>
      </c>
      <c r="F180" s="37">
        <v>117</v>
      </c>
      <c r="G180" s="37">
        <v>116</v>
      </c>
      <c r="H180" s="37">
        <v>110</v>
      </c>
      <c r="I180" s="37">
        <v>105</v>
      </c>
      <c r="J180" s="36">
        <v>94</v>
      </c>
      <c r="K180" s="36">
        <v>97</v>
      </c>
      <c r="L180" s="36">
        <v>94</v>
      </c>
      <c r="M180" s="36">
        <v>90</v>
      </c>
      <c r="N180" s="36">
        <v>90</v>
      </c>
      <c r="O180" s="36">
        <v>86</v>
      </c>
      <c r="P180" s="36">
        <v>84</v>
      </c>
      <c r="Q180" s="36">
        <v>82</v>
      </c>
      <c r="R180" s="36">
        <v>80</v>
      </c>
      <c r="S180" s="36">
        <v>74</v>
      </c>
      <c r="T180" s="36">
        <v>72</v>
      </c>
      <c r="U180" s="36">
        <v>70</v>
      </c>
      <c r="V180" s="36">
        <v>64</v>
      </c>
      <c r="W180" s="36">
        <v>60</v>
      </c>
      <c r="X180" s="36">
        <v>48</v>
      </c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6">
        <v>28</v>
      </c>
    </row>
    <row r="181" spans="1:53" ht="15" customHeight="1">
      <c r="A181" s="12" t="s">
        <v>352</v>
      </c>
      <c r="B181" s="38"/>
      <c r="C181" s="38"/>
      <c r="D181" s="38"/>
      <c r="E181" s="37">
        <v>492</v>
      </c>
      <c r="F181" s="37">
        <v>505</v>
      </c>
      <c r="G181" s="37">
        <v>504</v>
      </c>
      <c r="H181" s="37">
        <v>491</v>
      </c>
      <c r="I181" s="37">
        <v>460</v>
      </c>
      <c r="J181" s="37">
        <v>452</v>
      </c>
      <c r="K181" s="37">
        <v>452</v>
      </c>
      <c r="L181" s="37">
        <v>434</v>
      </c>
      <c r="M181" s="37">
        <v>406</v>
      </c>
      <c r="N181" s="37">
        <v>444</v>
      </c>
      <c r="O181" s="37">
        <v>434</v>
      </c>
      <c r="P181" s="37">
        <v>413</v>
      </c>
      <c r="Q181" s="37">
        <v>401</v>
      </c>
      <c r="R181" s="37">
        <v>432</v>
      </c>
      <c r="S181" s="37">
        <v>389</v>
      </c>
      <c r="T181" s="37">
        <v>386</v>
      </c>
      <c r="U181" s="37">
        <v>371</v>
      </c>
      <c r="V181" s="37">
        <v>373</v>
      </c>
      <c r="W181" s="37">
        <v>334</v>
      </c>
      <c r="X181" s="37">
        <v>266</v>
      </c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7">
        <v>130</v>
      </c>
    </row>
    <row r="182" spans="1:53" ht="15" customHeight="1">
      <c r="A182" s="10" t="s">
        <v>353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</row>
    <row r="183" spans="1:53" ht="15" customHeight="1">
      <c r="A183" s="12" t="s">
        <v>354</v>
      </c>
      <c r="B183" s="36">
        <v>11.4</v>
      </c>
      <c r="C183" s="36">
        <v>11.2</v>
      </c>
      <c r="D183" s="36">
        <v>11.5</v>
      </c>
      <c r="E183" s="36">
        <v>11.6</v>
      </c>
      <c r="F183" s="36">
        <v>13.9</v>
      </c>
      <c r="G183" s="36">
        <v>12.3</v>
      </c>
      <c r="H183" s="36">
        <v>12.2</v>
      </c>
      <c r="I183" s="36">
        <v>12.5</v>
      </c>
      <c r="J183" s="36">
        <v>12.7</v>
      </c>
      <c r="K183" s="36">
        <v>12.9</v>
      </c>
      <c r="L183" s="36">
        <v>12.8</v>
      </c>
      <c r="M183" s="36">
        <v>13</v>
      </c>
      <c r="N183" s="36">
        <v>12.6</v>
      </c>
      <c r="O183" s="36">
        <v>12.5</v>
      </c>
      <c r="P183" s="36">
        <v>12.5</v>
      </c>
      <c r="Q183" s="36">
        <v>12.2</v>
      </c>
      <c r="R183" s="36">
        <v>12.4</v>
      </c>
      <c r="S183" s="36">
        <v>12.6</v>
      </c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</row>
    <row r="184" spans="1:53" ht="15" customHeight="1">
      <c r="A184" s="12" t="s">
        <v>355</v>
      </c>
      <c r="B184" s="38"/>
      <c r="C184" s="38"/>
      <c r="D184" s="38"/>
      <c r="E184" s="36">
        <v>14</v>
      </c>
      <c r="F184" s="36">
        <v>11.9</v>
      </c>
      <c r="G184" s="36">
        <v>14.1</v>
      </c>
      <c r="H184" s="36">
        <v>14.3</v>
      </c>
      <c r="I184" s="36">
        <v>14.4</v>
      </c>
      <c r="J184" s="36">
        <v>13.9</v>
      </c>
      <c r="K184" s="36">
        <v>13.9</v>
      </c>
      <c r="L184" s="36">
        <v>13.9</v>
      </c>
      <c r="M184" s="36">
        <v>13.9</v>
      </c>
      <c r="N184" s="36">
        <v>14.1</v>
      </c>
      <c r="O184" s="36">
        <v>14.7</v>
      </c>
      <c r="P184" s="36">
        <v>14.8</v>
      </c>
      <c r="Q184" s="36">
        <v>14.9</v>
      </c>
      <c r="R184" s="36">
        <v>15.1</v>
      </c>
      <c r="S184" s="36">
        <v>15</v>
      </c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</row>
    <row r="185" spans="1:53" ht="15" customHeight="1">
      <c r="A185" s="12" t="s">
        <v>356</v>
      </c>
      <c r="B185" s="42"/>
      <c r="C185" s="42"/>
      <c r="D185" s="42"/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spans="1:53" ht="15" customHeight="1">
      <c r="A186" s="12" t="s">
        <v>357</v>
      </c>
      <c r="B186" s="42"/>
      <c r="C186" s="42"/>
      <c r="D186" s="42"/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spans="1:53" ht="15" customHeight="1">
      <c r="A187" s="10" t="s">
        <v>191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</row>
    <row r="188" spans="1:53" ht="15" customHeight="1">
      <c r="A188" s="12" t="s">
        <v>358</v>
      </c>
      <c r="B188" s="38">
        <v>13885</v>
      </c>
      <c r="C188" s="38">
        <v>17382</v>
      </c>
      <c r="D188" s="38">
        <v>14922</v>
      </c>
      <c r="E188" s="38">
        <v>11543</v>
      </c>
      <c r="F188" s="38">
        <v>10957</v>
      </c>
      <c r="G188" s="38">
        <v>10854</v>
      </c>
      <c r="H188" s="38">
        <v>15551</v>
      </c>
      <c r="I188" s="38">
        <v>17842</v>
      </c>
      <c r="J188" s="38">
        <v>21320</v>
      </c>
      <c r="K188" s="38">
        <v>21089</v>
      </c>
      <c r="L188" s="38">
        <v>23293</v>
      </c>
      <c r="M188" s="38">
        <v>28930</v>
      </c>
      <c r="N188" s="38">
        <v>43113</v>
      </c>
      <c r="O188" s="38">
        <v>49637</v>
      </c>
      <c r="P188" s="38">
        <v>45092</v>
      </c>
      <c r="Q188" s="38">
        <v>43113</v>
      </c>
      <c r="R188" s="38">
        <v>42238</v>
      </c>
      <c r="S188" s="38">
        <v>35777</v>
      </c>
      <c r="T188" s="38">
        <v>30662</v>
      </c>
      <c r="U188" s="38">
        <v>32093</v>
      </c>
      <c r="V188" s="38">
        <v>32772</v>
      </c>
      <c r="W188" s="38">
        <v>31105</v>
      </c>
      <c r="X188" s="38">
        <v>32316</v>
      </c>
      <c r="Y188" s="38">
        <v>33444</v>
      </c>
      <c r="Z188" s="38">
        <v>34048</v>
      </c>
      <c r="AA188" s="38">
        <v>33611</v>
      </c>
      <c r="AB188" s="38">
        <v>33244</v>
      </c>
      <c r="AC188" s="38">
        <v>36724</v>
      </c>
      <c r="AD188" s="38">
        <v>33697</v>
      </c>
      <c r="AE188" s="38">
        <v>31237</v>
      </c>
      <c r="AF188" s="38">
        <v>26898</v>
      </c>
      <c r="AG188" s="38">
        <v>22623</v>
      </c>
      <c r="AH188" s="38">
        <v>21695</v>
      </c>
      <c r="AI188" s="38">
        <v>19691</v>
      </c>
      <c r="AJ188" s="38">
        <v>15547</v>
      </c>
      <c r="AK188" s="38">
        <v>14820</v>
      </c>
      <c r="AL188" s="38">
        <v>13039</v>
      </c>
      <c r="AM188" s="37">
        <v>9947</v>
      </c>
      <c r="AN188" s="37">
        <v>9839</v>
      </c>
      <c r="AO188" s="37">
        <v>7651</v>
      </c>
      <c r="AP188" s="37">
        <v>5882</v>
      </c>
      <c r="AQ188" s="37">
        <v>9959</v>
      </c>
      <c r="AR188" s="38">
        <v>10025</v>
      </c>
      <c r="AS188" s="37">
        <v>8647</v>
      </c>
      <c r="AT188" s="37">
        <v>6465</v>
      </c>
      <c r="AU188" s="37">
        <v>7340</v>
      </c>
      <c r="AV188" s="37">
        <v>7654</v>
      </c>
      <c r="AW188" s="37">
        <v>7831</v>
      </c>
      <c r="AX188" s="37">
        <v>8727</v>
      </c>
      <c r="AY188" s="37">
        <v>8835</v>
      </c>
      <c r="AZ188" s="37">
        <v>2373</v>
      </c>
      <c r="BA188" s="37">
        <v>2193</v>
      </c>
    </row>
    <row r="189" spans="1:53" ht="15" customHeight="1">
      <c r="A189" s="12" t="s">
        <v>359</v>
      </c>
      <c r="B189" s="38">
        <v>191902</v>
      </c>
      <c r="C189" s="38">
        <v>177539</v>
      </c>
      <c r="D189" s="38">
        <v>169883</v>
      </c>
      <c r="E189" s="38">
        <v>167107</v>
      </c>
      <c r="F189" s="38">
        <v>158716</v>
      </c>
      <c r="G189" s="38">
        <v>157244</v>
      </c>
      <c r="H189" s="38">
        <v>152291</v>
      </c>
      <c r="I189" s="38">
        <v>150740</v>
      </c>
      <c r="J189" s="38">
        <v>144318</v>
      </c>
      <c r="K189" s="38">
        <v>136869</v>
      </c>
      <c r="L189" s="38">
        <v>129409</v>
      </c>
      <c r="M189" s="38">
        <v>130189</v>
      </c>
      <c r="N189" s="38">
        <v>136024</v>
      </c>
      <c r="O189" s="38">
        <v>135204</v>
      </c>
      <c r="P189" s="38">
        <v>124954</v>
      </c>
      <c r="Q189" s="38">
        <v>122690</v>
      </c>
      <c r="R189" s="38">
        <v>115789</v>
      </c>
      <c r="S189" s="38">
        <v>99617</v>
      </c>
      <c r="T189" s="38">
        <v>95942</v>
      </c>
      <c r="U189" s="38">
        <v>95582</v>
      </c>
      <c r="V189" s="38">
        <v>90101</v>
      </c>
      <c r="W189" s="38">
        <v>84795</v>
      </c>
      <c r="X189" s="38">
        <v>80068</v>
      </c>
      <c r="Y189" s="38">
        <v>69014</v>
      </c>
      <c r="Z189" s="38">
        <v>64511</v>
      </c>
      <c r="AA189" s="38">
        <v>60476</v>
      </c>
      <c r="AB189" s="38">
        <v>58595</v>
      </c>
      <c r="AC189" s="38">
        <v>58224</v>
      </c>
      <c r="AD189" s="38">
        <v>53584</v>
      </c>
      <c r="AE189" s="38">
        <v>49462</v>
      </c>
      <c r="AF189" s="38">
        <v>43484</v>
      </c>
      <c r="AG189" s="38">
        <v>37936</v>
      </c>
      <c r="AH189" s="38">
        <v>35551</v>
      </c>
      <c r="AI189" s="38">
        <v>32588</v>
      </c>
      <c r="AJ189" s="38">
        <v>27590</v>
      </c>
      <c r="AK189" s="38">
        <v>26474</v>
      </c>
      <c r="AL189" s="38">
        <v>24137</v>
      </c>
      <c r="AM189" s="38">
        <v>20982</v>
      </c>
      <c r="AN189" s="38">
        <v>20583</v>
      </c>
      <c r="AO189" s="38">
        <v>17670</v>
      </c>
      <c r="AP189" s="38">
        <v>12577</v>
      </c>
      <c r="AQ189" s="38">
        <v>15528</v>
      </c>
      <c r="AR189" s="38">
        <v>15190</v>
      </c>
      <c r="AS189" s="38">
        <v>13733</v>
      </c>
      <c r="AT189" s="38">
        <v>11071</v>
      </c>
      <c r="AU189" s="38">
        <v>11961</v>
      </c>
      <c r="AV189" s="38">
        <v>12184</v>
      </c>
      <c r="AW189" s="38">
        <v>12132</v>
      </c>
      <c r="AX189" s="38">
        <v>12970</v>
      </c>
      <c r="AY189" s="38">
        <v>12730</v>
      </c>
      <c r="AZ189" s="37">
        <v>5495</v>
      </c>
      <c r="BA189" s="37">
        <v>4737</v>
      </c>
    </row>
    <row r="190" spans="1:53" ht="15" customHeight="1">
      <c r="A190" s="12" t="s">
        <v>360</v>
      </c>
      <c r="B190" s="38">
        <v>43852</v>
      </c>
      <c r="C190" s="38">
        <v>32045</v>
      </c>
      <c r="D190" s="38">
        <v>32307</v>
      </c>
      <c r="E190" s="38">
        <v>41862</v>
      </c>
      <c r="F190" s="38">
        <v>36890</v>
      </c>
      <c r="G190" s="38">
        <v>28785</v>
      </c>
      <c r="H190" s="38">
        <v>11551</v>
      </c>
      <c r="I190" s="38">
        <v>14681</v>
      </c>
      <c r="J190" s="38">
        <v>14308</v>
      </c>
      <c r="K190" s="38">
        <v>12681</v>
      </c>
      <c r="L190" s="38">
        <v>14886</v>
      </c>
      <c r="M190" s="38">
        <v>16601</v>
      </c>
      <c r="N190" s="38">
        <v>14496</v>
      </c>
      <c r="O190" s="38">
        <v>16186</v>
      </c>
      <c r="P190" s="38">
        <v>19513</v>
      </c>
      <c r="Q190" s="38">
        <v>17576</v>
      </c>
      <c r="R190" s="38">
        <v>11617</v>
      </c>
      <c r="S190" s="38">
        <v>21045</v>
      </c>
      <c r="T190" s="38">
        <v>23618</v>
      </c>
      <c r="U190" s="38">
        <v>19079</v>
      </c>
      <c r="V190" s="38">
        <v>15979</v>
      </c>
      <c r="W190" s="38">
        <v>13877</v>
      </c>
      <c r="X190" s="38">
        <v>11076</v>
      </c>
      <c r="Y190" s="38">
        <v>10019</v>
      </c>
      <c r="Z190" s="37">
        <v>9637</v>
      </c>
      <c r="AA190" s="38">
        <v>11552</v>
      </c>
      <c r="AB190" s="38">
        <v>12082</v>
      </c>
      <c r="AC190" s="37">
        <v>8079</v>
      </c>
      <c r="AD190" s="37">
        <v>7201</v>
      </c>
      <c r="AE190" s="37">
        <v>6252</v>
      </c>
      <c r="AF190" s="37">
        <v>7104</v>
      </c>
      <c r="AG190" s="37">
        <v>8903</v>
      </c>
      <c r="AH190" s="37">
        <v>6038</v>
      </c>
      <c r="AI190" s="37">
        <v>5108</v>
      </c>
      <c r="AJ190" s="37">
        <v>6456</v>
      </c>
      <c r="AK190" s="37">
        <v>4907</v>
      </c>
      <c r="AL190" s="37">
        <v>4308</v>
      </c>
      <c r="AM190" s="37">
        <v>5123</v>
      </c>
      <c r="AN190" s="37">
        <v>3419</v>
      </c>
      <c r="AO190" s="37">
        <v>4315</v>
      </c>
      <c r="AP190" s="37">
        <v>8999</v>
      </c>
      <c r="AQ190" s="37">
        <v>4384</v>
      </c>
      <c r="AR190" s="37">
        <v>2998</v>
      </c>
      <c r="AS190" s="37">
        <v>3323</v>
      </c>
      <c r="AT190" s="37">
        <v>3100</v>
      </c>
      <c r="AU190" s="37">
        <v>3001</v>
      </c>
      <c r="AV190" s="37">
        <v>2325</v>
      </c>
      <c r="AW190" s="37">
        <v>2384</v>
      </c>
      <c r="AX190" s="37">
        <v>2478</v>
      </c>
      <c r="AY190" s="37">
        <v>2098</v>
      </c>
      <c r="AZ190" s="37">
        <v>1282</v>
      </c>
      <c r="BA190" s="37">
        <v>1512</v>
      </c>
    </row>
    <row r="191" spans="1:53" ht="15" customHeight="1">
      <c r="A191" s="12" t="s">
        <v>361</v>
      </c>
      <c r="B191" s="38">
        <v>70900</v>
      </c>
      <c r="C191" s="38">
        <v>58080</v>
      </c>
      <c r="D191" s="38">
        <v>58120</v>
      </c>
      <c r="E191" s="38">
        <v>65403</v>
      </c>
      <c r="F191" s="38">
        <v>61123</v>
      </c>
      <c r="G191" s="38">
        <v>53446</v>
      </c>
      <c r="H191" s="38">
        <v>37439</v>
      </c>
      <c r="I191" s="38">
        <v>40738</v>
      </c>
      <c r="J191" s="38">
        <v>41776</v>
      </c>
      <c r="K191" s="38">
        <v>40489</v>
      </c>
      <c r="L191" s="38">
        <v>43890</v>
      </c>
      <c r="M191" s="38">
        <v>47998</v>
      </c>
      <c r="N191" s="38">
        <v>58075</v>
      </c>
      <c r="O191" s="38">
        <v>64080</v>
      </c>
      <c r="P191" s="38">
        <v>64219</v>
      </c>
      <c r="Q191" s="38">
        <v>61954</v>
      </c>
      <c r="R191" s="38">
        <v>55620</v>
      </c>
      <c r="S191" s="38">
        <v>58240</v>
      </c>
      <c r="T191" s="38">
        <v>60289</v>
      </c>
      <c r="U191" s="38">
        <v>54855</v>
      </c>
      <c r="V191" s="38">
        <v>52269</v>
      </c>
      <c r="W191" s="38">
        <v>48596</v>
      </c>
      <c r="X191" s="38">
        <v>45243</v>
      </c>
      <c r="Y191" s="38">
        <v>41114</v>
      </c>
      <c r="Z191" s="38">
        <v>41206</v>
      </c>
      <c r="AA191" s="38">
        <v>42309</v>
      </c>
      <c r="AB191" s="38">
        <v>43956</v>
      </c>
      <c r="AC191" s="38">
        <v>41711</v>
      </c>
      <c r="AD191" s="38">
        <v>38289</v>
      </c>
      <c r="AE191" s="38">
        <v>35452</v>
      </c>
      <c r="AF191" s="38">
        <v>32306</v>
      </c>
      <c r="AG191" s="38">
        <v>29449</v>
      </c>
      <c r="AH191" s="38">
        <v>26140</v>
      </c>
      <c r="AI191" s="38">
        <v>23293</v>
      </c>
      <c r="AJ191" s="38">
        <v>20621</v>
      </c>
      <c r="AK191" s="38">
        <v>18434</v>
      </c>
      <c r="AL191" s="38">
        <v>15834</v>
      </c>
      <c r="AM191" s="38">
        <v>14125</v>
      </c>
      <c r="AN191" s="38">
        <v>12413</v>
      </c>
      <c r="AO191" s="38">
        <v>11199</v>
      </c>
      <c r="AP191" s="38">
        <v>14250</v>
      </c>
      <c r="AQ191" s="38">
        <v>13956</v>
      </c>
      <c r="AR191" s="38">
        <v>12629</v>
      </c>
      <c r="AS191" s="38">
        <v>11449</v>
      </c>
      <c r="AT191" s="37">
        <v>9328</v>
      </c>
      <c r="AU191" s="38">
        <v>10252</v>
      </c>
      <c r="AV191" s="37">
        <v>9472</v>
      </c>
      <c r="AW191" s="37">
        <v>9626</v>
      </c>
      <c r="AX191" s="38">
        <v>10452</v>
      </c>
      <c r="AY191" s="38">
        <v>10188</v>
      </c>
      <c r="AZ191" s="37">
        <v>3910</v>
      </c>
      <c r="BA191" s="37">
        <v>3908</v>
      </c>
    </row>
    <row r="192" spans="1:53" ht="15" customHeight="1">
      <c r="A192" s="12" t="s">
        <v>362</v>
      </c>
      <c r="B192" s="38">
        <v>28823</v>
      </c>
      <c r="C192" s="38">
        <v>18389</v>
      </c>
      <c r="D192" s="38">
        <v>18387</v>
      </c>
      <c r="E192" s="38">
        <v>19075</v>
      </c>
      <c r="F192" s="38">
        <v>19042</v>
      </c>
      <c r="G192" s="38">
        <v>19142</v>
      </c>
      <c r="H192" s="38">
        <v>10612</v>
      </c>
      <c r="I192" s="38">
        <v>10610</v>
      </c>
      <c r="J192" s="38">
        <v>10503</v>
      </c>
      <c r="K192" s="37">
        <v>612</v>
      </c>
      <c r="L192" s="37">
        <v>605</v>
      </c>
      <c r="M192" s="37">
        <v>581</v>
      </c>
      <c r="N192" s="37">
        <v>579</v>
      </c>
      <c r="O192" s="37">
        <v>556</v>
      </c>
      <c r="P192" s="37">
        <v>527</v>
      </c>
      <c r="Q192" s="37">
        <v>523</v>
      </c>
      <c r="R192" s="37">
        <v>528</v>
      </c>
      <c r="S192" s="37">
        <v>472</v>
      </c>
      <c r="T192" s="37">
        <v>470</v>
      </c>
      <c r="U192" s="37">
        <v>473</v>
      </c>
      <c r="V192" s="37">
        <v>431</v>
      </c>
      <c r="W192" s="37">
        <v>394</v>
      </c>
      <c r="X192" s="37">
        <v>340</v>
      </c>
      <c r="Y192" s="38">
        <v>0</v>
      </c>
      <c r="Z192" s="38">
        <v>0</v>
      </c>
      <c r="AA192" s="38">
        <v>0</v>
      </c>
      <c r="AB192" s="38">
        <v>0</v>
      </c>
      <c r="AC192" s="38"/>
      <c r="AD192" s="38">
        <v>0</v>
      </c>
      <c r="AE192" s="38">
        <v>0</v>
      </c>
      <c r="AF192" s="38">
        <v>0</v>
      </c>
      <c r="AG192" s="38">
        <v>0</v>
      </c>
      <c r="AH192" s="38">
        <v>0</v>
      </c>
      <c r="AI192" s="38">
        <v>0</v>
      </c>
      <c r="AJ192" s="38">
        <v>0</v>
      </c>
      <c r="AK192" s="37">
        <v>114</v>
      </c>
      <c r="AL192" s="37">
        <v>126</v>
      </c>
      <c r="AM192" s="37">
        <v>149</v>
      </c>
      <c r="AN192" s="37">
        <v>186</v>
      </c>
      <c r="AO192" s="37">
        <v>233</v>
      </c>
      <c r="AP192" s="37">
        <v>278</v>
      </c>
      <c r="AQ192" s="37">
        <v>326</v>
      </c>
      <c r="AR192" s="37">
        <v>392</v>
      </c>
      <c r="AS192" s="37">
        <v>476</v>
      </c>
      <c r="AT192" s="37">
        <v>575</v>
      </c>
      <c r="AU192" s="37">
        <v>2167</v>
      </c>
      <c r="AV192" s="37">
        <v>2258</v>
      </c>
      <c r="AW192" s="37">
        <v>2356</v>
      </c>
      <c r="AX192" s="37">
        <v>902</v>
      </c>
      <c r="AY192" s="37">
        <v>706</v>
      </c>
      <c r="AZ192" s="37">
        <v>1321</v>
      </c>
      <c r="BA192" s="37">
        <v>1292</v>
      </c>
    </row>
    <row r="193" spans="1:53" ht="15" customHeight="1">
      <c r="A193" s="12" t="s">
        <v>363</v>
      </c>
      <c r="B193" s="37">
        <v>6071</v>
      </c>
      <c r="C193" s="37">
        <v>6207</v>
      </c>
      <c r="D193" s="37">
        <v>6218</v>
      </c>
      <c r="E193" s="37">
        <v>6141</v>
      </c>
      <c r="F193" s="37">
        <v>6142</v>
      </c>
      <c r="G193" s="37">
        <v>6208</v>
      </c>
      <c r="H193" s="37">
        <v>6167</v>
      </c>
      <c r="I193" s="37">
        <v>6201</v>
      </c>
      <c r="J193" s="37">
        <v>6528</v>
      </c>
      <c r="K193" s="37">
        <v>6536</v>
      </c>
      <c r="L193" s="37">
        <v>6775</v>
      </c>
      <c r="M193" s="37">
        <v>6775</v>
      </c>
      <c r="N193" s="37">
        <v>6758</v>
      </c>
      <c r="O193" s="37">
        <v>6393</v>
      </c>
      <c r="P193" s="37">
        <v>6342</v>
      </c>
      <c r="Q193" s="37">
        <v>6234</v>
      </c>
      <c r="R193" s="37">
        <v>6164</v>
      </c>
      <c r="S193" s="38"/>
      <c r="T193" s="38"/>
      <c r="U193" s="36">
        <v>86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</row>
    <row r="194" spans="1:53" ht="15" customHeight="1">
      <c r="A194" s="12" t="s">
        <v>364</v>
      </c>
      <c r="B194" s="38">
        <v>122452</v>
      </c>
      <c r="C194" s="38">
        <v>117072</v>
      </c>
      <c r="D194" s="38">
        <v>109796</v>
      </c>
      <c r="E194" s="38">
        <v>106840</v>
      </c>
      <c r="F194" s="38">
        <v>100792</v>
      </c>
      <c r="G194" s="38">
        <v>99729</v>
      </c>
      <c r="H194" s="38">
        <v>97968</v>
      </c>
      <c r="I194" s="38">
        <v>95585</v>
      </c>
      <c r="J194" s="38">
        <v>92821</v>
      </c>
      <c r="K194" s="38">
        <v>85890</v>
      </c>
      <c r="L194" s="38">
        <v>79943</v>
      </c>
      <c r="M194" s="38">
        <v>77462</v>
      </c>
      <c r="N194" s="38">
        <v>75864</v>
      </c>
      <c r="O194" s="38">
        <v>74703</v>
      </c>
      <c r="P194" s="38">
        <v>69965</v>
      </c>
      <c r="Q194" s="38">
        <v>66859</v>
      </c>
      <c r="R194" s="38">
        <v>62639</v>
      </c>
      <c r="S194" s="38">
        <v>52679</v>
      </c>
      <c r="T194" s="38">
        <v>45485</v>
      </c>
      <c r="U194" s="38">
        <v>46672</v>
      </c>
      <c r="V194" s="38">
        <v>42161</v>
      </c>
      <c r="W194" s="38">
        <v>40560</v>
      </c>
      <c r="X194" s="38">
        <v>41613</v>
      </c>
      <c r="Y194" s="38">
        <v>43013</v>
      </c>
      <c r="Z194" s="38">
        <v>39136</v>
      </c>
      <c r="AA194" s="38">
        <v>37073</v>
      </c>
      <c r="AB194" s="38">
        <v>33664</v>
      </c>
      <c r="AC194" s="38">
        <v>32636</v>
      </c>
      <c r="AD194" s="38">
        <v>32919</v>
      </c>
      <c r="AE194" s="38">
        <v>31029</v>
      </c>
      <c r="AF194" s="38">
        <v>29882</v>
      </c>
      <c r="AG194" s="38">
        <v>29745</v>
      </c>
      <c r="AH194" s="38">
        <v>27975</v>
      </c>
      <c r="AI194" s="38">
        <v>27090</v>
      </c>
      <c r="AJ194" s="38">
        <v>26529</v>
      </c>
      <c r="AK194" s="38">
        <v>25898</v>
      </c>
      <c r="AL194" s="38">
        <v>25712</v>
      </c>
      <c r="AM194" s="38">
        <v>25476</v>
      </c>
      <c r="AN194" s="38">
        <v>25274</v>
      </c>
      <c r="AO194" s="38">
        <v>25130</v>
      </c>
      <c r="AP194" s="37">
        <v>7266</v>
      </c>
      <c r="AQ194" s="37">
        <v>4716</v>
      </c>
      <c r="AR194" s="37">
        <v>4500</v>
      </c>
      <c r="AS194" s="37">
        <v>4497</v>
      </c>
      <c r="AT194" s="37">
        <v>4295</v>
      </c>
      <c r="AU194" s="37">
        <v>4264</v>
      </c>
      <c r="AV194" s="37">
        <v>4610</v>
      </c>
      <c r="AW194" s="37">
        <v>4485</v>
      </c>
      <c r="AX194" s="37">
        <v>4624</v>
      </c>
      <c r="AY194" s="37">
        <v>3827</v>
      </c>
      <c r="AZ194" s="37">
        <v>2068</v>
      </c>
      <c r="BA194" s="37">
        <v>1668</v>
      </c>
    </row>
    <row r="195" spans="1:53" ht="15" customHeight="1">
      <c r="A195" s="12" t="s">
        <v>365</v>
      </c>
      <c r="B195" s="38">
        <v>122452</v>
      </c>
      <c r="C195" s="38">
        <v>117072</v>
      </c>
      <c r="D195" s="38">
        <v>109796</v>
      </c>
      <c r="E195" s="38">
        <v>106840</v>
      </c>
      <c r="F195" s="38">
        <v>100792</v>
      </c>
      <c r="G195" s="38">
        <v>99729</v>
      </c>
      <c r="H195" s="38">
        <v>97968</v>
      </c>
      <c r="I195" s="38">
        <v>95585</v>
      </c>
      <c r="J195" s="38">
        <v>92821</v>
      </c>
      <c r="K195" s="38">
        <v>85890</v>
      </c>
      <c r="L195" s="38">
        <v>79943</v>
      </c>
      <c r="M195" s="38">
        <v>77462</v>
      </c>
      <c r="N195" s="38">
        <v>75864</v>
      </c>
      <c r="O195" s="38">
        <v>74703</v>
      </c>
      <c r="P195" s="38">
        <v>69965</v>
      </c>
      <c r="Q195" s="38">
        <v>66859</v>
      </c>
      <c r="R195" s="38">
        <v>62639</v>
      </c>
      <c r="S195" s="38">
        <v>52679</v>
      </c>
      <c r="T195" s="38">
        <v>45485</v>
      </c>
      <c r="U195" s="38">
        <v>46672</v>
      </c>
      <c r="V195" s="38">
        <v>42161</v>
      </c>
      <c r="W195" s="38">
        <v>40560</v>
      </c>
      <c r="X195" s="38">
        <v>41613</v>
      </c>
      <c r="Y195" s="38">
        <v>43013</v>
      </c>
      <c r="Z195" s="38">
        <v>39136</v>
      </c>
      <c r="AA195" s="38">
        <v>37073</v>
      </c>
      <c r="AB195" s="38">
        <v>33664</v>
      </c>
      <c r="AC195" s="38">
        <v>32636</v>
      </c>
      <c r="AD195" s="38">
        <v>32919</v>
      </c>
      <c r="AE195" s="38">
        <v>31029</v>
      </c>
      <c r="AF195" s="38">
        <v>29882</v>
      </c>
      <c r="AG195" s="38">
        <v>29745</v>
      </c>
      <c r="AH195" s="38">
        <v>27975</v>
      </c>
      <c r="AI195" s="38">
        <v>27090</v>
      </c>
      <c r="AJ195" s="38">
        <v>26529</v>
      </c>
      <c r="AK195" s="38">
        <v>25898</v>
      </c>
      <c r="AL195" s="38">
        <v>25712</v>
      </c>
      <c r="AM195" s="38">
        <v>25476</v>
      </c>
      <c r="AN195" s="38">
        <v>25274</v>
      </c>
      <c r="AO195" s="38">
        <v>25130</v>
      </c>
      <c r="AP195" s="37">
        <v>7266</v>
      </c>
      <c r="AQ195" s="37">
        <v>4716</v>
      </c>
      <c r="AR195" s="37">
        <v>4500</v>
      </c>
      <c r="AS195" s="37">
        <v>4497</v>
      </c>
      <c r="AT195" s="37">
        <v>4295</v>
      </c>
      <c r="AU195" s="37">
        <v>4264</v>
      </c>
      <c r="AV195" s="37">
        <v>4610</v>
      </c>
      <c r="AW195" s="37">
        <v>4485</v>
      </c>
      <c r="AX195" s="37">
        <v>4624</v>
      </c>
      <c r="AY195" s="37">
        <v>3827</v>
      </c>
      <c r="AZ195" s="37">
        <v>2068</v>
      </c>
      <c r="BA195" s="37">
        <v>1668</v>
      </c>
    </row>
    <row r="196" spans="1:53" ht="15" customHeight="1">
      <c r="A196" s="12" t="s">
        <v>366</v>
      </c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7">
        <v>1039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</row>
    <row r="197" spans="1:53" ht="15" customHeight="1">
      <c r="A197" s="12" t="s">
        <v>367</v>
      </c>
      <c r="B197" s="38">
        <v>164529</v>
      </c>
      <c r="C197" s="38">
        <v>156763</v>
      </c>
      <c r="D197" s="38">
        <v>149529</v>
      </c>
      <c r="E197" s="38">
        <v>153168</v>
      </c>
      <c r="F197" s="38">
        <v>142873</v>
      </c>
      <c r="G197" s="38">
        <v>134033</v>
      </c>
      <c r="H197" s="38">
        <v>124795</v>
      </c>
      <c r="I197" s="38">
        <v>125713</v>
      </c>
      <c r="J197" s="38">
        <v>124094</v>
      </c>
      <c r="K197" s="38">
        <v>125767</v>
      </c>
      <c r="L197" s="38">
        <v>123228</v>
      </c>
      <c r="M197" s="38">
        <v>124879</v>
      </c>
      <c r="N197" s="38">
        <v>133360</v>
      </c>
      <c r="O197" s="38">
        <v>138227</v>
      </c>
      <c r="P197" s="38">
        <v>133657</v>
      </c>
      <c r="Q197" s="38">
        <v>128290</v>
      </c>
      <c r="R197" s="38">
        <v>117731</v>
      </c>
      <c r="S197" s="38">
        <v>110447</v>
      </c>
      <c r="T197" s="38">
        <v>105304</v>
      </c>
      <c r="U197" s="38">
        <v>101054</v>
      </c>
      <c r="V197" s="38">
        <v>93999</v>
      </c>
      <c r="W197" s="38">
        <v>88762</v>
      </c>
      <c r="X197" s="38">
        <v>86516</v>
      </c>
      <c r="Y197" s="38">
        <v>84127</v>
      </c>
      <c r="Z197" s="38">
        <v>80342</v>
      </c>
      <c r="AA197" s="38">
        <v>79382</v>
      </c>
      <c r="AB197" s="38">
        <v>77620</v>
      </c>
      <c r="AC197" s="38">
        <v>74347</v>
      </c>
      <c r="AD197" s="38">
        <v>71208</v>
      </c>
      <c r="AE197" s="38">
        <v>66481</v>
      </c>
      <c r="AF197" s="38">
        <v>62188</v>
      </c>
      <c r="AG197" s="38">
        <v>59194</v>
      </c>
      <c r="AH197" s="38">
        <v>54115</v>
      </c>
      <c r="AI197" s="38">
        <v>50383</v>
      </c>
      <c r="AJ197" s="38">
        <v>47150</v>
      </c>
      <c r="AK197" s="38">
        <v>44218</v>
      </c>
      <c r="AL197" s="38">
        <v>41420</v>
      </c>
      <c r="AM197" s="38">
        <v>39452</v>
      </c>
      <c r="AN197" s="38">
        <v>37501</v>
      </c>
      <c r="AO197" s="38">
        <v>36096</v>
      </c>
      <c r="AP197" s="38">
        <v>21238</v>
      </c>
      <c r="AQ197" s="38">
        <v>18346</v>
      </c>
      <c r="AR197" s="38">
        <v>16737</v>
      </c>
      <c r="AS197" s="38">
        <v>15470</v>
      </c>
      <c r="AT197" s="38">
        <v>13048</v>
      </c>
      <c r="AU197" s="38">
        <v>12349</v>
      </c>
      <c r="AV197" s="38">
        <v>11824</v>
      </c>
      <c r="AW197" s="38">
        <v>11755</v>
      </c>
      <c r="AX197" s="38">
        <v>14174</v>
      </c>
      <c r="AY197" s="38">
        <v>13309</v>
      </c>
      <c r="AZ197" s="37">
        <v>4657</v>
      </c>
      <c r="BA197" s="37">
        <v>4284</v>
      </c>
    </row>
    <row r="198" spans="1:53" ht="15" customHeight="1">
      <c r="A198" s="12" t="s">
        <v>368</v>
      </c>
      <c r="B198" s="38">
        <v>142902</v>
      </c>
      <c r="C198" s="38">
        <v>135125</v>
      </c>
      <c r="D198" s="38">
        <v>128046</v>
      </c>
      <c r="E198" s="38">
        <v>131726</v>
      </c>
      <c r="F198" s="38">
        <v>121392</v>
      </c>
      <c r="G198" s="38">
        <v>112518</v>
      </c>
      <c r="H198" s="38">
        <v>103197</v>
      </c>
      <c r="I198" s="38">
        <v>104510</v>
      </c>
      <c r="J198" s="38">
        <v>102951</v>
      </c>
      <c r="K198" s="38">
        <v>104573</v>
      </c>
      <c r="L198" s="38">
        <v>102395</v>
      </c>
      <c r="M198" s="38">
        <v>105048</v>
      </c>
      <c r="N198" s="38">
        <v>113930</v>
      </c>
      <c r="O198" s="38">
        <v>118494</v>
      </c>
      <c r="P198" s="38">
        <v>114096</v>
      </c>
      <c r="Q198" s="38">
        <v>108617</v>
      </c>
      <c r="R198" s="38">
        <v>97956</v>
      </c>
      <c r="S198" s="38">
        <v>90559</v>
      </c>
      <c r="T198" s="38">
        <v>85655</v>
      </c>
      <c r="U198" s="38">
        <v>81445</v>
      </c>
      <c r="V198" s="38">
        <v>74808</v>
      </c>
      <c r="W198" s="38">
        <v>69434</v>
      </c>
      <c r="X198" s="38">
        <v>67033</v>
      </c>
      <c r="Y198" s="38">
        <v>64532</v>
      </c>
      <c r="Z198" s="38">
        <v>60587</v>
      </c>
      <c r="AA198" s="38">
        <v>59546</v>
      </c>
      <c r="AB198" s="38">
        <v>57617</v>
      </c>
      <c r="AC198" s="38">
        <v>54242</v>
      </c>
      <c r="AD198" s="38">
        <v>50945</v>
      </c>
      <c r="AE198" s="38">
        <v>46166</v>
      </c>
      <c r="AF198" s="38">
        <v>41702</v>
      </c>
      <c r="AG198" s="38">
        <v>38537</v>
      </c>
      <c r="AH198" s="38">
        <v>33328</v>
      </c>
      <c r="AI198" s="38">
        <v>29461</v>
      </c>
      <c r="AJ198" s="38">
        <v>26054</v>
      </c>
      <c r="AK198" s="38">
        <v>22946</v>
      </c>
      <c r="AL198" s="38">
        <v>19959</v>
      </c>
      <c r="AM198" s="38">
        <v>17822</v>
      </c>
      <c r="AN198" s="38">
        <v>15722</v>
      </c>
      <c r="AO198" s="38">
        <v>14186</v>
      </c>
      <c r="AP198" s="38">
        <v>17309</v>
      </c>
      <c r="AQ198" s="38">
        <v>16674</v>
      </c>
      <c r="AR198" s="38">
        <v>15055</v>
      </c>
      <c r="AS198" s="38">
        <v>13748</v>
      </c>
      <c r="AT198" s="38">
        <v>11439</v>
      </c>
      <c r="AU198" s="38">
        <v>10718</v>
      </c>
      <c r="AV198" s="38">
        <v>10323</v>
      </c>
      <c r="AW198" s="38">
        <v>10367</v>
      </c>
      <c r="AX198" s="38">
        <v>12751</v>
      </c>
      <c r="AY198" s="38">
        <v>12500</v>
      </c>
      <c r="AZ198" s="37">
        <v>5083</v>
      </c>
      <c r="BA198" s="37">
        <v>4737</v>
      </c>
    </row>
    <row r="199" spans="1:53" ht="15" customHeight="1">
      <c r="A199" s="12" t="s">
        <v>369</v>
      </c>
      <c r="B199" s="38">
        <v>142902</v>
      </c>
      <c r="C199" s="38">
        <v>135125</v>
      </c>
      <c r="D199" s="38">
        <v>128046</v>
      </c>
      <c r="E199" s="38">
        <v>131726</v>
      </c>
      <c r="F199" s="38">
        <v>121392</v>
      </c>
      <c r="G199" s="38">
        <v>112518</v>
      </c>
      <c r="H199" s="38">
        <v>103197</v>
      </c>
      <c r="I199" s="38">
        <v>104510</v>
      </c>
      <c r="J199" s="38">
        <v>102951</v>
      </c>
      <c r="K199" s="38">
        <v>104573</v>
      </c>
      <c r="L199" s="38">
        <v>102395</v>
      </c>
      <c r="M199" s="38">
        <v>105048</v>
      </c>
      <c r="N199" s="38">
        <v>113930</v>
      </c>
      <c r="O199" s="38">
        <v>118494</v>
      </c>
      <c r="P199" s="38">
        <v>114096</v>
      </c>
      <c r="Q199" s="38">
        <v>108617</v>
      </c>
      <c r="R199" s="38">
        <v>97956</v>
      </c>
      <c r="S199" s="38">
        <v>90559</v>
      </c>
      <c r="T199" s="38">
        <v>85655</v>
      </c>
      <c r="U199" s="38">
        <v>81445</v>
      </c>
      <c r="V199" s="38">
        <v>74808</v>
      </c>
      <c r="W199" s="38">
        <v>69434</v>
      </c>
      <c r="X199" s="38">
        <v>67033</v>
      </c>
      <c r="Y199" s="38">
        <v>64532</v>
      </c>
      <c r="Z199" s="38">
        <v>60587</v>
      </c>
      <c r="AA199" s="38">
        <v>59546</v>
      </c>
      <c r="AB199" s="38">
        <v>57617</v>
      </c>
      <c r="AC199" s="38">
        <v>54242</v>
      </c>
      <c r="AD199" s="38">
        <v>50945</v>
      </c>
      <c r="AE199" s="38">
        <v>46166</v>
      </c>
      <c r="AF199" s="38">
        <v>41702</v>
      </c>
      <c r="AG199" s="38">
        <v>38537</v>
      </c>
      <c r="AH199" s="38">
        <v>33328</v>
      </c>
      <c r="AI199" s="38">
        <v>29461</v>
      </c>
      <c r="AJ199" s="38">
        <v>26054</v>
      </c>
      <c r="AK199" s="38">
        <v>22946</v>
      </c>
      <c r="AL199" s="38">
        <v>19959</v>
      </c>
      <c r="AM199" s="38">
        <v>17822</v>
      </c>
      <c r="AN199" s="38">
        <v>15722</v>
      </c>
      <c r="AO199" s="38">
        <v>14186</v>
      </c>
      <c r="AP199" s="38">
        <v>17309</v>
      </c>
      <c r="AQ199" s="38">
        <v>16674</v>
      </c>
      <c r="AR199" s="38">
        <v>15055</v>
      </c>
      <c r="AS199" s="38">
        <v>13748</v>
      </c>
      <c r="AT199" s="38">
        <v>11439</v>
      </c>
      <c r="AU199" s="38">
        <v>10718</v>
      </c>
      <c r="AV199" s="38">
        <v>10323</v>
      </c>
      <c r="AW199" s="38">
        <v>10367</v>
      </c>
      <c r="AX199" s="38">
        <v>12751</v>
      </c>
      <c r="AY199" s="38">
        <v>12500</v>
      </c>
      <c r="AZ199" s="37">
        <v>4468</v>
      </c>
      <c r="BA199" s="37">
        <v>4122</v>
      </c>
    </row>
    <row r="200" spans="1:53" ht="15" customHeight="1">
      <c r="A200" s="12" t="s">
        <v>370</v>
      </c>
      <c r="B200" s="38">
        <v>193352</v>
      </c>
      <c r="C200" s="38">
        <v>175152</v>
      </c>
      <c r="D200" s="38">
        <v>167916</v>
      </c>
      <c r="E200" s="38">
        <v>172243</v>
      </c>
      <c r="F200" s="38">
        <v>161915</v>
      </c>
      <c r="G200" s="38">
        <v>153175</v>
      </c>
      <c r="H200" s="38">
        <v>135407</v>
      </c>
      <c r="I200" s="38">
        <v>136323</v>
      </c>
      <c r="J200" s="38">
        <v>134597</v>
      </c>
      <c r="K200" s="38">
        <v>126379</v>
      </c>
      <c r="L200" s="38">
        <v>123833</v>
      </c>
      <c r="M200" s="38">
        <v>125460</v>
      </c>
      <c r="N200" s="38">
        <v>133939</v>
      </c>
      <c r="O200" s="38">
        <v>138783</v>
      </c>
      <c r="P200" s="38">
        <v>134184</v>
      </c>
      <c r="Q200" s="38">
        <v>128813</v>
      </c>
      <c r="R200" s="38">
        <v>118259</v>
      </c>
      <c r="S200" s="38">
        <v>110919</v>
      </c>
      <c r="T200" s="38">
        <v>105774</v>
      </c>
      <c r="U200" s="38">
        <v>101527</v>
      </c>
      <c r="V200" s="38">
        <v>94430</v>
      </c>
      <c r="W200" s="38">
        <v>89156</v>
      </c>
      <c r="X200" s="38">
        <v>86856</v>
      </c>
      <c r="Y200" s="38">
        <v>84127</v>
      </c>
      <c r="Z200" s="38">
        <v>80342</v>
      </c>
      <c r="AA200" s="38">
        <v>79382</v>
      </c>
      <c r="AB200" s="38">
        <v>77620</v>
      </c>
      <c r="AC200" s="38">
        <v>74347</v>
      </c>
      <c r="AD200" s="38">
        <v>71208</v>
      </c>
      <c r="AE200" s="38">
        <v>66481</v>
      </c>
      <c r="AF200" s="38">
        <v>62188</v>
      </c>
      <c r="AG200" s="38">
        <v>59194</v>
      </c>
      <c r="AH200" s="38">
        <v>54115</v>
      </c>
      <c r="AI200" s="38">
        <v>50383</v>
      </c>
      <c r="AJ200" s="38">
        <v>47150</v>
      </c>
      <c r="AK200" s="38">
        <v>44332</v>
      </c>
      <c r="AL200" s="38">
        <v>41546</v>
      </c>
      <c r="AM200" s="38">
        <v>39601</v>
      </c>
      <c r="AN200" s="38">
        <v>37687</v>
      </c>
      <c r="AO200" s="38">
        <v>36329</v>
      </c>
      <c r="AP200" s="38">
        <v>21516</v>
      </c>
      <c r="AQ200" s="38">
        <v>18672</v>
      </c>
      <c r="AR200" s="38">
        <v>17129</v>
      </c>
      <c r="AS200" s="38">
        <v>15946</v>
      </c>
      <c r="AT200" s="38">
        <v>13623</v>
      </c>
      <c r="AU200" s="38">
        <v>14516</v>
      </c>
      <c r="AV200" s="38">
        <v>14082</v>
      </c>
      <c r="AW200" s="38">
        <v>14111</v>
      </c>
      <c r="AX200" s="38">
        <v>15076</v>
      </c>
      <c r="AY200" s="38">
        <v>14015</v>
      </c>
      <c r="AZ200" s="37">
        <v>5363</v>
      </c>
      <c r="BA200" s="37">
        <v>4961</v>
      </c>
    </row>
    <row r="201" spans="1:53" ht="15" customHeight="1">
      <c r="A201" s="12" t="s">
        <v>371</v>
      </c>
      <c r="B201" s="38">
        <v>193352</v>
      </c>
      <c r="C201" s="38">
        <v>175152</v>
      </c>
      <c r="D201" s="38">
        <v>167916</v>
      </c>
      <c r="E201" s="38">
        <v>172243</v>
      </c>
      <c r="F201" s="38">
        <v>161915</v>
      </c>
      <c r="G201" s="38">
        <v>153175</v>
      </c>
      <c r="H201" s="38">
        <v>135407</v>
      </c>
      <c r="I201" s="38">
        <v>136323</v>
      </c>
      <c r="J201" s="38">
        <v>134597</v>
      </c>
      <c r="K201" s="38">
        <v>126379</v>
      </c>
      <c r="L201" s="38">
        <v>123833</v>
      </c>
      <c r="M201" s="38">
        <v>125460</v>
      </c>
      <c r="N201" s="38">
        <v>133939</v>
      </c>
      <c r="O201" s="38">
        <v>138783</v>
      </c>
      <c r="P201" s="38">
        <v>134184</v>
      </c>
      <c r="Q201" s="38">
        <v>128813</v>
      </c>
      <c r="R201" s="38">
        <v>118259</v>
      </c>
      <c r="S201" s="38">
        <v>110919</v>
      </c>
      <c r="T201" s="38">
        <v>105774</v>
      </c>
      <c r="U201" s="38">
        <v>101527</v>
      </c>
      <c r="V201" s="38">
        <v>94430</v>
      </c>
      <c r="W201" s="38">
        <v>89156</v>
      </c>
      <c r="X201" s="38">
        <v>86856</v>
      </c>
      <c r="Y201" s="38">
        <v>84127</v>
      </c>
      <c r="Z201" s="38">
        <v>80342</v>
      </c>
      <c r="AA201" s="38">
        <v>79382</v>
      </c>
      <c r="AB201" s="38">
        <v>77620</v>
      </c>
      <c r="AC201" s="38">
        <v>74347</v>
      </c>
      <c r="AD201" s="38">
        <v>71208</v>
      </c>
      <c r="AE201" s="38">
        <v>66481</v>
      </c>
      <c r="AF201" s="38">
        <v>62188</v>
      </c>
      <c r="AG201" s="38">
        <v>59194</v>
      </c>
      <c r="AH201" s="38">
        <v>54115</v>
      </c>
      <c r="AI201" s="38">
        <v>50383</v>
      </c>
      <c r="AJ201" s="38">
        <v>47150</v>
      </c>
      <c r="AK201" s="38">
        <v>44332</v>
      </c>
      <c r="AL201" s="38">
        <v>41546</v>
      </c>
      <c r="AM201" s="38">
        <v>39601</v>
      </c>
      <c r="AN201" s="38">
        <v>37687</v>
      </c>
      <c r="AO201" s="38">
        <v>36329</v>
      </c>
      <c r="AP201" s="38">
        <v>21516</v>
      </c>
      <c r="AQ201" s="38">
        <v>18672</v>
      </c>
      <c r="AR201" s="38">
        <v>17129</v>
      </c>
      <c r="AS201" s="38">
        <v>15946</v>
      </c>
      <c r="AT201" s="38">
        <v>13623</v>
      </c>
      <c r="AU201" s="38">
        <v>14516</v>
      </c>
      <c r="AV201" s="38">
        <v>14082</v>
      </c>
      <c r="AW201" s="38">
        <v>14111</v>
      </c>
      <c r="AX201" s="38">
        <v>15076</v>
      </c>
      <c r="AY201" s="38">
        <v>14015</v>
      </c>
      <c r="AZ201" s="37">
        <v>5978</v>
      </c>
      <c r="BA201" s="37">
        <v>5576</v>
      </c>
    </row>
    <row r="202" spans="1:53" ht="15" customHeight="1">
      <c r="A202" s="12" t="s">
        <v>372</v>
      </c>
      <c r="B202" s="38">
        <v>223078</v>
      </c>
      <c r="C202" s="38">
        <v>203234</v>
      </c>
      <c r="D202" s="38">
        <v>194743</v>
      </c>
      <c r="E202" s="38">
        <v>197663</v>
      </c>
      <c r="F202" s="38">
        <v>185743</v>
      </c>
      <c r="G202" s="38">
        <v>176767</v>
      </c>
      <c r="H202" s="38">
        <v>159110</v>
      </c>
      <c r="I202" s="38">
        <v>158701</v>
      </c>
      <c r="J202" s="38">
        <v>156207</v>
      </c>
      <c r="K202" s="38">
        <v>147562</v>
      </c>
      <c r="L202" s="38">
        <v>143132</v>
      </c>
      <c r="M202" s="38">
        <v>144852</v>
      </c>
      <c r="N202" s="38">
        <v>151773</v>
      </c>
      <c r="O202" s="38">
        <v>155735</v>
      </c>
      <c r="P202" s="38">
        <v>150806</v>
      </c>
      <c r="Q202" s="38">
        <v>144335</v>
      </c>
      <c r="R202" s="38">
        <v>134493</v>
      </c>
      <c r="S202" s="38">
        <v>128383</v>
      </c>
      <c r="T202" s="38">
        <v>123302</v>
      </c>
      <c r="U202" s="38">
        <v>118323</v>
      </c>
      <c r="V202" s="38">
        <v>111090</v>
      </c>
      <c r="W202" s="38">
        <v>104027</v>
      </c>
      <c r="X202" s="38">
        <v>99569</v>
      </c>
      <c r="Y202" s="38">
        <v>90317</v>
      </c>
      <c r="Z202" s="38">
        <v>86990</v>
      </c>
      <c r="AA202" s="38">
        <v>85621</v>
      </c>
      <c r="AB202" s="38">
        <v>83859</v>
      </c>
      <c r="AC202" s="38">
        <v>80764</v>
      </c>
      <c r="AD202" s="38">
        <v>75693</v>
      </c>
      <c r="AE202" s="38">
        <v>70528</v>
      </c>
      <c r="AF202" s="38">
        <v>65786</v>
      </c>
      <c r="AG202" s="38">
        <v>62086</v>
      </c>
      <c r="AH202" s="38">
        <v>57079</v>
      </c>
      <c r="AI202" s="38">
        <v>53528</v>
      </c>
      <c r="AJ202" s="38">
        <v>50266</v>
      </c>
      <c r="AK202" s="38">
        <v>47482</v>
      </c>
      <c r="AL202" s="38">
        <v>44677</v>
      </c>
      <c r="AM202" s="38">
        <v>42249</v>
      </c>
      <c r="AN202" s="38">
        <v>40261</v>
      </c>
      <c r="AO202" s="38">
        <v>38542</v>
      </c>
      <c r="AP202" s="38">
        <v>22954</v>
      </c>
      <c r="AQ202" s="38">
        <v>19555</v>
      </c>
      <c r="AR202" s="38">
        <v>17991</v>
      </c>
      <c r="AS202" s="38">
        <v>16795</v>
      </c>
      <c r="AT202" s="38">
        <v>13949</v>
      </c>
      <c r="AU202" s="38">
        <v>14644</v>
      </c>
      <c r="AV202" s="38">
        <v>14100</v>
      </c>
      <c r="AW202" s="38">
        <v>14051</v>
      </c>
      <c r="AX202" s="38">
        <v>14958</v>
      </c>
      <c r="AY202" s="38">
        <v>13894</v>
      </c>
      <c r="AZ202" s="37">
        <v>5820</v>
      </c>
      <c r="BA202" s="37">
        <v>5432</v>
      </c>
    </row>
    <row r="203" spans="1:53" ht="15" customHeight="1">
      <c r="A203" s="12" t="s">
        <v>373</v>
      </c>
      <c r="B203" s="38">
        <v>144687</v>
      </c>
      <c r="C203" s="38">
        <v>133153</v>
      </c>
      <c r="D203" s="38">
        <v>126860</v>
      </c>
      <c r="E203" s="38">
        <v>123604</v>
      </c>
      <c r="F203" s="38">
        <v>117228</v>
      </c>
      <c r="G203" s="38">
        <v>116469</v>
      </c>
      <c r="H203" s="38">
        <v>111359</v>
      </c>
      <c r="I203" s="38">
        <v>105872</v>
      </c>
      <c r="J203" s="38">
        <v>100311</v>
      </c>
      <c r="K203" s="38">
        <v>93563</v>
      </c>
      <c r="L203" s="38">
        <v>85030</v>
      </c>
      <c r="M203" s="38">
        <v>80124</v>
      </c>
      <c r="N203" s="38">
        <v>75099</v>
      </c>
      <c r="O203" s="38">
        <v>70693</v>
      </c>
      <c r="P203" s="38">
        <v>67145</v>
      </c>
      <c r="Q203" s="38">
        <v>64596</v>
      </c>
      <c r="R203" s="38">
        <v>61607</v>
      </c>
      <c r="S203" s="38">
        <v>52532</v>
      </c>
      <c r="T203" s="38">
        <v>50211</v>
      </c>
      <c r="U203" s="38">
        <v>48436</v>
      </c>
      <c r="V203" s="38">
        <v>44001</v>
      </c>
      <c r="W203" s="38">
        <v>40711</v>
      </c>
      <c r="X203" s="38">
        <v>37844</v>
      </c>
      <c r="Y203" s="38">
        <v>28553</v>
      </c>
      <c r="Z203" s="38">
        <v>25001</v>
      </c>
      <c r="AA203" s="38">
        <v>22195</v>
      </c>
      <c r="AB203" s="38">
        <v>20265</v>
      </c>
      <c r="AC203" s="38">
        <v>17740</v>
      </c>
      <c r="AD203" s="38">
        <v>16582</v>
      </c>
      <c r="AE203" s="38">
        <v>14910</v>
      </c>
      <c r="AF203" s="38">
        <v>13658</v>
      </c>
      <c r="AG203" s="38">
        <v>12438</v>
      </c>
      <c r="AH203" s="38">
        <v>11261</v>
      </c>
      <c r="AI203" s="38">
        <v>10686</v>
      </c>
      <c r="AJ203" s="38">
        <v>10234</v>
      </c>
      <c r="AK203" s="37">
        <v>9729</v>
      </c>
      <c r="AL203" s="37">
        <v>9306</v>
      </c>
      <c r="AM203" s="37">
        <v>9154</v>
      </c>
      <c r="AN203" s="37">
        <v>8998</v>
      </c>
      <c r="AO203" s="37">
        <v>8595</v>
      </c>
      <c r="AP203" s="37">
        <v>5461</v>
      </c>
      <c r="AQ203" s="37">
        <v>4355</v>
      </c>
      <c r="AR203" s="37">
        <v>4128</v>
      </c>
      <c r="AS203" s="37">
        <v>3986</v>
      </c>
      <c r="AT203" s="37">
        <v>3622</v>
      </c>
      <c r="AU203" s="37">
        <v>3541</v>
      </c>
      <c r="AV203" s="37">
        <v>3467</v>
      </c>
      <c r="AW203" s="37">
        <v>3249</v>
      </c>
      <c r="AX203" s="37">
        <v>3163</v>
      </c>
      <c r="AY203" s="37">
        <v>2861</v>
      </c>
      <c r="AZ203" s="37">
        <v>2083</v>
      </c>
      <c r="BA203" s="37">
        <v>1645</v>
      </c>
    </row>
    <row r="204" spans="1:53" ht="15" customHeight="1">
      <c r="A204" s="12" t="s">
        <v>374</v>
      </c>
      <c r="B204" s="38"/>
      <c r="C204" s="38"/>
      <c r="D204" s="38"/>
      <c r="E204" s="38"/>
      <c r="F204" s="38"/>
      <c r="G204" s="38"/>
      <c r="H204" s="38"/>
      <c r="I204" s="38"/>
      <c r="J204" s="37">
        <v>514</v>
      </c>
      <c r="K204" s="37">
        <v>532</v>
      </c>
      <c r="L204" s="37">
        <v>520</v>
      </c>
      <c r="M204" s="37">
        <v>561</v>
      </c>
      <c r="N204" s="37">
        <v>464</v>
      </c>
      <c r="O204" s="37">
        <v>391</v>
      </c>
      <c r="P204" s="37">
        <v>382</v>
      </c>
      <c r="Q204" s="37">
        <v>382</v>
      </c>
      <c r="R204" s="37">
        <v>379</v>
      </c>
      <c r="S204" s="37">
        <v>264</v>
      </c>
      <c r="T204" s="37">
        <v>247</v>
      </c>
      <c r="U204" s="37">
        <v>269</v>
      </c>
      <c r="V204" s="37">
        <v>225</v>
      </c>
      <c r="W204" s="37">
        <v>198</v>
      </c>
      <c r="X204" s="37">
        <v>142</v>
      </c>
      <c r="Y204" s="37">
        <v>147</v>
      </c>
      <c r="Z204" s="37">
        <v>115</v>
      </c>
      <c r="AA204" s="36">
        <v>91</v>
      </c>
      <c r="AB204" s="36">
        <v>94</v>
      </c>
      <c r="AC204" s="36">
        <v>98</v>
      </c>
      <c r="AD204" s="37">
        <v>105</v>
      </c>
      <c r="AE204" s="36">
        <v>88</v>
      </c>
      <c r="AF204" s="36">
        <v>80</v>
      </c>
      <c r="AG204" s="36">
        <v>90</v>
      </c>
      <c r="AH204" s="36">
        <v>78</v>
      </c>
      <c r="AI204" s="36">
        <v>79</v>
      </c>
      <c r="AJ204" s="36">
        <v>55</v>
      </c>
      <c r="AK204" s="36">
        <v>56</v>
      </c>
      <c r="AL204" s="36">
        <v>47</v>
      </c>
      <c r="AM204" s="36">
        <v>49</v>
      </c>
      <c r="AN204" s="36">
        <v>55</v>
      </c>
      <c r="AO204" s="36">
        <v>66</v>
      </c>
      <c r="AP204" s="36">
        <v>48</v>
      </c>
      <c r="AQ204" s="36">
        <v>53</v>
      </c>
      <c r="AR204" s="36">
        <v>38</v>
      </c>
      <c r="AS204" s="36">
        <v>38</v>
      </c>
      <c r="AT204" s="36">
        <v>36</v>
      </c>
      <c r="AU204" s="36">
        <v>32</v>
      </c>
      <c r="AV204" s="36">
        <v>30</v>
      </c>
      <c r="AW204" s="36">
        <v>30</v>
      </c>
      <c r="AX204" s="36">
        <v>85</v>
      </c>
      <c r="AY204" s="36">
        <v>85</v>
      </c>
      <c r="AZ204" s="36">
        <v>77</v>
      </c>
      <c r="BA204" s="36">
        <v>90</v>
      </c>
    </row>
    <row r="205" spans="1:53" ht="15" customHeight="1">
      <c r="A205" s="12" t="s">
        <v>375</v>
      </c>
      <c r="B205" s="38">
        <v>57737</v>
      </c>
      <c r="C205" s="38">
        <v>49427</v>
      </c>
      <c r="D205" s="38">
        <v>47229</v>
      </c>
      <c r="E205" s="38">
        <v>53405</v>
      </c>
      <c r="F205" s="38">
        <v>47847</v>
      </c>
      <c r="G205" s="38">
        <v>39639</v>
      </c>
      <c r="H205" s="38">
        <v>27102</v>
      </c>
      <c r="I205" s="38">
        <v>32523</v>
      </c>
      <c r="J205" s="38">
        <v>35628</v>
      </c>
      <c r="K205" s="38">
        <v>33770</v>
      </c>
      <c r="L205" s="38">
        <v>38179</v>
      </c>
      <c r="M205" s="38">
        <v>45531</v>
      </c>
      <c r="N205" s="38">
        <v>57609</v>
      </c>
      <c r="O205" s="38">
        <v>65823</v>
      </c>
      <c r="P205" s="38">
        <v>64605</v>
      </c>
      <c r="Q205" s="38">
        <v>60689</v>
      </c>
      <c r="R205" s="38">
        <v>53855</v>
      </c>
      <c r="S205" s="38">
        <v>56822</v>
      </c>
      <c r="T205" s="38">
        <v>54280</v>
      </c>
      <c r="U205" s="38">
        <v>51172</v>
      </c>
      <c r="V205" s="38">
        <v>48751</v>
      </c>
      <c r="W205" s="38">
        <v>44982</v>
      </c>
      <c r="X205" s="38">
        <v>43392</v>
      </c>
      <c r="Y205" s="38">
        <v>43463</v>
      </c>
      <c r="Z205" s="38">
        <v>43685</v>
      </c>
      <c r="AA205" s="38">
        <v>45163</v>
      </c>
      <c r="AB205" s="38">
        <v>45326</v>
      </c>
      <c r="AC205" s="38">
        <v>44803</v>
      </c>
      <c r="AD205" s="38">
        <v>40898</v>
      </c>
      <c r="AE205" s="38">
        <v>37489</v>
      </c>
      <c r="AF205" s="38">
        <v>34002</v>
      </c>
      <c r="AG205" s="38">
        <v>31526</v>
      </c>
      <c r="AH205" s="38">
        <v>27733</v>
      </c>
      <c r="AI205" s="38">
        <v>24799</v>
      </c>
      <c r="AJ205" s="38">
        <v>22003</v>
      </c>
      <c r="AK205" s="38">
        <v>19727</v>
      </c>
      <c r="AL205" s="38">
        <v>17347</v>
      </c>
      <c r="AM205" s="38">
        <v>15070</v>
      </c>
      <c r="AN205" s="38">
        <v>13258</v>
      </c>
      <c r="AO205" s="38">
        <v>11966</v>
      </c>
      <c r="AP205" s="38">
        <v>14881</v>
      </c>
      <c r="AQ205" s="38">
        <v>14343</v>
      </c>
      <c r="AR205" s="38">
        <v>13023</v>
      </c>
      <c r="AS205" s="38">
        <v>11970</v>
      </c>
      <c r="AT205" s="37">
        <v>9565</v>
      </c>
      <c r="AU205" s="38">
        <v>10341</v>
      </c>
      <c r="AV205" s="37">
        <v>9979</v>
      </c>
      <c r="AW205" s="38">
        <v>10215</v>
      </c>
      <c r="AX205" s="38">
        <v>11205</v>
      </c>
      <c r="AY205" s="38">
        <v>10933</v>
      </c>
      <c r="AZ205" s="37">
        <v>3655</v>
      </c>
      <c r="BA205" s="37">
        <v>3705</v>
      </c>
    </row>
    <row r="206" spans="1:53" ht="15" customHeight="1">
      <c r="A206" s="12" t="s">
        <v>376</v>
      </c>
      <c r="B206" s="26">
        <v>-13163</v>
      </c>
      <c r="C206" s="22">
        <v>-8653</v>
      </c>
      <c r="D206" s="26">
        <v>-10891</v>
      </c>
      <c r="E206" s="26">
        <v>-11998</v>
      </c>
      <c r="F206" s="26">
        <v>-13276</v>
      </c>
      <c r="G206" s="26">
        <v>-13807</v>
      </c>
      <c r="H206" s="26">
        <v>-10337</v>
      </c>
      <c r="I206" s="22">
        <v>-8215</v>
      </c>
      <c r="J206" s="22">
        <v>-6148</v>
      </c>
      <c r="K206" s="22">
        <v>-6719</v>
      </c>
      <c r="L206" s="22">
        <v>-5711</v>
      </c>
      <c r="M206" s="22">
        <v>-2467</v>
      </c>
      <c r="N206" s="22">
        <v>-466</v>
      </c>
      <c r="O206" s="37">
        <v>1743</v>
      </c>
      <c r="P206" s="37">
        <v>386</v>
      </c>
      <c r="Q206" s="22">
        <v>-1265</v>
      </c>
      <c r="R206" s="22">
        <v>-1765</v>
      </c>
      <c r="S206" s="22">
        <v>-1418</v>
      </c>
      <c r="T206" s="22">
        <v>-6009</v>
      </c>
      <c r="U206" s="22">
        <v>-3683</v>
      </c>
      <c r="V206" s="22">
        <v>-3518</v>
      </c>
      <c r="W206" s="22">
        <v>-3614</v>
      </c>
      <c r="X206" s="22">
        <v>-1851</v>
      </c>
      <c r="Y206" s="37">
        <v>2349</v>
      </c>
      <c r="Z206" s="37">
        <v>2479</v>
      </c>
      <c r="AA206" s="37">
        <v>2854</v>
      </c>
      <c r="AB206" s="37">
        <v>1370</v>
      </c>
      <c r="AC206" s="37">
        <v>3092</v>
      </c>
      <c r="AD206" s="37">
        <v>2609</v>
      </c>
      <c r="AE206" s="37">
        <v>2037</v>
      </c>
      <c r="AF206" s="37">
        <v>1696</v>
      </c>
      <c r="AG206" s="37">
        <v>2077</v>
      </c>
      <c r="AH206" s="37">
        <v>1593</v>
      </c>
      <c r="AI206" s="37">
        <v>1506</v>
      </c>
      <c r="AJ206" s="37">
        <v>1382</v>
      </c>
      <c r="AK206" s="37">
        <v>1293</v>
      </c>
      <c r="AL206" s="37">
        <v>1513</v>
      </c>
      <c r="AM206" s="37">
        <v>945</v>
      </c>
      <c r="AN206" s="37">
        <v>845</v>
      </c>
      <c r="AO206" s="37">
        <v>767</v>
      </c>
      <c r="AP206" s="37">
        <v>631</v>
      </c>
      <c r="AQ206" s="37">
        <v>387</v>
      </c>
      <c r="AR206" s="37">
        <v>394</v>
      </c>
      <c r="AS206" s="37">
        <v>521</v>
      </c>
      <c r="AT206" s="37">
        <v>237</v>
      </c>
      <c r="AU206" s="36">
        <v>89</v>
      </c>
      <c r="AV206" s="37">
        <v>507</v>
      </c>
      <c r="AW206" s="37">
        <v>589</v>
      </c>
      <c r="AX206" s="37">
        <v>753</v>
      </c>
      <c r="AY206" s="37">
        <v>745</v>
      </c>
      <c r="AZ206" s="22">
        <v>-255</v>
      </c>
      <c r="BA206" s="22">
        <v>-203</v>
      </c>
    </row>
    <row r="207" spans="1:53" ht="15" customHeight="1">
      <c r="A207" s="12" t="s">
        <v>377</v>
      </c>
      <c r="B207" s="38">
        <v>63352</v>
      </c>
      <c r="C207" s="38">
        <v>55089</v>
      </c>
      <c r="D207" s="38">
        <v>52054</v>
      </c>
      <c r="E207" s="38">
        <v>58722</v>
      </c>
      <c r="F207" s="38">
        <v>52541</v>
      </c>
      <c r="G207" s="38">
        <v>44016</v>
      </c>
      <c r="H207" s="38">
        <v>31093</v>
      </c>
      <c r="I207" s="38">
        <v>32229</v>
      </c>
      <c r="J207" s="38">
        <v>35910</v>
      </c>
      <c r="K207" s="38">
        <v>34074</v>
      </c>
      <c r="L207" s="38">
        <v>38405</v>
      </c>
      <c r="M207" s="38">
        <v>51126</v>
      </c>
      <c r="N207" s="38">
        <v>57878</v>
      </c>
      <c r="O207" s="38">
        <v>66013</v>
      </c>
      <c r="P207" s="38">
        <v>64730</v>
      </c>
      <c r="Q207" s="38">
        <v>64245</v>
      </c>
      <c r="R207" s="38">
        <v>54012</v>
      </c>
      <c r="S207" s="38">
        <v>56778</v>
      </c>
      <c r="T207" s="38">
        <v>54390</v>
      </c>
      <c r="U207" s="38">
        <v>54153</v>
      </c>
      <c r="V207" s="38">
        <v>48976</v>
      </c>
      <c r="W207" s="38">
        <v>45180</v>
      </c>
      <c r="X207" s="38">
        <v>43534</v>
      </c>
      <c r="Y207" s="38">
        <v>43610</v>
      </c>
      <c r="Z207" s="38">
        <v>43800</v>
      </c>
      <c r="AA207" s="38">
        <v>45254</v>
      </c>
      <c r="AB207" s="38">
        <v>45420</v>
      </c>
      <c r="AC207" s="38">
        <v>44901</v>
      </c>
      <c r="AD207" s="38">
        <v>41003</v>
      </c>
      <c r="AE207" s="38">
        <v>37577</v>
      </c>
      <c r="AF207" s="38">
        <v>34082</v>
      </c>
      <c r="AG207" s="38">
        <v>31616</v>
      </c>
      <c r="AH207" s="38">
        <v>27811</v>
      </c>
      <c r="AI207" s="38">
        <v>24878</v>
      </c>
      <c r="AJ207" s="38">
        <v>22058</v>
      </c>
      <c r="AK207" s="38">
        <v>19783</v>
      </c>
      <c r="AL207" s="38">
        <v>17394</v>
      </c>
      <c r="AM207" s="38">
        <v>15119</v>
      </c>
      <c r="AN207" s="38">
        <v>13313</v>
      </c>
      <c r="AO207" s="38">
        <v>12032</v>
      </c>
      <c r="AP207" s="38">
        <v>14929</v>
      </c>
      <c r="AQ207" s="38">
        <v>14396</v>
      </c>
      <c r="AR207" s="38">
        <v>13061</v>
      </c>
      <c r="AS207" s="38">
        <v>12008</v>
      </c>
      <c r="AT207" s="37">
        <v>9601</v>
      </c>
      <c r="AU207" s="38">
        <v>10373</v>
      </c>
      <c r="AV207" s="38">
        <v>10009</v>
      </c>
      <c r="AW207" s="38">
        <v>10245</v>
      </c>
      <c r="AX207" s="38">
        <v>11290</v>
      </c>
      <c r="AY207" s="38">
        <v>11018</v>
      </c>
      <c r="AZ207" s="37">
        <v>3748</v>
      </c>
      <c r="BA207" s="37">
        <v>3795</v>
      </c>
    </row>
    <row r="208" spans="1:53" ht="15" customHeight="1">
      <c r="A208" s="12" t="s">
        <v>378</v>
      </c>
      <c r="B208" s="38">
        <v>164529.01999999999</v>
      </c>
      <c r="C208" s="38">
        <v>156763.01999999999</v>
      </c>
      <c r="D208" s="38">
        <v>149529.01999999999</v>
      </c>
      <c r="E208" s="38">
        <v>153168.01999999999</v>
      </c>
      <c r="F208" s="38">
        <v>142873.01999999999</v>
      </c>
      <c r="G208" s="38">
        <v>134033.01999999999</v>
      </c>
      <c r="H208" s="38">
        <v>124795.02</v>
      </c>
      <c r="I208" s="38">
        <v>125713.04</v>
      </c>
      <c r="J208" s="38">
        <v>124094.02</v>
      </c>
      <c r="K208" s="38">
        <v>125767.02</v>
      </c>
      <c r="L208" s="38">
        <v>123228.02</v>
      </c>
      <c r="M208" s="38">
        <v>124879.02</v>
      </c>
      <c r="N208" s="38">
        <v>133360.01999999999</v>
      </c>
      <c r="O208" s="38">
        <v>138227.01999999999</v>
      </c>
      <c r="P208" s="38">
        <v>133657.01999999999</v>
      </c>
      <c r="Q208" s="38">
        <v>128290.02</v>
      </c>
      <c r="R208" s="38">
        <v>117731.02</v>
      </c>
      <c r="S208" s="38">
        <v>110447.02</v>
      </c>
      <c r="T208" s="38">
        <v>105304.02</v>
      </c>
      <c r="U208" s="38">
        <v>101054.02</v>
      </c>
      <c r="V208" s="38">
        <v>93999.02</v>
      </c>
      <c r="W208" s="38">
        <v>88762.02</v>
      </c>
      <c r="X208" s="38">
        <v>86516.02</v>
      </c>
      <c r="Y208" s="38">
        <v>84127</v>
      </c>
      <c r="Z208" s="38">
        <v>80342</v>
      </c>
      <c r="AA208" s="38">
        <v>79382</v>
      </c>
      <c r="AB208" s="38">
        <v>77620</v>
      </c>
      <c r="AC208" s="38">
        <v>74347</v>
      </c>
      <c r="AD208" s="38">
        <v>71208</v>
      </c>
      <c r="AE208" s="38">
        <v>66481</v>
      </c>
      <c r="AF208" s="38">
        <v>62188</v>
      </c>
      <c r="AG208" s="38">
        <v>59194</v>
      </c>
      <c r="AH208" s="38">
        <v>54115</v>
      </c>
      <c r="AI208" s="38">
        <v>50383</v>
      </c>
      <c r="AJ208" s="38">
        <v>47150</v>
      </c>
      <c r="AK208" s="38">
        <v>44218</v>
      </c>
      <c r="AL208" s="38">
        <v>41420</v>
      </c>
      <c r="AM208" s="38">
        <v>39452</v>
      </c>
      <c r="AN208" s="38">
        <v>37501</v>
      </c>
      <c r="AO208" s="38">
        <v>36096</v>
      </c>
      <c r="AP208" s="38">
        <v>21238</v>
      </c>
      <c r="AQ208" s="38">
        <v>18346</v>
      </c>
      <c r="AR208" s="38">
        <v>16737</v>
      </c>
      <c r="AS208" s="38">
        <v>15470</v>
      </c>
      <c r="AT208" s="38">
        <v>13048</v>
      </c>
      <c r="AU208" s="38">
        <v>12349</v>
      </c>
      <c r="AV208" s="38">
        <v>11824</v>
      </c>
      <c r="AW208" s="38">
        <v>11755</v>
      </c>
      <c r="AX208" s="38">
        <v>14174</v>
      </c>
      <c r="AY208" s="38">
        <v>13309</v>
      </c>
      <c r="AZ208" s="37">
        <v>4657</v>
      </c>
      <c r="BA208" s="37">
        <v>4284</v>
      </c>
    </row>
    <row r="209" spans="1:53" ht="15" customHeight="1">
      <c r="A209" s="12" t="s">
        <v>608</v>
      </c>
      <c r="B209" s="37">
        <v>425</v>
      </c>
      <c r="C209" s="37">
        <v>425</v>
      </c>
      <c r="D209" s="37">
        <v>425</v>
      </c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</row>
    <row r="210" spans="1:53" ht="15" customHeight="1">
      <c r="A210" s="10" t="s">
        <v>379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</row>
    <row r="211" spans="1:53" ht="15" customHeight="1">
      <c r="A211" s="12" t="s">
        <v>380</v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7">
        <v>4767</v>
      </c>
      <c r="AH211" s="38"/>
      <c r="AI211" s="38"/>
      <c r="AJ211" s="38"/>
      <c r="AK211" s="37">
        <v>5132</v>
      </c>
      <c r="AL211" s="38"/>
      <c r="AM211" s="38"/>
      <c r="AN211" s="38"/>
      <c r="AO211" s="37">
        <v>5243</v>
      </c>
      <c r="AP211" s="38"/>
      <c r="AQ211" s="38"/>
      <c r="AR211" s="38"/>
      <c r="AS211" s="37">
        <v>4921</v>
      </c>
      <c r="AT211" s="38"/>
      <c r="AU211" s="38"/>
      <c r="AV211" s="38"/>
      <c r="AW211" s="37">
        <v>5005</v>
      </c>
      <c r="AX211" s="38"/>
      <c r="AY211" s="38"/>
      <c r="AZ211" s="37">
        <v>1420</v>
      </c>
      <c r="BA211" s="38"/>
    </row>
    <row r="212" spans="1:53" ht="15" customHeight="1">
      <c r="A212" s="10" t="s">
        <v>381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</row>
    <row r="213" spans="1:53" ht="15" customHeight="1">
      <c r="A213" s="12" t="s">
        <v>382</v>
      </c>
      <c r="B213" s="38"/>
      <c r="C213" s="38"/>
      <c r="D213" s="38"/>
      <c r="E213" s="38">
        <v>18849</v>
      </c>
      <c r="F213" s="38">
        <v>17834</v>
      </c>
      <c r="G213" s="38">
        <v>17836</v>
      </c>
      <c r="H213" s="38">
        <v>17650</v>
      </c>
      <c r="I213" s="38">
        <v>16668</v>
      </c>
      <c r="J213" s="38">
        <v>15978</v>
      </c>
      <c r="K213" s="38">
        <v>16067</v>
      </c>
      <c r="L213" s="38">
        <v>14053</v>
      </c>
      <c r="M213" s="38">
        <v>13873</v>
      </c>
      <c r="N213" s="38">
        <v>12640</v>
      </c>
      <c r="O213" s="38">
        <v>12007</v>
      </c>
      <c r="P213" s="38">
        <v>11614</v>
      </c>
      <c r="Q213" s="38">
        <v>10654</v>
      </c>
      <c r="R213" s="38">
        <v>10616</v>
      </c>
      <c r="S213" s="38">
        <v>10532</v>
      </c>
      <c r="T213" s="38">
        <v>10344</v>
      </c>
      <c r="U213" s="38">
        <v>10324</v>
      </c>
      <c r="V213" s="37">
        <v>9132</v>
      </c>
      <c r="W213" s="37">
        <v>7810</v>
      </c>
      <c r="X213" s="37">
        <v>7210</v>
      </c>
      <c r="Y213" s="38">
        <v>14651</v>
      </c>
      <c r="Z213" s="38">
        <v>12389</v>
      </c>
      <c r="AA213" s="37">
        <v>9758</v>
      </c>
      <c r="AB213" s="37">
        <v>7569</v>
      </c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</row>
    <row r="214" spans="1:53" ht="15" customHeight="1">
      <c r="A214" s="15" t="s">
        <v>383</v>
      </c>
      <c r="B214" s="38"/>
      <c r="C214" s="38"/>
      <c r="D214" s="38"/>
      <c r="E214" s="37">
        <v>2219</v>
      </c>
      <c r="F214" s="37">
        <v>387</v>
      </c>
      <c r="G214" s="37">
        <v>848</v>
      </c>
      <c r="H214" s="37">
        <v>1362</v>
      </c>
      <c r="I214" s="37">
        <v>1739</v>
      </c>
      <c r="J214" s="37">
        <v>302</v>
      </c>
      <c r="K214" s="37">
        <v>732</v>
      </c>
      <c r="L214" s="37">
        <v>1061</v>
      </c>
      <c r="M214" s="37">
        <v>1425</v>
      </c>
      <c r="N214" s="37">
        <v>262</v>
      </c>
      <c r="O214" s="37">
        <v>613</v>
      </c>
      <c r="P214" s="37">
        <v>957</v>
      </c>
      <c r="Q214" s="37">
        <v>1300</v>
      </c>
      <c r="R214" s="37">
        <v>235</v>
      </c>
      <c r="S214" s="37">
        <v>528</v>
      </c>
      <c r="T214" s="37">
        <v>795</v>
      </c>
      <c r="U214" s="37">
        <v>1060</v>
      </c>
      <c r="V214" s="37">
        <v>200</v>
      </c>
      <c r="W214" s="37">
        <v>409</v>
      </c>
      <c r="X214" s="37">
        <v>611</v>
      </c>
      <c r="Y214" s="37">
        <v>698</v>
      </c>
      <c r="Z214" s="37">
        <v>108</v>
      </c>
      <c r="AA214" s="37">
        <v>265</v>
      </c>
      <c r="AB214" s="37">
        <v>351</v>
      </c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</row>
    <row r="215" spans="1:53" ht="15" customHeight="1">
      <c r="A215" s="15" t="s">
        <v>384</v>
      </c>
      <c r="B215" s="38"/>
      <c r="C215" s="38"/>
      <c r="D215" s="38"/>
      <c r="E215" s="37">
        <v>2330</v>
      </c>
      <c r="F215" s="37">
        <v>2291</v>
      </c>
      <c r="G215" s="37">
        <v>2232</v>
      </c>
      <c r="H215" s="37">
        <v>2208</v>
      </c>
      <c r="I215" s="37">
        <v>2034</v>
      </c>
      <c r="J215" s="37">
        <v>1775</v>
      </c>
      <c r="K215" s="37">
        <v>1752</v>
      </c>
      <c r="L215" s="37">
        <v>1600</v>
      </c>
      <c r="M215" s="37">
        <v>1542</v>
      </c>
      <c r="N215" s="37">
        <v>1482</v>
      </c>
      <c r="O215" s="37">
        <v>1448</v>
      </c>
      <c r="P215" s="37">
        <v>1420</v>
      </c>
      <c r="Q215" s="37">
        <v>1394</v>
      </c>
      <c r="R215" s="37">
        <v>1348</v>
      </c>
      <c r="S215" s="37">
        <v>1315</v>
      </c>
      <c r="T215" s="37">
        <v>1281</v>
      </c>
      <c r="U215" s="37">
        <v>1244</v>
      </c>
      <c r="V215" s="37">
        <v>1096</v>
      </c>
      <c r="W215" s="37">
        <v>1004</v>
      </c>
      <c r="X215" s="37">
        <v>944</v>
      </c>
      <c r="Y215" s="37">
        <v>946</v>
      </c>
      <c r="Z215" s="37">
        <v>726</v>
      </c>
      <c r="AA215" s="37">
        <v>634</v>
      </c>
      <c r="AB215" s="37">
        <v>558</v>
      </c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</row>
    <row r="216" spans="1:53" ht="15" customHeight="1">
      <c r="A216" s="15" t="s">
        <v>385</v>
      </c>
      <c r="B216" s="38"/>
      <c r="C216" s="38"/>
      <c r="D216" s="38"/>
      <c r="E216" s="37">
        <v>2264</v>
      </c>
      <c r="F216" s="37">
        <v>2073</v>
      </c>
      <c r="G216" s="37">
        <v>2002</v>
      </c>
      <c r="H216" s="37">
        <v>2049</v>
      </c>
      <c r="I216" s="37">
        <v>1771</v>
      </c>
      <c r="J216" s="37">
        <v>1916</v>
      </c>
      <c r="K216" s="37">
        <v>1843</v>
      </c>
      <c r="L216" s="37">
        <v>1565</v>
      </c>
      <c r="M216" s="37">
        <v>1513</v>
      </c>
      <c r="N216" s="37">
        <v>1501</v>
      </c>
      <c r="O216" s="37">
        <v>1436</v>
      </c>
      <c r="P216" s="37">
        <v>1331</v>
      </c>
      <c r="Q216" s="37">
        <v>1266</v>
      </c>
      <c r="R216" s="37">
        <v>1213</v>
      </c>
      <c r="S216" s="37">
        <v>1254</v>
      </c>
      <c r="T216" s="37">
        <v>1198</v>
      </c>
      <c r="U216" s="37">
        <v>1141</v>
      </c>
      <c r="V216" s="37">
        <v>1089</v>
      </c>
      <c r="W216" s="37">
        <v>956</v>
      </c>
      <c r="X216" s="37">
        <v>868</v>
      </c>
      <c r="Y216" s="37">
        <v>1055</v>
      </c>
      <c r="Z216" s="37">
        <v>873</v>
      </c>
      <c r="AA216" s="37">
        <v>755</v>
      </c>
      <c r="AB216" s="37">
        <v>645</v>
      </c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</row>
    <row r="217" spans="1:53" ht="15" customHeight="1">
      <c r="A217" s="15" t="s">
        <v>386</v>
      </c>
      <c r="B217" s="38"/>
      <c r="C217" s="38"/>
      <c r="D217" s="38"/>
      <c r="E217" s="37">
        <v>2233</v>
      </c>
      <c r="F217" s="37">
        <v>2021</v>
      </c>
      <c r="G217" s="37">
        <v>1948</v>
      </c>
      <c r="H217" s="37">
        <v>1859</v>
      </c>
      <c r="I217" s="37">
        <v>1723</v>
      </c>
      <c r="J217" s="37">
        <v>1630</v>
      </c>
      <c r="K217" s="37">
        <v>1606</v>
      </c>
      <c r="L217" s="37">
        <v>1403</v>
      </c>
      <c r="M217" s="37">
        <v>1354</v>
      </c>
      <c r="N217" s="37">
        <v>1411</v>
      </c>
      <c r="O217" s="37">
        <v>1329</v>
      </c>
      <c r="P217" s="37">
        <v>1270</v>
      </c>
      <c r="Q217" s="37">
        <v>1163</v>
      </c>
      <c r="R217" s="37">
        <v>1130</v>
      </c>
      <c r="S217" s="37">
        <v>1174</v>
      </c>
      <c r="T217" s="37">
        <v>1137</v>
      </c>
      <c r="U217" s="37">
        <v>1116</v>
      </c>
      <c r="V217" s="37">
        <v>992</v>
      </c>
      <c r="W217" s="37">
        <v>877</v>
      </c>
      <c r="X217" s="37">
        <v>811</v>
      </c>
      <c r="Y217" s="37">
        <v>1048</v>
      </c>
      <c r="Z217" s="37">
        <v>946</v>
      </c>
      <c r="AA217" s="37">
        <v>839</v>
      </c>
      <c r="AB217" s="37">
        <v>656</v>
      </c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</row>
    <row r="218" spans="1:53" ht="15" customHeight="1">
      <c r="A218" s="15" t="s">
        <v>387</v>
      </c>
      <c r="B218" s="38"/>
      <c r="C218" s="38"/>
      <c r="D218" s="38"/>
      <c r="E218" s="37">
        <v>2112</v>
      </c>
      <c r="F218" s="37">
        <v>2007</v>
      </c>
      <c r="G218" s="37">
        <v>1933</v>
      </c>
      <c r="H218" s="37">
        <v>1834</v>
      </c>
      <c r="I218" s="37">
        <v>1699</v>
      </c>
      <c r="J218" s="37">
        <v>1575</v>
      </c>
      <c r="K218" s="37">
        <v>1551</v>
      </c>
      <c r="L218" s="37">
        <v>1344</v>
      </c>
      <c r="M218" s="37">
        <v>1295</v>
      </c>
      <c r="N218" s="37">
        <v>1233</v>
      </c>
      <c r="O218" s="37">
        <v>1164</v>
      </c>
      <c r="P218" s="37">
        <v>1106</v>
      </c>
      <c r="Q218" s="37">
        <v>1001</v>
      </c>
      <c r="R218" s="37">
        <v>1365</v>
      </c>
      <c r="S218" s="37">
        <v>1099</v>
      </c>
      <c r="T218" s="37">
        <v>1061</v>
      </c>
      <c r="U218" s="37">
        <v>1039</v>
      </c>
      <c r="V218" s="37">
        <v>963</v>
      </c>
      <c r="W218" s="37">
        <v>840</v>
      </c>
      <c r="X218" s="37">
        <v>776</v>
      </c>
      <c r="Y218" s="37">
        <v>1054</v>
      </c>
      <c r="Z218" s="37">
        <v>906</v>
      </c>
      <c r="AA218" s="37">
        <v>827</v>
      </c>
      <c r="AB218" s="37">
        <v>642</v>
      </c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</row>
    <row r="219" spans="1:53" ht="15" customHeight="1">
      <c r="A219" s="15" t="s">
        <v>388</v>
      </c>
      <c r="B219" s="38"/>
      <c r="C219" s="38"/>
      <c r="D219" s="38"/>
      <c r="E219" s="38">
        <v>12491</v>
      </c>
      <c r="F219" s="38">
        <v>13562</v>
      </c>
      <c r="G219" s="38">
        <v>13362</v>
      </c>
      <c r="H219" s="38">
        <v>12729</v>
      </c>
      <c r="I219" s="38">
        <v>11801</v>
      </c>
      <c r="J219" s="38">
        <v>12612</v>
      </c>
      <c r="K219" s="38">
        <v>12424</v>
      </c>
      <c r="L219" s="38">
        <v>10312</v>
      </c>
      <c r="M219" s="37">
        <v>9995</v>
      </c>
      <c r="N219" s="37">
        <v>9672</v>
      </c>
      <c r="O219" s="37">
        <v>8912</v>
      </c>
      <c r="P219" s="37">
        <v>8318</v>
      </c>
      <c r="Q219" s="37">
        <v>7206</v>
      </c>
      <c r="R219" s="37">
        <v>8055</v>
      </c>
      <c r="S219" s="37">
        <v>7932</v>
      </c>
      <c r="T219" s="37">
        <v>7657</v>
      </c>
      <c r="U219" s="37">
        <v>7572</v>
      </c>
      <c r="V219" s="37">
        <v>7468</v>
      </c>
      <c r="W219" s="37">
        <v>6222</v>
      </c>
      <c r="X219" s="37">
        <v>5602</v>
      </c>
      <c r="Y219" s="37">
        <v>9850</v>
      </c>
      <c r="Z219" s="37">
        <v>8830</v>
      </c>
      <c r="AA219" s="37">
        <v>6438</v>
      </c>
      <c r="AB219" s="37">
        <v>4717</v>
      </c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</row>
    <row r="220" spans="1:53" ht="15" customHeight="1">
      <c r="A220" s="15" t="s">
        <v>389</v>
      </c>
      <c r="B220" s="38"/>
      <c r="C220" s="38"/>
      <c r="D220" s="38"/>
      <c r="E220" s="37">
        <v>4800</v>
      </c>
      <c r="F220" s="37">
        <v>4507</v>
      </c>
      <c r="G220" s="37">
        <v>4489</v>
      </c>
      <c r="H220" s="37">
        <v>4391</v>
      </c>
      <c r="I220" s="37">
        <v>4099</v>
      </c>
      <c r="J220" s="37">
        <v>3832</v>
      </c>
      <c r="K220" s="37">
        <v>3841</v>
      </c>
      <c r="L220" s="37">
        <v>3232</v>
      </c>
      <c r="M220" s="37">
        <v>3251</v>
      </c>
      <c r="N220" s="37">
        <v>2921</v>
      </c>
      <c r="O220" s="37">
        <v>2895</v>
      </c>
      <c r="P220" s="37">
        <v>2788</v>
      </c>
      <c r="Q220" s="37">
        <v>2676</v>
      </c>
      <c r="R220" s="37">
        <v>2730</v>
      </c>
      <c r="S220" s="37">
        <v>2770</v>
      </c>
      <c r="T220" s="37">
        <v>2785</v>
      </c>
      <c r="U220" s="37">
        <v>2848</v>
      </c>
      <c r="V220" s="37">
        <v>2676</v>
      </c>
      <c r="W220" s="37">
        <v>2498</v>
      </c>
      <c r="X220" s="37">
        <v>2402</v>
      </c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</row>
    <row r="221" spans="1:53" ht="15" customHeight="1">
      <c r="A221" s="12" t="s">
        <v>390</v>
      </c>
      <c r="B221" s="38"/>
      <c r="C221" s="38"/>
      <c r="D221" s="38"/>
      <c r="E221" s="37">
        <v>4594</v>
      </c>
      <c r="F221" s="37">
        <v>4364</v>
      </c>
      <c r="G221" s="37">
        <v>4234</v>
      </c>
      <c r="H221" s="37">
        <v>4257</v>
      </c>
      <c r="I221" s="37">
        <v>3805</v>
      </c>
      <c r="J221" s="37">
        <v>3691</v>
      </c>
      <c r="K221" s="37">
        <v>3595</v>
      </c>
      <c r="L221" s="37">
        <v>3165</v>
      </c>
      <c r="M221" s="37">
        <v>3055</v>
      </c>
      <c r="N221" s="37">
        <v>2983</v>
      </c>
      <c r="O221" s="37">
        <v>2884</v>
      </c>
      <c r="P221" s="37">
        <v>2751</v>
      </c>
      <c r="Q221" s="37">
        <v>2660</v>
      </c>
      <c r="R221" s="37">
        <v>2561</v>
      </c>
      <c r="S221" s="37">
        <v>2569</v>
      </c>
      <c r="T221" s="37">
        <v>2479</v>
      </c>
      <c r="U221" s="37">
        <v>2385</v>
      </c>
      <c r="V221" s="37">
        <v>2185</v>
      </c>
      <c r="W221" s="37">
        <v>1960</v>
      </c>
      <c r="X221" s="37">
        <v>1812</v>
      </c>
      <c r="Y221" s="37">
        <v>2001</v>
      </c>
      <c r="Z221" s="37">
        <v>1599</v>
      </c>
      <c r="AA221" s="37">
        <v>1389</v>
      </c>
      <c r="AB221" s="37">
        <v>1203</v>
      </c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</row>
    <row r="222" spans="1:53" ht="15" customHeight="1">
      <c r="A222" s="12" t="s">
        <v>391</v>
      </c>
      <c r="B222" s="38"/>
      <c r="C222" s="38"/>
      <c r="D222" s="38"/>
      <c r="E222" s="37">
        <v>4345</v>
      </c>
      <c r="F222" s="37">
        <v>4028</v>
      </c>
      <c r="G222" s="37">
        <v>3881</v>
      </c>
      <c r="H222" s="37">
        <v>3693</v>
      </c>
      <c r="I222" s="37">
        <v>3422</v>
      </c>
      <c r="J222" s="37">
        <v>3205</v>
      </c>
      <c r="K222" s="37">
        <v>3157</v>
      </c>
      <c r="L222" s="37">
        <v>2747</v>
      </c>
      <c r="M222" s="37">
        <v>2649</v>
      </c>
      <c r="N222" s="37">
        <v>2644</v>
      </c>
      <c r="O222" s="37">
        <v>2493</v>
      </c>
      <c r="P222" s="37">
        <v>2376</v>
      </c>
      <c r="Q222" s="37">
        <v>2164</v>
      </c>
      <c r="R222" s="37">
        <v>2495</v>
      </c>
      <c r="S222" s="37">
        <v>2273</v>
      </c>
      <c r="T222" s="37">
        <v>2198</v>
      </c>
      <c r="U222" s="37">
        <v>2155</v>
      </c>
      <c r="V222" s="37">
        <v>1955</v>
      </c>
      <c r="W222" s="37">
        <v>1717</v>
      </c>
      <c r="X222" s="37">
        <v>1587</v>
      </c>
      <c r="Y222" s="37">
        <v>2102</v>
      </c>
      <c r="Z222" s="37">
        <v>1852</v>
      </c>
      <c r="AA222" s="37">
        <v>1666</v>
      </c>
      <c r="AB222" s="37">
        <v>1298</v>
      </c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</row>
    <row r="223" spans="1:53" ht="15" customHeight="1">
      <c r="A223" s="12" t="s">
        <v>392</v>
      </c>
      <c r="B223" s="38"/>
      <c r="C223" s="38"/>
      <c r="D223" s="38"/>
      <c r="E223" s="38">
        <v>12491</v>
      </c>
      <c r="F223" s="38">
        <v>13562</v>
      </c>
      <c r="G223" s="38">
        <v>13362</v>
      </c>
      <c r="H223" s="38">
        <v>12729</v>
      </c>
      <c r="I223" s="38">
        <v>11801</v>
      </c>
      <c r="J223" s="38">
        <v>12612</v>
      </c>
      <c r="K223" s="38">
        <v>12424</v>
      </c>
      <c r="L223" s="38">
        <v>10312</v>
      </c>
      <c r="M223" s="37">
        <v>9995</v>
      </c>
      <c r="N223" s="37">
        <v>9672</v>
      </c>
      <c r="O223" s="37">
        <v>8912</v>
      </c>
      <c r="P223" s="37">
        <v>8318</v>
      </c>
      <c r="Q223" s="37">
        <v>7206</v>
      </c>
      <c r="R223" s="37">
        <v>8055</v>
      </c>
      <c r="S223" s="37">
        <v>7932</v>
      </c>
      <c r="T223" s="37">
        <v>7657</v>
      </c>
      <c r="U223" s="37">
        <v>7572</v>
      </c>
      <c r="V223" s="37">
        <v>7468</v>
      </c>
      <c r="W223" s="37">
        <v>6222</v>
      </c>
      <c r="X223" s="37">
        <v>5602</v>
      </c>
      <c r="Y223" s="37">
        <v>9850</v>
      </c>
      <c r="Z223" s="37">
        <v>8830</v>
      </c>
      <c r="AA223" s="37">
        <v>6438</v>
      </c>
      <c r="AB223" s="37">
        <v>4717</v>
      </c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</row>
    <row r="224" spans="1:53" ht="15" customHeight="1">
      <c r="A224" s="10" t="s">
        <v>393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</row>
    <row r="225" spans="1:53" ht="15" customHeight="1">
      <c r="A225" s="12" t="s">
        <v>394</v>
      </c>
      <c r="B225" s="38">
        <v>72404</v>
      </c>
      <c r="C225" s="38">
        <v>70799</v>
      </c>
      <c r="D225" s="38">
        <v>69329</v>
      </c>
      <c r="E225" s="38">
        <v>67317</v>
      </c>
      <c r="F225" s="38">
        <v>66185</v>
      </c>
      <c r="G225" s="38">
        <v>71469</v>
      </c>
      <c r="H225" s="38">
        <v>77114</v>
      </c>
      <c r="I225" s="38">
        <v>86482</v>
      </c>
      <c r="J225" s="38">
        <v>87314</v>
      </c>
      <c r="K225" s="38">
        <v>83553</v>
      </c>
      <c r="L225" s="38">
        <v>77805</v>
      </c>
      <c r="M225" s="38">
        <v>71970</v>
      </c>
      <c r="N225" s="38">
        <v>68177</v>
      </c>
      <c r="O225" s="38">
        <v>63404</v>
      </c>
      <c r="P225" s="38">
        <v>60654</v>
      </c>
      <c r="Q225" s="38">
        <v>58604</v>
      </c>
      <c r="R225" s="38">
        <v>56653</v>
      </c>
      <c r="S225" s="38">
        <v>52534</v>
      </c>
      <c r="T225" s="38">
        <v>48268</v>
      </c>
      <c r="U225" s="38">
        <v>44942</v>
      </c>
      <c r="V225" s="38">
        <v>43030</v>
      </c>
      <c r="W225" s="38">
        <v>39651</v>
      </c>
      <c r="X225" s="38">
        <v>37773</v>
      </c>
      <c r="Y225" s="38">
        <v>35587</v>
      </c>
      <c r="Z225" s="38">
        <v>33606</v>
      </c>
      <c r="AA225" s="38">
        <v>30275</v>
      </c>
      <c r="AB225" s="38">
        <v>27742</v>
      </c>
      <c r="AC225" s="38">
        <v>25105</v>
      </c>
      <c r="AD225" s="38">
        <v>23165</v>
      </c>
      <c r="AE225" s="38">
        <v>20658</v>
      </c>
      <c r="AF225" s="38">
        <v>18770</v>
      </c>
      <c r="AG225" s="38">
        <v>17048</v>
      </c>
      <c r="AH225" s="38">
        <v>15724</v>
      </c>
      <c r="AI225" s="38">
        <v>14495</v>
      </c>
      <c r="AJ225" s="38">
        <v>13598</v>
      </c>
      <c r="AK225" s="38">
        <v>12691</v>
      </c>
      <c r="AL225" s="38">
        <v>11996</v>
      </c>
      <c r="AM225" s="38">
        <v>10955</v>
      </c>
      <c r="AN225" s="38">
        <v>10082</v>
      </c>
      <c r="AO225" s="37">
        <v>9199</v>
      </c>
      <c r="AP225" s="37">
        <v>8348</v>
      </c>
      <c r="AQ225" s="37">
        <v>7185</v>
      </c>
      <c r="AR225" s="37">
        <v>6818</v>
      </c>
      <c r="AS225" s="37">
        <v>6337</v>
      </c>
      <c r="AT225" s="37">
        <v>5794</v>
      </c>
      <c r="AU225" s="37">
        <v>5299</v>
      </c>
      <c r="AV225" s="38"/>
      <c r="AW225" s="37">
        <v>4619</v>
      </c>
      <c r="AX225" s="38"/>
      <c r="AY225" s="38"/>
      <c r="AZ225" s="37">
        <v>3539</v>
      </c>
      <c r="BA225" s="38"/>
    </row>
    <row r="226" spans="1:53" ht="15" customHeight="1">
      <c r="A226" s="12" t="s">
        <v>395</v>
      </c>
      <c r="B226" s="38">
        <v>72404</v>
      </c>
      <c r="C226" s="38">
        <v>70799</v>
      </c>
      <c r="D226" s="38">
        <v>69329</v>
      </c>
      <c r="E226" s="38">
        <v>67317</v>
      </c>
      <c r="F226" s="38">
        <v>66185</v>
      </c>
      <c r="G226" s="38">
        <v>71469</v>
      </c>
      <c r="H226" s="38">
        <v>77114</v>
      </c>
      <c r="I226" s="38">
        <v>86482</v>
      </c>
      <c r="J226" s="38">
        <v>87314</v>
      </c>
      <c r="K226" s="38">
        <v>83553</v>
      </c>
      <c r="L226" s="38">
        <v>77805</v>
      </c>
      <c r="M226" s="38">
        <v>71970</v>
      </c>
      <c r="N226" s="38">
        <v>68177</v>
      </c>
      <c r="O226" s="38">
        <v>63404</v>
      </c>
      <c r="P226" s="38">
        <v>60654</v>
      </c>
      <c r="Q226" s="38">
        <v>58604</v>
      </c>
      <c r="R226" s="38">
        <v>56653</v>
      </c>
      <c r="S226" s="38">
        <v>52534</v>
      </c>
      <c r="T226" s="38">
        <v>48268</v>
      </c>
      <c r="U226" s="38">
        <v>44942</v>
      </c>
      <c r="V226" s="38">
        <v>43030</v>
      </c>
      <c r="W226" s="38">
        <v>39651</v>
      </c>
      <c r="X226" s="38">
        <v>37773</v>
      </c>
      <c r="Y226" s="38">
        <v>35587</v>
      </c>
      <c r="Z226" s="38">
        <v>33606</v>
      </c>
      <c r="AA226" s="38">
        <v>30275</v>
      </c>
      <c r="AB226" s="38">
        <v>27742</v>
      </c>
      <c r="AC226" s="38">
        <v>25105</v>
      </c>
      <c r="AD226" s="38">
        <v>23165</v>
      </c>
      <c r="AE226" s="38">
        <v>20658</v>
      </c>
      <c r="AF226" s="38">
        <v>18770</v>
      </c>
      <c r="AG226" s="38">
        <v>17048</v>
      </c>
      <c r="AH226" s="38">
        <v>15724</v>
      </c>
      <c r="AI226" s="38">
        <v>14495</v>
      </c>
      <c r="AJ226" s="38">
        <v>13598</v>
      </c>
      <c r="AK226" s="38">
        <v>12691</v>
      </c>
      <c r="AL226" s="38">
        <v>11996</v>
      </c>
      <c r="AM226" s="38">
        <v>10955</v>
      </c>
      <c r="AN226" s="38">
        <v>10082</v>
      </c>
      <c r="AO226" s="37">
        <v>9199</v>
      </c>
      <c r="AP226" s="37">
        <v>8348</v>
      </c>
      <c r="AQ226" s="37">
        <v>7185</v>
      </c>
      <c r="AR226" s="37">
        <v>6818</v>
      </c>
      <c r="AS226" s="37">
        <v>6337</v>
      </c>
      <c r="AT226" s="37">
        <v>5794</v>
      </c>
      <c r="AU226" s="37">
        <v>5299</v>
      </c>
      <c r="AV226" s="38"/>
      <c r="AW226" s="37">
        <v>4619</v>
      </c>
      <c r="AX226" s="38"/>
      <c r="AY226" s="38"/>
      <c r="AZ226" s="37">
        <v>3539</v>
      </c>
      <c r="BA226" s="38"/>
    </row>
  </sheetData>
  <mergeCells count="223">
    <mergeCell ref="M11:P11"/>
    <mergeCell ref="Q11:T11"/>
    <mergeCell ref="B13"/>
    <mergeCell ref="B14"/>
    <mergeCell ref="E12"/>
    <mergeCell ref="E13"/>
    <mergeCell ref="E14"/>
    <mergeCell ref="H12"/>
    <mergeCell ref="H13"/>
    <mergeCell ref="H14"/>
    <mergeCell ref="U11:X11"/>
    <mergeCell ref="AG11:AJ11"/>
    <mergeCell ref="X12"/>
    <mergeCell ref="X13"/>
    <mergeCell ref="X14"/>
    <mergeCell ref="AD12"/>
    <mergeCell ref="AD13"/>
    <mergeCell ref="AD14"/>
    <mergeCell ref="AJ12"/>
    <mergeCell ref="AJ13"/>
    <mergeCell ref="AJ14"/>
    <mergeCell ref="Y11:AB11"/>
    <mergeCell ref="AC11:AF11"/>
    <mergeCell ref="B11"/>
    <mergeCell ref="C11:D11"/>
    <mergeCell ref="E11:H11"/>
    <mergeCell ref="I11:L11"/>
    <mergeCell ref="AK11:AN11"/>
    <mergeCell ref="AO11:AR11"/>
    <mergeCell ref="AS11:AV11"/>
    <mergeCell ref="AW11:AZ11"/>
    <mergeCell ref="BA11"/>
    <mergeCell ref="B15"/>
    <mergeCell ref="C12"/>
    <mergeCell ref="C13"/>
    <mergeCell ref="C14"/>
    <mergeCell ref="C15"/>
    <mergeCell ref="D12"/>
    <mergeCell ref="D13"/>
    <mergeCell ref="D14"/>
    <mergeCell ref="D15"/>
    <mergeCell ref="B12"/>
    <mergeCell ref="E15"/>
    <mergeCell ref="F12"/>
    <mergeCell ref="F13"/>
    <mergeCell ref="F14"/>
    <mergeCell ref="F15"/>
    <mergeCell ref="G12"/>
    <mergeCell ref="G13"/>
    <mergeCell ref="G14"/>
    <mergeCell ref="G15"/>
    <mergeCell ref="H15"/>
    <mergeCell ref="I12"/>
    <mergeCell ref="I13"/>
    <mergeCell ref="I14"/>
    <mergeCell ref="I15"/>
    <mergeCell ref="J12"/>
    <mergeCell ref="J13"/>
    <mergeCell ref="J14"/>
    <mergeCell ref="J15"/>
    <mergeCell ref="K15"/>
    <mergeCell ref="L12"/>
    <mergeCell ref="L13"/>
    <mergeCell ref="L14"/>
    <mergeCell ref="L15"/>
    <mergeCell ref="M12"/>
    <mergeCell ref="M13"/>
    <mergeCell ref="M14"/>
    <mergeCell ref="M15"/>
    <mergeCell ref="K12"/>
    <mergeCell ref="K13"/>
    <mergeCell ref="K14"/>
    <mergeCell ref="N15"/>
    <mergeCell ref="O12"/>
    <mergeCell ref="O13"/>
    <mergeCell ref="O14"/>
    <mergeCell ref="O15"/>
    <mergeCell ref="P12"/>
    <mergeCell ref="P13"/>
    <mergeCell ref="P14"/>
    <mergeCell ref="P15"/>
    <mergeCell ref="N12"/>
    <mergeCell ref="N13"/>
    <mergeCell ref="N14"/>
    <mergeCell ref="Y12"/>
    <mergeCell ref="Y13"/>
    <mergeCell ref="Y14"/>
    <mergeCell ref="Y15"/>
    <mergeCell ref="X15"/>
    <mergeCell ref="Q15"/>
    <mergeCell ref="R12"/>
    <mergeCell ref="R13"/>
    <mergeCell ref="R14"/>
    <mergeCell ref="R15"/>
    <mergeCell ref="S12"/>
    <mergeCell ref="S13"/>
    <mergeCell ref="S14"/>
    <mergeCell ref="S15"/>
    <mergeCell ref="Q12"/>
    <mergeCell ref="Q13"/>
    <mergeCell ref="Q14"/>
    <mergeCell ref="T12"/>
    <mergeCell ref="T13"/>
    <mergeCell ref="T14"/>
    <mergeCell ref="T15"/>
    <mergeCell ref="U12"/>
    <mergeCell ref="U13"/>
    <mergeCell ref="W12"/>
    <mergeCell ref="W13"/>
    <mergeCell ref="W14"/>
    <mergeCell ref="W15"/>
    <mergeCell ref="U14"/>
    <mergeCell ref="U15"/>
    <mergeCell ref="V12"/>
    <mergeCell ref="V13"/>
    <mergeCell ref="V14"/>
    <mergeCell ref="V15"/>
    <mergeCell ref="AJ15"/>
    <mergeCell ref="Z12"/>
    <mergeCell ref="Z13"/>
    <mergeCell ref="Z14"/>
    <mergeCell ref="Z15"/>
    <mergeCell ref="AA12"/>
    <mergeCell ref="AA13"/>
    <mergeCell ref="AC12"/>
    <mergeCell ref="AC13"/>
    <mergeCell ref="AC14"/>
    <mergeCell ref="AC15"/>
    <mergeCell ref="AA14"/>
    <mergeCell ref="AA15"/>
    <mergeCell ref="AB12"/>
    <mergeCell ref="AB13"/>
    <mergeCell ref="AB14"/>
    <mergeCell ref="AB15"/>
    <mergeCell ref="AE12"/>
    <mergeCell ref="AE13"/>
    <mergeCell ref="AE14"/>
    <mergeCell ref="AE15"/>
    <mergeCell ref="AD15"/>
    <mergeCell ref="AP12"/>
    <mergeCell ref="AP13"/>
    <mergeCell ref="AP14"/>
    <mergeCell ref="AP15"/>
    <mergeCell ref="AF12"/>
    <mergeCell ref="AF13"/>
    <mergeCell ref="AF14"/>
    <mergeCell ref="AF15"/>
    <mergeCell ref="AG12"/>
    <mergeCell ref="AG13"/>
    <mergeCell ref="AI12"/>
    <mergeCell ref="AI13"/>
    <mergeCell ref="AI14"/>
    <mergeCell ref="AI15"/>
    <mergeCell ref="AG14"/>
    <mergeCell ref="AG15"/>
    <mergeCell ref="AH12"/>
    <mergeCell ref="AH13"/>
    <mergeCell ref="AH14"/>
    <mergeCell ref="AH15"/>
    <mergeCell ref="AK12"/>
    <mergeCell ref="AK13"/>
    <mergeCell ref="AK14"/>
    <mergeCell ref="AK15"/>
    <mergeCell ref="AV12"/>
    <mergeCell ref="AV13"/>
    <mergeCell ref="AV14"/>
    <mergeCell ref="AV15"/>
    <mergeCell ref="AL12"/>
    <mergeCell ref="AL13"/>
    <mergeCell ref="AL14"/>
    <mergeCell ref="AL15"/>
    <mergeCell ref="AM12"/>
    <mergeCell ref="AM13"/>
    <mergeCell ref="AO12"/>
    <mergeCell ref="AO13"/>
    <mergeCell ref="AO14"/>
    <mergeCell ref="AO15"/>
    <mergeCell ref="AM14"/>
    <mergeCell ref="AM15"/>
    <mergeCell ref="AN12"/>
    <mergeCell ref="AN13"/>
    <mergeCell ref="AN14"/>
    <mergeCell ref="AN15"/>
    <mergeCell ref="AQ12"/>
    <mergeCell ref="AQ13"/>
    <mergeCell ref="AQ14"/>
    <mergeCell ref="AQ15"/>
    <mergeCell ref="BA12"/>
    <mergeCell ref="BA13"/>
    <mergeCell ref="BA14"/>
    <mergeCell ref="BA15"/>
    <mergeCell ref="AR12"/>
    <mergeCell ref="AR13"/>
    <mergeCell ref="AR14"/>
    <mergeCell ref="AR15"/>
    <mergeCell ref="AS12"/>
    <mergeCell ref="AS13"/>
    <mergeCell ref="AU12"/>
    <mergeCell ref="AU13"/>
    <mergeCell ref="AU14"/>
    <mergeCell ref="AU15"/>
    <mergeCell ref="AS14"/>
    <mergeCell ref="AS15"/>
    <mergeCell ref="AT12"/>
    <mergeCell ref="AT13"/>
    <mergeCell ref="AT14"/>
    <mergeCell ref="AT15"/>
    <mergeCell ref="AW12"/>
    <mergeCell ref="AW13"/>
    <mergeCell ref="AW14"/>
    <mergeCell ref="AW15"/>
    <mergeCell ref="AX12"/>
    <mergeCell ref="AX13"/>
    <mergeCell ref="AX14"/>
    <mergeCell ref="AX15"/>
    <mergeCell ref="AY12"/>
    <mergeCell ref="AY13"/>
    <mergeCell ref="AY14"/>
    <mergeCell ref="AY15"/>
    <mergeCell ref="AZ12"/>
    <mergeCell ref="AZ13"/>
    <mergeCell ref="AZ14"/>
    <mergeCell ref="AZ15"/>
  </mergeCells>
  <pageMargins left="0.5" right="0.5" top="1" bottom="1" header="0.5" footer="0.75"/>
  <pageSetup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84"/>
  <sheetViews>
    <sheetView topLeftCell="B4" workbookViewId="0">
      <selection activeCell="B37" sqref="B37:M37"/>
    </sheetView>
  </sheetViews>
  <sheetFormatPr baseColWidth="10" defaultColWidth="8.83203125" defaultRowHeight="15" outlineLevelRow="1"/>
  <cols>
    <col min="1" max="1" width="85.6640625" customWidth="1"/>
    <col min="2" max="16" width="15.6640625" customWidth="1"/>
  </cols>
  <sheetData>
    <row r="1" spans="1:16" ht="15" customHeight="1">
      <c r="A1" s="1" t="s">
        <v>396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4" t="s">
        <v>2</v>
      </c>
    </row>
    <row r="3" spans="1:16">
      <c r="A3" s="3" t="s">
        <v>3</v>
      </c>
      <c r="B3" s="3" t="s">
        <v>4</v>
      </c>
    </row>
    <row r="4" spans="1:16">
      <c r="A4" s="3" t="s">
        <v>5</v>
      </c>
      <c r="B4" s="3" t="s">
        <v>4</v>
      </c>
    </row>
    <row r="5" spans="1:16">
      <c r="A5" s="3" t="s">
        <v>6</v>
      </c>
      <c r="B5" s="3" t="s">
        <v>7</v>
      </c>
    </row>
    <row r="6" spans="1:16">
      <c r="A6" s="3" t="s">
        <v>8</v>
      </c>
      <c r="B6" s="3" t="s">
        <v>9</v>
      </c>
    </row>
    <row r="7" spans="1:16">
      <c r="A7" s="3" t="s">
        <v>10</v>
      </c>
      <c r="B7" s="3" t="s">
        <v>11</v>
      </c>
    </row>
    <row r="8" spans="1:16">
      <c r="A8" s="3" t="s">
        <v>12</v>
      </c>
      <c r="B8" s="3" t="s">
        <v>13</v>
      </c>
    </row>
    <row r="9" spans="1:16">
      <c r="A9" s="3" t="s">
        <v>14</v>
      </c>
      <c r="B9" s="3" t="s">
        <v>15</v>
      </c>
    </row>
    <row r="10" spans="1:16">
      <c r="A10" s="3" t="s">
        <v>16</v>
      </c>
      <c r="B10" s="5">
        <v>45609.072722847202</v>
      </c>
    </row>
    <row r="11" spans="1:16">
      <c r="A11" s="6" t="s">
        <v>17</v>
      </c>
      <c r="B11" s="149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  <c r="M11" s="149" t="s">
        <v>29</v>
      </c>
      <c r="N11" s="149" t="s">
        <v>30</v>
      </c>
      <c r="O11" s="149" t="s">
        <v>31</v>
      </c>
      <c r="P11" s="149" t="s">
        <v>32</v>
      </c>
    </row>
    <row r="12" spans="1:16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  <c r="M12" s="150">
        <v>41274</v>
      </c>
      <c r="N12" s="150">
        <v>40908</v>
      </c>
      <c r="O12" s="150">
        <v>40543</v>
      </c>
      <c r="P12" s="150">
        <v>40178</v>
      </c>
    </row>
    <row r="13" spans="1:16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43464</v>
      </c>
      <c r="I13" s="150">
        <v>43464</v>
      </c>
      <c r="J13" s="150">
        <v>42734</v>
      </c>
      <c r="K13" s="150">
        <v>42734</v>
      </c>
      <c r="L13" s="150">
        <v>41638</v>
      </c>
      <c r="M13" s="150">
        <v>41273</v>
      </c>
      <c r="N13" s="150">
        <v>40907</v>
      </c>
      <c r="O13" s="150">
        <v>40907</v>
      </c>
      <c r="P13" s="150">
        <v>40907</v>
      </c>
    </row>
    <row r="14" spans="1:16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</row>
    <row r="15" spans="1:16" ht="15" customHeight="1" outlineLevel="1">
      <c r="A15" s="7" t="s">
        <v>37</v>
      </c>
      <c r="B15" s="151" t="s">
        <v>397</v>
      </c>
      <c r="C15" s="151" t="s">
        <v>397</v>
      </c>
      <c r="D15" s="151" t="s">
        <v>397</v>
      </c>
      <c r="E15" s="151" t="s">
        <v>397</v>
      </c>
      <c r="F15" s="151" t="s">
        <v>397</v>
      </c>
      <c r="G15" s="151" t="s">
        <v>397</v>
      </c>
      <c r="H15" s="151" t="s">
        <v>397</v>
      </c>
      <c r="I15" s="151" t="s">
        <v>397</v>
      </c>
      <c r="J15" s="151" t="s">
        <v>397</v>
      </c>
      <c r="K15" s="151" t="s">
        <v>397</v>
      </c>
      <c r="L15" s="151" t="s">
        <v>397</v>
      </c>
      <c r="M15" s="151" t="s">
        <v>397</v>
      </c>
      <c r="N15" s="151" t="s">
        <v>397</v>
      </c>
      <c r="O15" s="151" t="s">
        <v>397</v>
      </c>
      <c r="P15" s="151" t="s">
        <v>397</v>
      </c>
    </row>
    <row r="17" spans="1:16">
      <c r="A17" s="8" t="s">
        <v>398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  <c r="M18" s="9" t="s">
        <v>52</v>
      </c>
      <c r="N18" s="9" t="s">
        <v>53</v>
      </c>
      <c r="O18" s="9" t="s">
        <v>54</v>
      </c>
      <c r="P18" s="9" t="s">
        <v>55</v>
      </c>
    </row>
    <row r="19" spans="1:16" ht="15" customHeight="1">
      <c r="A19" s="10" t="s">
        <v>399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" customHeight="1">
      <c r="A20" s="12" t="s">
        <v>400</v>
      </c>
      <c r="B20" s="13">
        <v>39098</v>
      </c>
      <c r="C20" s="13">
        <v>23200</v>
      </c>
      <c r="D20" s="13">
        <v>39370</v>
      </c>
      <c r="E20" s="13">
        <v>29146</v>
      </c>
      <c r="F20" s="13">
        <v>18485</v>
      </c>
      <c r="G20" s="13">
        <v>22112</v>
      </c>
      <c r="H20" s="13">
        <v>15934</v>
      </c>
      <c r="I20" s="13">
        <v>10217</v>
      </c>
      <c r="J20" s="14">
        <v>3688</v>
      </c>
      <c r="K20" s="14">
        <v>2940</v>
      </c>
      <c r="L20" s="14">
        <v>1500</v>
      </c>
      <c r="M20" s="16">
        <v>53</v>
      </c>
      <c r="N20" s="14">
        <v>1000</v>
      </c>
      <c r="O20" s="14">
        <v>606</v>
      </c>
      <c r="P20" s="14">
        <v>229</v>
      </c>
    </row>
    <row r="21" spans="1:16" ht="15" customHeight="1">
      <c r="A21" s="12" t="s">
        <v>401</v>
      </c>
      <c r="B21" s="13">
        <v>28179</v>
      </c>
      <c r="C21" s="13">
        <v>21592</v>
      </c>
      <c r="D21" s="13">
        <v>17613</v>
      </c>
      <c r="E21" s="13">
        <v>12324</v>
      </c>
      <c r="F21" s="13">
        <v>10579</v>
      </c>
      <c r="G21" s="14">
        <v>8689</v>
      </c>
      <c r="H21" s="14">
        <v>6395</v>
      </c>
      <c r="I21" s="14">
        <v>5133</v>
      </c>
      <c r="J21" s="14">
        <v>5848</v>
      </c>
      <c r="K21" s="14">
        <v>4648</v>
      </c>
      <c r="L21" s="14">
        <v>2046</v>
      </c>
      <c r="M21" s="14">
        <v>2050</v>
      </c>
      <c r="N21" s="14">
        <v>544</v>
      </c>
      <c r="O21" s="14">
        <v>162</v>
      </c>
      <c r="P21" s="14">
        <v>105</v>
      </c>
    </row>
    <row r="22" spans="1:16" ht="15" customHeight="1">
      <c r="A22" s="15" t="s">
        <v>402</v>
      </c>
      <c r="B22" s="14">
        <v>411</v>
      </c>
      <c r="C22" s="14">
        <v>1519</v>
      </c>
      <c r="D22" s="22">
        <v>-127</v>
      </c>
      <c r="E22" s="14">
        <v>118</v>
      </c>
      <c r="F22" s="16">
        <v>39</v>
      </c>
      <c r="G22" s="21">
        <v>-64</v>
      </c>
      <c r="H22" s="16">
        <v>24</v>
      </c>
      <c r="I22" s="16">
        <v>30</v>
      </c>
      <c r="J22" s="14">
        <v>1738</v>
      </c>
      <c r="K22" s="14">
        <v>1829</v>
      </c>
      <c r="L22" s="14">
        <v>166</v>
      </c>
      <c r="M22" s="16">
        <v>15</v>
      </c>
      <c r="N22" s="16">
        <v>4</v>
      </c>
      <c r="O22" s="16">
        <v>3</v>
      </c>
      <c r="P22" s="13">
        <v>0</v>
      </c>
    </row>
    <row r="23" spans="1:16" ht="15" customHeight="1">
      <c r="A23" s="15" t="s">
        <v>403</v>
      </c>
      <c r="B23" s="13">
        <v>13610</v>
      </c>
      <c r="C23" s="13">
        <v>10904</v>
      </c>
      <c r="D23" s="14">
        <v>7967</v>
      </c>
      <c r="E23" s="14">
        <v>6862</v>
      </c>
      <c r="F23" s="14">
        <v>5741</v>
      </c>
      <c r="G23" s="14">
        <v>4315</v>
      </c>
      <c r="H23" s="14">
        <v>3025</v>
      </c>
      <c r="I23" s="14">
        <v>2342</v>
      </c>
      <c r="J23" s="14">
        <v>1945</v>
      </c>
      <c r="K23" s="14">
        <v>1243</v>
      </c>
      <c r="L23" s="14">
        <v>1011</v>
      </c>
      <c r="M23" s="14">
        <v>649</v>
      </c>
      <c r="N23" s="14">
        <v>323</v>
      </c>
      <c r="O23" s="14">
        <v>139</v>
      </c>
      <c r="P23" s="16">
        <v>78</v>
      </c>
    </row>
    <row r="24" spans="1:16" ht="15" customHeight="1">
      <c r="A24" s="20" t="s">
        <v>404</v>
      </c>
      <c r="B24" s="13">
        <v>11178</v>
      </c>
      <c r="C24" s="14">
        <v>8686</v>
      </c>
      <c r="D24" s="14">
        <v>7967</v>
      </c>
      <c r="E24" s="14">
        <v>6862</v>
      </c>
      <c r="F24" s="14">
        <v>5741</v>
      </c>
      <c r="G24" s="14">
        <v>4315</v>
      </c>
      <c r="H24" s="14">
        <v>3025</v>
      </c>
      <c r="I24" s="14">
        <v>2342</v>
      </c>
      <c r="J24" s="14">
        <v>1945</v>
      </c>
      <c r="K24" s="14">
        <v>1243</v>
      </c>
      <c r="L24" s="14">
        <v>1011</v>
      </c>
      <c r="M24" s="14">
        <v>649</v>
      </c>
      <c r="N24" s="14">
        <v>323</v>
      </c>
      <c r="O24" s="14">
        <v>139</v>
      </c>
      <c r="P24" s="16">
        <v>78</v>
      </c>
    </row>
    <row r="25" spans="1:16" ht="15" customHeight="1">
      <c r="A25" s="20" t="s">
        <v>405</v>
      </c>
      <c r="B25" s="14">
        <v>2432</v>
      </c>
      <c r="C25" s="14">
        <v>2218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5" customHeight="1">
      <c r="A26" s="15" t="s">
        <v>406</v>
      </c>
      <c r="B26" s="14">
        <v>131</v>
      </c>
      <c r="C26" s="22">
        <v>-3286</v>
      </c>
      <c r="D26" s="14">
        <v>609</v>
      </c>
      <c r="E26" s="22">
        <v>-1192</v>
      </c>
      <c r="F26" s="21">
        <v>-37</v>
      </c>
      <c r="G26" s="14">
        <v>286</v>
      </c>
      <c r="H26" s="22">
        <v>-377</v>
      </c>
      <c r="I26" s="22">
        <v>-457</v>
      </c>
      <c r="J26" s="22">
        <v>-795</v>
      </c>
      <c r="K26" s="22">
        <v>-210</v>
      </c>
      <c r="L26" s="21">
        <v>-37</v>
      </c>
      <c r="M26" s="22">
        <v>-186</v>
      </c>
      <c r="N26" s="13"/>
      <c r="O26" s="13"/>
      <c r="P26" s="13"/>
    </row>
    <row r="27" spans="1:16" ht="15" customHeight="1">
      <c r="A27" s="15" t="s">
        <v>407</v>
      </c>
      <c r="B27" s="13"/>
      <c r="C27" s="14">
        <v>463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5" customHeight="1">
      <c r="A28" s="15" t="s">
        <v>408</v>
      </c>
      <c r="B28" s="13">
        <v>14027</v>
      </c>
      <c r="C28" s="13">
        <v>11992</v>
      </c>
      <c r="D28" s="14">
        <v>9164</v>
      </c>
      <c r="E28" s="14">
        <v>6536</v>
      </c>
      <c r="F28" s="14">
        <v>4836</v>
      </c>
      <c r="G28" s="14">
        <v>4152</v>
      </c>
      <c r="H28" s="14">
        <v>3723</v>
      </c>
      <c r="I28" s="14">
        <v>3218</v>
      </c>
      <c r="J28" s="14">
        <v>2960</v>
      </c>
      <c r="K28" s="14">
        <v>1786</v>
      </c>
      <c r="L28" s="14">
        <v>906</v>
      </c>
      <c r="M28" s="14">
        <v>1572</v>
      </c>
      <c r="N28" s="14">
        <v>217</v>
      </c>
      <c r="O28" s="16">
        <v>20</v>
      </c>
      <c r="P28" s="16">
        <v>27</v>
      </c>
    </row>
    <row r="29" spans="1:16" ht="15" customHeight="1">
      <c r="A29" s="12" t="s">
        <v>409</v>
      </c>
      <c r="B29" s="13">
        <v>67277</v>
      </c>
      <c r="C29" s="13">
        <v>44792</v>
      </c>
      <c r="D29" s="13">
        <v>56983</v>
      </c>
      <c r="E29" s="13">
        <v>41470</v>
      </c>
      <c r="F29" s="13">
        <v>29064</v>
      </c>
      <c r="G29" s="13">
        <v>30801</v>
      </c>
      <c r="H29" s="13">
        <v>22329</v>
      </c>
      <c r="I29" s="13">
        <v>15350</v>
      </c>
      <c r="J29" s="14">
        <v>9536</v>
      </c>
      <c r="K29" s="14">
        <v>7588</v>
      </c>
      <c r="L29" s="14">
        <v>3546</v>
      </c>
      <c r="M29" s="14">
        <v>2103</v>
      </c>
      <c r="N29" s="14">
        <v>1544</v>
      </c>
      <c r="O29" s="14">
        <v>768</v>
      </c>
      <c r="P29" s="14">
        <v>334</v>
      </c>
    </row>
    <row r="30" spans="1:16" ht="15" customHeight="1">
      <c r="A30" s="12" t="s">
        <v>410</v>
      </c>
      <c r="B30" s="14">
        <v>3836</v>
      </c>
      <c r="C30" s="14">
        <v>5683</v>
      </c>
      <c r="D30" s="14">
        <v>700</v>
      </c>
      <c r="E30" s="22">
        <v>-2723</v>
      </c>
      <c r="F30" s="14">
        <v>7250</v>
      </c>
      <c r="G30" s="22">
        <v>-1527</v>
      </c>
      <c r="H30" s="14">
        <v>1887</v>
      </c>
      <c r="I30" s="14">
        <v>758</v>
      </c>
      <c r="J30" s="14">
        <v>784</v>
      </c>
      <c r="K30" s="22">
        <v>-262</v>
      </c>
      <c r="L30" s="14">
        <v>676</v>
      </c>
      <c r="M30" s="22">
        <v>-491</v>
      </c>
      <c r="N30" s="16">
        <v>5</v>
      </c>
      <c r="O30" s="21">
        <v>-70</v>
      </c>
      <c r="P30" s="22">
        <v>-179</v>
      </c>
    </row>
    <row r="31" spans="1:16" ht="15" customHeight="1">
      <c r="A31" s="15" t="s">
        <v>411</v>
      </c>
      <c r="B31" s="22">
        <v>-2399</v>
      </c>
      <c r="C31" s="14">
        <v>231</v>
      </c>
      <c r="D31" s="22">
        <v>-3110</v>
      </c>
      <c r="E31" s="22">
        <v>-1512</v>
      </c>
      <c r="F31" s="22">
        <v>-1961</v>
      </c>
      <c r="G31" s="22">
        <v>-1892</v>
      </c>
      <c r="H31" s="22">
        <v>-1609</v>
      </c>
      <c r="I31" s="22">
        <v>-1489</v>
      </c>
      <c r="J31" s="22">
        <v>-973</v>
      </c>
      <c r="K31" s="22">
        <v>-610</v>
      </c>
      <c r="L31" s="16">
        <v>22</v>
      </c>
      <c r="M31" s="22">
        <v>-621</v>
      </c>
      <c r="N31" s="22">
        <v>-174</v>
      </c>
      <c r="O31" s="22">
        <v>-209</v>
      </c>
      <c r="P31" s="22">
        <v>-112</v>
      </c>
    </row>
    <row r="32" spans="1:16" ht="15" customHeight="1">
      <c r="A32" s="15" t="s">
        <v>412</v>
      </c>
      <c r="B32" s="14">
        <v>559</v>
      </c>
      <c r="C32" s="14">
        <v>162</v>
      </c>
      <c r="D32" s="22">
        <v>-1750</v>
      </c>
      <c r="E32" s="14">
        <v>135</v>
      </c>
      <c r="F32" s="16">
        <v>47</v>
      </c>
      <c r="G32" s="22">
        <v>-690</v>
      </c>
      <c r="H32" s="22">
        <v>-192</v>
      </c>
      <c r="I32" s="22">
        <v>-159</v>
      </c>
      <c r="J32" s="22">
        <v>-144</v>
      </c>
      <c r="K32" s="22">
        <v>-123</v>
      </c>
      <c r="L32" s="21">
        <v>-45</v>
      </c>
      <c r="M32" s="21">
        <v>-14</v>
      </c>
      <c r="N32" s="21">
        <v>-31</v>
      </c>
      <c r="O32" s="21">
        <v>-38</v>
      </c>
      <c r="P32" s="21">
        <v>-30</v>
      </c>
    </row>
    <row r="33" spans="1:16" ht="15" customHeight="1">
      <c r="A33" s="15" t="s">
        <v>413</v>
      </c>
      <c r="B33" s="21">
        <v>-80</v>
      </c>
      <c r="C33" s="22">
        <v>-106</v>
      </c>
      <c r="D33" s="22">
        <v>-349</v>
      </c>
      <c r="E33" s="21">
        <v>-34</v>
      </c>
      <c r="F33" s="16">
        <v>41</v>
      </c>
      <c r="G33" s="22">
        <v>-159</v>
      </c>
      <c r="H33" s="14">
        <v>154</v>
      </c>
      <c r="I33" s="16">
        <v>14</v>
      </c>
      <c r="J33" s="21">
        <v>-3</v>
      </c>
      <c r="K33" s="22">
        <v>-216</v>
      </c>
      <c r="L33" s="22">
        <v>-142</v>
      </c>
      <c r="M33" s="16">
        <v>2</v>
      </c>
      <c r="N33" s="21">
        <v>-32</v>
      </c>
      <c r="O33" s="16">
        <v>17</v>
      </c>
      <c r="P33" s="21">
        <v>-59</v>
      </c>
    </row>
    <row r="34" spans="1:16" ht="15" customHeight="1">
      <c r="A34" s="15" t="s">
        <v>414</v>
      </c>
      <c r="B34" s="22">
        <v>-220</v>
      </c>
      <c r="C34" s="14">
        <v>300</v>
      </c>
      <c r="D34" s="14">
        <v>1424</v>
      </c>
      <c r="E34" s="14">
        <v>161</v>
      </c>
      <c r="F34" s="14">
        <v>461</v>
      </c>
      <c r="G34" s="14">
        <v>378</v>
      </c>
      <c r="H34" s="14">
        <v>138</v>
      </c>
      <c r="I34" s="16">
        <v>81</v>
      </c>
      <c r="J34" s="16">
        <v>35</v>
      </c>
      <c r="K34" s="16">
        <v>3</v>
      </c>
      <c r="L34" s="16">
        <v>38</v>
      </c>
      <c r="M34" s="21">
        <v>-1</v>
      </c>
      <c r="N34" s="14">
        <v>102</v>
      </c>
      <c r="O34" s="16">
        <v>87</v>
      </c>
      <c r="P34" s="21">
        <v>-7</v>
      </c>
    </row>
    <row r="35" spans="1:16" ht="15" customHeight="1">
      <c r="A35" s="15" t="s">
        <v>415</v>
      </c>
      <c r="B35" s="14">
        <v>5352</v>
      </c>
      <c r="C35" s="14">
        <v>4210</v>
      </c>
      <c r="D35" s="14">
        <v>3357</v>
      </c>
      <c r="E35" s="22">
        <v>-1054</v>
      </c>
      <c r="F35" s="14">
        <v>7300</v>
      </c>
      <c r="G35" s="14">
        <v>1417</v>
      </c>
      <c r="H35" s="14">
        <v>309</v>
      </c>
      <c r="I35" s="14">
        <v>1014</v>
      </c>
      <c r="J35" s="14">
        <v>513</v>
      </c>
      <c r="K35" s="14">
        <v>328</v>
      </c>
      <c r="L35" s="21">
        <v>-38</v>
      </c>
      <c r="M35" s="14">
        <v>160</v>
      </c>
      <c r="N35" s="16">
        <v>38</v>
      </c>
      <c r="O35" s="16">
        <v>20</v>
      </c>
      <c r="P35" s="16">
        <v>27</v>
      </c>
    </row>
    <row r="36" spans="1:16" ht="15" customHeight="1">
      <c r="A36" s="15" t="s">
        <v>416</v>
      </c>
      <c r="B36" s="14">
        <v>624</v>
      </c>
      <c r="C36" s="14">
        <v>886</v>
      </c>
      <c r="D36" s="14">
        <v>1128</v>
      </c>
      <c r="E36" s="22">
        <v>-419</v>
      </c>
      <c r="F36" s="14">
        <v>1362</v>
      </c>
      <c r="G36" s="22">
        <v>-581</v>
      </c>
      <c r="H36" s="14">
        <v>3087</v>
      </c>
      <c r="I36" s="14">
        <v>1297</v>
      </c>
      <c r="J36" s="14">
        <v>1356</v>
      </c>
      <c r="K36" s="14">
        <v>356</v>
      </c>
      <c r="L36" s="14">
        <v>841</v>
      </c>
      <c r="M36" s="21">
        <v>-17</v>
      </c>
      <c r="N36" s="14">
        <v>102</v>
      </c>
      <c r="O36" s="16">
        <v>53</v>
      </c>
      <c r="P36" s="16">
        <v>2</v>
      </c>
    </row>
    <row r="37" spans="1:16" ht="15" customHeight="1">
      <c r="A37" s="17" t="s">
        <v>417</v>
      </c>
      <c r="B37" s="18">
        <v>71113</v>
      </c>
      <c r="C37" s="18">
        <v>50475</v>
      </c>
      <c r="D37" s="18">
        <v>57683</v>
      </c>
      <c r="E37" s="18">
        <v>38747</v>
      </c>
      <c r="F37" s="18">
        <v>36314</v>
      </c>
      <c r="G37" s="18">
        <v>29274</v>
      </c>
      <c r="H37" s="18">
        <v>24216</v>
      </c>
      <c r="I37" s="18">
        <v>16108</v>
      </c>
      <c r="J37" s="18">
        <v>10320</v>
      </c>
      <c r="K37" s="19">
        <v>7326</v>
      </c>
      <c r="L37" s="19">
        <v>4222</v>
      </c>
      <c r="M37" s="19">
        <v>1612</v>
      </c>
      <c r="N37" s="19">
        <v>1549</v>
      </c>
      <c r="O37" s="19">
        <v>698</v>
      </c>
      <c r="P37" s="19">
        <v>155</v>
      </c>
    </row>
    <row r="38" spans="1:16" ht="15" customHeight="1">
      <c r="A38" s="10" t="s">
        <v>418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" customHeight="1">
      <c r="A39" s="12" t="s">
        <v>419</v>
      </c>
      <c r="B39" s="13">
        <v>27045</v>
      </c>
      <c r="C39" s="13">
        <v>31186</v>
      </c>
      <c r="D39" s="13">
        <v>18567</v>
      </c>
      <c r="E39" s="13">
        <v>15115</v>
      </c>
      <c r="F39" s="13">
        <v>15102</v>
      </c>
      <c r="G39" s="13">
        <v>13915</v>
      </c>
      <c r="H39" s="14">
        <v>6733</v>
      </c>
      <c r="I39" s="14">
        <v>4491</v>
      </c>
      <c r="J39" s="14">
        <v>2523</v>
      </c>
      <c r="K39" s="14">
        <v>1831</v>
      </c>
      <c r="L39" s="14">
        <v>1362</v>
      </c>
      <c r="M39" s="14">
        <v>1235</v>
      </c>
      <c r="N39" s="14">
        <v>606</v>
      </c>
      <c r="O39" s="14">
        <v>293</v>
      </c>
      <c r="P39" s="16">
        <v>33</v>
      </c>
    </row>
    <row r="40" spans="1:16" ht="15" customHeight="1">
      <c r="A40" s="15" t="s">
        <v>420</v>
      </c>
      <c r="B40" s="13">
        <v>27045</v>
      </c>
      <c r="C40" s="13">
        <v>31186</v>
      </c>
      <c r="D40" s="13">
        <v>18567</v>
      </c>
      <c r="E40" s="13">
        <v>15115</v>
      </c>
      <c r="F40" s="13">
        <v>15102</v>
      </c>
      <c r="G40" s="13">
        <v>13915</v>
      </c>
      <c r="H40" s="14">
        <v>6733</v>
      </c>
      <c r="I40" s="14">
        <v>4491</v>
      </c>
      <c r="J40" s="14">
        <v>2523</v>
      </c>
      <c r="K40" s="14">
        <v>1831</v>
      </c>
      <c r="L40" s="14">
        <v>1362</v>
      </c>
      <c r="M40" s="14">
        <v>1235</v>
      </c>
      <c r="N40" s="14">
        <v>606</v>
      </c>
      <c r="O40" s="14">
        <v>293</v>
      </c>
      <c r="P40" s="16">
        <v>33</v>
      </c>
    </row>
    <row r="41" spans="1:16" ht="15" customHeight="1">
      <c r="A41" s="20" t="s">
        <v>421</v>
      </c>
      <c r="B41" s="13">
        <v>27266</v>
      </c>
      <c r="C41" s="13">
        <v>31431</v>
      </c>
      <c r="D41" s="13">
        <v>18567</v>
      </c>
      <c r="E41" s="13">
        <v>15115</v>
      </c>
      <c r="F41" s="13">
        <v>15102</v>
      </c>
      <c r="G41" s="13">
        <v>13915</v>
      </c>
      <c r="H41" s="14">
        <v>6733</v>
      </c>
      <c r="I41" s="14">
        <v>4491</v>
      </c>
      <c r="J41" s="14">
        <v>2523</v>
      </c>
      <c r="K41" s="14">
        <v>1831</v>
      </c>
      <c r="L41" s="14">
        <v>1362</v>
      </c>
      <c r="M41" s="14">
        <v>1235</v>
      </c>
      <c r="N41" s="14">
        <v>606</v>
      </c>
      <c r="O41" s="14">
        <v>293</v>
      </c>
      <c r="P41" s="16">
        <v>33</v>
      </c>
    </row>
    <row r="42" spans="1:16" ht="15" customHeight="1">
      <c r="A42" s="20" t="s">
        <v>422</v>
      </c>
      <c r="B42" s="14">
        <v>221</v>
      </c>
      <c r="C42" s="14">
        <v>245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ht="15" customHeight="1">
      <c r="A43" s="15" t="s">
        <v>423</v>
      </c>
      <c r="B43" s="13">
        <v>27266</v>
      </c>
      <c r="C43" s="13">
        <v>31431</v>
      </c>
      <c r="D43" s="13">
        <v>18567</v>
      </c>
      <c r="E43" s="13">
        <v>15115</v>
      </c>
      <c r="F43" s="13">
        <v>15102</v>
      </c>
      <c r="G43" s="13">
        <v>13915</v>
      </c>
      <c r="H43" s="14">
        <v>6733</v>
      </c>
      <c r="I43" s="14">
        <v>4491</v>
      </c>
      <c r="J43" s="14">
        <v>2523</v>
      </c>
      <c r="K43" s="14">
        <v>1831</v>
      </c>
      <c r="L43" s="14">
        <v>1362</v>
      </c>
      <c r="M43" s="14">
        <v>1235</v>
      </c>
      <c r="N43" s="14">
        <v>606</v>
      </c>
      <c r="O43" s="14">
        <v>293</v>
      </c>
      <c r="P43" s="16">
        <v>33</v>
      </c>
    </row>
    <row r="44" spans="1:16" ht="15" customHeight="1">
      <c r="A44" s="12" t="s">
        <v>424</v>
      </c>
      <c r="B44" s="22">
        <v>-629</v>
      </c>
      <c r="C44" s="22">
        <v>-1312</v>
      </c>
      <c r="D44" s="22">
        <v>-851</v>
      </c>
      <c r="E44" s="22">
        <v>-388</v>
      </c>
      <c r="F44" s="22">
        <v>-508</v>
      </c>
      <c r="G44" s="22">
        <v>-137</v>
      </c>
      <c r="H44" s="22">
        <v>-122</v>
      </c>
      <c r="I44" s="22">
        <v>-123</v>
      </c>
      <c r="J44" s="22">
        <v>-313</v>
      </c>
      <c r="K44" s="22">
        <v>-4975</v>
      </c>
      <c r="L44" s="22">
        <v>-368</v>
      </c>
      <c r="M44" s="22">
        <v>-911</v>
      </c>
      <c r="N44" s="21">
        <v>-24</v>
      </c>
      <c r="O44" s="21">
        <v>-22</v>
      </c>
      <c r="P44" s="13"/>
    </row>
    <row r="45" spans="1:16" ht="15" customHeight="1">
      <c r="A45" s="15" t="s">
        <v>425</v>
      </c>
      <c r="B45" s="14">
        <v>629</v>
      </c>
      <c r="C45" s="14">
        <v>1312</v>
      </c>
      <c r="D45" s="14">
        <v>851</v>
      </c>
      <c r="E45" s="14">
        <v>388</v>
      </c>
      <c r="F45" s="14">
        <v>508</v>
      </c>
      <c r="G45" s="14">
        <v>137</v>
      </c>
      <c r="H45" s="14">
        <v>122</v>
      </c>
      <c r="I45" s="14">
        <v>123</v>
      </c>
      <c r="J45" s="14">
        <v>313</v>
      </c>
      <c r="K45" s="14">
        <v>4975</v>
      </c>
      <c r="L45" s="14">
        <v>368</v>
      </c>
      <c r="M45" s="14">
        <v>911</v>
      </c>
      <c r="N45" s="16">
        <v>24</v>
      </c>
      <c r="O45" s="16">
        <v>22</v>
      </c>
      <c r="P45" s="13"/>
    </row>
    <row r="46" spans="1:16" ht="15" customHeight="1">
      <c r="A46" s="12" t="s">
        <v>426</v>
      </c>
      <c r="B46" s="14">
        <v>3202</v>
      </c>
      <c r="C46" s="14">
        <v>3527</v>
      </c>
      <c r="D46" s="13">
        <v>12132</v>
      </c>
      <c r="E46" s="26">
        <v>-14520</v>
      </c>
      <c r="F46" s="22">
        <v>-4193</v>
      </c>
      <c r="G46" s="14">
        <v>2474</v>
      </c>
      <c r="H46" s="26">
        <v>-13250</v>
      </c>
      <c r="I46" s="22">
        <v>-7186</v>
      </c>
      <c r="J46" s="22">
        <v>-6700</v>
      </c>
      <c r="K46" s="14">
        <v>1241</v>
      </c>
      <c r="L46" s="22">
        <v>-883</v>
      </c>
      <c r="M46" s="22">
        <v>-4876</v>
      </c>
      <c r="N46" s="22">
        <v>-2399</v>
      </c>
      <c r="O46" s="13">
        <v>0</v>
      </c>
      <c r="P46" s="13">
        <v>0</v>
      </c>
    </row>
    <row r="47" spans="1:16" ht="15" customHeight="1">
      <c r="A47" s="15" t="s">
        <v>427</v>
      </c>
      <c r="B47" s="14">
        <v>3202</v>
      </c>
      <c r="C47" s="14">
        <v>3527</v>
      </c>
      <c r="D47" s="13">
        <v>12132</v>
      </c>
      <c r="E47" s="26">
        <v>-14520</v>
      </c>
      <c r="F47" s="22">
        <v>-4193</v>
      </c>
      <c r="G47" s="14">
        <v>2474</v>
      </c>
      <c r="H47" s="26">
        <v>-13250</v>
      </c>
      <c r="I47" s="22">
        <v>-7186</v>
      </c>
      <c r="J47" s="22">
        <v>-6700</v>
      </c>
      <c r="K47" s="14">
        <v>1241</v>
      </c>
      <c r="L47" s="22">
        <v>-883</v>
      </c>
      <c r="M47" s="22">
        <v>-4876</v>
      </c>
      <c r="N47" s="22">
        <v>-2399</v>
      </c>
      <c r="O47" s="13">
        <v>0</v>
      </c>
      <c r="P47" s="13">
        <v>0</v>
      </c>
    </row>
    <row r="48" spans="1:16" ht="15" customHeight="1">
      <c r="A48" s="20" t="s">
        <v>428</v>
      </c>
      <c r="B48" s="14">
        <v>6184</v>
      </c>
      <c r="C48" s="13">
        <v>13158</v>
      </c>
      <c r="D48" s="13">
        <v>42586</v>
      </c>
      <c r="E48" s="13">
        <v>25771</v>
      </c>
      <c r="F48" s="13">
        <v>19717</v>
      </c>
      <c r="G48" s="13">
        <v>17130</v>
      </c>
      <c r="H48" s="13">
        <v>12432</v>
      </c>
      <c r="I48" s="13">
        <v>15155</v>
      </c>
      <c r="J48" s="14">
        <v>9238</v>
      </c>
      <c r="K48" s="13">
        <v>10347</v>
      </c>
      <c r="L48" s="14">
        <v>6551</v>
      </c>
      <c r="M48" s="14">
        <v>5433</v>
      </c>
      <c r="N48" s="14">
        <v>629</v>
      </c>
      <c r="O48" s="13">
        <v>0</v>
      </c>
      <c r="P48" s="13">
        <v>0</v>
      </c>
    </row>
    <row r="49" spans="1:16" ht="15" customHeight="1">
      <c r="A49" s="20" t="s">
        <v>429</v>
      </c>
      <c r="B49" s="14">
        <v>2982</v>
      </c>
      <c r="C49" s="14">
        <v>9631</v>
      </c>
      <c r="D49" s="13">
        <v>30454</v>
      </c>
      <c r="E49" s="13">
        <v>40291</v>
      </c>
      <c r="F49" s="13">
        <v>23910</v>
      </c>
      <c r="G49" s="13">
        <v>14656</v>
      </c>
      <c r="H49" s="13">
        <v>25682</v>
      </c>
      <c r="I49" s="13">
        <v>22341</v>
      </c>
      <c r="J49" s="13">
        <v>15938</v>
      </c>
      <c r="K49" s="14">
        <v>9106</v>
      </c>
      <c r="L49" s="14">
        <v>7434</v>
      </c>
      <c r="M49" s="13">
        <v>10309</v>
      </c>
      <c r="N49" s="14">
        <v>3028</v>
      </c>
      <c r="O49" s="13">
        <v>0</v>
      </c>
      <c r="P49" s="13">
        <v>0</v>
      </c>
    </row>
    <row r="50" spans="1:16" ht="15" customHeight="1">
      <c r="A50" s="12" t="s">
        <v>430</v>
      </c>
      <c r="B50" s="21">
        <v>-23</v>
      </c>
      <c r="C50" s="16">
        <v>1</v>
      </c>
      <c r="D50" s="22">
        <v>-284</v>
      </c>
      <c r="E50" s="21">
        <v>-36</v>
      </c>
      <c r="F50" s="21">
        <v>-61</v>
      </c>
      <c r="G50" s="21">
        <v>-25</v>
      </c>
      <c r="H50" s="21">
        <v>-13</v>
      </c>
      <c r="I50" s="16">
        <v>8</v>
      </c>
      <c r="J50" s="14">
        <v>102</v>
      </c>
      <c r="K50" s="22">
        <v>-348</v>
      </c>
      <c r="L50" s="21">
        <v>-11</v>
      </c>
      <c r="M50" s="21">
        <v>-2</v>
      </c>
      <c r="N50" s="16">
        <v>6</v>
      </c>
      <c r="O50" s="21">
        <v>-9</v>
      </c>
      <c r="P50" s="21">
        <v>-29</v>
      </c>
    </row>
    <row r="51" spans="1:16" ht="15" customHeight="1">
      <c r="A51" s="17" t="s">
        <v>431</v>
      </c>
      <c r="B51" s="28">
        <v>-24495</v>
      </c>
      <c r="C51" s="28">
        <v>-28970</v>
      </c>
      <c r="D51" s="29">
        <v>-7570</v>
      </c>
      <c r="E51" s="28">
        <v>-30059</v>
      </c>
      <c r="F51" s="28">
        <v>-19864</v>
      </c>
      <c r="G51" s="28">
        <v>-11603</v>
      </c>
      <c r="H51" s="28">
        <v>-20118</v>
      </c>
      <c r="I51" s="28">
        <v>-11792</v>
      </c>
      <c r="J51" s="29">
        <v>-9434</v>
      </c>
      <c r="K51" s="29">
        <v>-5913</v>
      </c>
      <c r="L51" s="29">
        <v>-2624</v>
      </c>
      <c r="M51" s="29">
        <v>-7024</v>
      </c>
      <c r="N51" s="29">
        <v>-3023</v>
      </c>
      <c r="O51" s="29">
        <v>-324</v>
      </c>
      <c r="P51" s="30">
        <v>-62</v>
      </c>
    </row>
    <row r="52" spans="1:16" ht="15" customHeight="1">
      <c r="A52" s="10" t="s">
        <v>432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" customHeight="1">
      <c r="A53" s="12" t="s">
        <v>433</v>
      </c>
      <c r="B53" s="26">
        <v>-19774</v>
      </c>
      <c r="C53" s="26">
        <v>-27956</v>
      </c>
      <c r="D53" s="26">
        <v>-44537</v>
      </c>
      <c r="E53" s="22">
        <v>-6272</v>
      </c>
      <c r="F53" s="22">
        <v>-4202</v>
      </c>
      <c r="G53" s="26">
        <v>-12879</v>
      </c>
      <c r="H53" s="22">
        <v>-1976</v>
      </c>
      <c r="I53" s="13">
        <v>0</v>
      </c>
      <c r="J53" s="13"/>
      <c r="K53" s="13"/>
      <c r="L53" s="14">
        <v>1504</v>
      </c>
      <c r="M53" s="14">
        <v>6777</v>
      </c>
      <c r="N53" s="14">
        <v>1026</v>
      </c>
      <c r="O53" s="14">
        <v>506</v>
      </c>
      <c r="P53" s="16">
        <v>9</v>
      </c>
    </row>
    <row r="54" spans="1:16" ht="15" customHeight="1">
      <c r="A54" s="15" t="s">
        <v>434</v>
      </c>
      <c r="B54" s="26">
        <v>-19774</v>
      </c>
      <c r="C54" s="26">
        <v>-27956</v>
      </c>
      <c r="D54" s="26">
        <v>-44537</v>
      </c>
      <c r="E54" s="22">
        <v>-6272</v>
      </c>
      <c r="F54" s="22">
        <v>-4202</v>
      </c>
      <c r="G54" s="26">
        <v>-12879</v>
      </c>
      <c r="H54" s="22">
        <v>-1976</v>
      </c>
      <c r="I54" s="13">
        <v>0</v>
      </c>
      <c r="J54" s="13"/>
      <c r="K54" s="13"/>
      <c r="L54" s="14">
        <v>1478</v>
      </c>
      <c r="M54" s="14">
        <v>6760</v>
      </c>
      <c r="N54" s="14">
        <v>998</v>
      </c>
      <c r="O54" s="14">
        <v>500</v>
      </c>
      <c r="P54" s="13">
        <v>0</v>
      </c>
    </row>
    <row r="55" spans="1:16" ht="15" customHeight="1">
      <c r="A55" s="20" t="s">
        <v>435</v>
      </c>
      <c r="B55" s="26">
        <v>-19774</v>
      </c>
      <c r="C55" s="26">
        <v>-27956</v>
      </c>
      <c r="D55" s="26">
        <v>-44537</v>
      </c>
      <c r="E55" s="22">
        <v>-6272</v>
      </c>
      <c r="F55" s="22">
        <v>-4202</v>
      </c>
      <c r="G55" s="26">
        <v>-12879</v>
      </c>
      <c r="H55" s="22">
        <v>-1976</v>
      </c>
      <c r="I55" s="13">
        <v>0</v>
      </c>
      <c r="J55" s="13"/>
      <c r="K55" s="13"/>
      <c r="L55" s="14">
        <v>1478</v>
      </c>
      <c r="M55" s="14">
        <v>6760</v>
      </c>
      <c r="N55" s="14">
        <v>998</v>
      </c>
      <c r="O55" s="14">
        <v>500</v>
      </c>
      <c r="P55" s="13">
        <v>0</v>
      </c>
    </row>
    <row r="56" spans="1:16" ht="15" customHeight="1">
      <c r="A56" s="24" t="s">
        <v>436</v>
      </c>
      <c r="B56" s="13">
        <v>19774</v>
      </c>
      <c r="C56" s="13">
        <v>27956</v>
      </c>
      <c r="D56" s="13">
        <v>44537</v>
      </c>
      <c r="E56" s="14">
        <v>6272</v>
      </c>
      <c r="F56" s="14">
        <v>4202</v>
      </c>
      <c r="G56" s="13">
        <v>12879</v>
      </c>
      <c r="H56" s="14">
        <v>1976</v>
      </c>
      <c r="I56" s="13">
        <v>0</v>
      </c>
      <c r="J56" s="13"/>
      <c r="K56" s="13"/>
      <c r="L56" s="13"/>
      <c r="M56" s="13"/>
      <c r="N56" s="13"/>
      <c r="O56" s="13"/>
      <c r="P56" s="13"/>
    </row>
    <row r="57" spans="1:16" ht="15" customHeight="1">
      <c r="A57" s="15" t="s">
        <v>437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6">
        <v>26</v>
      </c>
      <c r="M57" s="16">
        <v>17</v>
      </c>
      <c r="N57" s="16">
        <v>28</v>
      </c>
      <c r="O57" s="16">
        <v>6</v>
      </c>
      <c r="P57" s="16">
        <v>9</v>
      </c>
    </row>
    <row r="58" spans="1:16" ht="15" customHeight="1">
      <c r="A58" s="12" t="s">
        <v>438</v>
      </c>
      <c r="B58" s="14">
        <v>7397</v>
      </c>
      <c r="C58" s="14">
        <v>9071</v>
      </c>
      <c r="D58" s="22">
        <v>-677</v>
      </c>
      <c r="E58" s="22">
        <v>-604</v>
      </c>
      <c r="F58" s="22">
        <v>-552</v>
      </c>
      <c r="G58" s="13">
        <v>0</v>
      </c>
      <c r="H58" s="13">
        <v>0</v>
      </c>
      <c r="I58" s="22">
        <v>-312</v>
      </c>
      <c r="J58" s="22">
        <v>-119</v>
      </c>
      <c r="K58" s="22">
        <v>-243</v>
      </c>
      <c r="L58" s="22">
        <v>-1891</v>
      </c>
      <c r="M58" s="14">
        <v>1130</v>
      </c>
      <c r="N58" s="22">
        <v>-431</v>
      </c>
      <c r="O58" s="14">
        <v>160</v>
      </c>
      <c r="P58" s="21">
        <v>-48</v>
      </c>
    </row>
    <row r="59" spans="1:16" ht="15" customHeight="1">
      <c r="A59" s="15" t="s">
        <v>439</v>
      </c>
      <c r="B59" s="14">
        <v>7397</v>
      </c>
      <c r="C59" s="14">
        <v>9071</v>
      </c>
      <c r="D59" s="22">
        <v>-677</v>
      </c>
      <c r="E59" s="22">
        <v>-604</v>
      </c>
      <c r="F59" s="22">
        <v>-552</v>
      </c>
      <c r="G59" s="13">
        <v>0</v>
      </c>
      <c r="H59" s="13">
        <v>0</v>
      </c>
      <c r="I59" s="22">
        <v>-312</v>
      </c>
      <c r="J59" s="22">
        <v>-119</v>
      </c>
      <c r="K59" s="22">
        <v>-243</v>
      </c>
      <c r="L59" s="22">
        <v>-1891</v>
      </c>
      <c r="M59" s="14">
        <v>1130</v>
      </c>
      <c r="N59" s="22">
        <v>-431</v>
      </c>
      <c r="O59" s="14">
        <v>160</v>
      </c>
      <c r="P59" s="21">
        <v>-48</v>
      </c>
    </row>
    <row r="60" spans="1:16" ht="15" customHeight="1">
      <c r="A60" s="20" t="s">
        <v>440</v>
      </c>
      <c r="B60" s="22">
        <v>-1058</v>
      </c>
      <c r="C60" s="22">
        <v>-850</v>
      </c>
      <c r="D60" s="22">
        <v>-677</v>
      </c>
      <c r="E60" s="22">
        <v>-604</v>
      </c>
      <c r="F60" s="22">
        <v>-552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ht="15" customHeight="1">
      <c r="A61" s="20" t="s">
        <v>441</v>
      </c>
      <c r="B61" s="14">
        <v>8455</v>
      </c>
      <c r="C61" s="14">
        <v>9921</v>
      </c>
      <c r="D61" s="13"/>
      <c r="E61" s="13"/>
      <c r="F61" s="13"/>
      <c r="G61" s="13"/>
      <c r="H61" s="13"/>
      <c r="I61" s="13"/>
      <c r="J61" s="13"/>
      <c r="K61" s="13"/>
      <c r="L61" s="13">
        <v>0</v>
      </c>
      <c r="M61" s="14">
        <v>1496</v>
      </c>
      <c r="N61" s="13">
        <v>0</v>
      </c>
      <c r="O61" s="14">
        <v>250</v>
      </c>
      <c r="P61" s="13"/>
    </row>
    <row r="62" spans="1:16" ht="15" customHeight="1">
      <c r="A62" s="20" t="s">
        <v>442</v>
      </c>
      <c r="B62" s="14">
        <v>1058</v>
      </c>
      <c r="C62" s="14">
        <v>850</v>
      </c>
      <c r="D62" s="14">
        <v>677</v>
      </c>
      <c r="E62" s="14">
        <v>604</v>
      </c>
      <c r="F62" s="14">
        <v>552</v>
      </c>
      <c r="G62" s="13">
        <v>0</v>
      </c>
      <c r="H62" s="13">
        <v>0</v>
      </c>
      <c r="I62" s="14">
        <v>312</v>
      </c>
      <c r="J62" s="14">
        <v>119</v>
      </c>
      <c r="K62" s="14">
        <v>243</v>
      </c>
      <c r="L62" s="14">
        <v>1891</v>
      </c>
      <c r="M62" s="14">
        <v>366</v>
      </c>
      <c r="N62" s="14">
        <v>431</v>
      </c>
      <c r="O62" s="16">
        <v>90</v>
      </c>
      <c r="P62" s="16">
        <v>48</v>
      </c>
    </row>
    <row r="63" spans="1:16" ht="15" customHeight="1">
      <c r="A63" s="24" t="s">
        <v>443</v>
      </c>
      <c r="B63" s="14">
        <v>1058</v>
      </c>
      <c r="C63" s="14">
        <v>850</v>
      </c>
      <c r="D63" s="14">
        <v>677</v>
      </c>
      <c r="E63" s="14">
        <v>604</v>
      </c>
      <c r="F63" s="14">
        <v>552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ht="15" customHeight="1">
      <c r="A64" s="12" t="s">
        <v>444</v>
      </c>
      <c r="B64" s="22">
        <v>-7123</v>
      </c>
      <c r="C64" s="22">
        <v>-3251</v>
      </c>
      <c r="D64" s="22">
        <v>-5514</v>
      </c>
      <c r="E64" s="22">
        <v>-3416</v>
      </c>
      <c r="F64" s="22">
        <v>-2545</v>
      </c>
      <c r="G64" s="22">
        <v>-2693</v>
      </c>
      <c r="H64" s="22">
        <v>-3259</v>
      </c>
      <c r="I64" s="16">
        <v>2</v>
      </c>
      <c r="J64" s="21">
        <v>-20</v>
      </c>
      <c r="K64" s="21">
        <v>-55</v>
      </c>
      <c r="L64" s="22">
        <v>-280</v>
      </c>
      <c r="M64" s="22">
        <v>-1624</v>
      </c>
      <c r="N64" s="14">
        <v>603</v>
      </c>
      <c r="O64" s="14">
        <v>115</v>
      </c>
      <c r="P64" s="14">
        <v>282</v>
      </c>
    </row>
    <row r="65" spans="1:16" ht="15" customHeight="1">
      <c r="A65" s="15" t="s">
        <v>445</v>
      </c>
      <c r="B65" s="14">
        <v>7012</v>
      </c>
      <c r="C65" s="14">
        <v>3595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ht="15" customHeight="1">
      <c r="A66" s="17" t="s">
        <v>446</v>
      </c>
      <c r="B66" s="28">
        <v>-19500</v>
      </c>
      <c r="C66" s="28">
        <v>-22136</v>
      </c>
      <c r="D66" s="28">
        <v>-50728</v>
      </c>
      <c r="E66" s="28">
        <v>-10292</v>
      </c>
      <c r="F66" s="29">
        <v>-7299</v>
      </c>
      <c r="G66" s="28">
        <v>-15572</v>
      </c>
      <c r="H66" s="29">
        <v>-5235</v>
      </c>
      <c r="I66" s="29">
        <v>-310</v>
      </c>
      <c r="J66" s="29">
        <v>-139</v>
      </c>
      <c r="K66" s="29">
        <v>-298</v>
      </c>
      <c r="L66" s="29">
        <v>-667</v>
      </c>
      <c r="M66" s="19">
        <v>6283</v>
      </c>
      <c r="N66" s="19">
        <v>1198</v>
      </c>
      <c r="O66" s="19">
        <v>781</v>
      </c>
      <c r="P66" s="19">
        <v>243</v>
      </c>
    </row>
    <row r="67" spans="1:16" ht="15" customHeight="1">
      <c r="A67" s="10" t="s">
        <v>447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" customHeight="1">
      <c r="A68" s="12" t="s">
        <v>448</v>
      </c>
      <c r="B68" s="14">
        <v>113</v>
      </c>
      <c r="C68" s="22">
        <v>-638</v>
      </c>
      <c r="D68" s="22">
        <v>-474</v>
      </c>
      <c r="E68" s="14">
        <v>279</v>
      </c>
      <c r="F68" s="16">
        <v>4</v>
      </c>
      <c r="G68" s="22">
        <v>-179</v>
      </c>
      <c r="H68" s="14">
        <v>232</v>
      </c>
      <c r="I68" s="21">
        <v>-63</v>
      </c>
      <c r="J68" s="22">
        <v>-155</v>
      </c>
      <c r="K68" s="22">
        <v>-123</v>
      </c>
      <c r="L68" s="16">
        <v>8</v>
      </c>
      <c r="M68" s="16">
        <v>1</v>
      </c>
      <c r="N68" s="16">
        <v>3</v>
      </c>
      <c r="O68" s="21">
        <v>-3</v>
      </c>
      <c r="P68" s="13">
        <v>0</v>
      </c>
    </row>
    <row r="69" spans="1:16" ht="15" customHeight="1">
      <c r="A69" s="10" t="s">
        <v>449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" customHeight="1">
      <c r="A70" s="17" t="s">
        <v>450</v>
      </c>
      <c r="B70" s="18">
        <v>27231</v>
      </c>
      <c r="C70" s="29">
        <v>-1269</v>
      </c>
      <c r="D70" s="29">
        <v>-1089</v>
      </c>
      <c r="E70" s="29">
        <v>-1325</v>
      </c>
      <c r="F70" s="19">
        <v>9155</v>
      </c>
      <c r="G70" s="19">
        <v>1920</v>
      </c>
      <c r="H70" s="29">
        <v>-905</v>
      </c>
      <c r="I70" s="19">
        <v>3943</v>
      </c>
      <c r="J70" s="19">
        <v>592</v>
      </c>
      <c r="K70" s="19">
        <v>992</v>
      </c>
      <c r="L70" s="19">
        <v>939</v>
      </c>
      <c r="M70" s="19">
        <v>872</v>
      </c>
      <c r="N70" s="29">
        <v>-273</v>
      </c>
      <c r="O70" s="19">
        <v>1152</v>
      </c>
      <c r="P70" s="19">
        <v>336</v>
      </c>
    </row>
    <row r="71" spans="1:16" ht="15" customHeight="1">
      <c r="A71" s="15" t="s">
        <v>451</v>
      </c>
      <c r="B71" s="13">
        <v>27231</v>
      </c>
      <c r="C71" s="22">
        <v>-1269</v>
      </c>
      <c r="D71" s="22">
        <v>-1089</v>
      </c>
      <c r="E71" s="22">
        <v>-1325</v>
      </c>
      <c r="F71" s="14">
        <v>9155</v>
      </c>
      <c r="G71" s="14">
        <v>1920</v>
      </c>
      <c r="H71" s="22">
        <v>-905</v>
      </c>
      <c r="I71" s="14">
        <v>3943</v>
      </c>
      <c r="J71" s="14">
        <v>592</v>
      </c>
      <c r="K71" s="14">
        <v>992</v>
      </c>
      <c r="L71" s="14">
        <v>939</v>
      </c>
      <c r="M71" s="14">
        <v>872</v>
      </c>
      <c r="N71" s="22">
        <v>-273</v>
      </c>
      <c r="O71" s="14">
        <v>1152</v>
      </c>
      <c r="P71" s="14">
        <v>336</v>
      </c>
    </row>
    <row r="72" spans="1:16" ht="15" customHeight="1">
      <c r="A72" s="12" t="s">
        <v>452</v>
      </c>
      <c r="B72" s="13">
        <v>15596</v>
      </c>
      <c r="C72" s="13">
        <v>16865</v>
      </c>
      <c r="D72" s="13">
        <v>17954</v>
      </c>
      <c r="E72" s="13">
        <v>19279</v>
      </c>
      <c r="F72" s="13">
        <v>10124</v>
      </c>
      <c r="G72" s="14">
        <v>8204</v>
      </c>
      <c r="H72" s="14">
        <v>9109</v>
      </c>
      <c r="I72" s="14">
        <v>5166</v>
      </c>
      <c r="J72" s="14">
        <v>4315</v>
      </c>
      <c r="K72" s="14">
        <v>3323</v>
      </c>
      <c r="L72" s="14">
        <v>2384</v>
      </c>
      <c r="M72" s="14">
        <v>1512</v>
      </c>
      <c r="N72" s="14">
        <v>1785</v>
      </c>
      <c r="O72" s="14">
        <v>633</v>
      </c>
      <c r="P72" s="14">
        <v>297</v>
      </c>
    </row>
    <row r="73" spans="1:16" ht="15" customHeight="1">
      <c r="A73" s="12" t="s">
        <v>453</v>
      </c>
      <c r="B73" s="13">
        <v>42827</v>
      </c>
      <c r="C73" s="13">
        <v>15596</v>
      </c>
      <c r="D73" s="13">
        <v>16865</v>
      </c>
      <c r="E73" s="13">
        <v>17954</v>
      </c>
      <c r="F73" s="13">
        <v>19279</v>
      </c>
      <c r="G73" s="13">
        <v>10124</v>
      </c>
      <c r="H73" s="14">
        <v>8204</v>
      </c>
      <c r="I73" s="14">
        <v>9109</v>
      </c>
      <c r="J73" s="14">
        <v>4907</v>
      </c>
      <c r="K73" s="14">
        <v>4315</v>
      </c>
      <c r="L73" s="14">
        <v>3323</v>
      </c>
      <c r="M73" s="14">
        <v>2384</v>
      </c>
      <c r="N73" s="14">
        <v>1512</v>
      </c>
      <c r="O73" s="14">
        <v>1785</v>
      </c>
      <c r="P73" s="14">
        <v>633</v>
      </c>
    </row>
    <row r="74" spans="1:16" ht="15" customHeight="1">
      <c r="A74" s="10" t="s">
        <v>454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" customHeight="1">
      <c r="A75" s="12" t="s">
        <v>455</v>
      </c>
      <c r="B75" s="14">
        <v>6607</v>
      </c>
      <c r="C75" s="14">
        <v>6407</v>
      </c>
      <c r="D75" s="14">
        <v>8525</v>
      </c>
      <c r="E75" s="14">
        <v>4229</v>
      </c>
      <c r="F75" s="14">
        <v>5182</v>
      </c>
      <c r="G75" s="14">
        <v>3762</v>
      </c>
      <c r="H75" s="14">
        <v>2117</v>
      </c>
      <c r="I75" s="14">
        <v>1210</v>
      </c>
      <c r="J75" s="14">
        <v>270</v>
      </c>
      <c r="K75" s="14">
        <v>178</v>
      </c>
      <c r="L75" s="16">
        <v>82</v>
      </c>
      <c r="M75" s="16">
        <v>53</v>
      </c>
      <c r="N75" s="14">
        <v>197</v>
      </c>
      <c r="O75" s="14">
        <v>261</v>
      </c>
      <c r="P75" s="16">
        <v>42</v>
      </c>
    </row>
    <row r="76" spans="1:16" ht="15" customHeight="1">
      <c r="A76" s="12" t="s">
        <v>456</v>
      </c>
      <c r="B76" s="14">
        <v>448</v>
      </c>
      <c r="C76" s="13"/>
      <c r="D76" s="13"/>
      <c r="E76" s="13"/>
      <c r="F76" s="13"/>
      <c r="G76" s="16">
        <v>1</v>
      </c>
      <c r="H76" s="13">
        <v>0</v>
      </c>
      <c r="I76" s="16">
        <v>11</v>
      </c>
      <c r="J76" s="16">
        <v>10</v>
      </c>
      <c r="K76" s="16">
        <v>14</v>
      </c>
      <c r="L76" s="16">
        <v>38</v>
      </c>
      <c r="M76" s="16">
        <v>38</v>
      </c>
      <c r="N76" s="16">
        <v>28</v>
      </c>
      <c r="O76" s="16">
        <v>23</v>
      </c>
      <c r="P76" s="16">
        <v>9</v>
      </c>
    </row>
    <row r="77" spans="1:16" ht="15" customHeight="1">
      <c r="A77" s="12" t="s">
        <v>457</v>
      </c>
      <c r="B77" s="13">
        <v>67277</v>
      </c>
      <c r="C77" s="13">
        <v>44792</v>
      </c>
      <c r="D77" s="13">
        <v>56983</v>
      </c>
      <c r="E77" s="13">
        <v>41470</v>
      </c>
      <c r="F77" s="13">
        <v>29064</v>
      </c>
      <c r="G77" s="13">
        <v>30801</v>
      </c>
      <c r="H77" s="13">
        <v>22329</v>
      </c>
      <c r="I77" s="13">
        <v>15350</v>
      </c>
      <c r="J77" s="14">
        <v>9536</v>
      </c>
      <c r="K77" s="14">
        <v>7588</v>
      </c>
      <c r="L77" s="14">
        <v>3546</v>
      </c>
      <c r="M77" s="14">
        <v>2103</v>
      </c>
      <c r="N77" s="14">
        <v>1544</v>
      </c>
      <c r="O77" s="14">
        <v>768</v>
      </c>
      <c r="P77" s="14">
        <v>334</v>
      </c>
    </row>
    <row r="78" spans="1:16" ht="15" customHeight="1">
      <c r="A78" s="12" t="s">
        <v>458</v>
      </c>
      <c r="B78" s="13">
        <v>43010</v>
      </c>
      <c r="C78" s="13">
        <v>18439</v>
      </c>
      <c r="D78" s="13">
        <v>38439</v>
      </c>
      <c r="E78" s="13">
        <v>23028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5" customHeight="1">
      <c r="A79" s="12" t="s">
        <v>459</v>
      </c>
      <c r="B79" s="13">
        <v>19774</v>
      </c>
      <c r="C79" s="13">
        <v>27956</v>
      </c>
      <c r="D79" s="13">
        <v>44537</v>
      </c>
      <c r="E79" s="14">
        <v>6272</v>
      </c>
      <c r="F79" s="14">
        <v>4202</v>
      </c>
      <c r="G79" s="13">
        <v>12879</v>
      </c>
      <c r="H79" s="14">
        <v>1976</v>
      </c>
      <c r="I79" s="13">
        <v>0</v>
      </c>
      <c r="J79" s="13"/>
      <c r="K79" s="13"/>
      <c r="L79" s="22">
        <v>-1478</v>
      </c>
      <c r="M79" s="22">
        <v>-6760</v>
      </c>
      <c r="N79" s="22">
        <v>-998</v>
      </c>
      <c r="O79" s="22">
        <v>-500</v>
      </c>
      <c r="P79" s="13">
        <v>0</v>
      </c>
    </row>
    <row r="80" spans="1:16" ht="15" customHeight="1">
      <c r="A80" s="12" t="s">
        <v>460</v>
      </c>
      <c r="B80" s="13">
        <v>11178</v>
      </c>
      <c r="C80" s="14">
        <v>8686</v>
      </c>
      <c r="D80" s="14">
        <v>7967</v>
      </c>
      <c r="E80" s="14">
        <v>6862</v>
      </c>
      <c r="F80" s="14">
        <v>5741</v>
      </c>
      <c r="G80" s="14">
        <v>4315</v>
      </c>
      <c r="H80" s="14">
        <v>3025</v>
      </c>
      <c r="I80" s="14">
        <v>2342</v>
      </c>
      <c r="J80" s="14">
        <v>1945</v>
      </c>
      <c r="K80" s="14">
        <v>1243</v>
      </c>
      <c r="L80" s="14">
        <v>1011</v>
      </c>
      <c r="M80" s="14">
        <v>649</v>
      </c>
      <c r="N80" s="14">
        <v>323</v>
      </c>
      <c r="O80" s="14">
        <v>139</v>
      </c>
      <c r="P80" s="16">
        <v>78</v>
      </c>
    </row>
    <row r="81" spans="1:16" ht="15" customHeight="1">
      <c r="A81" s="12" t="s">
        <v>461</v>
      </c>
      <c r="B81" s="13">
        <v>51465</v>
      </c>
      <c r="C81" s="13">
        <v>28360</v>
      </c>
      <c r="D81" s="13">
        <v>38439</v>
      </c>
      <c r="E81" s="13">
        <v>23028</v>
      </c>
      <c r="F81" s="13">
        <v>20660</v>
      </c>
      <c r="G81" s="13">
        <v>15359</v>
      </c>
      <c r="H81" s="13">
        <v>17483</v>
      </c>
      <c r="I81" s="13">
        <v>11305</v>
      </c>
      <c r="J81" s="14">
        <v>7678</v>
      </c>
      <c r="K81" s="14">
        <v>5252</v>
      </c>
      <c r="L81" s="14">
        <v>969</v>
      </c>
      <c r="M81" s="14">
        <v>1507</v>
      </c>
      <c r="N81" s="14">
        <v>512</v>
      </c>
      <c r="O81" s="14">
        <v>565</v>
      </c>
      <c r="P81" s="16">
        <v>74</v>
      </c>
    </row>
    <row r="82" spans="1:16" ht="15" customHeight="1">
      <c r="A82" s="12" t="s">
        <v>462</v>
      </c>
      <c r="B82" s="13">
        <v>43847</v>
      </c>
      <c r="C82" s="13">
        <v>19044</v>
      </c>
      <c r="D82" s="13">
        <v>39116</v>
      </c>
      <c r="E82" s="13">
        <v>23632</v>
      </c>
      <c r="F82" s="13">
        <v>21212</v>
      </c>
      <c r="G82" s="13">
        <v>15359</v>
      </c>
      <c r="H82" s="13">
        <v>17483</v>
      </c>
      <c r="I82" s="13">
        <v>11617</v>
      </c>
      <c r="J82" s="14">
        <v>7797</v>
      </c>
      <c r="K82" s="14">
        <v>5495</v>
      </c>
      <c r="L82" s="14">
        <v>2860</v>
      </c>
      <c r="M82" s="14">
        <v>377</v>
      </c>
      <c r="N82" s="14">
        <v>943</v>
      </c>
      <c r="O82" s="14">
        <v>405</v>
      </c>
      <c r="P82" s="14">
        <v>122</v>
      </c>
    </row>
    <row r="83" spans="1:16" ht="15" customHeight="1">
      <c r="A83" s="12" t="s">
        <v>463</v>
      </c>
      <c r="B83" s="13">
        <v>43847</v>
      </c>
      <c r="C83" s="13">
        <v>19044</v>
      </c>
      <c r="D83" s="13">
        <v>39116</v>
      </c>
      <c r="E83" s="13">
        <v>23632</v>
      </c>
      <c r="F83" s="13">
        <v>21212</v>
      </c>
      <c r="G83" s="13">
        <v>15359</v>
      </c>
      <c r="H83" s="13">
        <v>17483</v>
      </c>
      <c r="I83" s="13">
        <v>11617</v>
      </c>
      <c r="J83" s="14">
        <v>7797</v>
      </c>
      <c r="K83" s="14">
        <v>5495</v>
      </c>
      <c r="L83" s="14">
        <v>2860</v>
      </c>
      <c r="M83" s="14">
        <v>377</v>
      </c>
      <c r="N83" s="14">
        <v>943</v>
      </c>
      <c r="O83" s="14">
        <v>405</v>
      </c>
      <c r="P83" s="14">
        <v>122</v>
      </c>
    </row>
    <row r="84" spans="1:16" ht="15" customHeight="1">
      <c r="A84" s="12" t="s">
        <v>464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</row>
  </sheetData>
  <mergeCells count="75">
    <mergeCell ref="P12"/>
    <mergeCell ref="P13"/>
    <mergeCell ref="P14"/>
    <mergeCell ref="P15"/>
    <mergeCell ref="N12"/>
    <mergeCell ref="N13"/>
    <mergeCell ref="N14"/>
    <mergeCell ref="N15"/>
    <mergeCell ref="O12"/>
    <mergeCell ref="O13"/>
    <mergeCell ref="O14"/>
    <mergeCell ref="O15"/>
    <mergeCell ref="L12"/>
    <mergeCell ref="L13"/>
    <mergeCell ref="L14"/>
    <mergeCell ref="L15"/>
    <mergeCell ref="M12"/>
    <mergeCell ref="M13"/>
    <mergeCell ref="M14"/>
    <mergeCell ref="M15"/>
    <mergeCell ref="J12"/>
    <mergeCell ref="J13"/>
    <mergeCell ref="J14"/>
    <mergeCell ref="J15"/>
    <mergeCell ref="K12"/>
    <mergeCell ref="K13"/>
    <mergeCell ref="K14"/>
    <mergeCell ref="K15"/>
    <mergeCell ref="H12"/>
    <mergeCell ref="H13"/>
    <mergeCell ref="H14"/>
    <mergeCell ref="H15"/>
    <mergeCell ref="I12"/>
    <mergeCell ref="I13"/>
    <mergeCell ref="I14"/>
    <mergeCell ref="I15"/>
    <mergeCell ref="F12"/>
    <mergeCell ref="F13"/>
    <mergeCell ref="F14"/>
    <mergeCell ref="F15"/>
    <mergeCell ref="G12"/>
    <mergeCell ref="G13"/>
    <mergeCell ref="G14"/>
    <mergeCell ref="G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AAFA-5373-6F43-A844-5F9AE2680689}">
  <sheetPr>
    <pageSetUpPr fitToPage="1"/>
  </sheetPr>
  <dimension ref="A1:BC88"/>
  <sheetViews>
    <sheetView topLeftCell="A58" workbookViewId="0">
      <selection activeCell="A84" sqref="A84"/>
    </sheetView>
  </sheetViews>
  <sheetFormatPr baseColWidth="10" defaultColWidth="8.83203125" defaultRowHeight="15" outlineLevelRow="1"/>
  <cols>
    <col min="1" max="1" width="85.6640625" customWidth="1"/>
    <col min="2" max="55" width="15.6640625" customWidth="1"/>
  </cols>
  <sheetData>
    <row r="1" spans="1:55" ht="15" customHeight="1" thickBot="1">
      <c r="A1" s="1" t="s">
        <v>396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" customHeight="1" thickTop="1">
      <c r="A2" s="3" t="s">
        <v>1</v>
      </c>
      <c r="B2" s="4" t="s">
        <v>2</v>
      </c>
    </row>
    <row r="3" spans="1:55">
      <c r="A3" s="3" t="s">
        <v>3</v>
      </c>
      <c r="B3" s="3" t="s">
        <v>4</v>
      </c>
    </row>
    <row r="4" spans="1:55">
      <c r="A4" s="3" t="s">
        <v>5</v>
      </c>
      <c r="B4" s="3" t="s">
        <v>4</v>
      </c>
    </row>
    <row r="5" spans="1:55">
      <c r="A5" s="3" t="s">
        <v>6</v>
      </c>
      <c r="B5" s="3" t="s">
        <v>7</v>
      </c>
    </row>
    <row r="6" spans="1:55">
      <c r="A6" s="3" t="s">
        <v>8</v>
      </c>
      <c r="B6" s="3" t="s">
        <v>9</v>
      </c>
    </row>
    <row r="7" spans="1:55">
      <c r="A7" s="3" t="s">
        <v>10</v>
      </c>
      <c r="B7" s="3" t="s">
        <v>11</v>
      </c>
    </row>
    <row r="8" spans="1:55">
      <c r="A8" s="3" t="s">
        <v>12</v>
      </c>
      <c r="B8" s="3" t="s">
        <v>13</v>
      </c>
    </row>
    <row r="9" spans="1:55">
      <c r="A9" s="3" t="s">
        <v>14</v>
      </c>
      <c r="B9" s="3" t="s">
        <v>607</v>
      </c>
    </row>
    <row r="10" spans="1:55">
      <c r="A10" s="3" t="s">
        <v>16</v>
      </c>
      <c r="B10" s="5">
        <v>45609.081865219901</v>
      </c>
    </row>
    <row r="11" spans="1:55">
      <c r="A11" s="6" t="s">
        <v>17</v>
      </c>
      <c r="B11" s="149" t="s">
        <v>606</v>
      </c>
      <c r="C11" s="149" t="s">
        <v>606</v>
      </c>
      <c r="D11" s="149" t="s">
        <v>606</v>
      </c>
      <c r="E11" s="149" t="s">
        <v>18</v>
      </c>
      <c r="F11" s="149" t="s">
        <v>18</v>
      </c>
      <c r="G11" s="149" t="s">
        <v>18</v>
      </c>
      <c r="H11" s="149" t="s">
        <v>18</v>
      </c>
      <c r="I11" s="149" t="s">
        <v>19</v>
      </c>
      <c r="J11" s="149" t="s">
        <v>19</v>
      </c>
      <c r="K11" s="149" t="s">
        <v>19</v>
      </c>
      <c r="L11" s="149" t="s">
        <v>19</v>
      </c>
      <c r="M11" s="149" t="s">
        <v>20</v>
      </c>
      <c r="N11" s="149" t="s">
        <v>20</v>
      </c>
      <c r="O11" s="149" t="s">
        <v>20</v>
      </c>
      <c r="P11" s="149" t="s">
        <v>20</v>
      </c>
      <c r="Q11" s="149" t="s">
        <v>21</v>
      </c>
      <c r="R11" s="149" t="s">
        <v>21</v>
      </c>
      <c r="S11" s="149" t="s">
        <v>21</v>
      </c>
      <c r="T11" s="149" t="s">
        <v>21</v>
      </c>
      <c r="U11" s="149" t="s">
        <v>22</v>
      </c>
      <c r="V11" s="149" t="s">
        <v>22</v>
      </c>
      <c r="W11" s="149" t="s">
        <v>22</v>
      </c>
      <c r="X11" s="149" t="s">
        <v>22</v>
      </c>
      <c r="Y11" s="149" t="s">
        <v>23</v>
      </c>
      <c r="Z11" s="149" t="s">
        <v>23</v>
      </c>
      <c r="AA11" s="149" t="s">
        <v>23</v>
      </c>
      <c r="AB11" s="149" t="s">
        <v>23</v>
      </c>
      <c r="AC11" s="149" t="s">
        <v>24</v>
      </c>
      <c r="AD11" s="149" t="s">
        <v>24</v>
      </c>
      <c r="AE11" s="149" t="s">
        <v>24</v>
      </c>
      <c r="AF11" s="149" t="s">
        <v>24</v>
      </c>
      <c r="AG11" s="149" t="s">
        <v>25</v>
      </c>
      <c r="AH11" s="149" t="s">
        <v>25</v>
      </c>
      <c r="AI11" s="149" t="s">
        <v>25</v>
      </c>
      <c r="AJ11" s="149" t="s">
        <v>25</v>
      </c>
      <c r="AK11" s="149" t="s">
        <v>26</v>
      </c>
      <c r="AL11" s="149" t="s">
        <v>26</v>
      </c>
      <c r="AM11" s="149" t="s">
        <v>26</v>
      </c>
      <c r="AN11" s="149" t="s">
        <v>26</v>
      </c>
      <c r="AO11" s="149" t="s">
        <v>27</v>
      </c>
      <c r="AP11" s="149" t="s">
        <v>27</v>
      </c>
      <c r="AQ11" s="149" t="s">
        <v>27</v>
      </c>
      <c r="AR11" s="149" t="s">
        <v>27</v>
      </c>
      <c r="AS11" s="149" t="s">
        <v>28</v>
      </c>
      <c r="AT11" s="149" t="s">
        <v>28</v>
      </c>
      <c r="AU11" s="149" t="s">
        <v>28</v>
      </c>
      <c r="AV11" s="149" t="s">
        <v>28</v>
      </c>
      <c r="AW11" s="149" t="s">
        <v>29</v>
      </c>
      <c r="AX11" s="149" t="s">
        <v>29</v>
      </c>
      <c r="AY11" s="149" t="s">
        <v>29</v>
      </c>
      <c r="AZ11" s="149" t="s">
        <v>29</v>
      </c>
      <c r="BA11" s="149" t="s">
        <v>30</v>
      </c>
      <c r="BB11" s="149" t="s">
        <v>30</v>
      </c>
      <c r="BC11" s="149" t="s">
        <v>30</v>
      </c>
    </row>
    <row r="12" spans="1:55" ht="15" customHeight="1" outlineLevel="1">
      <c r="A12" s="7" t="s">
        <v>33</v>
      </c>
      <c r="B12" s="150">
        <v>45565</v>
      </c>
      <c r="C12" s="150">
        <v>45473</v>
      </c>
      <c r="D12" s="150">
        <v>45382</v>
      </c>
      <c r="E12" s="150">
        <v>45291</v>
      </c>
      <c r="F12" s="150">
        <v>45199</v>
      </c>
      <c r="G12" s="150">
        <v>45107</v>
      </c>
      <c r="H12" s="150">
        <v>45016</v>
      </c>
      <c r="I12" s="150">
        <v>44926</v>
      </c>
      <c r="J12" s="150">
        <v>44834</v>
      </c>
      <c r="K12" s="150">
        <v>44742</v>
      </c>
      <c r="L12" s="150">
        <v>44651</v>
      </c>
      <c r="M12" s="150">
        <v>44561</v>
      </c>
      <c r="N12" s="150">
        <v>44469</v>
      </c>
      <c r="O12" s="150">
        <v>44377</v>
      </c>
      <c r="P12" s="150">
        <v>44286</v>
      </c>
      <c r="Q12" s="150">
        <v>44196</v>
      </c>
      <c r="R12" s="150">
        <v>44104</v>
      </c>
      <c r="S12" s="150">
        <v>44012</v>
      </c>
      <c r="T12" s="150">
        <v>43921</v>
      </c>
      <c r="U12" s="150">
        <v>43830</v>
      </c>
      <c r="V12" s="150">
        <v>43738</v>
      </c>
      <c r="W12" s="150">
        <v>43646</v>
      </c>
      <c r="X12" s="150">
        <v>43555</v>
      </c>
      <c r="Y12" s="150">
        <v>43465</v>
      </c>
      <c r="Z12" s="150">
        <v>43373</v>
      </c>
      <c r="AA12" s="150">
        <v>43281</v>
      </c>
      <c r="AB12" s="150">
        <v>43190</v>
      </c>
      <c r="AC12" s="150">
        <v>43100</v>
      </c>
      <c r="AD12" s="150">
        <v>43008</v>
      </c>
      <c r="AE12" s="150">
        <v>42916</v>
      </c>
      <c r="AF12" s="150">
        <v>42825</v>
      </c>
      <c r="AG12" s="150">
        <v>42735</v>
      </c>
      <c r="AH12" s="150">
        <v>42643</v>
      </c>
      <c r="AI12" s="150">
        <v>42551</v>
      </c>
      <c r="AJ12" s="150">
        <v>42460</v>
      </c>
      <c r="AK12" s="150">
        <v>42369</v>
      </c>
      <c r="AL12" s="150">
        <v>42277</v>
      </c>
      <c r="AM12" s="150">
        <v>42185</v>
      </c>
      <c r="AN12" s="150">
        <v>42094</v>
      </c>
      <c r="AO12" s="150">
        <v>42004</v>
      </c>
      <c r="AP12" s="150">
        <v>41912</v>
      </c>
      <c r="AQ12" s="150">
        <v>41820</v>
      </c>
      <c r="AR12" s="150">
        <v>41729</v>
      </c>
      <c r="AS12" s="150">
        <v>41639</v>
      </c>
      <c r="AT12" s="150">
        <v>41547</v>
      </c>
      <c r="AU12" s="150">
        <v>41455</v>
      </c>
      <c r="AV12" s="150">
        <v>41364</v>
      </c>
      <c r="AW12" s="150">
        <v>41274</v>
      </c>
      <c r="AX12" s="150">
        <v>41182</v>
      </c>
      <c r="AY12" s="150">
        <v>41090</v>
      </c>
      <c r="AZ12" s="150">
        <v>40999</v>
      </c>
      <c r="BA12" s="150">
        <v>40816</v>
      </c>
      <c r="BB12" s="150">
        <v>40724</v>
      </c>
      <c r="BC12" s="150">
        <v>40633</v>
      </c>
    </row>
    <row r="13" spans="1:55" ht="15" customHeight="1" outlineLevel="1">
      <c r="A13" s="7" t="s">
        <v>34</v>
      </c>
      <c r="B13" s="150">
        <v>45564</v>
      </c>
      <c r="C13" s="150">
        <v>45472</v>
      </c>
      <c r="D13" s="150">
        <v>45381</v>
      </c>
      <c r="E13" s="150">
        <v>45290</v>
      </c>
      <c r="F13" s="150">
        <v>45198</v>
      </c>
      <c r="G13" s="150">
        <v>45106</v>
      </c>
      <c r="H13" s="150">
        <v>45015</v>
      </c>
      <c r="I13" s="150">
        <v>44925</v>
      </c>
      <c r="J13" s="150">
        <v>44833</v>
      </c>
      <c r="K13" s="150">
        <v>44741</v>
      </c>
      <c r="L13" s="150">
        <v>44650</v>
      </c>
      <c r="M13" s="150">
        <v>44560</v>
      </c>
      <c r="N13" s="150">
        <v>44468</v>
      </c>
      <c r="O13" s="150">
        <v>44376</v>
      </c>
      <c r="P13" s="150">
        <v>44285</v>
      </c>
      <c r="Q13" s="150">
        <v>44195</v>
      </c>
      <c r="R13" s="150">
        <v>44103</v>
      </c>
      <c r="S13" s="150">
        <v>44011</v>
      </c>
      <c r="T13" s="150">
        <v>43920</v>
      </c>
      <c r="U13" s="150">
        <v>43829</v>
      </c>
      <c r="V13" s="150">
        <v>43737</v>
      </c>
      <c r="W13" s="150">
        <v>43645</v>
      </c>
      <c r="X13" s="150">
        <v>43554</v>
      </c>
      <c r="Y13" s="150">
        <v>43464</v>
      </c>
      <c r="Z13" s="150">
        <v>43372</v>
      </c>
      <c r="AA13" s="150">
        <v>43280</v>
      </c>
      <c r="AB13" s="150">
        <v>43189</v>
      </c>
      <c r="AC13" s="150">
        <v>43464</v>
      </c>
      <c r="AD13" s="150">
        <v>43372</v>
      </c>
      <c r="AE13" s="150">
        <v>43280</v>
      </c>
      <c r="AF13" s="150">
        <v>43189</v>
      </c>
      <c r="AG13" s="150">
        <v>43464</v>
      </c>
      <c r="AH13" s="150">
        <v>43007</v>
      </c>
      <c r="AI13" s="150">
        <v>42915</v>
      </c>
      <c r="AJ13" s="150">
        <v>42824</v>
      </c>
      <c r="AK13" s="150">
        <v>42734</v>
      </c>
      <c r="AL13" s="150">
        <v>42276</v>
      </c>
      <c r="AM13" s="150">
        <v>42184</v>
      </c>
      <c r="AN13" s="150">
        <v>42093</v>
      </c>
      <c r="AO13" s="150">
        <v>42734</v>
      </c>
      <c r="AP13" s="150">
        <v>41911</v>
      </c>
      <c r="AQ13" s="150">
        <v>41819</v>
      </c>
      <c r="AR13" s="150">
        <v>41728</v>
      </c>
      <c r="AS13" s="150">
        <v>41638</v>
      </c>
      <c r="AT13" s="150">
        <v>41546</v>
      </c>
      <c r="AU13" s="150">
        <v>41819</v>
      </c>
      <c r="AV13" s="150">
        <v>41363</v>
      </c>
      <c r="AW13" s="150">
        <v>41273</v>
      </c>
      <c r="AX13" s="150">
        <v>41546</v>
      </c>
      <c r="AY13" s="150">
        <v>41454</v>
      </c>
      <c r="AZ13" s="150">
        <v>41363</v>
      </c>
      <c r="BA13" s="150">
        <v>41181</v>
      </c>
      <c r="BB13" s="150">
        <v>41089</v>
      </c>
      <c r="BC13" s="150">
        <v>40998</v>
      </c>
    </row>
    <row r="14" spans="1:55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  <c r="Q14" s="151" t="s">
        <v>36</v>
      </c>
      <c r="R14" s="151" t="s">
        <v>36</v>
      </c>
      <c r="S14" s="151" t="s">
        <v>36</v>
      </c>
      <c r="T14" s="151" t="s">
        <v>36</v>
      </c>
      <c r="U14" s="151" t="s">
        <v>36</v>
      </c>
      <c r="V14" s="151" t="s">
        <v>36</v>
      </c>
      <c r="W14" s="151" t="s">
        <v>36</v>
      </c>
      <c r="X14" s="151" t="s">
        <v>36</v>
      </c>
      <c r="Y14" s="151" t="s">
        <v>36</v>
      </c>
      <c r="Z14" s="151" t="s">
        <v>36</v>
      </c>
      <c r="AA14" s="151" t="s">
        <v>36</v>
      </c>
      <c r="AB14" s="151" t="s">
        <v>36</v>
      </c>
      <c r="AC14" s="151" t="s">
        <v>36</v>
      </c>
      <c r="AD14" s="151" t="s">
        <v>36</v>
      </c>
      <c r="AE14" s="151" t="s">
        <v>36</v>
      </c>
      <c r="AF14" s="151" t="s">
        <v>36</v>
      </c>
      <c r="AG14" s="151" t="s">
        <v>36</v>
      </c>
      <c r="AH14" s="151" t="s">
        <v>36</v>
      </c>
      <c r="AI14" s="151" t="s">
        <v>36</v>
      </c>
      <c r="AJ14" s="151" t="s">
        <v>36</v>
      </c>
      <c r="AK14" s="151" t="s">
        <v>36</v>
      </c>
      <c r="AL14" s="151" t="s">
        <v>36</v>
      </c>
      <c r="AM14" s="151" t="s">
        <v>36</v>
      </c>
      <c r="AN14" s="151" t="s">
        <v>36</v>
      </c>
      <c r="AO14" s="151" t="s">
        <v>36</v>
      </c>
      <c r="AP14" s="151" t="s">
        <v>36</v>
      </c>
      <c r="AQ14" s="151" t="s">
        <v>36</v>
      </c>
      <c r="AR14" s="151" t="s">
        <v>36</v>
      </c>
      <c r="AS14" s="151" t="s">
        <v>36</v>
      </c>
      <c r="AT14" s="151" t="s">
        <v>36</v>
      </c>
      <c r="AU14" s="151" t="s">
        <v>36</v>
      </c>
      <c r="AV14" s="151" t="s">
        <v>36</v>
      </c>
      <c r="AW14" s="151" t="s">
        <v>36</v>
      </c>
      <c r="AX14" s="151" t="s">
        <v>36</v>
      </c>
      <c r="AY14" s="151" t="s">
        <v>36</v>
      </c>
      <c r="AZ14" s="151" t="s">
        <v>36</v>
      </c>
      <c r="BA14" s="151" t="s">
        <v>36</v>
      </c>
      <c r="BB14" s="151" t="s">
        <v>36</v>
      </c>
      <c r="BC14" s="151" t="s">
        <v>36</v>
      </c>
    </row>
    <row r="15" spans="1:55" ht="15" customHeight="1" outlineLevel="1">
      <c r="A15" s="7" t="s">
        <v>37</v>
      </c>
      <c r="B15" s="151" t="s">
        <v>397</v>
      </c>
      <c r="C15" s="151" t="s">
        <v>397</v>
      </c>
      <c r="D15" s="151" t="s">
        <v>397</v>
      </c>
      <c r="E15" s="151" t="s">
        <v>397</v>
      </c>
      <c r="F15" s="151" t="s">
        <v>397</v>
      </c>
      <c r="G15" s="151" t="s">
        <v>397</v>
      </c>
      <c r="H15" s="151" t="s">
        <v>397</v>
      </c>
      <c r="I15" s="151" t="s">
        <v>397</v>
      </c>
      <c r="J15" s="151" t="s">
        <v>397</v>
      </c>
      <c r="K15" s="151" t="s">
        <v>397</v>
      </c>
      <c r="L15" s="151" t="s">
        <v>397</v>
      </c>
      <c r="M15" s="151" t="s">
        <v>397</v>
      </c>
      <c r="N15" s="151" t="s">
        <v>397</v>
      </c>
      <c r="O15" s="151" t="s">
        <v>397</v>
      </c>
      <c r="P15" s="151" t="s">
        <v>397</v>
      </c>
      <c r="Q15" s="151" t="s">
        <v>397</v>
      </c>
      <c r="R15" s="151" t="s">
        <v>397</v>
      </c>
      <c r="S15" s="151" t="s">
        <v>397</v>
      </c>
      <c r="T15" s="151" t="s">
        <v>397</v>
      </c>
      <c r="U15" s="151" t="s">
        <v>397</v>
      </c>
      <c r="V15" s="151" t="s">
        <v>397</v>
      </c>
      <c r="W15" s="151" t="s">
        <v>397</v>
      </c>
      <c r="X15" s="151" t="s">
        <v>397</v>
      </c>
      <c r="Y15" s="151" t="s">
        <v>397</v>
      </c>
      <c r="Z15" s="151" t="s">
        <v>397</v>
      </c>
      <c r="AA15" s="151" t="s">
        <v>397</v>
      </c>
      <c r="AB15" s="151" t="s">
        <v>397</v>
      </c>
      <c r="AC15" s="151" t="s">
        <v>397</v>
      </c>
      <c r="AD15" s="151" t="s">
        <v>397</v>
      </c>
      <c r="AE15" s="151" t="s">
        <v>397</v>
      </c>
      <c r="AF15" s="151" t="s">
        <v>397</v>
      </c>
      <c r="AG15" s="151" t="s">
        <v>397</v>
      </c>
      <c r="AH15" s="151" t="s">
        <v>397</v>
      </c>
      <c r="AI15" s="151" t="s">
        <v>397</v>
      </c>
      <c r="AJ15" s="151" t="s">
        <v>397</v>
      </c>
      <c r="AK15" s="151" t="s">
        <v>397</v>
      </c>
      <c r="AL15" s="151" t="s">
        <v>397</v>
      </c>
      <c r="AM15" s="151" t="s">
        <v>397</v>
      </c>
      <c r="AN15" s="151" t="s">
        <v>397</v>
      </c>
      <c r="AO15" s="151" t="s">
        <v>397</v>
      </c>
      <c r="AP15" s="151" t="s">
        <v>397</v>
      </c>
      <c r="AQ15" s="151" t="s">
        <v>397</v>
      </c>
      <c r="AR15" s="151" t="s">
        <v>397</v>
      </c>
      <c r="AS15" s="151" t="s">
        <v>397</v>
      </c>
      <c r="AT15" s="151" t="s">
        <v>397</v>
      </c>
      <c r="AU15" s="151" t="s">
        <v>397</v>
      </c>
      <c r="AV15" s="151" t="s">
        <v>397</v>
      </c>
      <c r="AW15" s="151" t="s">
        <v>397</v>
      </c>
      <c r="AX15" s="151" t="s">
        <v>397</v>
      </c>
      <c r="AY15" s="151" t="s">
        <v>397</v>
      </c>
      <c r="AZ15" s="151" t="s">
        <v>397</v>
      </c>
      <c r="BA15" s="151" t="s">
        <v>397</v>
      </c>
      <c r="BB15" s="151" t="s">
        <v>397</v>
      </c>
      <c r="BC15" s="151" t="s">
        <v>397</v>
      </c>
    </row>
    <row r="17" spans="1:55">
      <c r="A17" s="8" t="s">
        <v>398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>
      <c r="A18" s="8" t="s">
        <v>40</v>
      </c>
      <c r="B18" s="9" t="s">
        <v>605</v>
      </c>
      <c r="C18" s="9" t="s">
        <v>604</v>
      </c>
      <c r="D18" s="9" t="s">
        <v>603</v>
      </c>
      <c r="E18" s="9" t="s">
        <v>41</v>
      </c>
      <c r="F18" s="9" t="s">
        <v>602</v>
      </c>
      <c r="G18" s="9" t="s">
        <v>601</v>
      </c>
      <c r="H18" s="9" t="s">
        <v>600</v>
      </c>
      <c r="I18" s="9" t="s">
        <v>42</v>
      </c>
      <c r="J18" s="9" t="s">
        <v>599</v>
      </c>
      <c r="K18" s="9" t="s">
        <v>598</v>
      </c>
      <c r="L18" s="9" t="s">
        <v>597</v>
      </c>
      <c r="M18" s="9" t="s">
        <v>43</v>
      </c>
      <c r="N18" s="9" t="s">
        <v>596</v>
      </c>
      <c r="O18" s="9" t="s">
        <v>595</v>
      </c>
      <c r="P18" s="9" t="s">
        <v>594</v>
      </c>
      <c r="Q18" s="9" t="s">
        <v>44</v>
      </c>
      <c r="R18" s="9" t="s">
        <v>593</v>
      </c>
      <c r="S18" s="9" t="s">
        <v>592</v>
      </c>
      <c r="T18" s="9" t="s">
        <v>591</v>
      </c>
      <c r="U18" s="9" t="s">
        <v>45</v>
      </c>
      <c r="V18" s="9" t="s">
        <v>590</v>
      </c>
      <c r="W18" s="9" t="s">
        <v>589</v>
      </c>
      <c r="X18" s="9" t="s">
        <v>588</v>
      </c>
      <c r="Y18" s="9" t="s">
        <v>46</v>
      </c>
      <c r="Z18" s="9" t="s">
        <v>587</v>
      </c>
      <c r="AA18" s="9" t="s">
        <v>586</v>
      </c>
      <c r="AB18" s="9" t="s">
        <v>585</v>
      </c>
      <c r="AC18" s="9" t="s">
        <v>47</v>
      </c>
      <c r="AD18" s="9" t="s">
        <v>584</v>
      </c>
      <c r="AE18" s="9" t="s">
        <v>583</v>
      </c>
      <c r="AF18" s="9" t="s">
        <v>582</v>
      </c>
      <c r="AG18" s="9" t="s">
        <v>48</v>
      </c>
      <c r="AH18" s="9" t="s">
        <v>581</v>
      </c>
      <c r="AI18" s="9" t="s">
        <v>580</v>
      </c>
      <c r="AJ18" s="9" t="s">
        <v>579</v>
      </c>
      <c r="AK18" s="9" t="s">
        <v>49</v>
      </c>
      <c r="AL18" s="9" t="s">
        <v>578</v>
      </c>
      <c r="AM18" s="9" t="s">
        <v>577</v>
      </c>
      <c r="AN18" s="9" t="s">
        <v>576</v>
      </c>
      <c r="AO18" s="9" t="s">
        <v>50</v>
      </c>
      <c r="AP18" s="9" t="s">
        <v>575</v>
      </c>
      <c r="AQ18" s="9" t="s">
        <v>574</v>
      </c>
      <c r="AR18" s="9" t="s">
        <v>573</v>
      </c>
      <c r="AS18" s="9" t="s">
        <v>51</v>
      </c>
      <c r="AT18" s="9" t="s">
        <v>572</v>
      </c>
      <c r="AU18" s="9" t="s">
        <v>571</v>
      </c>
      <c r="AV18" s="9" t="s">
        <v>570</v>
      </c>
      <c r="AW18" s="9" t="s">
        <v>52</v>
      </c>
      <c r="AX18" s="9" t="s">
        <v>569</v>
      </c>
      <c r="AY18" s="9" t="s">
        <v>568</v>
      </c>
      <c r="AZ18" s="9" t="s">
        <v>567</v>
      </c>
      <c r="BA18" s="9" t="s">
        <v>566</v>
      </c>
      <c r="BB18" s="9" t="s">
        <v>565</v>
      </c>
      <c r="BC18" s="9" t="s">
        <v>564</v>
      </c>
    </row>
    <row r="19" spans="1:55" ht="15" customHeight="1">
      <c r="A19" s="10" t="s">
        <v>399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15" customHeight="1">
      <c r="A20" s="12" t="s">
        <v>400</v>
      </c>
      <c r="B20" s="38">
        <v>15688</v>
      </c>
      <c r="C20" s="38">
        <v>13465</v>
      </c>
      <c r="D20" s="38">
        <v>12369</v>
      </c>
      <c r="E20" s="38">
        <v>14017</v>
      </c>
      <c r="F20" s="38">
        <v>11583</v>
      </c>
      <c r="G20" s="37">
        <v>7789</v>
      </c>
      <c r="H20" s="37">
        <v>5709</v>
      </c>
      <c r="I20" s="37">
        <v>4653</v>
      </c>
      <c r="J20" s="37">
        <v>4395</v>
      </c>
      <c r="K20" s="37">
        <v>6687</v>
      </c>
      <c r="L20" s="37">
        <v>7465</v>
      </c>
      <c r="M20" s="38">
        <v>10285</v>
      </c>
      <c r="N20" s="37">
        <v>9193</v>
      </c>
      <c r="O20" s="38">
        <v>10395</v>
      </c>
      <c r="P20" s="37">
        <v>9497</v>
      </c>
      <c r="Q20" s="38">
        <v>11219</v>
      </c>
      <c r="R20" s="37">
        <v>7846</v>
      </c>
      <c r="S20" s="37">
        <v>5179</v>
      </c>
      <c r="T20" s="37">
        <v>4902</v>
      </c>
      <c r="U20" s="37">
        <v>7349</v>
      </c>
      <c r="V20" s="37">
        <v>6091</v>
      </c>
      <c r="W20" s="37">
        <v>2616</v>
      </c>
      <c r="X20" s="37">
        <v>2429</v>
      </c>
      <c r="Y20" s="37">
        <v>6882</v>
      </c>
      <c r="Z20" s="37">
        <v>5137</v>
      </c>
      <c r="AA20" s="37">
        <v>5105</v>
      </c>
      <c r="AB20" s="37">
        <v>4988</v>
      </c>
      <c r="AC20" s="37">
        <v>4269</v>
      </c>
      <c r="AD20" s="37">
        <v>4706</v>
      </c>
      <c r="AE20" s="37">
        <v>3895</v>
      </c>
      <c r="AF20" s="37">
        <v>3064</v>
      </c>
      <c r="AG20" s="37">
        <v>3569</v>
      </c>
      <c r="AH20" s="37">
        <v>2627</v>
      </c>
      <c r="AI20" s="37">
        <v>2283</v>
      </c>
      <c r="AJ20" s="37">
        <v>1738</v>
      </c>
      <c r="AK20" s="37">
        <v>1561</v>
      </c>
      <c r="AL20" s="37">
        <v>896</v>
      </c>
      <c r="AM20" s="37">
        <v>719</v>
      </c>
      <c r="AN20" s="37">
        <v>512</v>
      </c>
      <c r="AO20" s="37">
        <v>701</v>
      </c>
      <c r="AP20" s="37">
        <v>806</v>
      </c>
      <c r="AQ20" s="37">
        <v>791</v>
      </c>
      <c r="AR20" s="37">
        <v>642</v>
      </c>
      <c r="AS20" s="37">
        <v>523</v>
      </c>
      <c r="AT20" s="37">
        <v>425</v>
      </c>
      <c r="AU20" s="37">
        <v>333</v>
      </c>
      <c r="AV20" s="37">
        <v>219</v>
      </c>
      <c r="AW20" s="36">
        <v>64</v>
      </c>
      <c r="AX20" s="21">
        <v>-59</v>
      </c>
      <c r="AY20" s="22">
        <v>-157</v>
      </c>
      <c r="AZ20" s="37">
        <v>205</v>
      </c>
      <c r="BA20" s="37">
        <v>227</v>
      </c>
      <c r="BB20" s="37">
        <v>238</v>
      </c>
      <c r="BC20" s="37">
        <v>233</v>
      </c>
    </row>
    <row r="21" spans="1:55" ht="15" customHeight="1">
      <c r="A21" s="12" t="s">
        <v>401</v>
      </c>
      <c r="B21" s="37">
        <v>6966</v>
      </c>
      <c r="C21" s="37">
        <v>6646</v>
      </c>
      <c r="D21" s="37">
        <v>6654</v>
      </c>
      <c r="E21" s="37">
        <v>6658</v>
      </c>
      <c r="F21" s="37">
        <v>9814</v>
      </c>
      <c r="G21" s="37">
        <v>5989</v>
      </c>
      <c r="H21" s="37">
        <v>5718</v>
      </c>
      <c r="I21" s="37">
        <v>7927</v>
      </c>
      <c r="J21" s="37">
        <v>4729</v>
      </c>
      <c r="K21" s="37">
        <v>5066</v>
      </c>
      <c r="L21" s="37">
        <v>3870</v>
      </c>
      <c r="M21" s="37">
        <v>5203</v>
      </c>
      <c r="N21" s="37">
        <v>3514</v>
      </c>
      <c r="O21" s="37">
        <v>4742</v>
      </c>
      <c r="P21" s="37">
        <v>4154</v>
      </c>
      <c r="Q21" s="37">
        <v>3333</v>
      </c>
      <c r="R21" s="37">
        <v>1921</v>
      </c>
      <c r="S21" s="37">
        <v>3655</v>
      </c>
      <c r="T21" s="37">
        <v>3415</v>
      </c>
      <c r="U21" s="37">
        <v>2342</v>
      </c>
      <c r="V21" s="37">
        <v>2869</v>
      </c>
      <c r="W21" s="37">
        <v>2814</v>
      </c>
      <c r="X21" s="37">
        <v>2554</v>
      </c>
      <c r="Y21" s="37">
        <v>2317</v>
      </c>
      <c r="Z21" s="37">
        <v>2176</v>
      </c>
      <c r="AA21" s="37">
        <v>2331</v>
      </c>
      <c r="AB21" s="37">
        <v>1865</v>
      </c>
      <c r="AC21" s="37">
        <v>1448</v>
      </c>
      <c r="AD21" s="37">
        <v>1694</v>
      </c>
      <c r="AE21" s="37">
        <v>1794</v>
      </c>
      <c r="AF21" s="37">
        <v>1459</v>
      </c>
      <c r="AG21" s="37">
        <v>1196</v>
      </c>
      <c r="AH21" s="37">
        <v>1396</v>
      </c>
      <c r="AI21" s="37">
        <v>1307</v>
      </c>
      <c r="AJ21" s="37">
        <v>1234</v>
      </c>
      <c r="AK21" s="37">
        <v>2891</v>
      </c>
      <c r="AL21" s="37">
        <v>866</v>
      </c>
      <c r="AM21" s="37">
        <v>1157</v>
      </c>
      <c r="AN21" s="37">
        <v>934</v>
      </c>
      <c r="AO21" s="37">
        <v>2964</v>
      </c>
      <c r="AP21" s="37">
        <v>640</v>
      </c>
      <c r="AQ21" s="37">
        <v>514</v>
      </c>
      <c r="AR21" s="37">
        <v>530</v>
      </c>
      <c r="AS21" s="37">
        <v>516</v>
      </c>
      <c r="AT21" s="37">
        <v>576</v>
      </c>
      <c r="AU21" s="37">
        <v>544</v>
      </c>
      <c r="AV21" s="37">
        <v>410</v>
      </c>
      <c r="AW21" s="37">
        <v>663</v>
      </c>
      <c r="AX21" s="37">
        <v>303</v>
      </c>
      <c r="AY21" s="37">
        <v>901</v>
      </c>
      <c r="AZ21" s="37">
        <v>190</v>
      </c>
      <c r="BA21" s="37">
        <v>152</v>
      </c>
      <c r="BB21" s="37">
        <v>127</v>
      </c>
      <c r="BC21" s="36">
        <v>59</v>
      </c>
    </row>
    <row r="22" spans="1:55" ht="15" customHeight="1">
      <c r="A22" s="15" t="s">
        <v>402</v>
      </c>
      <c r="B22" s="21">
        <v>-11</v>
      </c>
      <c r="C22" s="21">
        <v>-5</v>
      </c>
      <c r="D22" s="21">
        <v>-66</v>
      </c>
      <c r="E22" s="37">
        <v>133</v>
      </c>
      <c r="F22" s="36">
        <v>74</v>
      </c>
      <c r="G22" s="37">
        <v>211</v>
      </c>
      <c r="H22" s="21">
        <v>-7</v>
      </c>
      <c r="I22" s="37">
        <v>1448</v>
      </c>
      <c r="J22" s="37">
        <v>104</v>
      </c>
      <c r="K22" s="37">
        <v>188</v>
      </c>
      <c r="L22" s="22">
        <v>-221</v>
      </c>
      <c r="M22" s="36">
        <v>34</v>
      </c>
      <c r="N22" s="21">
        <v>-73</v>
      </c>
      <c r="O22" s="21">
        <v>-22</v>
      </c>
      <c r="P22" s="21">
        <v>-66</v>
      </c>
      <c r="Q22" s="36">
        <v>62</v>
      </c>
      <c r="R22" s="36">
        <v>7</v>
      </c>
      <c r="S22" s="36">
        <v>43</v>
      </c>
      <c r="T22" s="36">
        <v>6</v>
      </c>
      <c r="U22" s="21">
        <v>-5</v>
      </c>
      <c r="V22" s="36">
        <v>30</v>
      </c>
      <c r="W22" s="36">
        <v>8</v>
      </c>
      <c r="X22" s="36">
        <v>6</v>
      </c>
      <c r="Y22" s="21">
        <v>-83</v>
      </c>
      <c r="Z22" s="36">
        <v>1</v>
      </c>
      <c r="AA22" s="36">
        <v>10</v>
      </c>
      <c r="AB22" s="36">
        <v>8</v>
      </c>
      <c r="AC22" s="36">
        <v>6</v>
      </c>
      <c r="AD22" s="36">
        <v>6</v>
      </c>
      <c r="AE22" s="36">
        <v>7</v>
      </c>
      <c r="AF22" s="36">
        <v>5</v>
      </c>
      <c r="AG22" s="36">
        <v>7</v>
      </c>
      <c r="AH22" s="36">
        <v>4</v>
      </c>
      <c r="AI22" s="36">
        <v>6</v>
      </c>
      <c r="AJ22" s="36">
        <v>13</v>
      </c>
      <c r="AK22" s="37">
        <v>1725</v>
      </c>
      <c r="AL22" s="36">
        <v>6</v>
      </c>
      <c r="AM22" s="36">
        <v>1</v>
      </c>
      <c r="AN22" s="36">
        <v>6</v>
      </c>
      <c r="AO22" s="37">
        <v>1866</v>
      </c>
      <c r="AP22" s="21">
        <v>-6</v>
      </c>
      <c r="AQ22" s="21">
        <v>-24</v>
      </c>
      <c r="AR22" s="21">
        <v>-7</v>
      </c>
      <c r="AS22" s="36">
        <v>27</v>
      </c>
      <c r="AT22" s="36">
        <v>61</v>
      </c>
      <c r="AU22" s="36">
        <v>72</v>
      </c>
      <c r="AV22" s="36">
        <v>6</v>
      </c>
      <c r="AW22" s="36">
        <v>7</v>
      </c>
      <c r="AX22" s="36">
        <v>8</v>
      </c>
      <c r="AY22" s="36">
        <v>6</v>
      </c>
      <c r="AZ22" s="36">
        <v>1</v>
      </c>
      <c r="BA22" s="38">
        <v>0</v>
      </c>
      <c r="BB22" s="36">
        <v>5</v>
      </c>
      <c r="BC22" s="36">
        <v>1</v>
      </c>
    </row>
    <row r="23" spans="1:55" ht="15" customHeight="1">
      <c r="A23" s="15" t="s">
        <v>403</v>
      </c>
      <c r="B23" s="37">
        <v>4035</v>
      </c>
      <c r="C23" s="37">
        <v>3677</v>
      </c>
      <c r="D23" s="37">
        <v>3614</v>
      </c>
      <c r="E23" s="37">
        <v>4262</v>
      </c>
      <c r="F23" s="37">
        <v>3199</v>
      </c>
      <c r="G23" s="37">
        <v>2855</v>
      </c>
      <c r="H23" s="37">
        <v>3294</v>
      </c>
      <c r="I23" s="37">
        <v>4181</v>
      </c>
      <c r="J23" s="37">
        <v>2588</v>
      </c>
      <c r="K23" s="37">
        <v>1979</v>
      </c>
      <c r="L23" s="37">
        <v>2156</v>
      </c>
      <c r="M23" s="37">
        <v>2014</v>
      </c>
      <c r="N23" s="37">
        <v>1995</v>
      </c>
      <c r="O23" s="37">
        <v>1986</v>
      </c>
      <c r="P23" s="37">
        <v>1972</v>
      </c>
      <c r="Q23" s="37">
        <v>1863</v>
      </c>
      <c r="R23" s="37">
        <v>1698</v>
      </c>
      <c r="S23" s="37">
        <v>1704</v>
      </c>
      <c r="T23" s="37">
        <v>1597</v>
      </c>
      <c r="U23" s="37">
        <v>1468</v>
      </c>
      <c r="V23" s="37">
        <v>1416</v>
      </c>
      <c r="W23" s="37">
        <v>1502</v>
      </c>
      <c r="X23" s="37">
        <v>1355</v>
      </c>
      <c r="Y23" s="37">
        <v>1225</v>
      </c>
      <c r="Z23" s="37">
        <v>1107</v>
      </c>
      <c r="AA23" s="37">
        <v>1034</v>
      </c>
      <c r="AB23" s="37">
        <v>949</v>
      </c>
      <c r="AC23" s="37">
        <v>853</v>
      </c>
      <c r="AD23" s="37">
        <v>772</v>
      </c>
      <c r="AE23" s="37">
        <v>729</v>
      </c>
      <c r="AF23" s="37">
        <v>671</v>
      </c>
      <c r="AG23" s="37">
        <v>614</v>
      </c>
      <c r="AH23" s="37">
        <v>591</v>
      </c>
      <c r="AI23" s="37">
        <v>585</v>
      </c>
      <c r="AJ23" s="37">
        <v>552</v>
      </c>
      <c r="AK23" s="37">
        <v>543</v>
      </c>
      <c r="AL23" s="37">
        <v>486</v>
      </c>
      <c r="AM23" s="37">
        <v>459</v>
      </c>
      <c r="AN23" s="37">
        <v>457</v>
      </c>
      <c r="AO23" s="37">
        <v>433</v>
      </c>
      <c r="AP23" s="37">
        <v>289</v>
      </c>
      <c r="AQ23" s="37">
        <v>257</v>
      </c>
      <c r="AR23" s="37">
        <v>264</v>
      </c>
      <c r="AS23" s="37">
        <v>274</v>
      </c>
      <c r="AT23" s="37">
        <v>274</v>
      </c>
      <c r="AU23" s="37">
        <v>222</v>
      </c>
      <c r="AV23" s="37">
        <v>241</v>
      </c>
      <c r="AW23" s="37">
        <v>224</v>
      </c>
      <c r="AX23" s="37">
        <v>176</v>
      </c>
      <c r="AY23" s="37">
        <v>139</v>
      </c>
      <c r="AZ23" s="37">
        <v>110</v>
      </c>
      <c r="BA23" s="36">
        <v>97</v>
      </c>
      <c r="BB23" s="36">
        <v>72</v>
      </c>
      <c r="BC23" s="36">
        <v>51</v>
      </c>
    </row>
    <row r="24" spans="1:55" ht="15" customHeight="1">
      <c r="A24" s="20" t="s">
        <v>404</v>
      </c>
      <c r="B24" s="37">
        <v>4027</v>
      </c>
      <c r="C24" s="37">
        <v>3637</v>
      </c>
      <c r="D24" s="37">
        <v>3374</v>
      </c>
      <c r="E24" s="37">
        <v>3172</v>
      </c>
      <c r="F24" s="37">
        <v>2859</v>
      </c>
      <c r="G24" s="37">
        <v>2623</v>
      </c>
      <c r="H24" s="37">
        <v>2524</v>
      </c>
      <c r="I24" s="37">
        <v>2376</v>
      </c>
      <c r="J24" s="37">
        <v>2175</v>
      </c>
      <c r="K24" s="37">
        <v>1979</v>
      </c>
      <c r="L24" s="37">
        <v>2156</v>
      </c>
      <c r="M24" s="37">
        <v>2014</v>
      </c>
      <c r="N24" s="37">
        <v>1995</v>
      </c>
      <c r="O24" s="37">
        <v>1986</v>
      </c>
      <c r="P24" s="37">
        <v>1972</v>
      </c>
      <c r="Q24" s="37">
        <v>1863</v>
      </c>
      <c r="R24" s="37">
        <v>1698</v>
      </c>
      <c r="S24" s="37">
        <v>1704</v>
      </c>
      <c r="T24" s="37">
        <v>1597</v>
      </c>
      <c r="U24" s="37">
        <v>1468</v>
      </c>
      <c r="V24" s="37">
        <v>1416</v>
      </c>
      <c r="W24" s="37">
        <v>1502</v>
      </c>
      <c r="X24" s="37">
        <v>1355</v>
      </c>
      <c r="Y24" s="37">
        <v>1225</v>
      </c>
      <c r="Z24" s="37">
        <v>1107</v>
      </c>
      <c r="AA24" s="37">
        <v>1034</v>
      </c>
      <c r="AB24" s="37">
        <v>949</v>
      </c>
      <c r="AC24" s="37">
        <v>853</v>
      </c>
      <c r="AD24" s="37">
        <v>772</v>
      </c>
      <c r="AE24" s="37">
        <v>729</v>
      </c>
      <c r="AF24" s="37">
        <v>671</v>
      </c>
      <c r="AG24" s="37">
        <v>614</v>
      </c>
      <c r="AH24" s="37">
        <v>591</v>
      </c>
      <c r="AI24" s="37">
        <v>585</v>
      </c>
      <c r="AJ24" s="37">
        <v>552</v>
      </c>
      <c r="AK24" s="37">
        <v>543</v>
      </c>
      <c r="AL24" s="37">
        <v>486</v>
      </c>
      <c r="AM24" s="37">
        <v>459</v>
      </c>
      <c r="AN24" s="37">
        <v>457</v>
      </c>
      <c r="AO24" s="37">
        <v>433</v>
      </c>
      <c r="AP24" s="37">
        <v>289</v>
      </c>
      <c r="AQ24" s="37">
        <v>257</v>
      </c>
      <c r="AR24" s="37">
        <v>264</v>
      </c>
      <c r="AS24" s="37">
        <v>274</v>
      </c>
      <c r="AT24" s="37">
        <v>274</v>
      </c>
      <c r="AU24" s="37">
        <v>222</v>
      </c>
      <c r="AV24" s="37">
        <v>241</v>
      </c>
      <c r="AW24" s="37">
        <v>224</v>
      </c>
      <c r="AX24" s="37">
        <v>176</v>
      </c>
      <c r="AY24" s="37">
        <v>139</v>
      </c>
      <c r="AZ24" s="37">
        <v>110</v>
      </c>
      <c r="BA24" s="36">
        <v>97</v>
      </c>
      <c r="BB24" s="36">
        <v>72</v>
      </c>
      <c r="BC24" s="36">
        <v>51</v>
      </c>
    </row>
    <row r="25" spans="1:55" ht="15" customHeight="1">
      <c r="A25" s="20" t="s">
        <v>405</v>
      </c>
      <c r="B25" s="36">
        <v>8</v>
      </c>
      <c r="C25" s="36">
        <v>40</v>
      </c>
      <c r="D25" s="37">
        <v>240</v>
      </c>
      <c r="E25" s="37">
        <v>1090</v>
      </c>
      <c r="F25" s="37">
        <v>340</v>
      </c>
      <c r="G25" s="37">
        <v>232</v>
      </c>
      <c r="H25" s="37">
        <v>770</v>
      </c>
      <c r="I25" s="37">
        <v>1805</v>
      </c>
      <c r="J25" s="37">
        <v>413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</row>
    <row r="26" spans="1:55" ht="15" customHeight="1">
      <c r="A26" s="15" t="s">
        <v>406</v>
      </c>
      <c r="B26" s="22">
        <v>-1308</v>
      </c>
      <c r="C26" s="22">
        <v>-1642</v>
      </c>
      <c r="D26" s="22">
        <v>-456</v>
      </c>
      <c r="E26" s="22">
        <v>-1161</v>
      </c>
      <c r="F26" s="37">
        <v>3049</v>
      </c>
      <c r="G26" s="22">
        <v>-1137</v>
      </c>
      <c r="H26" s="22">
        <v>-620</v>
      </c>
      <c r="I26" s="22">
        <v>-1173</v>
      </c>
      <c r="J26" s="22">
        <v>-1097</v>
      </c>
      <c r="K26" s="22">
        <v>-453</v>
      </c>
      <c r="L26" s="22">
        <v>-563</v>
      </c>
      <c r="M26" s="37">
        <v>748</v>
      </c>
      <c r="N26" s="22">
        <v>-786</v>
      </c>
      <c r="O26" s="37">
        <v>229</v>
      </c>
      <c r="P26" s="37">
        <v>418</v>
      </c>
      <c r="Q26" s="22">
        <v>-376</v>
      </c>
      <c r="R26" s="22">
        <v>-1506</v>
      </c>
      <c r="S26" s="37">
        <v>213</v>
      </c>
      <c r="T26" s="37">
        <v>477</v>
      </c>
      <c r="U26" s="22">
        <v>-395</v>
      </c>
      <c r="V26" s="37">
        <v>174</v>
      </c>
      <c r="W26" s="36">
        <v>1</v>
      </c>
      <c r="X26" s="37">
        <v>183</v>
      </c>
      <c r="Y26" s="37">
        <v>203</v>
      </c>
      <c r="Z26" s="36">
        <v>29</v>
      </c>
      <c r="AA26" s="37">
        <v>101</v>
      </c>
      <c r="AB26" s="21">
        <v>-47</v>
      </c>
      <c r="AC26" s="22">
        <v>-225</v>
      </c>
      <c r="AD26" s="21">
        <v>-94</v>
      </c>
      <c r="AE26" s="36">
        <v>26</v>
      </c>
      <c r="AF26" s="21">
        <v>-84</v>
      </c>
      <c r="AG26" s="22">
        <v>-256</v>
      </c>
      <c r="AH26" s="21">
        <v>-23</v>
      </c>
      <c r="AI26" s="22">
        <v>-101</v>
      </c>
      <c r="AJ26" s="21">
        <v>-77</v>
      </c>
      <c r="AK26" s="22">
        <v>-123</v>
      </c>
      <c r="AL26" s="22">
        <v>-383</v>
      </c>
      <c r="AM26" s="21">
        <v>-66</v>
      </c>
      <c r="AN26" s="22">
        <v>-223</v>
      </c>
      <c r="AO26" s="22">
        <v>-180</v>
      </c>
      <c r="AP26" s="36">
        <v>4</v>
      </c>
      <c r="AQ26" s="21">
        <v>-33</v>
      </c>
      <c r="AR26" s="21">
        <v>-1</v>
      </c>
      <c r="AS26" s="21">
        <v>-58</v>
      </c>
      <c r="AT26" s="36">
        <v>2</v>
      </c>
      <c r="AU26" s="36">
        <v>26</v>
      </c>
      <c r="AV26" s="21">
        <v>-7</v>
      </c>
      <c r="AW26" s="37">
        <v>248</v>
      </c>
      <c r="AX26" s="21">
        <v>-60</v>
      </c>
      <c r="AY26" s="22">
        <v>-350</v>
      </c>
      <c r="AZ26" s="21">
        <v>-24</v>
      </c>
      <c r="BA26" s="21">
        <v>-15</v>
      </c>
      <c r="BB26" s="21">
        <v>-14</v>
      </c>
      <c r="BC26" s="38"/>
    </row>
    <row r="27" spans="1:55" ht="15" customHeight="1">
      <c r="A27" s="15" t="s">
        <v>407</v>
      </c>
      <c r="B27" s="38"/>
      <c r="C27" s="38"/>
      <c r="D27" s="38"/>
      <c r="E27" s="38"/>
      <c r="F27" s="38"/>
      <c r="G27" s="38"/>
      <c r="H27" s="38"/>
      <c r="I27" s="37">
        <v>463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</row>
    <row r="28" spans="1:55" ht="15" customHeight="1">
      <c r="A28" s="15" t="s">
        <v>408</v>
      </c>
      <c r="B28" s="37">
        <v>4250</v>
      </c>
      <c r="C28" s="37">
        <v>4616</v>
      </c>
      <c r="D28" s="37">
        <v>3562</v>
      </c>
      <c r="E28" s="37">
        <v>3424</v>
      </c>
      <c r="F28" s="37">
        <v>3492</v>
      </c>
      <c r="G28" s="37">
        <v>4060</v>
      </c>
      <c r="H28" s="37">
        <v>3051</v>
      </c>
      <c r="I28" s="37">
        <v>3008</v>
      </c>
      <c r="J28" s="37">
        <v>3134</v>
      </c>
      <c r="K28" s="37">
        <v>3352</v>
      </c>
      <c r="L28" s="37">
        <v>2498</v>
      </c>
      <c r="M28" s="37">
        <v>2407</v>
      </c>
      <c r="N28" s="37">
        <v>2378</v>
      </c>
      <c r="O28" s="37">
        <v>2549</v>
      </c>
      <c r="P28" s="37">
        <v>1830</v>
      </c>
      <c r="Q28" s="37">
        <v>1784</v>
      </c>
      <c r="R28" s="37">
        <v>1722</v>
      </c>
      <c r="S28" s="37">
        <v>1695</v>
      </c>
      <c r="T28" s="37">
        <v>1335</v>
      </c>
      <c r="U28" s="37">
        <v>1274</v>
      </c>
      <c r="V28" s="37">
        <v>1249</v>
      </c>
      <c r="W28" s="37">
        <v>1303</v>
      </c>
      <c r="X28" s="37">
        <v>1010</v>
      </c>
      <c r="Y28" s="37">
        <v>972</v>
      </c>
      <c r="Z28" s="37">
        <v>1039</v>
      </c>
      <c r="AA28" s="37">
        <v>1186</v>
      </c>
      <c r="AB28" s="37">
        <v>955</v>
      </c>
      <c r="AC28" s="37">
        <v>814</v>
      </c>
      <c r="AD28" s="37">
        <v>1010</v>
      </c>
      <c r="AE28" s="37">
        <v>1032</v>
      </c>
      <c r="AF28" s="37">
        <v>867</v>
      </c>
      <c r="AG28" s="37">
        <v>831</v>
      </c>
      <c r="AH28" s="37">
        <v>824</v>
      </c>
      <c r="AI28" s="37">
        <v>817</v>
      </c>
      <c r="AJ28" s="37">
        <v>746</v>
      </c>
      <c r="AK28" s="37">
        <v>746</v>
      </c>
      <c r="AL28" s="37">
        <v>757</v>
      </c>
      <c r="AM28" s="37">
        <v>763</v>
      </c>
      <c r="AN28" s="37">
        <v>694</v>
      </c>
      <c r="AO28" s="37">
        <v>845</v>
      </c>
      <c r="AP28" s="37">
        <v>353</v>
      </c>
      <c r="AQ28" s="37">
        <v>314</v>
      </c>
      <c r="AR28" s="37">
        <v>274</v>
      </c>
      <c r="AS28" s="37">
        <v>273</v>
      </c>
      <c r="AT28" s="37">
        <v>239</v>
      </c>
      <c r="AU28" s="37">
        <v>224</v>
      </c>
      <c r="AV28" s="37">
        <v>170</v>
      </c>
      <c r="AW28" s="37">
        <v>184</v>
      </c>
      <c r="AX28" s="37">
        <v>179</v>
      </c>
      <c r="AY28" s="37">
        <v>1106</v>
      </c>
      <c r="AZ28" s="37">
        <v>103</v>
      </c>
      <c r="BA28" s="36">
        <v>70</v>
      </c>
      <c r="BB28" s="36">
        <v>64</v>
      </c>
      <c r="BC28" s="36">
        <v>7</v>
      </c>
    </row>
    <row r="29" spans="1:55" ht="15" customHeight="1">
      <c r="A29" s="12" t="s">
        <v>409</v>
      </c>
      <c r="B29" s="38">
        <v>22654</v>
      </c>
      <c r="C29" s="38">
        <v>20111</v>
      </c>
      <c r="D29" s="38">
        <v>19023</v>
      </c>
      <c r="E29" s="38">
        <v>20675</v>
      </c>
      <c r="F29" s="38">
        <v>21397</v>
      </c>
      <c r="G29" s="38">
        <v>13778</v>
      </c>
      <c r="H29" s="38">
        <v>11427</v>
      </c>
      <c r="I29" s="38">
        <v>12580</v>
      </c>
      <c r="J29" s="37">
        <v>9124</v>
      </c>
      <c r="K29" s="38">
        <v>11753</v>
      </c>
      <c r="L29" s="38">
        <v>11335</v>
      </c>
      <c r="M29" s="38">
        <v>15488</v>
      </c>
      <c r="N29" s="38">
        <v>12707</v>
      </c>
      <c r="O29" s="38">
        <v>15137</v>
      </c>
      <c r="P29" s="38">
        <v>13651</v>
      </c>
      <c r="Q29" s="38">
        <v>14552</v>
      </c>
      <c r="R29" s="37">
        <v>9767</v>
      </c>
      <c r="S29" s="37">
        <v>8834</v>
      </c>
      <c r="T29" s="37">
        <v>8317</v>
      </c>
      <c r="U29" s="37">
        <v>9691</v>
      </c>
      <c r="V29" s="37">
        <v>8960</v>
      </c>
      <c r="W29" s="37">
        <v>5430</v>
      </c>
      <c r="X29" s="37">
        <v>4983</v>
      </c>
      <c r="Y29" s="37">
        <v>9199</v>
      </c>
      <c r="Z29" s="37">
        <v>7313</v>
      </c>
      <c r="AA29" s="37">
        <v>7436</v>
      </c>
      <c r="AB29" s="37">
        <v>6853</v>
      </c>
      <c r="AC29" s="37">
        <v>5717</v>
      </c>
      <c r="AD29" s="37">
        <v>6400</v>
      </c>
      <c r="AE29" s="37">
        <v>5689</v>
      </c>
      <c r="AF29" s="37">
        <v>4523</v>
      </c>
      <c r="AG29" s="37">
        <v>4765</v>
      </c>
      <c r="AH29" s="37">
        <v>4023</v>
      </c>
      <c r="AI29" s="37">
        <v>3590</v>
      </c>
      <c r="AJ29" s="37">
        <v>2972</v>
      </c>
      <c r="AK29" s="37">
        <v>4452</v>
      </c>
      <c r="AL29" s="37">
        <v>1762</v>
      </c>
      <c r="AM29" s="37">
        <v>1876</v>
      </c>
      <c r="AN29" s="37">
        <v>1446</v>
      </c>
      <c r="AO29" s="37">
        <v>3665</v>
      </c>
      <c r="AP29" s="37">
        <v>1446</v>
      </c>
      <c r="AQ29" s="37">
        <v>1305</v>
      </c>
      <c r="AR29" s="37">
        <v>1172</v>
      </c>
      <c r="AS29" s="37">
        <v>1039</v>
      </c>
      <c r="AT29" s="37">
        <v>1001</v>
      </c>
      <c r="AU29" s="37">
        <v>877</v>
      </c>
      <c r="AV29" s="37">
        <v>629</v>
      </c>
      <c r="AW29" s="37">
        <v>727</v>
      </c>
      <c r="AX29" s="37">
        <v>244</v>
      </c>
      <c r="AY29" s="37">
        <v>744</v>
      </c>
      <c r="AZ29" s="37">
        <v>395</v>
      </c>
      <c r="BA29" s="37">
        <v>379</v>
      </c>
      <c r="BB29" s="37">
        <v>365</v>
      </c>
      <c r="BC29" s="37">
        <v>292</v>
      </c>
    </row>
    <row r="30" spans="1:55" ht="15" customHeight="1">
      <c r="A30" s="12" t="s">
        <v>410</v>
      </c>
      <c r="B30" s="37">
        <v>2070</v>
      </c>
      <c r="C30" s="22">
        <v>-741</v>
      </c>
      <c r="D30" s="37">
        <v>223</v>
      </c>
      <c r="E30" s="22">
        <v>-1271</v>
      </c>
      <c r="F30" s="22">
        <v>-995</v>
      </c>
      <c r="G30" s="37">
        <v>3531</v>
      </c>
      <c r="H30" s="37">
        <v>2571</v>
      </c>
      <c r="I30" s="37">
        <v>1931</v>
      </c>
      <c r="J30" s="37">
        <v>568</v>
      </c>
      <c r="K30" s="37">
        <v>443</v>
      </c>
      <c r="L30" s="37">
        <v>2741</v>
      </c>
      <c r="M30" s="37">
        <v>2616</v>
      </c>
      <c r="N30" s="37">
        <v>1383</v>
      </c>
      <c r="O30" s="22">
        <v>-1890</v>
      </c>
      <c r="P30" s="22">
        <v>-1409</v>
      </c>
      <c r="Q30" s="22">
        <v>-512</v>
      </c>
      <c r="R30" s="36">
        <v>62</v>
      </c>
      <c r="S30" s="22">
        <v>-4957</v>
      </c>
      <c r="T30" s="37">
        <v>2684</v>
      </c>
      <c r="U30" s="22">
        <v>-608</v>
      </c>
      <c r="V30" s="37">
        <v>347</v>
      </c>
      <c r="W30" s="37">
        <v>3186</v>
      </c>
      <c r="X30" s="37">
        <v>4325</v>
      </c>
      <c r="Y30" s="22">
        <v>-1581</v>
      </c>
      <c r="Z30" s="37">
        <v>185</v>
      </c>
      <c r="AA30" s="22">
        <v>-1138</v>
      </c>
      <c r="AB30" s="37">
        <v>1007</v>
      </c>
      <c r="AC30" s="37">
        <v>1954</v>
      </c>
      <c r="AD30" s="22">
        <v>-273</v>
      </c>
      <c r="AE30" s="22">
        <v>-329</v>
      </c>
      <c r="AF30" s="37">
        <v>535</v>
      </c>
      <c r="AG30" s="37">
        <v>165</v>
      </c>
      <c r="AH30" s="36">
        <v>13</v>
      </c>
      <c r="AI30" s="36">
        <v>75</v>
      </c>
      <c r="AJ30" s="37">
        <v>505</v>
      </c>
      <c r="AK30" s="36">
        <v>96</v>
      </c>
      <c r="AL30" s="37">
        <v>430</v>
      </c>
      <c r="AM30" s="36">
        <v>4</v>
      </c>
      <c r="AN30" s="37">
        <v>254</v>
      </c>
      <c r="AO30" s="22">
        <v>-213</v>
      </c>
      <c r="AP30" s="22">
        <v>-198</v>
      </c>
      <c r="AQ30" s="36">
        <v>36</v>
      </c>
      <c r="AR30" s="37">
        <v>113</v>
      </c>
      <c r="AS30" s="37">
        <v>192</v>
      </c>
      <c r="AT30" s="21">
        <v>-51</v>
      </c>
      <c r="AU30" s="37">
        <v>445</v>
      </c>
      <c r="AV30" s="36">
        <v>90</v>
      </c>
      <c r="AW30" s="21">
        <v>-46</v>
      </c>
      <c r="AX30" s="36">
        <v>6</v>
      </c>
      <c r="AY30" s="22">
        <v>-504</v>
      </c>
      <c r="AZ30" s="36">
        <v>46</v>
      </c>
      <c r="BA30" s="37">
        <v>186</v>
      </c>
      <c r="BB30" s="22">
        <v>-236</v>
      </c>
      <c r="BC30" s="36">
        <v>53</v>
      </c>
    </row>
    <row r="31" spans="1:55" ht="15" customHeight="1">
      <c r="A31" s="15" t="s">
        <v>411</v>
      </c>
      <c r="B31" s="37">
        <v>143</v>
      </c>
      <c r="C31" s="22">
        <v>-1170</v>
      </c>
      <c r="D31" s="37">
        <v>2520</v>
      </c>
      <c r="E31" s="22">
        <v>-2843</v>
      </c>
      <c r="F31" s="22">
        <v>-678</v>
      </c>
      <c r="G31" s="22">
        <v>-1424</v>
      </c>
      <c r="H31" s="37">
        <v>2546</v>
      </c>
      <c r="I31" s="22">
        <v>-1699</v>
      </c>
      <c r="J31" s="22">
        <v>-105</v>
      </c>
      <c r="K31" s="22">
        <v>-522</v>
      </c>
      <c r="L31" s="37">
        <v>2557</v>
      </c>
      <c r="M31" s="22">
        <v>-2038</v>
      </c>
      <c r="N31" s="22">
        <v>-555</v>
      </c>
      <c r="O31" s="22">
        <v>-1366</v>
      </c>
      <c r="P31" s="37">
        <v>849</v>
      </c>
      <c r="Q31" s="22">
        <v>-3059</v>
      </c>
      <c r="R31" s="22">
        <v>-377</v>
      </c>
      <c r="S31" s="22">
        <v>-122</v>
      </c>
      <c r="T31" s="37">
        <v>2046</v>
      </c>
      <c r="U31" s="22">
        <v>-1697</v>
      </c>
      <c r="V31" s="22">
        <v>-328</v>
      </c>
      <c r="W31" s="22">
        <v>-1006</v>
      </c>
      <c r="X31" s="37">
        <v>1070</v>
      </c>
      <c r="Y31" s="22">
        <v>-1564</v>
      </c>
      <c r="Z31" s="22">
        <v>-489</v>
      </c>
      <c r="AA31" s="22">
        <v>-627</v>
      </c>
      <c r="AB31" s="37">
        <v>788</v>
      </c>
      <c r="AC31" s="22">
        <v>-1374</v>
      </c>
      <c r="AD31" s="22">
        <v>-458</v>
      </c>
      <c r="AE31" s="22">
        <v>-386</v>
      </c>
      <c r="AF31" s="37">
        <v>609</v>
      </c>
      <c r="AG31" s="22">
        <v>-1011</v>
      </c>
      <c r="AH31" s="22">
        <v>-253</v>
      </c>
      <c r="AI31" s="22">
        <v>-492</v>
      </c>
      <c r="AJ31" s="37">
        <v>267</v>
      </c>
      <c r="AK31" s="22">
        <v>-568</v>
      </c>
      <c r="AL31" s="22">
        <v>-207</v>
      </c>
      <c r="AM31" s="22">
        <v>-282</v>
      </c>
      <c r="AN31" s="36">
        <v>84</v>
      </c>
      <c r="AO31" s="22">
        <v>-346</v>
      </c>
      <c r="AP31" s="22">
        <v>-182</v>
      </c>
      <c r="AQ31" s="22">
        <v>-187</v>
      </c>
      <c r="AR31" s="37">
        <v>105</v>
      </c>
      <c r="AS31" s="22">
        <v>-277</v>
      </c>
      <c r="AT31" s="21">
        <v>-83</v>
      </c>
      <c r="AU31" s="22">
        <v>-116</v>
      </c>
      <c r="AV31" s="36">
        <v>54</v>
      </c>
      <c r="AW31" s="36">
        <v>36</v>
      </c>
      <c r="AX31" s="21">
        <v>-50</v>
      </c>
      <c r="AY31" s="22">
        <v>-672</v>
      </c>
      <c r="AZ31" s="36">
        <v>65</v>
      </c>
      <c r="BA31" s="21">
        <v>-44</v>
      </c>
      <c r="BB31" s="21">
        <v>-55</v>
      </c>
      <c r="BC31" s="36">
        <v>27</v>
      </c>
    </row>
    <row r="32" spans="1:55" ht="15" customHeight="1">
      <c r="A32" s="15" t="s">
        <v>412</v>
      </c>
      <c r="B32" s="22">
        <v>-184</v>
      </c>
      <c r="C32" s="21">
        <v>-84</v>
      </c>
      <c r="D32" s="37">
        <v>100</v>
      </c>
      <c r="E32" s="37">
        <v>700</v>
      </c>
      <c r="F32" s="22">
        <v>-908</v>
      </c>
      <c r="G32" s="21">
        <v>-54</v>
      </c>
      <c r="H32" s="37">
        <v>821</v>
      </c>
      <c r="I32" s="37">
        <v>855</v>
      </c>
      <c r="J32" s="22">
        <v>-831</v>
      </c>
      <c r="K32" s="22">
        <v>-435</v>
      </c>
      <c r="L32" s="37">
        <v>573</v>
      </c>
      <c r="M32" s="37">
        <v>816</v>
      </c>
      <c r="N32" s="22">
        <v>-253</v>
      </c>
      <c r="O32" s="22">
        <v>-1852</v>
      </c>
      <c r="P32" s="22">
        <v>-461</v>
      </c>
      <c r="Q32" s="37">
        <v>224</v>
      </c>
      <c r="R32" s="37">
        <v>264</v>
      </c>
      <c r="S32" s="22">
        <v>-324</v>
      </c>
      <c r="T32" s="21">
        <v>-29</v>
      </c>
      <c r="U32" s="37">
        <v>574</v>
      </c>
      <c r="V32" s="22">
        <v>-359</v>
      </c>
      <c r="W32" s="22">
        <v>-252</v>
      </c>
      <c r="X32" s="36">
        <v>84</v>
      </c>
      <c r="Y32" s="37">
        <v>199</v>
      </c>
      <c r="Z32" s="36">
        <v>9</v>
      </c>
      <c r="AA32" s="22">
        <v>-533</v>
      </c>
      <c r="AB32" s="22">
        <v>-365</v>
      </c>
      <c r="AC32" s="37">
        <v>442</v>
      </c>
      <c r="AD32" s="21">
        <v>-57</v>
      </c>
      <c r="AE32" s="22">
        <v>-212</v>
      </c>
      <c r="AF32" s="22">
        <v>-365</v>
      </c>
      <c r="AG32" s="37">
        <v>155</v>
      </c>
      <c r="AH32" s="21">
        <v>-57</v>
      </c>
      <c r="AI32" s="22">
        <v>-150</v>
      </c>
      <c r="AJ32" s="22">
        <v>-107</v>
      </c>
      <c r="AK32" s="36">
        <v>1</v>
      </c>
      <c r="AL32" s="21">
        <v>-55</v>
      </c>
      <c r="AM32" s="21">
        <v>-47</v>
      </c>
      <c r="AN32" s="21">
        <v>-43</v>
      </c>
      <c r="AO32" s="21">
        <v>-78</v>
      </c>
      <c r="AP32" s="21">
        <v>-55</v>
      </c>
      <c r="AQ32" s="36">
        <v>14</v>
      </c>
      <c r="AR32" s="21">
        <v>-4</v>
      </c>
      <c r="AS32" s="21">
        <v>-34</v>
      </c>
      <c r="AT32" s="36">
        <v>5</v>
      </c>
      <c r="AU32" s="37">
        <v>429</v>
      </c>
      <c r="AV32" s="21">
        <v>-1</v>
      </c>
      <c r="AW32" s="21">
        <v>-38</v>
      </c>
      <c r="AX32" s="36">
        <v>31</v>
      </c>
      <c r="AY32" s="36">
        <v>26</v>
      </c>
      <c r="AZ32" s="21">
        <v>-33</v>
      </c>
      <c r="BA32" s="37">
        <v>113</v>
      </c>
      <c r="BB32" s="22">
        <v>-200</v>
      </c>
      <c r="BC32" s="21">
        <v>-26</v>
      </c>
    </row>
    <row r="33" spans="1:55" ht="15" customHeight="1">
      <c r="A33" s="15" t="s">
        <v>413</v>
      </c>
      <c r="B33" s="21">
        <v>-29</v>
      </c>
      <c r="C33" s="36">
        <v>53</v>
      </c>
      <c r="D33" s="21">
        <v>-94</v>
      </c>
      <c r="E33" s="22">
        <v>-111</v>
      </c>
      <c r="F33" s="21">
        <v>-36</v>
      </c>
      <c r="G33" s="36">
        <v>37</v>
      </c>
      <c r="H33" s="36">
        <v>30</v>
      </c>
      <c r="I33" s="36">
        <v>54</v>
      </c>
      <c r="J33" s="21">
        <v>-28</v>
      </c>
      <c r="K33" s="21">
        <v>-24</v>
      </c>
      <c r="L33" s="22">
        <v>-108</v>
      </c>
      <c r="M33" s="22">
        <v>-165</v>
      </c>
      <c r="N33" s="36">
        <v>11</v>
      </c>
      <c r="O33" s="22">
        <v>-185</v>
      </c>
      <c r="P33" s="21">
        <v>-10</v>
      </c>
      <c r="Q33" s="21">
        <v>-26</v>
      </c>
      <c r="R33" s="36">
        <v>7</v>
      </c>
      <c r="S33" s="36">
        <v>1</v>
      </c>
      <c r="T33" s="21">
        <v>-16</v>
      </c>
      <c r="U33" s="37">
        <v>2865</v>
      </c>
      <c r="V33" s="22">
        <v>-1178</v>
      </c>
      <c r="W33" s="22">
        <v>-497</v>
      </c>
      <c r="X33" s="22">
        <v>-1149</v>
      </c>
      <c r="Y33" s="21">
        <v>-60</v>
      </c>
      <c r="Z33" s="21">
        <v>-40</v>
      </c>
      <c r="AA33" s="21">
        <v>-81</v>
      </c>
      <c r="AB33" s="36">
        <v>22</v>
      </c>
      <c r="AC33" s="36">
        <v>24</v>
      </c>
      <c r="AD33" s="36">
        <v>48</v>
      </c>
      <c r="AE33" s="36">
        <v>51</v>
      </c>
      <c r="AF33" s="36">
        <v>31</v>
      </c>
      <c r="AG33" s="21">
        <v>-32</v>
      </c>
      <c r="AH33" s="36">
        <v>42</v>
      </c>
      <c r="AI33" s="21">
        <v>-11</v>
      </c>
      <c r="AJ33" s="36">
        <v>15</v>
      </c>
      <c r="AK33" s="21">
        <v>-7</v>
      </c>
      <c r="AL33" s="36">
        <v>29</v>
      </c>
      <c r="AM33" s="36">
        <v>7</v>
      </c>
      <c r="AN33" s="21">
        <v>-32</v>
      </c>
      <c r="AO33" s="21">
        <v>-58</v>
      </c>
      <c r="AP33" s="22">
        <v>-176</v>
      </c>
      <c r="AQ33" s="36">
        <v>2</v>
      </c>
      <c r="AR33" s="36">
        <v>16</v>
      </c>
      <c r="AS33" s="22">
        <v>-107</v>
      </c>
      <c r="AT33" s="36">
        <v>9</v>
      </c>
      <c r="AU33" s="21">
        <v>-8</v>
      </c>
      <c r="AV33" s="21">
        <v>-36</v>
      </c>
      <c r="AW33" s="36">
        <v>2</v>
      </c>
      <c r="AX33" s="36">
        <v>9</v>
      </c>
      <c r="AY33" s="21">
        <v>-3</v>
      </c>
      <c r="AZ33" s="21">
        <v>-6</v>
      </c>
      <c r="BA33" s="21">
        <v>-19</v>
      </c>
      <c r="BB33" s="36">
        <v>4</v>
      </c>
      <c r="BC33" s="21">
        <v>-10</v>
      </c>
    </row>
    <row r="34" spans="1:55" ht="15" customHeight="1">
      <c r="A34" s="15" t="s">
        <v>414</v>
      </c>
      <c r="B34" s="37">
        <v>667</v>
      </c>
      <c r="C34" s="37">
        <v>250</v>
      </c>
      <c r="D34" s="22">
        <v>-1112</v>
      </c>
      <c r="E34" s="37">
        <v>670</v>
      </c>
      <c r="F34" s="37">
        <v>621</v>
      </c>
      <c r="G34" s="22">
        <v>-167</v>
      </c>
      <c r="H34" s="22">
        <v>-1344</v>
      </c>
      <c r="I34" s="37">
        <v>978</v>
      </c>
      <c r="J34" s="38">
        <v>0</v>
      </c>
      <c r="K34" s="37">
        <v>309</v>
      </c>
      <c r="L34" s="22">
        <v>-987</v>
      </c>
      <c r="M34" s="37">
        <v>1027</v>
      </c>
      <c r="N34" s="37">
        <v>664</v>
      </c>
      <c r="O34" s="36">
        <v>55</v>
      </c>
      <c r="P34" s="22">
        <v>-322</v>
      </c>
      <c r="Q34" s="37">
        <v>222</v>
      </c>
      <c r="R34" s="37">
        <v>197</v>
      </c>
      <c r="S34" s="21">
        <v>-45</v>
      </c>
      <c r="T34" s="22">
        <v>-213</v>
      </c>
      <c r="U34" s="37">
        <v>400</v>
      </c>
      <c r="V34" s="37">
        <v>128</v>
      </c>
      <c r="W34" s="36">
        <v>30</v>
      </c>
      <c r="X34" s="21">
        <v>-97</v>
      </c>
      <c r="Y34" s="37">
        <v>174</v>
      </c>
      <c r="Z34" s="37">
        <v>101</v>
      </c>
      <c r="AA34" s="37">
        <v>100</v>
      </c>
      <c r="AB34" s="36">
        <v>3</v>
      </c>
      <c r="AC34" s="37">
        <v>123</v>
      </c>
      <c r="AD34" s="36">
        <v>63</v>
      </c>
      <c r="AE34" s="21">
        <v>-35</v>
      </c>
      <c r="AF34" s="21">
        <v>-13</v>
      </c>
      <c r="AG34" s="36">
        <v>82</v>
      </c>
      <c r="AH34" s="36">
        <v>24</v>
      </c>
      <c r="AI34" s="21">
        <v>-24</v>
      </c>
      <c r="AJ34" s="21">
        <v>-1</v>
      </c>
      <c r="AK34" s="21">
        <v>-12</v>
      </c>
      <c r="AL34" s="36">
        <v>50</v>
      </c>
      <c r="AM34" s="36">
        <v>25</v>
      </c>
      <c r="AN34" s="21">
        <v>-28</v>
      </c>
      <c r="AO34" s="36">
        <v>13</v>
      </c>
      <c r="AP34" s="21">
        <v>-74</v>
      </c>
      <c r="AQ34" s="36">
        <v>67</v>
      </c>
      <c r="AR34" s="21">
        <v>-3</v>
      </c>
      <c r="AS34" s="36">
        <v>53</v>
      </c>
      <c r="AT34" s="21">
        <v>-20</v>
      </c>
      <c r="AU34" s="21">
        <v>-17</v>
      </c>
      <c r="AV34" s="36">
        <v>22</v>
      </c>
      <c r="AW34" s="21">
        <v>-5</v>
      </c>
      <c r="AX34" s="36">
        <v>27</v>
      </c>
      <c r="AY34" s="21">
        <v>-27</v>
      </c>
      <c r="AZ34" s="36">
        <v>4</v>
      </c>
      <c r="BA34" s="36">
        <v>82</v>
      </c>
      <c r="BB34" s="36">
        <v>24</v>
      </c>
      <c r="BC34" s="36">
        <v>21</v>
      </c>
    </row>
    <row r="35" spans="1:55" ht="15" customHeight="1">
      <c r="A35" s="15" t="s">
        <v>415</v>
      </c>
      <c r="B35" s="37">
        <v>572</v>
      </c>
      <c r="C35" s="22">
        <v>-497</v>
      </c>
      <c r="D35" s="22">
        <v>-1274</v>
      </c>
      <c r="E35" s="22">
        <v>-350</v>
      </c>
      <c r="F35" s="36">
        <v>78</v>
      </c>
      <c r="G35" s="37">
        <v>5290</v>
      </c>
      <c r="H35" s="37">
        <v>334</v>
      </c>
      <c r="I35" s="37">
        <v>1268</v>
      </c>
      <c r="J35" s="37">
        <v>999</v>
      </c>
      <c r="K35" s="37">
        <v>1180</v>
      </c>
      <c r="L35" s="37">
        <v>763</v>
      </c>
      <c r="M35" s="37">
        <v>2462</v>
      </c>
      <c r="N35" s="37">
        <v>1095</v>
      </c>
      <c r="O35" s="37">
        <v>1481</v>
      </c>
      <c r="P35" s="22">
        <v>-1681</v>
      </c>
      <c r="Q35" s="37">
        <v>2219</v>
      </c>
      <c r="R35" s="22">
        <v>-257</v>
      </c>
      <c r="S35" s="22">
        <v>-3996</v>
      </c>
      <c r="T35" s="37">
        <v>980</v>
      </c>
      <c r="U35" s="37">
        <v>861</v>
      </c>
      <c r="V35" s="37">
        <v>457</v>
      </c>
      <c r="W35" s="37">
        <v>2828</v>
      </c>
      <c r="X35" s="37">
        <v>3154</v>
      </c>
      <c r="Y35" s="37">
        <v>373</v>
      </c>
      <c r="Z35" s="37">
        <v>354</v>
      </c>
      <c r="AA35" s="21">
        <v>-17</v>
      </c>
      <c r="AB35" s="37">
        <v>707</v>
      </c>
      <c r="AC35" s="37">
        <v>214</v>
      </c>
      <c r="AD35" s="21">
        <v>-62</v>
      </c>
      <c r="AE35" s="36">
        <v>96</v>
      </c>
      <c r="AF35" s="36">
        <v>61</v>
      </c>
      <c r="AG35" s="37">
        <v>372</v>
      </c>
      <c r="AH35" s="37">
        <v>228</v>
      </c>
      <c r="AI35" s="37">
        <v>432</v>
      </c>
      <c r="AJ35" s="21">
        <v>-18</v>
      </c>
      <c r="AK35" s="37">
        <v>222</v>
      </c>
      <c r="AL35" s="36">
        <v>50</v>
      </c>
      <c r="AM35" s="37">
        <v>107</v>
      </c>
      <c r="AN35" s="37">
        <v>134</v>
      </c>
      <c r="AO35" s="37">
        <v>130</v>
      </c>
      <c r="AP35" s="37">
        <v>123</v>
      </c>
      <c r="AQ35" s="37">
        <v>102</v>
      </c>
      <c r="AR35" s="21">
        <v>-27</v>
      </c>
      <c r="AS35" s="36">
        <v>67</v>
      </c>
      <c r="AT35" s="22">
        <v>-114</v>
      </c>
      <c r="AU35" s="36">
        <v>42</v>
      </c>
      <c r="AV35" s="21">
        <v>-33</v>
      </c>
      <c r="AW35" s="21">
        <v>-2</v>
      </c>
      <c r="AX35" s="21">
        <v>-31</v>
      </c>
      <c r="AY35" s="37">
        <v>184</v>
      </c>
      <c r="AZ35" s="36">
        <v>2</v>
      </c>
      <c r="BA35" s="36">
        <v>12</v>
      </c>
      <c r="BB35" s="21">
        <v>-27</v>
      </c>
      <c r="BC35" s="36">
        <v>6</v>
      </c>
    </row>
    <row r="36" spans="1:55" ht="15" customHeight="1">
      <c r="A36" s="15" t="s">
        <v>618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22">
        <v>-2914</v>
      </c>
      <c r="V36" s="37">
        <v>1276</v>
      </c>
      <c r="W36" s="37">
        <v>555</v>
      </c>
      <c r="X36" s="37">
        <v>1083</v>
      </c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</row>
    <row r="37" spans="1:55" ht="15" customHeight="1">
      <c r="A37" s="15" t="s">
        <v>416</v>
      </c>
      <c r="B37" s="37">
        <v>901</v>
      </c>
      <c r="C37" s="37">
        <v>707</v>
      </c>
      <c r="D37" s="36">
        <v>83</v>
      </c>
      <c r="E37" s="37">
        <v>663</v>
      </c>
      <c r="F37" s="21">
        <v>-72</v>
      </c>
      <c r="G37" s="22">
        <v>-151</v>
      </c>
      <c r="H37" s="37">
        <v>184</v>
      </c>
      <c r="I37" s="37">
        <v>475</v>
      </c>
      <c r="J37" s="37">
        <v>533</v>
      </c>
      <c r="K37" s="21">
        <v>-65</v>
      </c>
      <c r="L37" s="21">
        <v>-57</v>
      </c>
      <c r="M37" s="37">
        <v>514</v>
      </c>
      <c r="N37" s="37">
        <v>421</v>
      </c>
      <c r="O37" s="21">
        <v>-23</v>
      </c>
      <c r="P37" s="37">
        <v>216</v>
      </c>
      <c r="Q37" s="21">
        <v>-92</v>
      </c>
      <c r="R37" s="37">
        <v>228</v>
      </c>
      <c r="S37" s="22">
        <v>-471</v>
      </c>
      <c r="T37" s="21">
        <v>-84</v>
      </c>
      <c r="U37" s="22">
        <v>-697</v>
      </c>
      <c r="V37" s="37">
        <v>351</v>
      </c>
      <c r="W37" s="37">
        <v>1528</v>
      </c>
      <c r="X37" s="37">
        <v>180</v>
      </c>
      <c r="Y37" s="22">
        <v>-703</v>
      </c>
      <c r="Z37" s="37">
        <v>250</v>
      </c>
      <c r="AA37" s="36">
        <v>20</v>
      </c>
      <c r="AB37" s="22">
        <v>-148</v>
      </c>
      <c r="AC37" s="37">
        <v>2525</v>
      </c>
      <c r="AD37" s="37">
        <v>193</v>
      </c>
      <c r="AE37" s="37">
        <v>157</v>
      </c>
      <c r="AF37" s="37">
        <v>212</v>
      </c>
      <c r="AG37" s="37">
        <v>599</v>
      </c>
      <c r="AH37" s="36">
        <v>29</v>
      </c>
      <c r="AI37" s="37">
        <v>320</v>
      </c>
      <c r="AJ37" s="37">
        <v>349</v>
      </c>
      <c r="AK37" s="37">
        <v>460</v>
      </c>
      <c r="AL37" s="37">
        <v>563</v>
      </c>
      <c r="AM37" s="37">
        <v>194</v>
      </c>
      <c r="AN37" s="37">
        <v>139</v>
      </c>
      <c r="AO37" s="37">
        <v>126</v>
      </c>
      <c r="AP37" s="37">
        <v>166</v>
      </c>
      <c r="AQ37" s="36">
        <v>38</v>
      </c>
      <c r="AR37" s="36">
        <v>26</v>
      </c>
      <c r="AS37" s="37">
        <v>490</v>
      </c>
      <c r="AT37" s="37">
        <v>152</v>
      </c>
      <c r="AU37" s="37">
        <v>115</v>
      </c>
      <c r="AV37" s="36">
        <v>84</v>
      </c>
      <c r="AW37" s="21">
        <v>-39</v>
      </c>
      <c r="AX37" s="36">
        <v>20</v>
      </c>
      <c r="AY37" s="21">
        <v>-12</v>
      </c>
      <c r="AZ37" s="36">
        <v>14</v>
      </c>
      <c r="BA37" s="36">
        <v>42</v>
      </c>
      <c r="BB37" s="36">
        <v>18</v>
      </c>
      <c r="BC37" s="36">
        <v>35</v>
      </c>
    </row>
    <row r="38" spans="1:55" ht="15" customHeight="1">
      <c r="A38" s="17" t="s">
        <v>417</v>
      </c>
      <c r="B38" s="39">
        <v>24724</v>
      </c>
      <c r="C38" s="39">
        <v>19370</v>
      </c>
      <c r="D38" s="39">
        <v>19246</v>
      </c>
      <c r="E38" s="39">
        <v>19404</v>
      </c>
      <c r="F38" s="39">
        <v>20402</v>
      </c>
      <c r="G38" s="39">
        <v>17309</v>
      </c>
      <c r="H38" s="39">
        <v>13998</v>
      </c>
      <c r="I38" s="39">
        <v>14511</v>
      </c>
      <c r="J38" s="40">
        <v>9692</v>
      </c>
      <c r="K38" s="39">
        <v>12196</v>
      </c>
      <c r="L38" s="39">
        <v>14076</v>
      </c>
      <c r="M38" s="39">
        <v>18104</v>
      </c>
      <c r="N38" s="39">
        <v>14090</v>
      </c>
      <c r="O38" s="39">
        <v>13247</v>
      </c>
      <c r="P38" s="39">
        <v>12242</v>
      </c>
      <c r="Q38" s="39">
        <v>14040</v>
      </c>
      <c r="R38" s="40">
        <v>9829</v>
      </c>
      <c r="S38" s="40">
        <v>3877</v>
      </c>
      <c r="T38" s="39">
        <v>11001</v>
      </c>
      <c r="U38" s="40">
        <v>9083</v>
      </c>
      <c r="V38" s="40">
        <v>9307</v>
      </c>
      <c r="W38" s="40">
        <v>8616</v>
      </c>
      <c r="X38" s="40">
        <v>9308</v>
      </c>
      <c r="Y38" s="40">
        <v>7618</v>
      </c>
      <c r="Z38" s="40">
        <v>7498</v>
      </c>
      <c r="AA38" s="40">
        <v>6298</v>
      </c>
      <c r="AB38" s="40">
        <v>7860</v>
      </c>
      <c r="AC38" s="40">
        <v>7671</v>
      </c>
      <c r="AD38" s="40">
        <v>6127</v>
      </c>
      <c r="AE38" s="40">
        <v>5360</v>
      </c>
      <c r="AF38" s="40">
        <v>5058</v>
      </c>
      <c r="AG38" s="40">
        <v>4930</v>
      </c>
      <c r="AH38" s="40">
        <v>4036</v>
      </c>
      <c r="AI38" s="40">
        <v>3665</v>
      </c>
      <c r="AJ38" s="40">
        <v>3477</v>
      </c>
      <c r="AK38" s="40">
        <v>4548</v>
      </c>
      <c r="AL38" s="40">
        <v>2192</v>
      </c>
      <c r="AM38" s="40">
        <v>1880</v>
      </c>
      <c r="AN38" s="40">
        <v>1700</v>
      </c>
      <c r="AO38" s="40">
        <v>3452</v>
      </c>
      <c r="AP38" s="40">
        <v>1248</v>
      </c>
      <c r="AQ38" s="40">
        <v>1341</v>
      </c>
      <c r="AR38" s="40">
        <v>1285</v>
      </c>
      <c r="AS38" s="40">
        <v>1231</v>
      </c>
      <c r="AT38" s="40">
        <v>950</v>
      </c>
      <c r="AU38" s="40">
        <v>1322</v>
      </c>
      <c r="AV38" s="40">
        <v>719</v>
      </c>
      <c r="AW38" s="40">
        <v>681</v>
      </c>
      <c r="AX38" s="40">
        <v>250</v>
      </c>
      <c r="AY38" s="40">
        <v>240</v>
      </c>
      <c r="AZ38" s="40">
        <v>441</v>
      </c>
      <c r="BA38" s="40">
        <v>565</v>
      </c>
      <c r="BB38" s="40">
        <v>129</v>
      </c>
      <c r="BC38" s="40">
        <v>345</v>
      </c>
    </row>
    <row r="39" spans="1:55" ht="15" customHeight="1">
      <c r="A39" s="10" t="s">
        <v>418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15" customHeight="1">
      <c r="A40" s="12" t="s">
        <v>419</v>
      </c>
      <c r="B40" s="37">
        <v>8258</v>
      </c>
      <c r="C40" s="37">
        <v>8173</v>
      </c>
      <c r="D40" s="37">
        <v>6400</v>
      </c>
      <c r="E40" s="37">
        <v>7592</v>
      </c>
      <c r="F40" s="37">
        <v>6496</v>
      </c>
      <c r="G40" s="37">
        <v>6134</v>
      </c>
      <c r="H40" s="37">
        <v>6823</v>
      </c>
      <c r="I40" s="37">
        <v>8988</v>
      </c>
      <c r="J40" s="37">
        <v>9355</v>
      </c>
      <c r="K40" s="37">
        <v>7528</v>
      </c>
      <c r="L40" s="37">
        <v>5315</v>
      </c>
      <c r="M40" s="37">
        <v>5369</v>
      </c>
      <c r="N40" s="37">
        <v>4314</v>
      </c>
      <c r="O40" s="37">
        <v>4612</v>
      </c>
      <c r="P40" s="37">
        <v>4272</v>
      </c>
      <c r="Q40" s="37">
        <v>4613</v>
      </c>
      <c r="R40" s="37">
        <v>3689</v>
      </c>
      <c r="S40" s="37">
        <v>3255</v>
      </c>
      <c r="T40" s="37">
        <v>3558</v>
      </c>
      <c r="U40" s="37">
        <v>4100</v>
      </c>
      <c r="V40" s="37">
        <v>3532</v>
      </c>
      <c r="W40" s="37">
        <v>3633</v>
      </c>
      <c r="X40" s="37">
        <v>3837</v>
      </c>
      <c r="Y40" s="37">
        <v>4301</v>
      </c>
      <c r="Z40" s="37">
        <v>3342</v>
      </c>
      <c r="AA40" s="37">
        <v>3460</v>
      </c>
      <c r="AB40" s="37">
        <v>2812</v>
      </c>
      <c r="AC40" s="37">
        <v>2263</v>
      </c>
      <c r="AD40" s="37">
        <v>1755</v>
      </c>
      <c r="AE40" s="37">
        <v>1444</v>
      </c>
      <c r="AF40" s="37">
        <v>1271</v>
      </c>
      <c r="AG40" s="37">
        <v>1269</v>
      </c>
      <c r="AH40" s="37">
        <v>1095</v>
      </c>
      <c r="AI40" s="37">
        <v>995</v>
      </c>
      <c r="AJ40" s="37">
        <v>1132</v>
      </c>
      <c r="AK40" s="37">
        <v>692</v>
      </c>
      <c r="AL40" s="37">
        <v>780</v>
      </c>
      <c r="AM40" s="37">
        <v>549</v>
      </c>
      <c r="AN40" s="37">
        <v>502</v>
      </c>
      <c r="AO40" s="37">
        <v>517</v>
      </c>
      <c r="AP40" s="37">
        <v>482</v>
      </c>
      <c r="AQ40" s="37">
        <v>469</v>
      </c>
      <c r="AR40" s="37">
        <v>363</v>
      </c>
      <c r="AS40" s="37">
        <v>483</v>
      </c>
      <c r="AT40" s="37">
        <v>284</v>
      </c>
      <c r="AU40" s="37">
        <v>268</v>
      </c>
      <c r="AV40" s="37">
        <v>327</v>
      </c>
      <c r="AW40" s="37">
        <v>198</v>
      </c>
      <c r="AX40" s="37">
        <v>171</v>
      </c>
      <c r="AY40" s="37">
        <v>413</v>
      </c>
      <c r="AZ40" s="37">
        <v>453</v>
      </c>
      <c r="BA40" s="37">
        <v>136</v>
      </c>
      <c r="BB40" s="37">
        <v>132</v>
      </c>
      <c r="BC40" s="37">
        <v>153</v>
      </c>
    </row>
    <row r="41" spans="1:55" ht="15" customHeight="1">
      <c r="A41" s="15" t="s">
        <v>420</v>
      </c>
      <c r="B41" s="37">
        <v>8258</v>
      </c>
      <c r="C41" s="37">
        <v>8173</v>
      </c>
      <c r="D41" s="37">
        <v>6400</v>
      </c>
      <c r="E41" s="37">
        <v>7592</v>
      </c>
      <c r="F41" s="37">
        <v>6496</v>
      </c>
      <c r="G41" s="37">
        <v>6134</v>
      </c>
      <c r="H41" s="37">
        <v>6823</v>
      </c>
      <c r="I41" s="37">
        <v>8988</v>
      </c>
      <c r="J41" s="37">
        <v>9355</v>
      </c>
      <c r="K41" s="37">
        <v>7528</v>
      </c>
      <c r="L41" s="37">
        <v>5315</v>
      </c>
      <c r="M41" s="37">
        <v>5369</v>
      </c>
      <c r="N41" s="37">
        <v>4314</v>
      </c>
      <c r="O41" s="37">
        <v>4612</v>
      </c>
      <c r="P41" s="37">
        <v>4272</v>
      </c>
      <c r="Q41" s="37">
        <v>4613</v>
      </c>
      <c r="R41" s="37">
        <v>3689</v>
      </c>
      <c r="S41" s="37">
        <v>3255</v>
      </c>
      <c r="T41" s="37">
        <v>3558</v>
      </c>
      <c r="U41" s="37">
        <v>4100</v>
      </c>
      <c r="V41" s="37">
        <v>3532</v>
      </c>
      <c r="W41" s="37">
        <v>3633</v>
      </c>
      <c r="X41" s="37">
        <v>3837</v>
      </c>
      <c r="Y41" s="37">
        <v>4301</v>
      </c>
      <c r="Z41" s="37">
        <v>3342</v>
      </c>
      <c r="AA41" s="37">
        <v>3460</v>
      </c>
      <c r="AB41" s="37">
        <v>2812</v>
      </c>
      <c r="AC41" s="37">
        <v>2263</v>
      </c>
      <c r="AD41" s="37">
        <v>1755</v>
      </c>
      <c r="AE41" s="37">
        <v>1444</v>
      </c>
      <c r="AF41" s="37">
        <v>1271</v>
      </c>
      <c r="AG41" s="37">
        <v>1269</v>
      </c>
      <c r="AH41" s="37">
        <v>1095</v>
      </c>
      <c r="AI41" s="37">
        <v>995</v>
      </c>
      <c r="AJ41" s="37">
        <v>1132</v>
      </c>
      <c r="AK41" s="37">
        <v>692</v>
      </c>
      <c r="AL41" s="37">
        <v>780</v>
      </c>
      <c r="AM41" s="37">
        <v>549</v>
      </c>
      <c r="AN41" s="37">
        <v>502</v>
      </c>
      <c r="AO41" s="37">
        <v>517</v>
      </c>
      <c r="AP41" s="37">
        <v>482</v>
      </c>
      <c r="AQ41" s="37">
        <v>469</v>
      </c>
      <c r="AR41" s="37">
        <v>363</v>
      </c>
      <c r="AS41" s="37">
        <v>483</v>
      </c>
      <c r="AT41" s="37">
        <v>284</v>
      </c>
      <c r="AU41" s="37">
        <v>268</v>
      </c>
      <c r="AV41" s="37">
        <v>327</v>
      </c>
      <c r="AW41" s="37">
        <v>198</v>
      </c>
      <c r="AX41" s="37">
        <v>171</v>
      </c>
      <c r="AY41" s="37">
        <v>413</v>
      </c>
      <c r="AZ41" s="37">
        <v>453</v>
      </c>
      <c r="BA41" s="37">
        <v>136</v>
      </c>
      <c r="BB41" s="37">
        <v>132</v>
      </c>
      <c r="BC41" s="37">
        <v>153</v>
      </c>
    </row>
    <row r="42" spans="1:55" ht="15" customHeight="1">
      <c r="A42" s="20" t="s">
        <v>421</v>
      </c>
      <c r="B42" s="37">
        <v>8258</v>
      </c>
      <c r="C42" s="37">
        <v>8173</v>
      </c>
      <c r="D42" s="37">
        <v>6400</v>
      </c>
      <c r="E42" s="37">
        <v>7665</v>
      </c>
      <c r="F42" s="37">
        <v>6543</v>
      </c>
      <c r="G42" s="37">
        <v>6216</v>
      </c>
      <c r="H42" s="37">
        <v>6842</v>
      </c>
      <c r="I42" s="37">
        <v>9043</v>
      </c>
      <c r="J42" s="37">
        <v>9375</v>
      </c>
      <c r="K42" s="37">
        <v>7572</v>
      </c>
      <c r="L42" s="37">
        <v>5441</v>
      </c>
      <c r="M42" s="37">
        <v>5369</v>
      </c>
      <c r="N42" s="37">
        <v>4314</v>
      </c>
      <c r="O42" s="37">
        <v>4612</v>
      </c>
      <c r="P42" s="37">
        <v>4272</v>
      </c>
      <c r="Q42" s="37">
        <v>4613</v>
      </c>
      <c r="R42" s="37">
        <v>3689</v>
      </c>
      <c r="S42" s="37">
        <v>3255</v>
      </c>
      <c r="T42" s="37">
        <v>3558</v>
      </c>
      <c r="U42" s="37">
        <v>4100</v>
      </c>
      <c r="V42" s="37">
        <v>3532</v>
      </c>
      <c r="W42" s="37">
        <v>3633</v>
      </c>
      <c r="X42" s="37">
        <v>3837</v>
      </c>
      <c r="Y42" s="37">
        <v>4301</v>
      </c>
      <c r="Z42" s="37">
        <v>3342</v>
      </c>
      <c r="AA42" s="37">
        <v>3460</v>
      </c>
      <c r="AB42" s="37">
        <v>2812</v>
      </c>
      <c r="AC42" s="37">
        <v>2263</v>
      </c>
      <c r="AD42" s="37">
        <v>1755</v>
      </c>
      <c r="AE42" s="37">
        <v>1444</v>
      </c>
      <c r="AF42" s="37">
        <v>1271</v>
      </c>
      <c r="AG42" s="37">
        <v>1269</v>
      </c>
      <c r="AH42" s="37">
        <v>1095</v>
      </c>
      <c r="AI42" s="37">
        <v>995</v>
      </c>
      <c r="AJ42" s="37">
        <v>1132</v>
      </c>
      <c r="AK42" s="37">
        <v>692</v>
      </c>
      <c r="AL42" s="37">
        <v>780</v>
      </c>
      <c r="AM42" s="37">
        <v>549</v>
      </c>
      <c r="AN42" s="37">
        <v>502</v>
      </c>
      <c r="AO42" s="37">
        <v>517</v>
      </c>
      <c r="AP42" s="37">
        <v>482</v>
      </c>
      <c r="AQ42" s="37">
        <v>469</v>
      </c>
      <c r="AR42" s="37">
        <v>363</v>
      </c>
      <c r="AS42" s="37">
        <v>483</v>
      </c>
      <c r="AT42" s="37">
        <v>284</v>
      </c>
      <c r="AU42" s="37">
        <v>268</v>
      </c>
      <c r="AV42" s="37">
        <v>327</v>
      </c>
      <c r="AW42" s="37">
        <v>198</v>
      </c>
      <c r="AX42" s="37">
        <v>171</v>
      </c>
      <c r="AY42" s="37">
        <v>413</v>
      </c>
      <c r="AZ42" s="37">
        <v>453</v>
      </c>
      <c r="BA42" s="37">
        <v>136</v>
      </c>
      <c r="BB42" s="37">
        <v>132</v>
      </c>
      <c r="BC42" s="37">
        <v>153</v>
      </c>
    </row>
    <row r="43" spans="1:55" ht="15" customHeight="1">
      <c r="A43" s="20" t="s">
        <v>422</v>
      </c>
      <c r="B43" s="38"/>
      <c r="C43" s="38"/>
      <c r="D43" s="38"/>
      <c r="E43" s="36">
        <v>73</v>
      </c>
      <c r="F43" s="36">
        <v>47</v>
      </c>
      <c r="G43" s="36">
        <v>82</v>
      </c>
      <c r="H43" s="36">
        <v>19</v>
      </c>
      <c r="I43" s="36">
        <v>55</v>
      </c>
      <c r="J43" s="36">
        <v>20</v>
      </c>
      <c r="K43" s="36">
        <v>44</v>
      </c>
      <c r="L43" s="37">
        <v>126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</row>
    <row r="44" spans="1:55" ht="15" customHeight="1">
      <c r="A44" s="15" t="s">
        <v>423</v>
      </c>
      <c r="B44" s="37">
        <v>8258</v>
      </c>
      <c r="C44" s="37">
        <v>8173</v>
      </c>
      <c r="D44" s="37">
        <v>6400</v>
      </c>
      <c r="E44" s="37">
        <v>7665</v>
      </c>
      <c r="F44" s="37">
        <v>6543</v>
      </c>
      <c r="G44" s="37">
        <v>6216</v>
      </c>
      <c r="H44" s="37">
        <v>6842</v>
      </c>
      <c r="I44" s="37">
        <v>9043</v>
      </c>
      <c r="J44" s="37">
        <v>9375</v>
      </c>
      <c r="K44" s="37">
        <v>7572</v>
      </c>
      <c r="L44" s="37">
        <v>5441</v>
      </c>
      <c r="M44" s="37">
        <v>5369</v>
      </c>
      <c r="N44" s="37">
        <v>4314</v>
      </c>
      <c r="O44" s="37">
        <v>4612</v>
      </c>
      <c r="P44" s="37">
        <v>4272</v>
      </c>
      <c r="Q44" s="37">
        <v>4613</v>
      </c>
      <c r="R44" s="37">
        <v>3689</v>
      </c>
      <c r="S44" s="37">
        <v>3255</v>
      </c>
      <c r="T44" s="37">
        <v>3558</v>
      </c>
      <c r="U44" s="37">
        <v>4100</v>
      </c>
      <c r="V44" s="37">
        <v>3532</v>
      </c>
      <c r="W44" s="37">
        <v>3633</v>
      </c>
      <c r="X44" s="37">
        <v>3837</v>
      </c>
      <c r="Y44" s="37">
        <v>4301</v>
      </c>
      <c r="Z44" s="37">
        <v>3342</v>
      </c>
      <c r="AA44" s="37">
        <v>3460</v>
      </c>
      <c r="AB44" s="37">
        <v>2812</v>
      </c>
      <c r="AC44" s="37">
        <v>2263</v>
      </c>
      <c r="AD44" s="37">
        <v>1755</v>
      </c>
      <c r="AE44" s="37">
        <v>1444</v>
      </c>
      <c r="AF44" s="37">
        <v>1271</v>
      </c>
      <c r="AG44" s="37">
        <v>1269</v>
      </c>
      <c r="AH44" s="37">
        <v>1095</v>
      </c>
      <c r="AI44" s="37">
        <v>995</v>
      </c>
      <c r="AJ44" s="37">
        <v>1132</v>
      </c>
      <c r="AK44" s="37">
        <v>692</v>
      </c>
      <c r="AL44" s="37">
        <v>780</v>
      </c>
      <c r="AM44" s="37">
        <v>549</v>
      </c>
      <c r="AN44" s="37">
        <v>502</v>
      </c>
      <c r="AO44" s="37">
        <v>517</v>
      </c>
      <c r="AP44" s="37">
        <v>482</v>
      </c>
      <c r="AQ44" s="37">
        <v>469</v>
      </c>
      <c r="AR44" s="37">
        <v>363</v>
      </c>
      <c r="AS44" s="37">
        <v>483</v>
      </c>
      <c r="AT44" s="37">
        <v>284</v>
      </c>
      <c r="AU44" s="37">
        <v>268</v>
      </c>
      <c r="AV44" s="37">
        <v>327</v>
      </c>
      <c r="AW44" s="37">
        <v>198</v>
      </c>
      <c r="AX44" s="37">
        <v>171</v>
      </c>
      <c r="AY44" s="37">
        <v>413</v>
      </c>
      <c r="AZ44" s="37">
        <v>453</v>
      </c>
      <c r="BA44" s="37">
        <v>136</v>
      </c>
      <c r="BB44" s="37">
        <v>132</v>
      </c>
      <c r="BC44" s="37">
        <v>153</v>
      </c>
    </row>
    <row r="45" spans="1:55" ht="15" customHeight="1">
      <c r="A45" s="12" t="s">
        <v>424</v>
      </c>
      <c r="B45" s="22">
        <v>-132</v>
      </c>
      <c r="C45" s="21">
        <v>-57</v>
      </c>
      <c r="D45" s="21">
        <v>-72</v>
      </c>
      <c r="E45" s="21">
        <v>-64</v>
      </c>
      <c r="F45" s="21">
        <v>-38</v>
      </c>
      <c r="G45" s="21">
        <v>-83</v>
      </c>
      <c r="H45" s="22">
        <v>-444</v>
      </c>
      <c r="I45" s="21">
        <v>-62</v>
      </c>
      <c r="J45" s="21">
        <v>-34</v>
      </c>
      <c r="K45" s="22">
        <v>-363</v>
      </c>
      <c r="L45" s="22">
        <v>-853</v>
      </c>
      <c r="M45" s="22">
        <v>-521</v>
      </c>
      <c r="N45" s="21">
        <v>-71</v>
      </c>
      <c r="O45" s="22">
        <v>-259</v>
      </c>
      <c r="P45" s="38"/>
      <c r="Q45" s="21">
        <v>-4</v>
      </c>
      <c r="R45" s="21">
        <v>-12</v>
      </c>
      <c r="S45" s="22">
        <v>-339</v>
      </c>
      <c r="T45" s="21">
        <v>-33</v>
      </c>
      <c r="U45" s="22">
        <v>-508</v>
      </c>
      <c r="V45" s="38"/>
      <c r="W45" s="38"/>
      <c r="X45" s="38"/>
      <c r="Y45" s="38">
        <v>0</v>
      </c>
      <c r="Z45" s="21">
        <v>-72</v>
      </c>
      <c r="AA45" s="21">
        <v>-16</v>
      </c>
      <c r="AB45" s="21">
        <v>-49</v>
      </c>
      <c r="AC45" s="21">
        <v>-16</v>
      </c>
      <c r="AD45" s="21">
        <v>-98</v>
      </c>
      <c r="AE45" s="21">
        <v>-8</v>
      </c>
      <c r="AF45" s="38">
        <v>0</v>
      </c>
      <c r="AG45" s="21">
        <v>-42</v>
      </c>
      <c r="AH45" s="21">
        <v>-61</v>
      </c>
      <c r="AI45" s="21">
        <v>-19</v>
      </c>
      <c r="AJ45" s="21">
        <v>-1</v>
      </c>
      <c r="AK45" s="21">
        <v>-4</v>
      </c>
      <c r="AL45" s="21">
        <v>-27</v>
      </c>
      <c r="AM45" s="21">
        <v>-25</v>
      </c>
      <c r="AN45" s="22">
        <v>-257</v>
      </c>
      <c r="AO45" s="22">
        <v>-4221</v>
      </c>
      <c r="AP45" s="22">
        <v>-735</v>
      </c>
      <c r="AQ45" s="21">
        <v>-19</v>
      </c>
      <c r="AR45" s="38">
        <v>0</v>
      </c>
      <c r="AS45" s="22">
        <v>-131</v>
      </c>
      <c r="AT45" s="21">
        <v>-16</v>
      </c>
      <c r="AU45" s="22">
        <v>-122</v>
      </c>
      <c r="AV45" s="21">
        <v>-99</v>
      </c>
      <c r="AW45" s="38">
        <v>0</v>
      </c>
      <c r="AX45" s="22">
        <v>-336</v>
      </c>
      <c r="AY45" s="22">
        <v>-550</v>
      </c>
      <c r="AZ45" s="21">
        <v>-25</v>
      </c>
      <c r="BA45" s="21">
        <v>-1</v>
      </c>
      <c r="BB45" s="21">
        <v>-3</v>
      </c>
      <c r="BC45" s="21">
        <v>-1</v>
      </c>
    </row>
    <row r="46" spans="1:55" ht="15" customHeight="1">
      <c r="A46" s="15" t="s">
        <v>425</v>
      </c>
      <c r="B46" s="37">
        <v>132</v>
      </c>
      <c r="C46" s="36">
        <v>57</v>
      </c>
      <c r="D46" s="36">
        <v>72</v>
      </c>
      <c r="E46" s="36">
        <v>64</v>
      </c>
      <c r="F46" s="36">
        <v>38</v>
      </c>
      <c r="G46" s="36">
        <v>83</v>
      </c>
      <c r="H46" s="37">
        <v>444</v>
      </c>
      <c r="I46" s="36">
        <v>62</v>
      </c>
      <c r="J46" s="36">
        <v>34</v>
      </c>
      <c r="K46" s="37">
        <v>363</v>
      </c>
      <c r="L46" s="37">
        <v>853</v>
      </c>
      <c r="M46" s="37">
        <v>521</v>
      </c>
      <c r="N46" s="36">
        <v>71</v>
      </c>
      <c r="O46" s="37">
        <v>259</v>
      </c>
      <c r="P46" s="38"/>
      <c r="Q46" s="36">
        <v>4</v>
      </c>
      <c r="R46" s="36">
        <v>12</v>
      </c>
      <c r="S46" s="37">
        <v>339</v>
      </c>
      <c r="T46" s="36">
        <v>33</v>
      </c>
      <c r="U46" s="37">
        <v>508</v>
      </c>
      <c r="V46" s="38"/>
      <c r="W46" s="38"/>
      <c r="X46" s="38"/>
      <c r="Y46" s="38">
        <v>0</v>
      </c>
      <c r="Z46" s="36">
        <v>72</v>
      </c>
      <c r="AA46" s="36">
        <v>16</v>
      </c>
      <c r="AB46" s="36">
        <v>49</v>
      </c>
      <c r="AC46" s="36">
        <v>16</v>
      </c>
      <c r="AD46" s="36">
        <v>98</v>
      </c>
      <c r="AE46" s="36">
        <v>8</v>
      </c>
      <c r="AF46" s="38">
        <v>0</v>
      </c>
      <c r="AG46" s="36">
        <v>42</v>
      </c>
      <c r="AH46" s="36">
        <v>61</v>
      </c>
      <c r="AI46" s="36">
        <v>19</v>
      </c>
      <c r="AJ46" s="36">
        <v>1</v>
      </c>
      <c r="AK46" s="36">
        <v>4</v>
      </c>
      <c r="AL46" s="36">
        <v>27</v>
      </c>
      <c r="AM46" s="36">
        <v>25</v>
      </c>
      <c r="AN46" s="37">
        <v>257</v>
      </c>
      <c r="AO46" s="37">
        <v>4221</v>
      </c>
      <c r="AP46" s="37">
        <v>735</v>
      </c>
      <c r="AQ46" s="36">
        <v>19</v>
      </c>
      <c r="AR46" s="38">
        <v>0</v>
      </c>
      <c r="AS46" s="37">
        <v>131</v>
      </c>
      <c r="AT46" s="36">
        <v>16</v>
      </c>
      <c r="AU46" s="37">
        <v>122</v>
      </c>
      <c r="AV46" s="36">
        <v>99</v>
      </c>
      <c r="AW46" s="38">
        <v>0</v>
      </c>
      <c r="AX46" s="37">
        <v>336</v>
      </c>
      <c r="AY46" s="37">
        <v>550</v>
      </c>
      <c r="AZ46" s="36">
        <v>25</v>
      </c>
      <c r="BA46" s="36">
        <v>1</v>
      </c>
      <c r="BB46" s="36">
        <v>3</v>
      </c>
      <c r="BC46" s="36">
        <v>1</v>
      </c>
    </row>
    <row r="47" spans="1:55" ht="15" customHeight="1">
      <c r="A47" s="12" t="s">
        <v>426</v>
      </c>
      <c r="B47" s="22">
        <v>-354</v>
      </c>
      <c r="C47" s="21">
        <v>-56</v>
      </c>
      <c r="D47" s="22">
        <v>-2262</v>
      </c>
      <c r="E47" s="37">
        <v>1187</v>
      </c>
      <c r="F47" s="37">
        <v>467</v>
      </c>
      <c r="G47" s="37">
        <v>1099</v>
      </c>
      <c r="H47" s="37">
        <v>449</v>
      </c>
      <c r="I47" s="37">
        <v>1517</v>
      </c>
      <c r="J47" s="22">
        <v>-328</v>
      </c>
      <c r="K47" s="37">
        <v>939</v>
      </c>
      <c r="L47" s="37">
        <v>1399</v>
      </c>
      <c r="M47" s="38">
        <v>11843</v>
      </c>
      <c r="N47" s="37">
        <v>4153</v>
      </c>
      <c r="O47" s="22">
        <v>-3264</v>
      </c>
      <c r="P47" s="22">
        <v>-600</v>
      </c>
      <c r="Q47" s="22">
        <v>-529</v>
      </c>
      <c r="R47" s="26">
        <v>-13177</v>
      </c>
      <c r="S47" s="22">
        <v>-338</v>
      </c>
      <c r="T47" s="22">
        <v>-476</v>
      </c>
      <c r="U47" s="37">
        <v>509</v>
      </c>
      <c r="V47" s="22">
        <v>-1508</v>
      </c>
      <c r="W47" s="22">
        <v>-313</v>
      </c>
      <c r="X47" s="22">
        <v>-2881</v>
      </c>
      <c r="Y47" s="37">
        <v>637</v>
      </c>
      <c r="Z47" s="22">
        <v>-830</v>
      </c>
      <c r="AA47" s="37">
        <v>1092</v>
      </c>
      <c r="AB47" s="37">
        <v>1574</v>
      </c>
      <c r="AC47" s="22">
        <v>-2717</v>
      </c>
      <c r="AD47" s="22">
        <v>-1892</v>
      </c>
      <c r="AE47" s="22">
        <v>-4010</v>
      </c>
      <c r="AF47" s="22">
        <v>-4649</v>
      </c>
      <c r="AG47" s="22">
        <v>-643</v>
      </c>
      <c r="AH47" s="22">
        <v>-1969</v>
      </c>
      <c r="AI47" s="22">
        <v>-3998</v>
      </c>
      <c r="AJ47" s="22">
        <v>-576</v>
      </c>
      <c r="AK47" s="22">
        <v>-2055</v>
      </c>
      <c r="AL47" s="22">
        <v>-2526</v>
      </c>
      <c r="AM47" s="21">
        <v>-11</v>
      </c>
      <c r="AN47" s="22">
        <v>-2108</v>
      </c>
      <c r="AO47" s="22">
        <v>-1643</v>
      </c>
      <c r="AP47" s="37">
        <v>4324</v>
      </c>
      <c r="AQ47" s="36">
        <v>68</v>
      </c>
      <c r="AR47" s="22">
        <v>-1508</v>
      </c>
      <c r="AS47" s="22">
        <v>-1905</v>
      </c>
      <c r="AT47" s="37">
        <v>1034</v>
      </c>
      <c r="AU47" s="22">
        <v>-105</v>
      </c>
      <c r="AV47" s="36">
        <v>94</v>
      </c>
      <c r="AW47" s="37">
        <v>732</v>
      </c>
      <c r="AX47" s="37">
        <v>117</v>
      </c>
      <c r="AY47" s="22">
        <v>-5485</v>
      </c>
      <c r="AZ47" s="22">
        <v>-241</v>
      </c>
      <c r="BA47" s="22">
        <v>-666</v>
      </c>
      <c r="BB47" s="22">
        <v>-1893</v>
      </c>
      <c r="BC47" s="38">
        <v>0</v>
      </c>
    </row>
    <row r="48" spans="1:55" ht="15" customHeight="1">
      <c r="A48" s="15" t="s">
        <v>427</v>
      </c>
      <c r="B48" s="22">
        <v>-354</v>
      </c>
      <c r="C48" s="21">
        <v>-56</v>
      </c>
      <c r="D48" s="22">
        <v>-2262</v>
      </c>
      <c r="E48" s="37">
        <v>1187</v>
      </c>
      <c r="F48" s="37">
        <v>467</v>
      </c>
      <c r="G48" s="37">
        <v>1099</v>
      </c>
      <c r="H48" s="37">
        <v>449</v>
      </c>
      <c r="I48" s="37">
        <v>1517</v>
      </c>
      <c r="J48" s="22">
        <v>-328</v>
      </c>
      <c r="K48" s="37">
        <v>939</v>
      </c>
      <c r="L48" s="37">
        <v>1399</v>
      </c>
      <c r="M48" s="38">
        <v>11843</v>
      </c>
      <c r="N48" s="37">
        <v>4153</v>
      </c>
      <c r="O48" s="22">
        <v>-3264</v>
      </c>
      <c r="P48" s="22">
        <v>-600</v>
      </c>
      <c r="Q48" s="22">
        <v>-529</v>
      </c>
      <c r="R48" s="26">
        <v>-13177</v>
      </c>
      <c r="S48" s="22">
        <v>-338</v>
      </c>
      <c r="T48" s="22">
        <v>-476</v>
      </c>
      <c r="U48" s="37">
        <v>509</v>
      </c>
      <c r="V48" s="22">
        <v>-1508</v>
      </c>
      <c r="W48" s="22">
        <v>-313</v>
      </c>
      <c r="X48" s="22">
        <v>-2881</v>
      </c>
      <c r="Y48" s="37">
        <v>637</v>
      </c>
      <c r="Z48" s="22">
        <v>-830</v>
      </c>
      <c r="AA48" s="37">
        <v>1092</v>
      </c>
      <c r="AB48" s="37">
        <v>1574</v>
      </c>
      <c r="AC48" s="22">
        <v>-2717</v>
      </c>
      <c r="AD48" s="22">
        <v>-1892</v>
      </c>
      <c r="AE48" s="22">
        <v>-4010</v>
      </c>
      <c r="AF48" s="22">
        <v>-4649</v>
      </c>
      <c r="AG48" s="22">
        <v>-643</v>
      </c>
      <c r="AH48" s="22">
        <v>-1969</v>
      </c>
      <c r="AI48" s="22">
        <v>-3998</v>
      </c>
      <c r="AJ48" s="22">
        <v>-576</v>
      </c>
      <c r="AK48" s="22">
        <v>-2055</v>
      </c>
      <c r="AL48" s="22">
        <v>-2526</v>
      </c>
      <c r="AM48" s="21">
        <v>-11</v>
      </c>
      <c r="AN48" s="22">
        <v>-2108</v>
      </c>
      <c r="AO48" s="22">
        <v>-1643</v>
      </c>
      <c r="AP48" s="37">
        <v>4324</v>
      </c>
      <c r="AQ48" s="36">
        <v>68</v>
      </c>
      <c r="AR48" s="22">
        <v>-1508</v>
      </c>
      <c r="AS48" s="22">
        <v>-1905</v>
      </c>
      <c r="AT48" s="37">
        <v>1034</v>
      </c>
      <c r="AU48" s="22">
        <v>-105</v>
      </c>
      <c r="AV48" s="36">
        <v>94</v>
      </c>
      <c r="AW48" s="37">
        <v>732</v>
      </c>
      <c r="AX48" s="37">
        <v>117</v>
      </c>
      <c r="AY48" s="22">
        <v>-5485</v>
      </c>
      <c r="AZ48" s="22">
        <v>-241</v>
      </c>
      <c r="BA48" s="22">
        <v>-666</v>
      </c>
      <c r="BB48" s="22">
        <v>-1893</v>
      </c>
      <c r="BC48" s="38">
        <v>0</v>
      </c>
    </row>
    <row r="49" spans="1:55" ht="15" customHeight="1">
      <c r="A49" s="20" t="s">
        <v>428</v>
      </c>
      <c r="B49" s="37">
        <v>4114</v>
      </c>
      <c r="C49" s="37">
        <v>3233</v>
      </c>
      <c r="D49" s="37">
        <v>4625</v>
      </c>
      <c r="E49" s="37">
        <v>2359</v>
      </c>
      <c r="F49" s="37">
        <v>1474</v>
      </c>
      <c r="G49" s="37">
        <v>1817</v>
      </c>
      <c r="H49" s="37">
        <v>534</v>
      </c>
      <c r="I49" s="37">
        <v>2263</v>
      </c>
      <c r="J49" s="37">
        <v>2269</v>
      </c>
      <c r="K49" s="37">
        <v>3159</v>
      </c>
      <c r="L49" s="37">
        <v>5467</v>
      </c>
      <c r="M49" s="38">
        <v>17937</v>
      </c>
      <c r="N49" s="38">
        <v>11985</v>
      </c>
      <c r="O49" s="37">
        <v>7033</v>
      </c>
      <c r="P49" s="37">
        <v>5631</v>
      </c>
      <c r="Q49" s="37">
        <v>5267</v>
      </c>
      <c r="R49" s="37">
        <v>7255</v>
      </c>
      <c r="S49" s="37">
        <v>5841</v>
      </c>
      <c r="T49" s="37">
        <v>7408</v>
      </c>
      <c r="U49" s="37">
        <v>5267</v>
      </c>
      <c r="V49" s="37">
        <v>5889</v>
      </c>
      <c r="W49" s="37">
        <v>4839</v>
      </c>
      <c r="X49" s="37">
        <v>3722</v>
      </c>
      <c r="Y49" s="37">
        <v>2635</v>
      </c>
      <c r="Z49" s="37">
        <v>3545</v>
      </c>
      <c r="AA49" s="37">
        <v>5353</v>
      </c>
      <c r="AB49" s="37">
        <v>5597</v>
      </c>
      <c r="AC49" s="37">
        <v>2555</v>
      </c>
      <c r="AD49" s="37">
        <v>4381</v>
      </c>
      <c r="AE49" s="37">
        <v>3135</v>
      </c>
      <c r="AF49" s="37">
        <v>2361</v>
      </c>
      <c r="AG49" s="37">
        <v>4330</v>
      </c>
      <c r="AH49" s="37">
        <v>5764</v>
      </c>
      <c r="AI49" s="37">
        <v>2511</v>
      </c>
      <c r="AJ49" s="37">
        <v>2550</v>
      </c>
      <c r="AK49" s="37">
        <v>3550</v>
      </c>
      <c r="AL49" s="37">
        <v>2247</v>
      </c>
      <c r="AM49" s="37">
        <v>2494</v>
      </c>
      <c r="AN49" s="37">
        <v>947</v>
      </c>
      <c r="AO49" s="37">
        <v>1246</v>
      </c>
      <c r="AP49" s="37">
        <v>6059</v>
      </c>
      <c r="AQ49" s="37">
        <v>1576</v>
      </c>
      <c r="AR49" s="37">
        <v>1466</v>
      </c>
      <c r="AS49" s="37">
        <v>1164</v>
      </c>
      <c r="AT49" s="37">
        <v>1938</v>
      </c>
      <c r="AU49" s="37">
        <v>1847</v>
      </c>
      <c r="AV49" s="37">
        <v>1602</v>
      </c>
      <c r="AW49" s="37">
        <v>2449</v>
      </c>
      <c r="AX49" s="37">
        <v>1750</v>
      </c>
      <c r="AY49" s="37">
        <v>598</v>
      </c>
      <c r="AZ49" s="37">
        <v>636</v>
      </c>
      <c r="BA49" s="37">
        <v>185</v>
      </c>
      <c r="BB49" s="38">
        <v>0</v>
      </c>
      <c r="BC49" s="38">
        <v>0</v>
      </c>
    </row>
    <row r="50" spans="1:55" ht="15" customHeight="1">
      <c r="A50" s="20" t="s">
        <v>429</v>
      </c>
      <c r="B50" s="37">
        <v>4468</v>
      </c>
      <c r="C50" s="37">
        <v>3289</v>
      </c>
      <c r="D50" s="37">
        <v>6887</v>
      </c>
      <c r="E50" s="37">
        <v>1172</v>
      </c>
      <c r="F50" s="37">
        <v>1007</v>
      </c>
      <c r="G50" s="37">
        <v>718</v>
      </c>
      <c r="H50" s="36">
        <v>85</v>
      </c>
      <c r="I50" s="37">
        <v>746</v>
      </c>
      <c r="J50" s="37">
        <v>2597</v>
      </c>
      <c r="K50" s="37">
        <v>2220</v>
      </c>
      <c r="L50" s="37">
        <v>4068</v>
      </c>
      <c r="M50" s="37">
        <v>6094</v>
      </c>
      <c r="N50" s="37">
        <v>7832</v>
      </c>
      <c r="O50" s="38">
        <v>10297</v>
      </c>
      <c r="P50" s="37">
        <v>6231</v>
      </c>
      <c r="Q50" s="37">
        <v>5796</v>
      </c>
      <c r="R50" s="38">
        <v>20432</v>
      </c>
      <c r="S50" s="37">
        <v>6179</v>
      </c>
      <c r="T50" s="37">
        <v>7884</v>
      </c>
      <c r="U50" s="37">
        <v>4758</v>
      </c>
      <c r="V50" s="37">
        <v>7397</v>
      </c>
      <c r="W50" s="37">
        <v>5152</v>
      </c>
      <c r="X50" s="37">
        <v>6603</v>
      </c>
      <c r="Y50" s="37">
        <v>1998</v>
      </c>
      <c r="Z50" s="37">
        <v>4375</v>
      </c>
      <c r="AA50" s="37">
        <v>4261</v>
      </c>
      <c r="AB50" s="37">
        <v>4023</v>
      </c>
      <c r="AC50" s="37">
        <v>5272</v>
      </c>
      <c r="AD50" s="37">
        <v>6273</v>
      </c>
      <c r="AE50" s="37">
        <v>7145</v>
      </c>
      <c r="AF50" s="37">
        <v>7010</v>
      </c>
      <c r="AG50" s="37">
        <v>4973</v>
      </c>
      <c r="AH50" s="37">
        <v>7733</v>
      </c>
      <c r="AI50" s="37">
        <v>6509</v>
      </c>
      <c r="AJ50" s="37">
        <v>3126</v>
      </c>
      <c r="AK50" s="37">
        <v>5605</v>
      </c>
      <c r="AL50" s="37">
        <v>4773</v>
      </c>
      <c r="AM50" s="37">
        <v>2505</v>
      </c>
      <c r="AN50" s="37">
        <v>3055</v>
      </c>
      <c r="AO50" s="37">
        <v>2889</v>
      </c>
      <c r="AP50" s="37">
        <v>1735</v>
      </c>
      <c r="AQ50" s="37">
        <v>1508</v>
      </c>
      <c r="AR50" s="37">
        <v>2974</v>
      </c>
      <c r="AS50" s="37">
        <v>3069</v>
      </c>
      <c r="AT50" s="37">
        <v>904</v>
      </c>
      <c r="AU50" s="37">
        <v>1952</v>
      </c>
      <c r="AV50" s="37">
        <v>1508</v>
      </c>
      <c r="AW50" s="37">
        <v>1717</v>
      </c>
      <c r="AX50" s="37">
        <v>1633</v>
      </c>
      <c r="AY50" s="37">
        <v>6083</v>
      </c>
      <c r="AZ50" s="37">
        <v>877</v>
      </c>
      <c r="BA50" s="37">
        <v>851</v>
      </c>
      <c r="BB50" s="37">
        <v>1893</v>
      </c>
      <c r="BC50" s="38">
        <v>0</v>
      </c>
    </row>
    <row r="51" spans="1:55" ht="15" customHeight="1">
      <c r="A51" s="12" t="s">
        <v>430</v>
      </c>
      <c r="B51" s="37">
        <v>124</v>
      </c>
      <c r="C51" s="21">
        <v>-12</v>
      </c>
      <c r="D51" s="38">
        <v>0</v>
      </c>
      <c r="E51" s="21">
        <v>-3</v>
      </c>
      <c r="F51" s="21">
        <v>-10</v>
      </c>
      <c r="G51" s="21">
        <v>-85</v>
      </c>
      <c r="H51" s="36">
        <v>75</v>
      </c>
      <c r="I51" s="36">
        <v>2</v>
      </c>
      <c r="J51" s="36">
        <v>16</v>
      </c>
      <c r="K51" s="21">
        <v>-7</v>
      </c>
      <c r="L51" s="21">
        <v>-10</v>
      </c>
      <c r="M51" s="22">
        <v>-124</v>
      </c>
      <c r="N51" s="21">
        <v>-98</v>
      </c>
      <c r="O51" s="21">
        <v>-60</v>
      </c>
      <c r="P51" s="21">
        <v>-2</v>
      </c>
      <c r="Q51" s="21">
        <v>-27</v>
      </c>
      <c r="R51" s="37">
        <v>279</v>
      </c>
      <c r="S51" s="22">
        <v>-246</v>
      </c>
      <c r="T51" s="21">
        <v>-42</v>
      </c>
      <c r="U51" s="36">
        <v>63</v>
      </c>
      <c r="V51" s="21">
        <v>-10</v>
      </c>
      <c r="W51" s="21">
        <v>-64</v>
      </c>
      <c r="X51" s="21">
        <v>-50</v>
      </c>
      <c r="Y51" s="21">
        <v>-21</v>
      </c>
      <c r="Z51" s="21">
        <v>-3</v>
      </c>
      <c r="AA51" s="38"/>
      <c r="AB51" s="38"/>
      <c r="AC51" s="21">
        <v>-7</v>
      </c>
      <c r="AD51" s="36">
        <v>16</v>
      </c>
      <c r="AE51" s="21">
        <v>-4</v>
      </c>
      <c r="AF51" s="38"/>
      <c r="AG51" s="21">
        <v>-74</v>
      </c>
      <c r="AH51" s="36">
        <v>8</v>
      </c>
      <c r="AI51" s="36">
        <v>41</v>
      </c>
      <c r="AJ51" s="36">
        <v>33</v>
      </c>
      <c r="AK51" s="36">
        <v>25</v>
      </c>
      <c r="AL51" s="36">
        <v>33</v>
      </c>
      <c r="AM51" s="36">
        <v>21</v>
      </c>
      <c r="AN51" s="36">
        <v>23</v>
      </c>
      <c r="AO51" s="22">
        <v>-235</v>
      </c>
      <c r="AP51" s="22">
        <v>-110</v>
      </c>
      <c r="AQ51" s="21">
        <v>-2</v>
      </c>
      <c r="AR51" s="21">
        <v>-1</v>
      </c>
      <c r="AS51" s="21">
        <v>-15</v>
      </c>
      <c r="AT51" s="38">
        <v>0</v>
      </c>
      <c r="AU51" s="21">
        <v>-3</v>
      </c>
      <c r="AV51" s="36">
        <v>6</v>
      </c>
      <c r="AW51" s="36">
        <v>1</v>
      </c>
      <c r="AX51" s="36">
        <v>1</v>
      </c>
      <c r="AY51" s="21">
        <v>-2</v>
      </c>
      <c r="AZ51" s="21">
        <v>-1</v>
      </c>
      <c r="BA51" s="36">
        <v>8</v>
      </c>
      <c r="BB51" s="21">
        <v>-4</v>
      </c>
      <c r="BC51" s="36">
        <v>1</v>
      </c>
    </row>
    <row r="52" spans="1:55" ht="15" customHeight="1">
      <c r="A52" s="17" t="s">
        <v>431</v>
      </c>
      <c r="B52" s="29">
        <v>-8620</v>
      </c>
      <c r="C52" s="29">
        <v>-8298</v>
      </c>
      <c r="D52" s="29">
        <v>-8734</v>
      </c>
      <c r="E52" s="29">
        <v>-6472</v>
      </c>
      <c r="F52" s="29">
        <v>-6077</v>
      </c>
      <c r="G52" s="29">
        <v>-5203</v>
      </c>
      <c r="H52" s="29">
        <v>-6743</v>
      </c>
      <c r="I52" s="29">
        <v>-7531</v>
      </c>
      <c r="J52" s="29">
        <v>-9701</v>
      </c>
      <c r="K52" s="29">
        <v>-6959</v>
      </c>
      <c r="L52" s="29">
        <v>-4779</v>
      </c>
      <c r="M52" s="40">
        <v>5829</v>
      </c>
      <c r="N52" s="29">
        <v>-330</v>
      </c>
      <c r="O52" s="29">
        <v>-8195</v>
      </c>
      <c r="P52" s="29">
        <v>-4874</v>
      </c>
      <c r="Q52" s="29">
        <v>-5173</v>
      </c>
      <c r="R52" s="28">
        <v>-16599</v>
      </c>
      <c r="S52" s="29">
        <v>-4178</v>
      </c>
      <c r="T52" s="29">
        <v>-4109</v>
      </c>
      <c r="U52" s="29">
        <v>-4036</v>
      </c>
      <c r="V52" s="29">
        <v>-5050</v>
      </c>
      <c r="W52" s="29">
        <v>-4010</v>
      </c>
      <c r="X52" s="29">
        <v>-6768</v>
      </c>
      <c r="Y52" s="29">
        <v>-3685</v>
      </c>
      <c r="Z52" s="29">
        <v>-4247</v>
      </c>
      <c r="AA52" s="29">
        <v>-2384</v>
      </c>
      <c r="AB52" s="29">
        <v>-1287</v>
      </c>
      <c r="AC52" s="29">
        <v>-5003</v>
      </c>
      <c r="AD52" s="29">
        <v>-3729</v>
      </c>
      <c r="AE52" s="29">
        <v>-5466</v>
      </c>
      <c r="AF52" s="29">
        <v>-5920</v>
      </c>
      <c r="AG52" s="29">
        <v>-2028</v>
      </c>
      <c r="AH52" s="29">
        <v>-3117</v>
      </c>
      <c r="AI52" s="29">
        <v>-4971</v>
      </c>
      <c r="AJ52" s="29">
        <v>-1676</v>
      </c>
      <c r="AK52" s="29">
        <v>-2726</v>
      </c>
      <c r="AL52" s="29">
        <v>-3300</v>
      </c>
      <c r="AM52" s="29">
        <v>-564</v>
      </c>
      <c r="AN52" s="29">
        <v>-2844</v>
      </c>
      <c r="AO52" s="29">
        <v>-6616</v>
      </c>
      <c r="AP52" s="40">
        <v>2997</v>
      </c>
      <c r="AQ52" s="29">
        <v>-422</v>
      </c>
      <c r="AR52" s="29">
        <v>-1872</v>
      </c>
      <c r="AS52" s="29">
        <v>-2534</v>
      </c>
      <c r="AT52" s="40">
        <v>734</v>
      </c>
      <c r="AU52" s="29">
        <v>-498</v>
      </c>
      <c r="AV52" s="29">
        <v>-326</v>
      </c>
      <c r="AW52" s="40">
        <v>535</v>
      </c>
      <c r="AX52" s="29">
        <v>-389</v>
      </c>
      <c r="AY52" s="29">
        <v>-6450</v>
      </c>
      <c r="AZ52" s="29">
        <v>-720</v>
      </c>
      <c r="BA52" s="29">
        <v>-795</v>
      </c>
      <c r="BB52" s="29">
        <v>-2032</v>
      </c>
      <c r="BC52" s="29">
        <v>-153</v>
      </c>
    </row>
    <row r="53" spans="1:55" ht="15" customHeight="1">
      <c r="A53" s="10" t="s">
        <v>432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15" customHeight="1">
      <c r="A54" s="12" t="s">
        <v>617</v>
      </c>
      <c r="B54" s="37">
        <v>1263</v>
      </c>
      <c r="C54" s="37">
        <v>1266</v>
      </c>
      <c r="D54" s="37">
        <v>1273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</row>
    <row r="55" spans="1:55" ht="15" customHeight="1">
      <c r="A55" s="15" t="s">
        <v>616</v>
      </c>
      <c r="B55" s="37">
        <v>1263</v>
      </c>
      <c r="C55" s="37">
        <v>1266</v>
      </c>
      <c r="D55" s="37">
        <v>1273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</row>
    <row r="56" spans="1:55" ht="15" customHeight="1">
      <c r="A56" s="12" t="s">
        <v>433</v>
      </c>
      <c r="B56" s="22">
        <v>-8818</v>
      </c>
      <c r="C56" s="22">
        <v>-6299</v>
      </c>
      <c r="D56" s="26">
        <v>-15008</v>
      </c>
      <c r="E56" s="22">
        <v>-5942</v>
      </c>
      <c r="F56" s="22">
        <v>-3569</v>
      </c>
      <c r="G56" s="22">
        <v>-898</v>
      </c>
      <c r="H56" s="22">
        <v>-9365</v>
      </c>
      <c r="I56" s="22">
        <v>-6863</v>
      </c>
      <c r="J56" s="22">
        <v>-6354</v>
      </c>
      <c r="K56" s="22">
        <v>-5233</v>
      </c>
      <c r="L56" s="22">
        <v>-9506</v>
      </c>
      <c r="M56" s="26">
        <v>-20061</v>
      </c>
      <c r="N56" s="26">
        <v>-13458</v>
      </c>
      <c r="O56" s="22">
        <v>-7079</v>
      </c>
      <c r="P56" s="22">
        <v>-3939</v>
      </c>
      <c r="Q56" s="22">
        <v>-1929</v>
      </c>
      <c r="R56" s="22">
        <v>-1725</v>
      </c>
      <c r="S56" s="22">
        <v>-1368</v>
      </c>
      <c r="T56" s="22">
        <v>-1250</v>
      </c>
      <c r="U56" s="22">
        <v>-1296</v>
      </c>
      <c r="V56" s="22">
        <v>-1148</v>
      </c>
      <c r="W56" s="22">
        <v>-1145</v>
      </c>
      <c r="X56" s="22">
        <v>-613</v>
      </c>
      <c r="Y56" s="22">
        <v>-3500</v>
      </c>
      <c r="Z56" s="22">
        <v>-4256</v>
      </c>
      <c r="AA56" s="22">
        <v>-3349</v>
      </c>
      <c r="AB56" s="22">
        <v>-1774</v>
      </c>
      <c r="AC56" s="22">
        <v>-958</v>
      </c>
      <c r="AD56" s="22">
        <v>-640</v>
      </c>
      <c r="AE56" s="22">
        <v>-150</v>
      </c>
      <c r="AF56" s="22">
        <v>-228</v>
      </c>
      <c r="AG56" s="38">
        <v>0</v>
      </c>
      <c r="AH56" s="38">
        <v>0</v>
      </c>
      <c r="AI56" s="38">
        <v>0</v>
      </c>
      <c r="AJ56" s="38">
        <v>0</v>
      </c>
      <c r="AK56" s="38"/>
      <c r="AL56" s="38">
        <v>0</v>
      </c>
      <c r="AM56" s="38">
        <v>0</v>
      </c>
      <c r="AN56" s="38">
        <v>0</v>
      </c>
      <c r="AO56" s="38"/>
      <c r="AP56" s="36">
        <v>5</v>
      </c>
      <c r="AQ56" s="36">
        <v>1</v>
      </c>
      <c r="AR56" s="36">
        <v>1</v>
      </c>
      <c r="AS56" s="37">
        <v>1484</v>
      </c>
      <c r="AT56" s="36">
        <v>10</v>
      </c>
      <c r="AU56" s="36">
        <v>2</v>
      </c>
      <c r="AV56" s="36">
        <v>8</v>
      </c>
      <c r="AW56" s="36">
        <v>8</v>
      </c>
      <c r="AX56" s="21">
        <v>-1</v>
      </c>
      <c r="AY56" s="37">
        <v>6765</v>
      </c>
      <c r="AZ56" s="36">
        <v>5</v>
      </c>
      <c r="BA56" s="36">
        <v>3</v>
      </c>
      <c r="BB56" s="36">
        <v>15</v>
      </c>
      <c r="BC56" s="37">
        <v>1007</v>
      </c>
    </row>
    <row r="57" spans="1:55" ht="15" customHeight="1">
      <c r="A57" s="15" t="s">
        <v>434</v>
      </c>
      <c r="B57" s="22">
        <v>-8818</v>
      </c>
      <c r="C57" s="22">
        <v>-6299</v>
      </c>
      <c r="D57" s="26">
        <v>-15008</v>
      </c>
      <c r="E57" s="22">
        <v>-5942</v>
      </c>
      <c r="F57" s="22">
        <v>-3569</v>
      </c>
      <c r="G57" s="22">
        <v>-898</v>
      </c>
      <c r="H57" s="22">
        <v>-9365</v>
      </c>
      <c r="I57" s="22">
        <v>-6863</v>
      </c>
      <c r="J57" s="22">
        <v>-6354</v>
      </c>
      <c r="K57" s="22">
        <v>-5233</v>
      </c>
      <c r="L57" s="22">
        <v>-9506</v>
      </c>
      <c r="M57" s="26">
        <v>-20061</v>
      </c>
      <c r="N57" s="26">
        <v>-13458</v>
      </c>
      <c r="O57" s="22">
        <v>-7079</v>
      </c>
      <c r="P57" s="22">
        <v>-3939</v>
      </c>
      <c r="Q57" s="22">
        <v>-1929</v>
      </c>
      <c r="R57" s="22">
        <v>-1725</v>
      </c>
      <c r="S57" s="22">
        <v>-1368</v>
      </c>
      <c r="T57" s="22">
        <v>-1250</v>
      </c>
      <c r="U57" s="22">
        <v>-1296</v>
      </c>
      <c r="V57" s="22">
        <v>-1148</v>
      </c>
      <c r="W57" s="22">
        <v>-1145</v>
      </c>
      <c r="X57" s="22">
        <v>-613</v>
      </c>
      <c r="Y57" s="22">
        <v>-3500</v>
      </c>
      <c r="Z57" s="22">
        <v>-4256</v>
      </c>
      <c r="AA57" s="22">
        <v>-3349</v>
      </c>
      <c r="AB57" s="22">
        <v>-1774</v>
      </c>
      <c r="AC57" s="22">
        <v>-958</v>
      </c>
      <c r="AD57" s="22">
        <v>-640</v>
      </c>
      <c r="AE57" s="22">
        <v>-150</v>
      </c>
      <c r="AF57" s="22">
        <v>-228</v>
      </c>
      <c r="AG57" s="38">
        <v>0</v>
      </c>
      <c r="AH57" s="38">
        <v>0</v>
      </c>
      <c r="AI57" s="38">
        <v>0</v>
      </c>
      <c r="AJ57" s="38">
        <v>0</v>
      </c>
      <c r="AK57" s="38"/>
      <c r="AL57" s="38"/>
      <c r="AM57" s="38"/>
      <c r="AN57" s="38"/>
      <c r="AO57" s="38"/>
      <c r="AP57" s="38"/>
      <c r="AQ57" s="38"/>
      <c r="AR57" s="38"/>
      <c r="AS57" s="37">
        <v>1478</v>
      </c>
      <c r="AT57" s="38">
        <v>0</v>
      </c>
      <c r="AU57" s="38"/>
      <c r="AV57" s="38"/>
      <c r="AW57" s="38">
        <v>0</v>
      </c>
      <c r="AX57" s="21">
        <v>-1</v>
      </c>
      <c r="AY57" s="37">
        <v>6761</v>
      </c>
      <c r="AZ57" s="38"/>
      <c r="BA57" s="38">
        <v>0</v>
      </c>
      <c r="BB57" s="38">
        <v>0</v>
      </c>
      <c r="BC57" s="37">
        <v>998</v>
      </c>
    </row>
    <row r="58" spans="1:55" ht="15" customHeight="1">
      <c r="A58" s="20" t="s">
        <v>435</v>
      </c>
      <c r="B58" s="22">
        <v>-8818</v>
      </c>
      <c r="C58" s="22">
        <v>-6299</v>
      </c>
      <c r="D58" s="26">
        <v>-15008</v>
      </c>
      <c r="E58" s="22">
        <v>-5942</v>
      </c>
      <c r="F58" s="22">
        <v>-3569</v>
      </c>
      <c r="G58" s="22">
        <v>-898</v>
      </c>
      <c r="H58" s="22">
        <v>-9365</v>
      </c>
      <c r="I58" s="22">
        <v>-6863</v>
      </c>
      <c r="J58" s="22">
        <v>-6354</v>
      </c>
      <c r="K58" s="22">
        <v>-5233</v>
      </c>
      <c r="L58" s="22">
        <v>-9506</v>
      </c>
      <c r="M58" s="26">
        <v>-20061</v>
      </c>
      <c r="N58" s="26">
        <v>-13458</v>
      </c>
      <c r="O58" s="22">
        <v>-7079</v>
      </c>
      <c r="P58" s="22">
        <v>-3939</v>
      </c>
      <c r="Q58" s="22">
        <v>-1929</v>
      </c>
      <c r="R58" s="22">
        <v>-1725</v>
      </c>
      <c r="S58" s="22">
        <v>-1368</v>
      </c>
      <c r="T58" s="22">
        <v>-1250</v>
      </c>
      <c r="U58" s="22">
        <v>-1296</v>
      </c>
      <c r="V58" s="22">
        <v>-1148</v>
      </c>
      <c r="W58" s="22">
        <v>-1145</v>
      </c>
      <c r="X58" s="22">
        <v>-613</v>
      </c>
      <c r="Y58" s="22">
        <v>-3500</v>
      </c>
      <c r="Z58" s="22">
        <v>-4256</v>
      </c>
      <c r="AA58" s="22">
        <v>-3349</v>
      </c>
      <c r="AB58" s="22">
        <v>-1774</v>
      </c>
      <c r="AC58" s="22">
        <v>-958</v>
      </c>
      <c r="AD58" s="22">
        <v>-640</v>
      </c>
      <c r="AE58" s="22">
        <v>-150</v>
      </c>
      <c r="AF58" s="22">
        <v>-228</v>
      </c>
      <c r="AG58" s="38">
        <v>0</v>
      </c>
      <c r="AH58" s="38">
        <v>0</v>
      </c>
      <c r="AI58" s="38">
        <v>0</v>
      </c>
      <c r="AJ58" s="38">
        <v>0</v>
      </c>
      <c r="AK58" s="38"/>
      <c r="AL58" s="38"/>
      <c r="AM58" s="38"/>
      <c r="AN58" s="38"/>
      <c r="AO58" s="38"/>
      <c r="AP58" s="38"/>
      <c r="AQ58" s="38"/>
      <c r="AR58" s="38"/>
      <c r="AS58" s="37">
        <v>1478</v>
      </c>
      <c r="AT58" s="38">
        <v>0</v>
      </c>
      <c r="AU58" s="38"/>
      <c r="AV58" s="38"/>
      <c r="AW58" s="38">
        <v>0</v>
      </c>
      <c r="AX58" s="21">
        <v>-1</v>
      </c>
      <c r="AY58" s="37">
        <v>6761</v>
      </c>
      <c r="AZ58" s="38"/>
      <c r="BA58" s="38">
        <v>0</v>
      </c>
      <c r="BB58" s="38">
        <v>0</v>
      </c>
      <c r="BC58" s="37">
        <v>998</v>
      </c>
    </row>
    <row r="59" spans="1:55" ht="15" customHeight="1">
      <c r="A59" s="24" t="s">
        <v>436</v>
      </c>
      <c r="B59" s="37">
        <v>8818</v>
      </c>
      <c r="C59" s="37">
        <v>6299</v>
      </c>
      <c r="D59" s="38">
        <v>15008</v>
      </c>
      <c r="E59" s="37">
        <v>5942</v>
      </c>
      <c r="F59" s="37">
        <v>3569</v>
      </c>
      <c r="G59" s="37">
        <v>898</v>
      </c>
      <c r="H59" s="37">
        <v>9365</v>
      </c>
      <c r="I59" s="37">
        <v>6863</v>
      </c>
      <c r="J59" s="37">
        <v>6354</v>
      </c>
      <c r="K59" s="37">
        <v>5233</v>
      </c>
      <c r="L59" s="37">
        <v>9506</v>
      </c>
      <c r="M59" s="38">
        <v>20061</v>
      </c>
      <c r="N59" s="38">
        <v>13458</v>
      </c>
      <c r="O59" s="37">
        <v>7079</v>
      </c>
      <c r="P59" s="37">
        <v>3939</v>
      </c>
      <c r="Q59" s="37">
        <v>1929</v>
      </c>
      <c r="R59" s="37">
        <v>1725</v>
      </c>
      <c r="S59" s="37">
        <v>1368</v>
      </c>
      <c r="T59" s="37">
        <v>1250</v>
      </c>
      <c r="U59" s="37">
        <v>1296</v>
      </c>
      <c r="V59" s="37">
        <v>1148</v>
      </c>
      <c r="W59" s="37">
        <v>1145</v>
      </c>
      <c r="X59" s="37">
        <v>613</v>
      </c>
      <c r="Y59" s="37">
        <v>3500</v>
      </c>
      <c r="Z59" s="37">
        <v>4256</v>
      </c>
      <c r="AA59" s="37">
        <v>3349</v>
      </c>
      <c r="AB59" s="37">
        <v>1774</v>
      </c>
      <c r="AC59" s="37">
        <v>958</v>
      </c>
      <c r="AD59" s="37">
        <v>640</v>
      </c>
      <c r="AE59" s="37">
        <v>150</v>
      </c>
      <c r="AF59" s="37">
        <v>228</v>
      </c>
      <c r="AG59" s="38">
        <v>0</v>
      </c>
      <c r="AH59" s="38">
        <v>0</v>
      </c>
      <c r="AI59" s="38">
        <v>0</v>
      </c>
      <c r="AJ59" s="38">
        <v>0</v>
      </c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  <row r="60" spans="1:55" ht="15" customHeight="1">
      <c r="A60" s="15" t="s">
        <v>437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>
        <v>0</v>
      </c>
      <c r="AM60" s="38">
        <v>0</v>
      </c>
      <c r="AN60" s="38">
        <v>0</v>
      </c>
      <c r="AO60" s="38"/>
      <c r="AP60" s="36">
        <v>5</v>
      </c>
      <c r="AQ60" s="36">
        <v>1</v>
      </c>
      <c r="AR60" s="36">
        <v>1</v>
      </c>
      <c r="AS60" s="36">
        <v>6</v>
      </c>
      <c r="AT60" s="36">
        <v>10</v>
      </c>
      <c r="AU60" s="36">
        <v>2</v>
      </c>
      <c r="AV60" s="36">
        <v>8</v>
      </c>
      <c r="AW60" s="36">
        <v>8</v>
      </c>
      <c r="AX60" s="38">
        <v>0</v>
      </c>
      <c r="AY60" s="36">
        <v>4</v>
      </c>
      <c r="AZ60" s="36">
        <v>5</v>
      </c>
      <c r="BA60" s="36">
        <v>3</v>
      </c>
      <c r="BB60" s="36">
        <v>15</v>
      </c>
      <c r="BC60" s="36">
        <v>9</v>
      </c>
    </row>
    <row r="61" spans="1:55" ht="15" customHeight="1">
      <c r="A61" s="12" t="s">
        <v>438</v>
      </c>
      <c r="B61" s="37">
        <v>9488</v>
      </c>
      <c r="C61" s="22">
        <v>-299</v>
      </c>
      <c r="D61" s="22">
        <v>-315</v>
      </c>
      <c r="E61" s="22">
        <v>-307</v>
      </c>
      <c r="F61" s="22">
        <v>-267</v>
      </c>
      <c r="G61" s="37">
        <v>8235</v>
      </c>
      <c r="H61" s="22">
        <v>-264</v>
      </c>
      <c r="I61" s="22">
        <v>-235</v>
      </c>
      <c r="J61" s="37">
        <v>9758</v>
      </c>
      <c r="K61" s="22">
        <v>-219</v>
      </c>
      <c r="L61" s="22">
        <v>-233</v>
      </c>
      <c r="M61" s="22">
        <v>-172</v>
      </c>
      <c r="N61" s="22">
        <v>-231</v>
      </c>
      <c r="O61" s="22">
        <v>-123</v>
      </c>
      <c r="P61" s="22">
        <v>-151</v>
      </c>
      <c r="Q61" s="22">
        <v>-206</v>
      </c>
      <c r="R61" s="22">
        <v>-189</v>
      </c>
      <c r="S61" s="22">
        <v>-109</v>
      </c>
      <c r="T61" s="22">
        <v>-100</v>
      </c>
      <c r="U61" s="22">
        <v>-141</v>
      </c>
      <c r="V61" s="22">
        <v>-144</v>
      </c>
      <c r="W61" s="22">
        <v>-142</v>
      </c>
      <c r="X61" s="22">
        <v>-125</v>
      </c>
      <c r="Y61" s="38">
        <v>0</v>
      </c>
      <c r="Z61" s="38"/>
      <c r="AA61" s="38"/>
      <c r="AB61" s="38"/>
      <c r="AC61" s="38">
        <v>0</v>
      </c>
      <c r="AD61" s="38"/>
      <c r="AE61" s="38"/>
      <c r="AF61" s="38"/>
      <c r="AG61" s="38">
        <v>0</v>
      </c>
      <c r="AH61" s="38">
        <v>0</v>
      </c>
      <c r="AI61" s="38">
        <v>0</v>
      </c>
      <c r="AJ61" s="22">
        <v>-312</v>
      </c>
      <c r="AK61" s="21">
        <v>-12</v>
      </c>
      <c r="AL61" s="21">
        <v>-23</v>
      </c>
      <c r="AM61" s="21">
        <v>-37</v>
      </c>
      <c r="AN61" s="21">
        <v>-47</v>
      </c>
      <c r="AO61" s="21">
        <v>-44</v>
      </c>
      <c r="AP61" s="21">
        <v>-49</v>
      </c>
      <c r="AQ61" s="21">
        <v>-66</v>
      </c>
      <c r="AR61" s="21">
        <v>-84</v>
      </c>
      <c r="AS61" s="22">
        <v>-100</v>
      </c>
      <c r="AT61" s="22">
        <v>-1591</v>
      </c>
      <c r="AU61" s="21">
        <v>-91</v>
      </c>
      <c r="AV61" s="22">
        <v>-109</v>
      </c>
      <c r="AW61" s="37">
        <v>1361</v>
      </c>
      <c r="AX61" s="21">
        <v>-88</v>
      </c>
      <c r="AY61" s="21">
        <v>-72</v>
      </c>
      <c r="AZ61" s="21">
        <v>-71</v>
      </c>
      <c r="BA61" s="21">
        <v>-46</v>
      </c>
      <c r="BB61" s="21">
        <v>-53</v>
      </c>
      <c r="BC61" s="22">
        <v>-279</v>
      </c>
    </row>
    <row r="62" spans="1:55" ht="15" customHeight="1">
      <c r="A62" s="15" t="s">
        <v>439</v>
      </c>
      <c r="B62" s="37">
        <v>9488</v>
      </c>
      <c r="C62" s="22">
        <v>-299</v>
      </c>
      <c r="D62" s="22">
        <v>-315</v>
      </c>
      <c r="E62" s="22">
        <v>-307</v>
      </c>
      <c r="F62" s="22">
        <v>-267</v>
      </c>
      <c r="G62" s="37">
        <v>8235</v>
      </c>
      <c r="H62" s="22">
        <v>-264</v>
      </c>
      <c r="I62" s="22">
        <v>-235</v>
      </c>
      <c r="J62" s="37">
        <v>9758</v>
      </c>
      <c r="K62" s="22">
        <v>-219</v>
      </c>
      <c r="L62" s="22">
        <v>-233</v>
      </c>
      <c r="M62" s="22">
        <v>-172</v>
      </c>
      <c r="N62" s="22">
        <v>-231</v>
      </c>
      <c r="O62" s="22">
        <v>-123</v>
      </c>
      <c r="P62" s="22">
        <v>-151</v>
      </c>
      <c r="Q62" s="22">
        <v>-206</v>
      </c>
      <c r="R62" s="22">
        <v>-189</v>
      </c>
      <c r="S62" s="22">
        <v>-109</v>
      </c>
      <c r="T62" s="22">
        <v>-100</v>
      </c>
      <c r="U62" s="22">
        <v>-141</v>
      </c>
      <c r="V62" s="22">
        <v>-144</v>
      </c>
      <c r="W62" s="22">
        <v>-142</v>
      </c>
      <c r="X62" s="22">
        <v>-125</v>
      </c>
      <c r="Y62" s="38">
        <v>0</v>
      </c>
      <c r="Z62" s="38"/>
      <c r="AA62" s="38"/>
      <c r="AB62" s="38"/>
      <c r="AC62" s="38">
        <v>0</v>
      </c>
      <c r="AD62" s="38"/>
      <c r="AE62" s="38"/>
      <c r="AF62" s="38"/>
      <c r="AG62" s="38">
        <v>0</v>
      </c>
      <c r="AH62" s="38">
        <v>0</v>
      </c>
      <c r="AI62" s="38">
        <v>0</v>
      </c>
      <c r="AJ62" s="22">
        <v>-312</v>
      </c>
      <c r="AK62" s="21">
        <v>-12</v>
      </c>
      <c r="AL62" s="21">
        <v>-23</v>
      </c>
      <c r="AM62" s="21">
        <v>-37</v>
      </c>
      <c r="AN62" s="21">
        <v>-47</v>
      </c>
      <c r="AO62" s="21">
        <v>-44</v>
      </c>
      <c r="AP62" s="21">
        <v>-49</v>
      </c>
      <c r="AQ62" s="21">
        <v>-66</v>
      </c>
      <c r="AR62" s="21">
        <v>-84</v>
      </c>
      <c r="AS62" s="22">
        <v>-100</v>
      </c>
      <c r="AT62" s="22">
        <v>-1591</v>
      </c>
      <c r="AU62" s="21">
        <v>-91</v>
      </c>
      <c r="AV62" s="22">
        <v>-109</v>
      </c>
      <c r="AW62" s="37">
        <v>1361</v>
      </c>
      <c r="AX62" s="21">
        <v>-88</v>
      </c>
      <c r="AY62" s="21">
        <v>-72</v>
      </c>
      <c r="AZ62" s="21">
        <v>-71</v>
      </c>
      <c r="BA62" s="21">
        <v>-46</v>
      </c>
      <c r="BB62" s="21">
        <v>-53</v>
      </c>
      <c r="BC62" s="22">
        <v>-279</v>
      </c>
    </row>
    <row r="63" spans="1:55" ht="15" customHeight="1">
      <c r="A63" s="20" t="s">
        <v>440</v>
      </c>
      <c r="B63" s="22">
        <v>-944</v>
      </c>
      <c r="C63" s="22">
        <v>-299</v>
      </c>
      <c r="D63" s="22">
        <v>-315</v>
      </c>
      <c r="E63" s="22">
        <v>-307</v>
      </c>
      <c r="F63" s="22">
        <v>-267</v>
      </c>
      <c r="G63" s="22">
        <v>-220</v>
      </c>
      <c r="H63" s="22">
        <v>-264</v>
      </c>
      <c r="I63" s="22">
        <v>-235</v>
      </c>
      <c r="J63" s="22">
        <v>-163</v>
      </c>
      <c r="K63" s="22">
        <v>-219</v>
      </c>
      <c r="L63" s="22">
        <v>-233</v>
      </c>
      <c r="M63" s="22">
        <v>-172</v>
      </c>
      <c r="N63" s="22">
        <v>-231</v>
      </c>
      <c r="O63" s="22">
        <v>-123</v>
      </c>
      <c r="P63" s="22">
        <v>-151</v>
      </c>
      <c r="Q63" s="22">
        <v>-206</v>
      </c>
      <c r="R63" s="22">
        <v>-189</v>
      </c>
      <c r="S63" s="22">
        <v>-109</v>
      </c>
      <c r="T63" s="22">
        <v>-100</v>
      </c>
      <c r="U63" s="22">
        <v>-141</v>
      </c>
      <c r="V63" s="22">
        <v>-144</v>
      </c>
      <c r="W63" s="22">
        <v>-142</v>
      </c>
      <c r="X63" s="22">
        <v>-125</v>
      </c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</row>
    <row r="64" spans="1:55" ht="15" customHeight="1">
      <c r="A64" s="20" t="s">
        <v>441</v>
      </c>
      <c r="B64" s="38">
        <v>10432</v>
      </c>
      <c r="C64" s="38"/>
      <c r="D64" s="38"/>
      <c r="E64" s="38">
        <v>0</v>
      </c>
      <c r="F64" s="38">
        <v>0</v>
      </c>
      <c r="G64" s="37">
        <v>8455</v>
      </c>
      <c r="H64" s="38"/>
      <c r="I64" s="38">
        <v>0</v>
      </c>
      <c r="J64" s="37">
        <v>9921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7">
        <v>1496</v>
      </c>
      <c r="AX64" s="38"/>
      <c r="AY64" s="38"/>
      <c r="AZ64" s="38"/>
      <c r="BA64" s="38"/>
      <c r="BB64" s="38"/>
      <c r="BC64" s="38"/>
    </row>
    <row r="65" spans="1:55" ht="15" customHeight="1">
      <c r="A65" s="20" t="s">
        <v>442</v>
      </c>
      <c r="B65" s="37">
        <v>944</v>
      </c>
      <c r="C65" s="37">
        <v>299</v>
      </c>
      <c r="D65" s="37">
        <v>315</v>
      </c>
      <c r="E65" s="37">
        <v>307</v>
      </c>
      <c r="F65" s="37">
        <v>267</v>
      </c>
      <c r="G65" s="37">
        <v>220</v>
      </c>
      <c r="H65" s="37">
        <v>264</v>
      </c>
      <c r="I65" s="37">
        <v>235</v>
      </c>
      <c r="J65" s="37">
        <v>163</v>
      </c>
      <c r="K65" s="37">
        <v>219</v>
      </c>
      <c r="L65" s="37">
        <v>233</v>
      </c>
      <c r="M65" s="37">
        <v>172</v>
      </c>
      <c r="N65" s="37">
        <v>231</v>
      </c>
      <c r="O65" s="37">
        <v>123</v>
      </c>
      <c r="P65" s="37">
        <v>151</v>
      </c>
      <c r="Q65" s="37">
        <v>206</v>
      </c>
      <c r="R65" s="37">
        <v>189</v>
      </c>
      <c r="S65" s="37">
        <v>109</v>
      </c>
      <c r="T65" s="37">
        <v>100</v>
      </c>
      <c r="U65" s="37">
        <v>141</v>
      </c>
      <c r="V65" s="37">
        <v>144</v>
      </c>
      <c r="W65" s="37">
        <v>142</v>
      </c>
      <c r="X65" s="37">
        <v>125</v>
      </c>
      <c r="Y65" s="38">
        <v>0</v>
      </c>
      <c r="Z65" s="38"/>
      <c r="AA65" s="38"/>
      <c r="AB65" s="38"/>
      <c r="AC65" s="38">
        <v>0</v>
      </c>
      <c r="AD65" s="38"/>
      <c r="AE65" s="38"/>
      <c r="AF65" s="38"/>
      <c r="AG65" s="38">
        <v>0</v>
      </c>
      <c r="AH65" s="38">
        <v>0</v>
      </c>
      <c r="AI65" s="38">
        <v>0</v>
      </c>
      <c r="AJ65" s="37">
        <v>312</v>
      </c>
      <c r="AK65" s="36">
        <v>12</v>
      </c>
      <c r="AL65" s="36">
        <v>23</v>
      </c>
      <c r="AM65" s="36">
        <v>37</v>
      </c>
      <c r="AN65" s="36">
        <v>47</v>
      </c>
      <c r="AO65" s="36">
        <v>44</v>
      </c>
      <c r="AP65" s="36">
        <v>49</v>
      </c>
      <c r="AQ65" s="36">
        <v>66</v>
      </c>
      <c r="AR65" s="36">
        <v>84</v>
      </c>
      <c r="AS65" s="37">
        <v>100</v>
      </c>
      <c r="AT65" s="37">
        <v>1591</v>
      </c>
      <c r="AU65" s="36">
        <v>91</v>
      </c>
      <c r="AV65" s="37">
        <v>109</v>
      </c>
      <c r="AW65" s="37">
        <v>135</v>
      </c>
      <c r="AX65" s="36">
        <v>88</v>
      </c>
      <c r="AY65" s="36">
        <v>72</v>
      </c>
      <c r="AZ65" s="36">
        <v>71</v>
      </c>
      <c r="BA65" s="36">
        <v>46</v>
      </c>
      <c r="BB65" s="36">
        <v>53</v>
      </c>
      <c r="BC65" s="37">
        <v>279</v>
      </c>
    </row>
    <row r="66" spans="1:55" ht="15" customHeight="1">
      <c r="A66" s="24" t="s">
        <v>443</v>
      </c>
      <c r="B66" s="37">
        <v>944</v>
      </c>
      <c r="C66" s="37">
        <v>299</v>
      </c>
      <c r="D66" s="37">
        <v>315</v>
      </c>
      <c r="E66" s="37">
        <v>307</v>
      </c>
      <c r="F66" s="37">
        <v>267</v>
      </c>
      <c r="G66" s="37">
        <v>220</v>
      </c>
      <c r="H66" s="37">
        <v>264</v>
      </c>
      <c r="I66" s="37">
        <v>235</v>
      </c>
      <c r="J66" s="37">
        <v>163</v>
      </c>
      <c r="K66" s="37">
        <v>219</v>
      </c>
      <c r="L66" s="37">
        <v>233</v>
      </c>
      <c r="M66" s="37">
        <v>172</v>
      </c>
      <c r="N66" s="37">
        <v>231</v>
      </c>
      <c r="O66" s="37">
        <v>123</v>
      </c>
      <c r="P66" s="37">
        <v>151</v>
      </c>
      <c r="Q66" s="37">
        <v>206</v>
      </c>
      <c r="R66" s="37">
        <v>189</v>
      </c>
      <c r="S66" s="37">
        <v>109</v>
      </c>
      <c r="T66" s="37">
        <v>100</v>
      </c>
      <c r="U66" s="37">
        <v>141</v>
      </c>
      <c r="V66" s="37">
        <v>144</v>
      </c>
      <c r="W66" s="37">
        <v>142</v>
      </c>
      <c r="X66" s="37">
        <v>125</v>
      </c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</row>
    <row r="67" spans="1:55" ht="15" customHeight="1">
      <c r="A67" s="12" t="s">
        <v>444</v>
      </c>
      <c r="B67" s="22">
        <v>-3778</v>
      </c>
      <c r="C67" s="22">
        <v>-3314</v>
      </c>
      <c r="D67" s="22">
        <v>-3171</v>
      </c>
      <c r="E67" s="22">
        <v>-2152</v>
      </c>
      <c r="F67" s="22">
        <v>-2039</v>
      </c>
      <c r="G67" s="22">
        <v>-2045</v>
      </c>
      <c r="H67" s="22">
        <v>-887</v>
      </c>
      <c r="I67" s="36">
        <v>38</v>
      </c>
      <c r="J67" s="22">
        <v>-1257</v>
      </c>
      <c r="K67" s="22">
        <v>-1111</v>
      </c>
      <c r="L67" s="22">
        <v>-921</v>
      </c>
      <c r="M67" s="22">
        <v>-1509</v>
      </c>
      <c r="N67" s="22">
        <v>-1563</v>
      </c>
      <c r="O67" s="22">
        <v>-1347</v>
      </c>
      <c r="P67" s="22">
        <v>-1095</v>
      </c>
      <c r="Q67" s="22">
        <v>-1072</v>
      </c>
      <c r="R67" s="22">
        <v>-997</v>
      </c>
      <c r="S67" s="22">
        <v>-675</v>
      </c>
      <c r="T67" s="22">
        <v>-672</v>
      </c>
      <c r="U67" s="22">
        <v>-589</v>
      </c>
      <c r="V67" s="22">
        <v>-727</v>
      </c>
      <c r="W67" s="22">
        <v>-544</v>
      </c>
      <c r="X67" s="22">
        <v>-685</v>
      </c>
      <c r="Y67" s="21">
        <v>-41</v>
      </c>
      <c r="Z67" s="22">
        <v>-901</v>
      </c>
      <c r="AA67" s="22">
        <v>-922</v>
      </c>
      <c r="AB67" s="22">
        <v>-829</v>
      </c>
      <c r="AC67" s="22">
        <v>-885</v>
      </c>
      <c r="AD67" s="22">
        <v>-891</v>
      </c>
      <c r="AE67" s="22">
        <v>-719</v>
      </c>
      <c r="AF67" s="22">
        <v>-764</v>
      </c>
      <c r="AG67" s="36">
        <v>4</v>
      </c>
      <c r="AH67" s="21">
        <v>-8</v>
      </c>
      <c r="AI67" s="36">
        <v>4</v>
      </c>
      <c r="AJ67" s="36">
        <v>2</v>
      </c>
      <c r="AK67" s="22">
        <v>-1155</v>
      </c>
      <c r="AL67" s="37">
        <v>338</v>
      </c>
      <c r="AM67" s="37">
        <v>379</v>
      </c>
      <c r="AN67" s="37">
        <v>418</v>
      </c>
      <c r="AO67" s="22">
        <v>-1424</v>
      </c>
      <c r="AP67" s="37">
        <v>482</v>
      </c>
      <c r="AQ67" s="37">
        <v>535</v>
      </c>
      <c r="AR67" s="37">
        <v>345</v>
      </c>
      <c r="AS67" s="37">
        <v>141</v>
      </c>
      <c r="AT67" s="21">
        <v>-18</v>
      </c>
      <c r="AU67" s="21">
        <v>-60</v>
      </c>
      <c r="AV67" s="22">
        <v>-343</v>
      </c>
      <c r="AW67" s="22">
        <v>-2683</v>
      </c>
      <c r="AX67" s="37">
        <v>596</v>
      </c>
      <c r="AY67" s="37">
        <v>347</v>
      </c>
      <c r="AZ67" s="37">
        <v>116</v>
      </c>
      <c r="BA67" s="36">
        <v>57</v>
      </c>
      <c r="BB67" s="37">
        <v>293</v>
      </c>
      <c r="BC67" s="36">
        <v>70</v>
      </c>
    </row>
    <row r="68" spans="1:55" ht="15" customHeight="1">
      <c r="A68" s="15" t="s">
        <v>445</v>
      </c>
      <c r="B68" s="37">
        <v>3543</v>
      </c>
      <c r="C68" s="37">
        <v>3208</v>
      </c>
      <c r="D68" s="37">
        <v>3162</v>
      </c>
      <c r="E68" s="37">
        <v>2223</v>
      </c>
      <c r="F68" s="37">
        <v>2088</v>
      </c>
      <c r="G68" s="37">
        <v>1692</v>
      </c>
      <c r="H68" s="37">
        <v>1009</v>
      </c>
      <c r="I68" s="37">
        <v>657</v>
      </c>
      <c r="J68" s="37">
        <v>1011</v>
      </c>
      <c r="K68" s="37">
        <v>1002</v>
      </c>
      <c r="L68" s="37">
        <v>925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</row>
    <row r="69" spans="1:55" ht="15" customHeight="1">
      <c r="A69" s="17" t="s">
        <v>446</v>
      </c>
      <c r="B69" s="29">
        <v>-4371</v>
      </c>
      <c r="C69" s="28">
        <v>-11178</v>
      </c>
      <c r="D69" s="28">
        <v>-19767</v>
      </c>
      <c r="E69" s="29">
        <v>-8401</v>
      </c>
      <c r="F69" s="29">
        <v>-5875</v>
      </c>
      <c r="G69" s="40">
        <v>5292</v>
      </c>
      <c r="H69" s="28">
        <v>-10516</v>
      </c>
      <c r="I69" s="29">
        <v>-7060</v>
      </c>
      <c r="J69" s="40">
        <v>2147</v>
      </c>
      <c r="K69" s="29">
        <v>-6563</v>
      </c>
      <c r="L69" s="28">
        <v>-10660</v>
      </c>
      <c r="M69" s="28">
        <v>-21742</v>
      </c>
      <c r="N69" s="28">
        <v>-15252</v>
      </c>
      <c r="O69" s="29">
        <v>-8549</v>
      </c>
      <c r="P69" s="29">
        <v>-5185</v>
      </c>
      <c r="Q69" s="29">
        <v>-3207</v>
      </c>
      <c r="R69" s="29">
        <v>-2911</v>
      </c>
      <c r="S69" s="29">
        <v>-2152</v>
      </c>
      <c r="T69" s="29">
        <v>-2022</v>
      </c>
      <c r="U69" s="29">
        <v>-2026</v>
      </c>
      <c r="V69" s="29">
        <v>-2019</v>
      </c>
      <c r="W69" s="29">
        <v>-1831</v>
      </c>
      <c r="X69" s="29">
        <v>-1423</v>
      </c>
      <c r="Y69" s="29">
        <v>-3541</v>
      </c>
      <c r="Z69" s="29">
        <v>-5157</v>
      </c>
      <c r="AA69" s="29">
        <v>-4271</v>
      </c>
      <c r="AB69" s="29">
        <v>-2603</v>
      </c>
      <c r="AC69" s="29">
        <v>-1843</v>
      </c>
      <c r="AD69" s="29">
        <v>-1531</v>
      </c>
      <c r="AE69" s="29">
        <v>-869</v>
      </c>
      <c r="AF69" s="29">
        <v>-992</v>
      </c>
      <c r="AG69" s="41">
        <v>4</v>
      </c>
      <c r="AH69" s="30">
        <v>-8</v>
      </c>
      <c r="AI69" s="41">
        <v>4</v>
      </c>
      <c r="AJ69" s="29">
        <v>-310</v>
      </c>
      <c r="AK69" s="29">
        <v>-1167</v>
      </c>
      <c r="AL69" s="40">
        <v>315</v>
      </c>
      <c r="AM69" s="40">
        <v>342</v>
      </c>
      <c r="AN69" s="40">
        <v>371</v>
      </c>
      <c r="AO69" s="29">
        <v>-1468</v>
      </c>
      <c r="AP69" s="40">
        <v>438</v>
      </c>
      <c r="AQ69" s="40">
        <v>470</v>
      </c>
      <c r="AR69" s="40">
        <v>262</v>
      </c>
      <c r="AS69" s="40">
        <v>1525</v>
      </c>
      <c r="AT69" s="29">
        <v>-1599</v>
      </c>
      <c r="AU69" s="29">
        <v>-149</v>
      </c>
      <c r="AV69" s="29">
        <v>-444</v>
      </c>
      <c r="AW69" s="29">
        <v>-1314</v>
      </c>
      <c r="AX69" s="40">
        <v>507</v>
      </c>
      <c r="AY69" s="40">
        <v>7040</v>
      </c>
      <c r="AZ69" s="41">
        <v>50</v>
      </c>
      <c r="BA69" s="41">
        <v>14</v>
      </c>
      <c r="BB69" s="40">
        <v>255</v>
      </c>
      <c r="BC69" s="40">
        <v>798</v>
      </c>
    </row>
    <row r="70" spans="1:55" ht="15" customHeight="1">
      <c r="A70" s="10" t="s">
        <v>447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15" customHeight="1">
      <c r="A71" s="12" t="s">
        <v>448</v>
      </c>
      <c r="B71" s="37">
        <v>368</v>
      </c>
      <c r="C71" s="22">
        <v>-152</v>
      </c>
      <c r="D71" s="22">
        <v>-288</v>
      </c>
      <c r="E71" s="37">
        <v>396</v>
      </c>
      <c r="F71" s="22">
        <v>-354</v>
      </c>
      <c r="G71" s="21">
        <v>-14</v>
      </c>
      <c r="H71" s="36">
        <v>85</v>
      </c>
      <c r="I71" s="37">
        <v>425</v>
      </c>
      <c r="J71" s="22">
        <v>-365</v>
      </c>
      <c r="K71" s="22">
        <v>-549</v>
      </c>
      <c r="L71" s="22">
        <v>-149</v>
      </c>
      <c r="M71" s="22">
        <v>-130</v>
      </c>
      <c r="N71" s="22">
        <v>-215</v>
      </c>
      <c r="O71" s="37">
        <v>117</v>
      </c>
      <c r="P71" s="22">
        <v>-246</v>
      </c>
      <c r="Q71" s="37">
        <v>315</v>
      </c>
      <c r="R71" s="36">
        <v>91</v>
      </c>
      <c r="S71" s="36">
        <v>95</v>
      </c>
      <c r="T71" s="22">
        <v>-222</v>
      </c>
      <c r="U71" s="37">
        <v>178</v>
      </c>
      <c r="V71" s="22">
        <v>-156</v>
      </c>
      <c r="W71" s="36">
        <v>26</v>
      </c>
      <c r="X71" s="21">
        <v>-44</v>
      </c>
      <c r="Y71" s="21">
        <v>-12</v>
      </c>
      <c r="Z71" s="21">
        <v>-18</v>
      </c>
      <c r="AA71" s="22">
        <v>-185</v>
      </c>
      <c r="AB71" s="36">
        <v>36</v>
      </c>
      <c r="AC71" s="36">
        <v>40</v>
      </c>
      <c r="AD71" s="36">
        <v>70</v>
      </c>
      <c r="AE71" s="36">
        <v>94</v>
      </c>
      <c r="AF71" s="36">
        <v>28</v>
      </c>
      <c r="AG71" s="21">
        <v>-94</v>
      </c>
      <c r="AH71" s="36">
        <v>19</v>
      </c>
      <c r="AI71" s="21">
        <v>-46</v>
      </c>
      <c r="AJ71" s="36">
        <v>58</v>
      </c>
      <c r="AK71" s="21">
        <v>-56</v>
      </c>
      <c r="AL71" s="21">
        <v>-22</v>
      </c>
      <c r="AM71" s="36">
        <v>46</v>
      </c>
      <c r="AN71" s="22">
        <v>-123</v>
      </c>
      <c r="AO71" s="21">
        <v>-52</v>
      </c>
      <c r="AP71" s="21">
        <v>-68</v>
      </c>
      <c r="AQ71" s="21">
        <v>-3</v>
      </c>
      <c r="AR71" s="38">
        <v>0</v>
      </c>
      <c r="AS71" s="36">
        <v>1</v>
      </c>
      <c r="AT71" s="36">
        <v>14</v>
      </c>
      <c r="AU71" s="36">
        <v>1</v>
      </c>
      <c r="AV71" s="21">
        <v>-8</v>
      </c>
      <c r="AW71" s="36">
        <v>4</v>
      </c>
      <c r="AX71" s="36">
        <v>12</v>
      </c>
      <c r="AY71" s="21">
        <v>-14</v>
      </c>
      <c r="AZ71" s="21">
        <v>-1</v>
      </c>
      <c r="BA71" s="21">
        <v>-9</v>
      </c>
      <c r="BB71" s="36">
        <v>3</v>
      </c>
      <c r="BC71" s="36">
        <v>1</v>
      </c>
    </row>
    <row r="72" spans="1:55" ht="15" customHeight="1">
      <c r="A72" s="10" t="s">
        <v>449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15" customHeight="1">
      <c r="A73" s="17" t="s">
        <v>450</v>
      </c>
      <c r="B73" s="39">
        <v>12101</v>
      </c>
      <c r="C73" s="29">
        <v>-258</v>
      </c>
      <c r="D73" s="29">
        <v>-9543</v>
      </c>
      <c r="E73" s="40">
        <v>4927</v>
      </c>
      <c r="F73" s="40">
        <v>8096</v>
      </c>
      <c r="G73" s="39">
        <v>17384</v>
      </c>
      <c r="H73" s="29">
        <v>-3176</v>
      </c>
      <c r="I73" s="40">
        <v>345</v>
      </c>
      <c r="J73" s="40">
        <v>1773</v>
      </c>
      <c r="K73" s="29">
        <v>-1875</v>
      </c>
      <c r="L73" s="29">
        <v>-1512</v>
      </c>
      <c r="M73" s="40">
        <v>2061</v>
      </c>
      <c r="N73" s="29">
        <v>-1707</v>
      </c>
      <c r="O73" s="29">
        <v>-3380</v>
      </c>
      <c r="P73" s="40">
        <v>1937</v>
      </c>
      <c r="Q73" s="40">
        <v>5975</v>
      </c>
      <c r="R73" s="29">
        <v>-9590</v>
      </c>
      <c r="S73" s="29">
        <v>-2358</v>
      </c>
      <c r="T73" s="40">
        <v>4648</v>
      </c>
      <c r="U73" s="40">
        <v>3199</v>
      </c>
      <c r="V73" s="40">
        <v>2082</v>
      </c>
      <c r="W73" s="40">
        <v>2801</v>
      </c>
      <c r="X73" s="40">
        <v>1073</v>
      </c>
      <c r="Y73" s="40">
        <v>380</v>
      </c>
      <c r="Z73" s="29">
        <v>-1924</v>
      </c>
      <c r="AA73" s="29">
        <v>-542</v>
      </c>
      <c r="AB73" s="40">
        <v>4006</v>
      </c>
      <c r="AC73" s="40">
        <v>865</v>
      </c>
      <c r="AD73" s="40">
        <v>937</v>
      </c>
      <c r="AE73" s="29">
        <v>-881</v>
      </c>
      <c r="AF73" s="29">
        <v>-1826</v>
      </c>
      <c r="AG73" s="40">
        <v>2812</v>
      </c>
      <c r="AH73" s="40">
        <v>930</v>
      </c>
      <c r="AI73" s="29">
        <v>-1348</v>
      </c>
      <c r="AJ73" s="40">
        <v>1549</v>
      </c>
      <c r="AK73" s="40">
        <v>599</v>
      </c>
      <c r="AL73" s="29">
        <v>-815</v>
      </c>
      <c r="AM73" s="40">
        <v>1704</v>
      </c>
      <c r="AN73" s="29">
        <v>-896</v>
      </c>
      <c r="AO73" s="29">
        <v>-4684</v>
      </c>
      <c r="AP73" s="40">
        <v>4615</v>
      </c>
      <c r="AQ73" s="40">
        <v>1386</v>
      </c>
      <c r="AR73" s="29">
        <v>-325</v>
      </c>
      <c r="AS73" s="40">
        <v>223</v>
      </c>
      <c r="AT73" s="41">
        <v>99</v>
      </c>
      <c r="AU73" s="40">
        <v>676</v>
      </c>
      <c r="AV73" s="30">
        <v>-59</v>
      </c>
      <c r="AW73" s="30">
        <v>-94</v>
      </c>
      <c r="AX73" s="40">
        <v>380</v>
      </c>
      <c r="AY73" s="40">
        <v>816</v>
      </c>
      <c r="AZ73" s="29">
        <v>-230</v>
      </c>
      <c r="BA73" s="29">
        <v>-225</v>
      </c>
      <c r="BB73" s="29">
        <v>-1645</v>
      </c>
      <c r="BC73" s="40">
        <v>991</v>
      </c>
    </row>
    <row r="74" spans="1:55" ht="15" customHeight="1">
      <c r="A74" s="15" t="s">
        <v>451</v>
      </c>
      <c r="B74" s="38">
        <v>12101</v>
      </c>
      <c r="C74" s="22">
        <v>-258</v>
      </c>
      <c r="D74" s="22">
        <v>-9543</v>
      </c>
      <c r="E74" s="37">
        <v>4927</v>
      </c>
      <c r="F74" s="37">
        <v>8096</v>
      </c>
      <c r="G74" s="38">
        <v>17384</v>
      </c>
      <c r="H74" s="22">
        <v>-3176</v>
      </c>
      <c r="I74" s="37">
        <v>345</v>
      </c>
      <c r="J74" s="37">
        <v>1773</v>
      </c>
      <c r="K74" s="22">
        <v>-1875</v>
      </c>
      <c r="L74" s="22">
        <v>-1512</v>
      </c>
      <c r="M74" s="37">
        <v>2061</v>
      </c>
      <c r="N74" s="22">
        <v>-1707</v>
      </c>
      <c r="O74" s="22">
        <v>-3380</v>
      </c>
      <c r="P74" s="37">
        <v>1937</v>
      </c>
      <c r="Q74" s="37">
        <v>5975</v>
      </c>
      <c r="R74" s="22">
        <v>-9590</v>
      </c>
      <c r="S74" s="22">
        <v>-2358</v>
      </c>
      <c r="T74" s="37">
        <v>4648</v>
      </c>
      <c r="U74" s="37">
        <v>3199</v>
      </c>
      <c r="V74" s="37">
        <v>2082</v>
      </c>
      <c r="W74" s="37">
        <v>2801</v>
      </c>
      <c r="X74" s="37">
        <v>1073</v>
      </c>
      <c r="Y74" s="37">
        <v>380</v>
      </c>
      <c r="Z74" s="22">
        <v>-1924</v>
      </c>
      <c r="AA74" s="22">
        <v>-542</v>
      </c>
      <c r="AB74" s="37">
        <v>4006</v>
      </c>
      <c r="AC74" s="37">
        <v>865</v>
      </c>
      <c r="AD74" s="37">
        <v>937</v>
      </c>
      <c r="AE74" s="22">
        <v>-881</v>
      </c>
      <c r="AF74" s="22">
        <v>-1826</v>
      </c>
      <c r="AG74" s="37">
        <v>2812</v>
      </c>
      <c r="AH74" s="37">
        <v>930</v>
      </c>
      <c r="AI74" s="22">
        <v>-1348</v>
      </c>
      <c r="AJ74" s="37">
        <v>1549</v>
      </c>
      <c r="AK74" s="37">
        <v>599</v>
      </c>
      <c r="AL74" s="22">
        <v>-815</v>
      </c>
      <c r="AM74" s="37">
        <v>1704</v>
      </c>
      <c r="AN74" s="22">
        <v>-896</v>
      </c>
      <c r="AO74" s="22">
        <v>-4684</v>
      </c>
      <c r="AP74" s="37">
        <v>4615</v>
      </c>
      <c r="AQ74" s="37">
        <v>1386</v>
      </c>
      <c r="AR74" s="22">
        <v>-325</v>
      </c>
      <c r="AS74" s="37">
        <v>223</v>
      </c>
      <c r="AT74" s="36">
        <v>99</v>
      </c>
      <c r="AU74" s="37">
        <v>676</v>
      </c>
      <c r="AV74" s="21">
        <v>-59</v>
      </c>
      <c r="AW74" s="21">
        <v>-94</v>
      </c>
      <c r="AX74" s="37">
        <v>380</v>
      </c>
      <c r="AY74" s="37">
        <v>816</v>
      </c>
      <c r="AZ74" s="22">
        <v>-230</v>
      </c>
      <c r="BA74" s="22">
        <v>-225</v>
      </c>
      <c r="BB74" s="22">
        <v>-1645</v>
      </c>
      <c r="BC74" s="37">
        <v>991</v>
      </c>
    </row>
    <row r="75" spans="1:55" ht="15" customHeight="1">
      <c r="A75" s="12" t="s">
        <v>452</v>
      </c>
      <c r="B75" s="38">
        <v>33026</v>
      </c>
      <c r="C75" s="38">
        <v>33284</v>
      </c>
      <c r="D75" s="38">
        <v>42827</v>
      </c>
      <c r="E75" s="38">
        <v>37900</v>
      </c>
      <c r="F75" s="38">
        <v>29804</v>
      </c>
      <c r="G75" s="38">
        <v>12420</v>
      </c>
      <c r="H75" s="38">
        <v>15596</v>
      </c>
      <c r="I75" s="38">
        <v>15251</v>
      </c>
      <c r="J75" s="38">
        <v>13478</v>
      </c>
      <c r="K75" s="38">
        <v>15353</v>
      </c>
      <c r="L75" s="38">
        <v>16865</v>
      </c>
      <c r="M75" s="38">
        <v>14804</v>
      </c>
      <c r="N75" s="38">
        <v>16511</v>
      </c>
      <c r="O75" s="38">
        <v>19891</v>
      </c>
      <c r="P75" s="38">
        <v>17954</v>
      </c>
      <c r="Q75" s="38">
        <v>11979</v>
      </c>
      <c r="R75" s="38">
        <v>21569</v>
      </c>
      <c r="S75" s="38">
        <v>23927</v>
      </c>
      <c r="T75" s="38">
        <v>19279</v>
      </c>
      <c r="U75" s="38">
        <v>16080</v>
      </c>
      <c r="V75" s="38">
        <v>13998</v>
      </c>
      <c r="W75" s="38">
        <v>11197</v>
      </c>
      <c r="X75" s="38">
        <v>10124</v>
      </c>
      <c r="Y75" s="37">
        <v>9744</v>
      </c>
      <c r="Z75" s="38">
        <v>11668</v>
      </c>
      <c r="AA75" s="38">
        <v>12210</v>
      </c>
      <c r="AB75" s="37">
        <v>8204</v>
      </c>
      <c r="AC75" s="37">
        <v>7339</v>
      </c>
      <c r="AD75" s="37">
        <v>6402</v>
      </c>
      <c r="AE75" s="37">
        <v>7283</v>
      </c>
      <c r="AF75" s="37">
        <v>9109</v>
      </c>
      <c r="AG75" s="37">
        <v>6297</v>
      </c>
      <c r="AH75" s="37">
        <v>5108</v>
      </c>
      <c r="AI75" s="37">
        <v>6456</v>
      </c>
      <c r="AJ75" s="37">
        <v>4907</v>
      </c>
      <c r="AK75" s="37">
        <v>4308</v>
      </c>
      <c r="AL75" s="37">
        <v>5123</v>
      </c>
      <c r="AM75" s="37">
        <v>3419</v>
      </c>
      <c r="AN75" s="37">
        <v>4315</v>
      </c>
      <c r="AO75" s="37">
        <v>8999</v>
      </c>
      <c r="AP75" s="37">
        <v>4384</v>
      </c>
      <c r="AQ75" s="37">
        <v>2998</v>
      </c>
      <c r="AR75" s="37">
        <v>3323</v>
      </c>
      <c r="AS75" s="37">
        <v>3100</v>
      </c>
      <c r="AT75" s="37">
        <v>3001</v>
      </c>
      <c r="AU75" s="37">
        <v>2325</v>
      </c>
      <c r="AV75" s="37">
        <v>2384</v>
      </c>
      <c r="AW75" s="37">
        <v>2478</v>
      </c>
      <c r="AX75" s="37">
        <v>2098</v>
      </c>
      <c r="AY75" s="37">
        <v>1282</v>
      </c>
      <c r="AZ75" s="37">
        <v>1512</v>
      </c>
      <c r="BA75" s="37">
        <v>1131</v>
      </c>
      <c r="BB75" s="37">
        <v>2776</v>
      </c>
      <c r="BC75" s="37">
        <v>1785</v>
      </c>
    </row>
    <row r="76" spans="1:55" ht="15" customHeight="1">
      <c r="A76" s="12" t="s">
        <v>453</v>
      </c>
      <c r="B76" s="38">
        <v>45127</v>
      </c>
      <c r="C76" s="38">
        <v>33026</v>
      </c>
      <c r="D76" s="38">
        <v>33284</v>
      </c>
      <c r="E76" s="38">
        <v>42827</v>
      </c>
      <c r="F76" s="38">
        <v>37900</v>
      </c>
      <c r="G76" s="38">
        <v>29804</v>
      </c>
      <c r="H76" s="38">
        <v>12420</v>
      </c>
      <c r="I76" s="38">
        <v>15596</v>
      </c>
      <c r="J76" s="38">
        <v>15251</v>
      </c>
      <c r="K76" s="38">
        <v>13478</v>
      </c>
      <c r="L76" s="38">
        <v>15353</v>
      </c>
      <c r="M76" s="38">
        <v>16865</v>
      </c>
      <c r="N76" s="38">
        <v>14804</v>
      </c>
      <c r="O76" s="38">
        <v>16511</v>
      </c>
      <c r="P76" s="38">
        <v>19891</v>
      </c>
      <c r="Q76" s="38">
        <v>17954</v>
      </c>
      <c r="R76" s="38">
        <v>11979</v>
      </c>
      <c r="S76" s="38">
        <v>21569</v>
      </c>
      <c r="T76" s="38">
        <v>23927</v>
      </c>
      <c r="U76" s="38">
        <v>19279</v>
      </c>
      <c r="V76" s="38">
        <v>16080</v>
      </c>
      <c r="W76" s="38">
        <v>13998</v>
      </c>
      <c r="X76" s="38">
        <v>11197</v>
      </c>
      <c r="Y76" s="38">
        <v>10124</v>
      </c>
      <c r="Z76" s="37">
        <v>9744</v>
      </c>
      <c r="AA76" s="38">
        <v>11668</v>
      </c>
      <c r="AB76" s="38">
        <v>12210</v>
      </c>
      <c r="AC76" s="37">
        <v>8204</v>
      </c>
      <c r="AD76" s="37">
        <v>7339</v>
      </c>
      <c r="AE76" s="37">
        <v>6402</v>
      </c>
      <c r="AF76" s="37">
        <v>7283</v>
      </c>
      <c r="AG76" s="37">
        <v>9109</v>
      </c>
      <c r="AH76" s="37">
        <v>6038</v>
      </c>
      <c r="AI76" s="37">
        <v>5108</v>
      </c>
      <c r="AJ76" s="37">
        <v>6456</v>
      </c>
      <c r="AK76" s="37">
        <v>4907</v>
      </c>
      <c r="AL76" s="37">
        <v>4308</v>
      </c>
      <c r="AM76" s="37">
        <v>5123</v>
      </c>
      <c r="AN76" s="37">
        <v>3419</v>
      </c>
      <c r="AO76" s="37">
        <v>4315</v>
      </c>
      <c r="AP76" s="37">
        <v>8999</v>
      </c>
      <c r="AQ76" s="37">
        <v>4384</v>
      </c>
      <c r="AR76" s="37">
        <v>2998</v>
      </c>
      <c r="AS76" s="37">
        <v>3323</v>
      </c>
      <c r="AT76" s="37">
        <v>3100</v>
      </c>
      <c r="AU76" s="37">
        <v>3001</v>
      </c>
      <c r="AV76" s="37">
        <v>2325</v>
      </c>
      <c r="AW76" s="37">
        <v>2384</v>
      </c>
      <c r="AX76" s="37">
        <v>2478</v>
      </c>
      <c r="AY76" s="37">
        <v>2098</v>
      </c>
      <c r="AZ76" s="37">
        <v>1282</v>
      </c>
      <c r="BA76" s="37">
        <v>906</v>
      </c>
      <c r="BB76" s="37">
        <v>1131</v>
      </c>
      <c r="BC76" s="37">
        <v>2776</v>
      </c>
    </row>
    <row r="77" spans="1:55" ht="15" customHeight="1">
      <c r="A77" s="10" t="s">
        <v>454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15" customHeight="1">
      <c r="A78" s="12" t="s">
        <v>455</v>
      </c>
      <c r="B78" s="37">
        <v>1767</v>
      </c>
      <c r="C78" s="37">
        <v>5929</v>
      </c>
      <c r="D78" s="37">
        <v>630</v>
      </c>
      <c r="E78" s="37">
        <v>4591</v>
      </c>
      <c r="F78" s="37">
        <v>509</v>
      </c>
      <c r="G78" s="37">
        <v>1102</v>
      </c>
      <c r="H78" s="37">
        <v>405</v>
      </c>
      <c r="I78" s="37">
        <v>1760</v>
      </c>
      <c r="J78" s="37">
        <v>2006</v>
      </c>
      <c r="K78" s="37">
        <v>2139</v>
      </c>
      <c r="L78" s="37">
        <v>502</v>
      </c>
      <c r="M78" s="37">
        <v>606</v>
      </c>
      <c r="N78" s="37">
        <v>1625</v>
      </c>
      <c r="O78" s="37">
        <v>3387</v>
      </c>
      <c r="P78" s="37">
        <v>2907</v>
      </c>
      <c r="Q78" s="37">
        <v>1107</v>
      </c>
      <c r="R78" s="37">
        <v>1872</v>
      </c>
      <c r="S78" s="37">
        <v>1041</v>
      </c>
      <c r="T78" s="37">
        <v>209</v>
      </c>
      <c r="U78" s="37">
        <v>2654</v>
      </c>
      <c r="V78" s="37">
        <v>832</v>
      </c>
      <c r="W78" s="37">
        <v>1014</v>
      </c>
      <c r="X78" s="37">
        <v>682</v>
      </c>
      <c r="Y78" s="37">
        <v>1034</v>
      </c>
      <c r="Z78" s="37">
        <v>447</v>
      </c>
      <c r="AA78" s="37">
        <v>1545</v>
      </c>
      <c r="AB78" s="37">
        <v>736</v>
      </c>
      <c r="AC78" s="37">
        <v>324</v>
      </c>
      <c r="AD78" s="37">
        <v>434</v>
      </c>
      <c r="AE78" s="37">
        <v>695</v>
      </c>
      <c r="AF78" s="37">
        <v>664</v>
      </c>
      <c r="AG78" s="37">
        <v>446</v>
      </c>
      <c r="AH78" s="37">
        <v>357</v>
      </c>
      <c r="AI78" s="37">
        <v>237</v>
      </c>
      <c r="AJ78" s="37">
        <v>170</v>
      </c>
      <c r="AK78" s="36">
        <v>71</v>
      </c>
      <c r="AL78" s="36">
        <v>40</v>
      </c>
      <c r="AM78" s="36">
        <v>40</v>
      </c>
      <c r="AN78" s="37">
        <v>119</v>
      </c>
      <c r="AO78" s="36">
        <v>71</v>
      </c>
      <c r="AP78" s="36">
        <v>46</v>
      </c>
      <c r="AQ78" s="36">
        <v>24</v>
      </c>
      <c r="AR78" s="36">
        <v>37</v>
      </c>
      <c r="AS78" s="36">
        <v>21</v>
      </c>
      <c r="AT78" s="38"/>
      <c r="AU78" s="36">
        <v>9</v>
      </c>
      <c r="AV78" s="36">
        <v>9</v>
      </c>
      <c r="AW78" s="22">
        <v>-131</v>
      </c>
      <c r="AX78" s="36">
        <v>2</v>
      </c>
      <c r="AY78" s="36">
        <v>8</v>
      </c>
      <c r="AZ78" s="37">
        <v>174</v>
      </c>
      <c r="BA78" s="36">
        <v>3</v>
      </c>
      <c r="BB78" s="36">
        <v>73</v>
      </c>
      <c r="BC78" s="37">
        <v>103</v>
      </c>
    </row>
    <row r="79" spans="1:55" ht="15" customHeight="1">
      <c r="A79" s="12" t="s">
        <v>456</v>
      </c>
      <c r="B79" s="37">
        <v>111</v>
      </c>
      <c r="C79" s="37">
        <v>124</v>
      </c>
      <c r="D79" s="37">
        <v>121</v>
      </c>
      <c r="E79" s="37">
        <v>146</v>
      </c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6">
        <v>3</v>
      </c>
      <c r="W79" s="36">
        <v>4</v>
      </c>
      <c r="X79" s="36">
        <v>2</v>
      </c>
      <c r="Y79" s="36">
        <v>1</v>
      </c>
      <c r="Z79" s="38"/>
      <c r="AA79" s="38"/>
      <c r="AB79" s="38"/>
      <c r="AC79" s="38">
        <v>0</v>
      </c>
      <c r="AD79" s="38"/>
      <c r="AE79" s="38"/>
      <c r="AF79" s="38"/>
      <c r="AG79" s="38">
        <v>0</v>
      </c>
      <c r="AH79" s="38">
        <v>0</v>
      </c>
      <c r="AI79" s="38">
        <v>0</v>
      </c>
      <c r="AJ79" s="36">
        <v>11</v>
      </c>
      <c r="AK79" s="36">
        <v>2</v>
      </c>
      <c r="AL79" s="36">
        <v>3</v>
      </c>
      <c r="AM79" s="36">
        <v>2</v>
      </c>
      <c r="AN79" s="36">
        <v>3</v>
      </c>
      <c r="AO79" s="36">
        <v>3</v>
      </c>
      <c r="AP79" s="36">
        <v>3</v>
      </c>
      <c r="AQ79" s="36">
        <v>4</v>
      </c>
      <c r="AR79" s="36">
        <v>4</v>
      </c>
      <c r="AS79" s="36">
        <v>5</v>
      </c>
      <c r="AT79" s="36">
        <v>7</v>
      </c>
      <c r="AU79" s="36">
        <v>14</v>
      </c>
      <c r="AV79" s="36">
        <v>12</v>
      </c>
      <c r="AW79" s="36">
        <v>8</v>
      </c>
      <c r="AX79" s="36">
        <v>11</v>
      </c>
      <c r="AY79" s="36">
        <v>10</v>
      </c>
      <c r="AZ79" s="36">
        <v>9</v>
      </c>
      <c r="BA79" s="36">
        <v>6</v>
      </c>
      <c r="BB79" s="36">
        <v>6</v>
      </c>
      <c r="BC79" s="36">
        <v>7</v>
      </c>
    </row>
    <row r="80" spans="1:55" ht="15" customHeight="1">
      <c r="A80" s="12" t="s">
        <v>457</v>
      </c>
      <c r="B80" s="38">
        <v>22654</v>
      </c>
      <c r="C80" s="38">
        <v>20111</v>
      </c>
      <c r="D80" s="38">
        <v>19023</v>
      </c>
      <c r="E80" s="38">
        <v>20675</v>
      </c>
      <c r="F80" s="38">
        <v>21397</v>
      </c>
      <c r="G80" s="38">
        <v>13778</v>
      </c>
      <c r="H80" s="38">
        <v>11427</v>
      </c>
      <c r="I80" s="38">
        <v>12580</v>
      </c>
      <c r="J80" s="37">
        <v>9124</v>
      </c>
      <c r="K80" s="38">
        <v>11753</v>
      </c>
      <c r="L80" s="38">
        <v>11335</v>
      </c>
      <c r="M80" s="38">
        <v>15488</v>
      </c>
      <c r="N80" s="38">
        <v>12707</v>
      </c>
      <c r="O80" s="38">
        <v>15137</v>
      </c>
      <c r="P80" s="38">
        <v>13651</v>
      </c>
      <c r="Q80" s="38">
        <v>14552</v>
      </c>
      <c r="R80" s="37">
        <v>9767</v>
      </c>
      <c r="S80" s="37">
        <v>8834</v>
      </c>
      <c r="T80" s="37">
        <v>8317</v>
      </c>
      <c r="U80" s="37">
        <v>9691</v>
      </c>
      <c r="V80" s="37">
        <v>8960</v>
      </c>
      <c r="W80" s="37">
        <v>5430</v>
      </c>
      <c r="X80" s="37">
        <v>4983</v>
      </c>
      <c r="Y80" s="37">
        <v>9199</v>
      </c>
      <c r="Z80" s="37">
        <v>7313</v>
      </c>
      <c r="AA80" s="37">
        <v>7436</v>
      </c>
      <c r="AB80" s="37">
        <v>6853</v>
      </c>
      <c r="AC80" s="37">
        <v>5717</v>
      </c>
      <c r="AD80" s="37">
        <v>6400</v>
      </c>
      <c r="AE80" s="37">
        <v>5689</v>
      </c>
      <c r="AF80" s="37">
        <v>4523</v>
      </c>
      <c r="AG80" s="37">
        <v>4765</v>
      </c>
      <c r="AH80" s="37">
        <v>4023</v>
      </c>
      <c r="AI80" s="37">
        <v>3590</v>
      </c>
      <c r="AJ80" s="37">
        <v>2972</v>
      </c>
      <c r="AK80" s="37">
        <v>4452</v>
      </c>
      <c r="AL80" s="37">
        <v>1762</v>
      </c>
      <c r="AM80" s="37">
        <v>1876</v>
      </c>
      <c r="AN80" s="37">
        <v>1446</v>
      </c>
      <c r="AO80" s="37">
        <v>3665</v>
      </c>
      <c r="AP80" s="37">
        <v>1446</v>
      </c>
      <c r="AQ80" s="37">
        <v>1305</v>
      </c>
      <c r="AR80" s="37">
        <v>1172</v>
      </c>
      <c r="AS80" s="37">
        <v>1039</v>
      </c>
      <c r="AT80" s="37">
        <v>1001</v>
      </c>
      <c r="AU80" s="37">
        <v>877</v>
      </c>
      <c r="AV80" s="37">
        <v>629</v>
      </c>
      <c r="AW80" s="37">
        <v>727</v>
      </c>
      <c r="AX80" s="37">
        <v>244</v>
      </c>
      <c r="AY80" s="37">
        <v>744</v>
      </c>
      <c r="AZ80" s="37">
        <v>395</v>
      </c>
      <c r="BA80" s="37">
        <v>379</v>
      </c>
      <c r="BB80" s="37">
        <v>365</v>
      </c>
      <c r="BC80" s="37">
        <v>292</v>
      </c>
    </row>
    <row r="81" spans="1:55" ht="15" customHeight="1">
      <c r="A81" s="12" t="s">
        <v>458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>
        <v>12563</v>
      </c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</row>
    <row r="82" spans="1:55" ht="15" customHeight="1">
      <c r="A82" s="12" t="s">
        <v>615</v>
      </c>
      <c r="B82" s="38">
        <v>10081</v>
      </c>
      <c r="C82" s="37">
        <v>7565</v>
      </c>
      <c r="D82" s="38">
        <v>16281</v>
      </c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</row>
    <row r="83" spans="1:55" ht="15" customHeight="1">
      <c r="A83" s="12" t="s">
        <v>459</v>
      </c>
      <c r="B83" s="37">
        <v>8818</v>
      </c>
      <c r="C83" s="37">
        <v>6299</v>
      </c>
      <c r="D83" s="38">
        <v>15008</v>
      </c>
      <c r="E83" s="37">
        <v>5942</v>
      </c>
      <c r="F83" s="37">
        <v>3569</v>
      </c>
      <c r="G83" s="37">
        <v>898</v>
      </c>
      <c r="H83" s="37">
        <v>9365</v>
      </c>
      <c r="I83" s="37">
        <v>6863</v>
      </c>
      <c r="J83" s="37">
        <v>6354</v>
      </c>
      <c r="K83" s="37">
        <v>5233</v>
      </c>
      <c r="L83" s="37">
        <v>9506</v>
      </c>
      <c r="M83" s="38">
        <v>20061</v>
      </c>
      <c r="N83" s="38">
        <v>13458</v>
      </c>
      <c r="O83" s="37">
        <v>7079</v>
      </c>
      <c r="P83" s="37">
        <v>3939</v>
      </c>
      <c r="Q83" s="37">
        <v>1929</v>
      </c>
      <c r="R83" s="37">
        <v>1725</v>
      </c>
      <c r="S83" s="37">
        <v>1368</v>
      </c>
      <c r="T83" s="37">
        <v>1250</v>
      </c>
      <c r="U83" s="37">
        <v>1296</v>
      </c>
      <c r="V83" s="37">
        <v>1148</v>
      </c>
      <c r="W83" s="37">
        <v>1145</v>
      </c>
      <c r="X83" s="37">
        <v>613</v>
      </c>
      <c r="Y83" s="37">
        <v>3500</v>
      </c>
      <c r="Z83" s="37">
        <v>4256</v>
      </c>
      <c r="AA83" s="37">
        <v>3349</v>
      </c>
      <c r="AB83" s="37">
        <v>1774</v>
      </c>
      <c r="AC83" s="37">
        <v>958</v>
      </c>
      <c r="AD83" s="37">
        <v>640</v>
      </c>
      <c r="AE83" s="37">
        <v>150</v>
      </c>
      <c r="AF83" s="37">
        <v>228</v>
      </c>
      <c r="AG83" s="38">
        <v>0</v>
      </c>
      <c r="AH83" s="38">
        <v>0</v>
      </c>
      <c r="AI83" s="38">
        <v>0</v>
      </c>
      <c r="AJ83" s="38">
        <v>0</v>
      </c>
      <c r="AK83" s="38"/>
      <c r="AL83" s="38"/>
      <c r="AM83" s="38"/>
      <c r="AN83" s="38"/>
      <c r="AO83" s="38"/>
      <c r="AP83" s="38"/>
      <c r="AQ83" s="38"/>
      <c r="AR83" s="38"/>
      <c r="AS83" s="22">
        <v>-1478</v>
      </c>
      <c r="AT83" s="38">
        <v>0</v>
      </c>
      <c r="AU83" s="38"/>
      <c r="AV83" s="38"/>
      <c r="AW83" s="38">
        <v>0</v>
      </c>
      <c r="AX83" s="36">
        <v>1</v>
      </c>
      <c r="AY83" s="22">
        <v>-6761</v>
      </c>
      <c r="AZ83" s="38"/>
      <c r="BA83" s="38">
        <v>0</v>
      </c>
      <c r="BB83" s="38">
        <v>0</v>
      </c>
      <c r="BC83" s="22">
        <v>-998</v>
      </c>
    </row>
    <row r="84" spans="1:55" ht="15" customHeight="1">
      <c r="A84" s="12" t="s">
        <v>460</v>
      </c>
      <c r="B84" s="37">
        <v>4027</v>
      </c>
      <c r="C84" s="37">
        <v>3637</v>
      </c>
      <c r="D84" s="37">
        <v>3374</v>
      </c>
      <c r="E84" s="37">
        <v>3172</v>
      </c>
      <c r="F84" s="37">
        <v>2859</v>
      </c>
      <c r="G84" s="37">
        <v>2623</v>
      </c>
      <c r="H84" s="37">
        <v>2524</v>
      </c>
      <c r="I84" s="37">
        <v>2376</v>
      </c>
      <c r="J84" s="37">
        <v>2175</v>
      </c>
      <c r="K84" s="37">
        <v>1979</v>
      </c>
      <c r="L84" s="37">
        <v>2156</v>
      </c>
      <c r="M84" s="37">
        <v>2014</v>
      </c>
      <c r="N84" s="37">
        <v>1995</v>
      </c>
      <c r="O84" s="37">
        <v>1986</v>
      </c>
      <c r="P84" s="37">
        <v>1972</v>
      </c>
      <c r="Q84" s="37">
        <v>1863</v>
      </c>
      <c r="R84" s="37">
        <v>1698</v>
      </c>
      <c r="S84" s="37">
        <v>1704</v>
      </c>
      <c r="T84" s="37">
        <v>1597</v>
      </c>
      <c r="U84" s="37">
        <v>1468</v>
      </c>
      <c r="V84" s="37">
        <v>1416</v>
      </c>
      <c r="W84" s="37">
        <v>1502</v>
      </c>
      <c r="X84" s="37">
        <v>1355</v>
      </c>
      <c r="Y84" s="37">
        <v>1225</v>
      </c>
      <c r="Z84" s="37">
        <v>1107</v>
      </c>
      <c r="AA84" s="37">
        <v>1034</v>
      </c>
      <c r="AB84" s="37">
        <v>949</v>
      </c>
      <c r="AC84" s="37">
        <v>853</v>
      </c>
      <c r="AD84" s="37">
        <v>772</v>
      </c>
      <c r="AE84" s="37">
        <v>729</v>
      </c>
      <c r="AF84" s="37">
        <v>671</v>
      </c>
      <c r="AG84" s="37">
        <v>614</v>
      </c>
      <c r="AH84" s="37">
        <v>591</v>
      </c>
      <c r="AI84" s="37">
        <v>585</v>
      </c>
      <c r="AJ84" s="37">
        <v>552</v>
      </c>
      <c r="AK84" s="37">
        <v>543</v>
      </c>
      <c r="AL84" s="37">
        <v>486</v>
      </c>
      <c r="AM84" s="37">
        <v>459</v>
      </c>
      <c r="AN84" s="37">
        <v>457</v>
      </c>
      <c r="AO84" s="37">
        <v>433</v>
      </c>
      <c r="AP84" s="37">
        <v>289</v>
      </c>
      <c r="AQ84" s="37">
        <v>257</v>
      </c>
      <c r="AR84" s="37">
        <v>264</v>
      </c>
      <c r="AS84" s="37">
        <v>274</v>
      </c>
      <c r="AT84" s="37">
        <v>274</v>
      </c>
      <c r="AU84" s="37">
        <v>222</v>
      </c>
      <c r="AV84" s="37">
        <v>241</v>
      </c>
      <c r="AW84" s="37">
        <v>224</v>
      </c>
      <c r="AX84" s="37">
        <v>176</v>
      </c>
      <c r="AY84" s="37">
        <v>139</v>
      </c>
      <c r="AZ84" s="37">
        <v>110</v>
      </c>
      <c r="BA84" s="36">
        <v>97</v>
      </c>
      <c r="BB84" s="36">
        <v>72</v>
      </c>
      <c r="BC84" s="36">
        <v>51</v>
      </c>
    </row>
    <row r="85" spans="1:55" ht="15" customHeight="1">
      <c r="A85" s="12" t="s">
        <v>461</v>
      </c>
      <c r="B85" s="38">
        <v>25954</v>
      </c>
      <c r="C85" s="38">
        <v>10898</v>
      </c>
      <c r="D85" s="38">
        <v>12531</v>
      </c>
      <c r="E85" s="38">
        <v>11505</v>
      </c>
      <c r="F85" s="38">
        <v>13639</v>
      </c>
      <c r="G85" s="38">
        <v>19410</v>
      </c>
      <c r="H85" s="37">
        <v>6911</v>
      </c>
      <c r="I85" s="37">
        <v>5288</v>
      </c>
      <c r="J85" s="38">
        <v>10095</v>
      </c>
      <c r="K85" s="37">
        <v>4449</v>
      </c>
      <c r="L85" s="37">
        <v>8528</v>
      </c>
      <c r="M85" s="38">
        <v>12563</v>
      </c>
      <c r="N85" s="37">
        <v>9545</v>
      </c>
      <c r="O85" s="37">
        <v>8512</v>
      </c>
      <c r="P85" s="37">
        <v>7819</v>
      </c>
      <c r="Q85" s="37">
        <v>9221</v>
      </c>
      <c r="R85" s="37">
        <v>5951</v>
      </c>
      <c r="S85" s="37">
        <v>513</v>
      </c>
      <c r="T85" s="37">
        <v>7343</v>
      </c>
      <c r="U85" s="37">
        <v>4842</v>
      </c>
      <c r="V85" s="37">
        <v>5631</v>
      </c>
      <c r="W85" s="37">
        <v>4841</v>
      </c>
      <c r="X85" s="37">
        <v>5346</v>
      </c>
      <c r="Y85" s="37">
        <v>3317</v>
      </c>
      <c r="Z85" s="37">
        <v>4156</v>
      </c>
      <c r="AA85" s="37">
        <v>2838</v>
      </c>
      <c r="AB85" s="37">
        <v>5048</v>
      </c>
      <c r="AC85" s="37">
        <v>5408</v>
      </c>
      <c r="AD85" s="37">
        <v>4372</v>
      </c>
      <c r="AE85" s="37">
        <v>3916</v>
      </c>
      <c r="AF85" s="37">
        <v>3787</v>
      </c>
      <c r="AG85" s="37">
        <v>3661</v>
      </c>
      <c r="AH85" s="37">
        <v>2941</v>
      </c>
      <c r="AI85" s="37">
        <v>2670</v>
      </c>
      <c r="AJ85" s="37">
        <v>2033</v>
      </c>
      <c r="AK85" s="37">
        <v>3844</v>
      </c>
      <c r="AL85" s="37">
        <v>1389</v>
      </c>
      <c r="AM85" s="37">
        <v>1294</v>
      </c>
      <c r="AN85" s="37">
        <v>1151</v>
      </c>
      <c r="AO85" s="37">
        <v>2891</v>
      </c>
      <c r="AP85" s="37">
        <v>717</v>
      </c>
      <c r="AQ85" s="37">
        <v>806</v>
      </c>
      <c r="AR85" s="37">
        <v>838</v>
      </c>
      <c r="AS85" s="37">
        <v>648</v>
      </c>
      <c r="AT85" s="22">
        <v>-925</v>
      </c>
      <c r="AU85" s="37">
        <v>963</v>
      </c>
      <c r="AV85" s="37">
        <v>283</v>
      </c>
      <c r="AW85" s="37">
        <v>1844</v>
      </c>
      <c r="AX85" s="21">
        <v>-9</v>
      </c>
      <c r="AY85" s="22">
        <v>-245</v>
      </c>
      <c r="AZ85" s="21">
        <v>-83</v>
      </c>
      <c r="BA85" s="37">
        <v>383</v>
      </c>
      <c r="BB85" s="21">
        <v>-56</v>
      </c>
      <c r="BC85" s="21">
        <v>-87</v>
      </c>
    </row>
    <row r="86" spans="1:55" ht="15" customHeight="1">
      <c r="A86" s="12" t="s">
        <v>462</v>
      </c>
      <c r="B86" s="38">
        <v>15203</v>
      </c>
      <c r="C86" s="37">
        <v>9931</v>
      </c>
      <c r="D86" s="38">
        <v>11573</v>
      </c>
      <c r="E86" s="38">
        <v>11739</v>
      </c>
      <c r="F86" s="38">
        <v>13859</v>
      </c>
      <c r="G86" s="38">
        <v>11093</v>
      </c>
      <c r="H86" s="37">
        <v>7156</v>
      </c>
      <c r="I86" s="37">
        <v>5468</v>
      </c>
      <c r="J86" s="37">
        <v>317</v>
      </c>
      <c r="K86" s="37">
        <v>4624</v>
      </c>
      <c r="L86" s="37">
        <v>8635</v>
      </c>
      <c r="M86" s="38">
        <v>12735</v>
      </c>
      <c r="N86" s="37">
        <v>9776</v>
      </c>
      <c r="O86" s="37">
        <v>8635</v>
      </c>
      <c r="P86" s="37">
        <v>7970</v>
      </c>
      <c r="Q86" s="37">
        <v>9427</v>
      </c>
      <c r="R86" s="37">
        <v>6140</v>
      </c>
      <c r="S86" s="37">
        <v>622</v>
      </c>
      <c r="T86" s="37">
        <v>7443</v>
      </c>
      <c r="U86" s="37">
        <v>4983</v>
      </c>
      <c r="V86" s="37">
        <v>5775</v>
      </c>
      <c r="W86" s="37">
        <v>4983</v>
      </c>
      <c r="X86" s="37">
        <v>5471</v>
      </c>
      <c r="Y86" s="37">
        <v>3317</v>
      </c>
      <c r="Z86" s="37">
        <v>4156</v>
      </c>
      <c r="AA86" s="37">
        <v>2838</v>
      </c>
      <c r="AB86" s="37">
        <v>5048</v>
      </c>
      <c r="AC86" s="37">
        <v>5408</v>
      </c>
      <c r="AD86" s="37">
        <v>4372</v>
      </c>
      <c r="AE86" s="37">
        <v>3916</v>
      </c>
      <c r="AF86" s="37">
        <v>3787</v>
      </c>
      <c r="AG86" s="37">
        <v>3661</v>
      </c>
      <c r="AH86" s="37">
        <v>2941</v>
      </c>
      <c r="AI86" s="37">
        <v>2670</v>
      </c>
      <c r="AJ86" s="37">
        <v>2345</v>
      </c>
      <c r="AK86" s="37">
        <v>3856</v>
      </c>
      <c r="AL86" s="37">
        <v>1412</v>
      </c>
      <c r="AM86" s="37">
        <v>1331</v>
      </c>
      <c r="AN86" s="37">
        <v>1198</v>
      </c>
      <c r="AO86" s="37">
        <v>2935</v>
      </c>
      <c r="AP86" s="37">
        <v>766</v>
      </c>
      <c r="AQ86" s="37">
        <v>872</v>
      </c>
      <c r="AR86" s="37">
        <v>922</v>
      </c>
      <c r="AS86" s="37">
        <v>748</v>
      </c>
      <c r="AT86" s="37">
        <v>666</v>
      </c>
      <c r="AU86" s="37">
        <v>1054</v>
      </c>
      <c r="AV86" s="37">
        <v>392</v>
      </c>
      <c r="AW86" s="37">
        <v>483</v>
      </c>
      <c r="AX86" s="36">
        <v>79</v>
      </c>
      <c r="AY86" s="22">
        <v>-173</v>
      </c>
      <c r="AZ86" s="21">
        <v>-12</v>
      </c>
      <c r="BA86" s="37">
        <v>429</v>
      </c>
      <c r="BB86" s="21">
        <v>-3</v>
      </c>
      <c r="BC86" s="37">
        <v>192</v>
      </c>
    </row>
    <row r="87" spans="1:55" ht="15" customHeight="1">
      <c r="A87" s="12" t="s">
        <v>463</v>
      </c>
      <c r="B87" s="38">
        <v>16466</v>
      </c>
      <c r="C87" s="38">
        <v>11197</v>
      </c>
      <c r="D87" s="38">
        <v>12846</v>
      </c>
      <c r="E87" s="38">
        <v>11739</v>
      </c>
      <c r="F87" s="38">
        <v>13859</v>
      </c>
      <c r="G87" s="38">
        <v>11093</v>
      </c>
      <c r="H87" s="37">
        <v>7156</v>
      </c>
      <c r="I87" s="37">
        <v>5468</v>
      </c>
      <c r="J87" s="37">
        <v>317</v>
      </c>
      <c r="K87" s="37">
        <v>4624</v>
      </c>
      <c r="L87" s="37">
        <v>8635</v>
      </c>
      <c r="M87" s="38">
        <v>12735</v>
      </c>
      <c r="N87" s="37">
        <v>9776</v>
      </c>
      <c r="O87" s="37">
        <v>8635</v>
      </c>
      <c r="P87" s="37">
        <v>7970</v>
      </c>
      <c r="Q87" s="37">
        <v>9427</v>
      </c>
      <c r="R87" s="37">
        <v>6140</v>
      </c>
      <c r="S87" s="37">
        <v>622</v>
      </c>
      <c r="T87" s="37">
        <v>7443</v>
      </c>
      <c r="U87" s="37">
        <v>4983</v>
      </c>
      <c r="V87" s="37">
        <v>5775</v>
      </c>
      <c r="W87" s="37">
        <v>4983</v>
      </c>
      <c r="X87" s="37">
        <v>5471</v>
      </c>
      <c r="Y87" s="37">
        <v>3317</v>
      </c>
      <c r="Z87" s="37">
        <v>4156</v>
      </c>
      <c r="AA87" s="37">
        <v>2838</v>
      </c>
      <c r="AB87" s="37">
        <v>5048</v>
      </c>
      <c r="AC87" s="37">
        <v>5408</v>
      </c>
      <c r="AD87" s="37">
        <v>4372</v>
      </c>
      <c r="AE87" s="37">
        <v>3916</v>
      </c>
      <c r="AF87" s="37">
        <v>3787</v>
      </c>
      <c r="AG87" s="37">
        <v>3661</v>
      </c>
      <c r="AH87" s="37">
        <v>2941</v>
      </c>
      <c r="AI87" s="37">
        <v>2670</v>
      </c>
      <c r="AJ87" s="37">
        <v>2345</v>
      </c>
      <c r="AK87" s="37">
        <v>3856</v>
      </c>
      <c r="AL87" s="37">
        <v>1412</v>
      </c>
      <c r="AM87" s="37">
        <v>1331</v>
      </c>
      <c r="AN87" s="37">
        <v>1198</v>
      </c>
      <c r="AO87" s="37">
        <v>2935</v>
      </c>
      <c r="AP87" s="37">
        <v>766</v>
      </c>
      <c r="AQ87" s="37">
        <v>872</v>
      </c>
      <c r="AR87" s="37">
        <v>922</v>
      </c>
      <c r="AS87" s="37">
        <v>748</v>
      </c>
      <c r="AT87" s="37">
        <v>666</v>
      </c>
      <c r="AU87" s="37">
        <v>1054</v>
      </c>
      <c r="AV87" s="37">
        <v>392</v>
      </c>
      <c r="AW87" s="37">
        <v>483</v>
      </c>
      <c r="AX87" s="36">
        <v>79</v>
      </c>
      <c r="AY87" s="22">
        <v>-173</v>
      </c>
      <c r="AZ87" s="21">
        <v>-12</v>
      </c>
      <c r="BA87" s="37">
        <v>429</v>
      </c>
      <c r="BB87" s="21">
        <v>-3</v>
      </c>
      <c r="BC87" s="37">
        <v>192</v>
      </c>
    </row>
    <row r="88" spans="1:55" ht="15" customHeight="1">
      <c r="A88" s="12" t="s">
        <v>464</v>
      </c>
      <c r="B88" s="37">
        <v>1280</v>
      </c>
      <c r="C88" s="37">
        <v>1284</v>
      </c>
      <c r="D88" s="37">
        <v>1273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38">
        <v>0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</row>
  </sheetData>
  <mergeCells count="231">
    <mergeCell ref="B14"/>
    <mergeCell ref="E12"/>
    <mergeCell ref="E13"/>
    <mergeCell ref="E14"/>
    <mergeCell ref="H12"/>
    <mergeCell ref="H13"/>
    <mergeCell ref="H14"/>
    <mergeCell ref="U11:X11"/>
    <mergeCell ref="AG11:AJ11"/>
    <mergeCell ref="Y12"/>
    <mergeCell ref="Y13"/>
    <mergeCell ref="Y14"/>
    <mergeCell ref="AE12"/>
    <mergeCell ref="AE13"/>
    <mergeCell ref="AE14"/>
    <mergeCell ref="Y11:AB11"/>
    <mergeCell ref="AC11:AF11"/>
    <mergeCell ref="B11"/>
    <mergeCell ref="C11:D11"/>
    <mergeCell ref="E11:H11"/>
    <mergeCell ref="I11:L11"/>
    <mergeCell ref="M11:P11"/>
    <mergeCell ref="Q11:T11"/>
    <mergeCell ref="B13"/>
    <mergeCell ref="AK11:AN11"/>
    <mergeCell ref="AO11:AR11"/>
    <mergeCell ref="AS11:AV11"/>
    <mergeCell ref="AW11:AZ11"/>
    <mergeCell ref="BA11:BC11"/>
    <mergeCell ref="B15"/>
    <mergeCell ref="C12"/>
    <mergeCell ref="C13"/>
    <mergeCell ref="C14"/>
    <mergeCell ref="C15"/>
    <mergeCell ref="D12"/>
    <mergeCell ref="D13"/>
    <mergeCell ref="D14"/>
    <mergeCell ref="D15"/>
    <mergeCell ref="B12"/>
    <mergeCell ref="E15"/>
    <mergeCell ref="F12"/>
    <mergeCell ref="F13"/>
    <mergeCell ref="F14"/>
    <mergeCell ref="F15"/>
    <mergeCell ref="G12"/>
    <mergeCell ref="G13"/>
    <mergeCell ref="G14"/>
    <mergeCell ref="G15"/>
    <mergeCell ref="H15"/>
    <mergeCell ref="I12"/>
    <mergeCell ref="I13"/>
    <mergeCell ref="I14"/>
    <mergeCell ref="I15"/>
    <mergeCell ref="J12"/>
    <mergeCell ref="J13"/>
    <mergeCell ref="J14"/>
    <mergeCell ref="J15"/>
    <mergeCell ref="K15"/>
    <mergeCell ref="L12"/>
    <mergeCell ref="L13"/>
    <mergeCell ref="L14"/>
    <mergeCell ref="L15"/>
    <mergeCell ref="M12"/>
    <mergeCell ref="M13"/>
    <mergeCell ref="M14"/>
    <mergeCell ref="M15"/>
    <mergeCell ref="K12"/>
    <mergeCell ref="K13"/>
    <mergeCell ref="K14"/>
    <mergeCell ref="N15"/>
    <mergeCell ref="O12"/>
    <mergeCell ref="O13"/>
    <mergeCell ref="O14"/>
    <mergeCell ref="O15"/>
    <mergeCell ref="P12"/>
    <mergeCell ref="P13"/>
    <mergeCell ref="P14"/>
    <mergeCell ref="P15"/>
    <mergeCell ref="N12"/>
    <mergeCell ref="N13"/>
    <mergeCell ref="N14"/>
    <mergeCell ref="X14"/>
    <mergeCell ref="X15"/>
    <mergeCell ref="Q15"/>
    <mergeCell ref="R12"/>
    <mergeCell ref="R13"/>
    <mergeCell ref="R14"/>
    <mergeCell ref="R15"/>
    <mergeCell ref="S12"/>
    <mergeCell ref="S13"/>
    <mergeCell ref="S14"/>
    <mergeCell ref="S15"/>
    <mergeCell ref="Q12"/>
    <mergeCell ref="Q13"/>
    <mergeCell ref="Q14"/>
    <mergeCell ref="AE15"/>
    <mergeCell ref="AD12"/>
    <mergeCell ref="AD13"/>
    <mergeCell ref="AD14"/>
    <mergeCell ref="AD15"/>
    <mergeCell ref="T12"/>
    <mergeCell ref="T13"/>
    <mergeCell ref="T14"/>
    <mergeCell ref="T15"/>
    <mergeCell ref="U12"/>
    <mergeCell ref="U13"/>
    <mergeCell ref="W12"/>
    <mergeCell ref="W13"/>
    <mergeCell ref="W14"/>
    <mergeCell ref="W15"/>
    <mergeCell ref="U14"/>
    <mergeCell ref="U15"/>
    <mergeCell ref="V12"/>
    <mergeCell ref="V13"/>
    <mergeCell ref="V14"/>
    <mergeCell ref="V15"/>
    <mergeCell ref="Y15"/>
    <mergeCell ref="X12"/>
    <mergeCell ref="X13"/>
    <mergeCell ref="AK12"/>
    <mergeCell ref="AK13"/>
    <mergeCell ref="AK14"/>
    <mergeCell ref="AK15"/>
    <mergeCell ref="AJ12"/>
    <mergeCell ref="AJ13"/>
    <mergeCell ref="AJ14"/>
    <mergeCell ref="AJ15"/>
    <mergeCell ref="Z12"/>
    <mergeCell ref="Z13"/>
    <mergeCell ref="Z14"/>
    <mergeCell ref="Z15"/>
    <mergeCell ref="AA12"/>
    <mergeCell ref="AA13"/>
    <mergeCell ref="AC12"/>
    <mergeCell ref="AC13"/>
    <mergeCell ref="AC14"/>
    <mergeCell ref="AC15"/>
    <mergeCell ref="AA14"/>
    <mergeCell ref="AA15"/>
    <mergeCell ref="AB12"/>
    <mergeCell ref="AB13"/>
    <mergeCell ref="AB14"/>
    <mergeCell ref="AB15"/>
    <mergeCell ref="AQ12"/>
    <mergeCell ref="AQ13"/>
    <mergeCell ref="AQ14"/>
    <mergeCell ref="AQ15"/>
    <mergeCell ref="AP12"/>
    <mergeCell ref="AP13"/>
    <mergeCell ref="AP14"/>
    <mergeCell ref="AP15"/>
    <mergeCell ref="AF12"/>
    <mergeCell ref="AF13"/>
    <mergeCell ref="AF14"/>
    <mergeCell ref="AF15"/>
    <mergeCell ref="AG12"/>
    <mergeCell ref="AG13"/>
    <mergeCell ref="AI12"/>
    <mergeCell ref="AI13"/>
    <mergeCell ref="AI14"/>
    <mergeCell ref="AI15"/>
    <mergeCell ref="AG14"/>
    <mergeCell ref="AG15"/>
    <mergeCell ref="AH12"/>
    <mergeCell ref="AH13"/>
    <mergeCell ref="AH14"/>
    <mergeCell ref="AH15"/>
    <mergeCell ref="AW12"/>
    <mergeCell ref="AW13"/>
    <mergeCell ref="AW14"/>
    <mergeCell ref="AW15"/>
    <mergeCell ref="AV12"/>
    <mergeCell ref="AV13"/>
    <mergeCell ref="AV14"/>
    <mergeCell ref="AV15"/>
    <mergeCell ref="AL12"/>
    <mergeCell ref="AL13"/>
    <mergeCell ref="AL14"/>
    <mergeCell ref="AL15"/>
    <mergeCell ref="AM12"/>
    <mergeCell ref="AM13"/>
    <mergeCell ref="AO12"/>
    <mergeCell ref="AO13"/>
    <mergeCell ref="AO14"/>
    <mergeCell ref="AO15"/>
    <mergeCell ref="AM14"/>
    <mergeCell ref="AM15"/>
    <mergeCell ref="AN12"/>
    <mergeCell ref="AN13"/>
    <mergeCell ref="AN14"/>
    <mergeCell ref="AN15"/>
    <mergeCell ref="BC12"/>
    <mergeCell ref="BC13"/>
    <mergeCell ref="BC14"/>
    <mergeCell ref="BC15"/>
    <mergeCell ref="BB12"/>
    <mergeCell ref="BB13"/>
    <mergeCell ref="BB14"/>
    <mergeCell ref="BB15"/>
    <mergeCell ref="AR12"/>
    <mergeCell ref="AR13"/>
    <mergeCell ref="AR14"/>
    <mergeCell ref="AR15"/>
    <mergeCell ref="AS12"/>
    <mergeCell ref="AS13"/>
    <mergeCell ref="AU12"/>
    <mergeCell ref="AU13"/>
    <mergeCell ref="AU14"/>
    <mergeCell ref="AU15"/>
    <mergeCell ref="AS14"/>
    <mergeCell ref="AS15"/>
    <mergeCell ref="AT12"/>
    <mergeCell ref="AT13"/>
    <mergeCell ref="AT14"/>
    <mergeCell ref="AT15"/>
    <mergeCell ref="AX12"/>
    <mergeCell ref="AX13"/>
    <mergeCell ref="AX14"/>
    <mergeCell ref="AX15"/>
    <mergeCell ref="AY12"/>
    <mergeCell ref="AY13"/>
    <mergeCell ref="BA12"/>
    <mergeCell ref="BA13"/>
    <mergeCell ref="BA14"/>
    <mergeCell ref="BA15"/>
    <mergeCell ref="AY14"/>
    <mergeCell ref="AY15"/>
    <mergeCell ref="AZ12"/>
    <mergeCell ref="AZ13"/>
    <mergeCell ref="AZ14"/>
    <mergeCell ref="AZ15"/>
  </mergeCells>
  <pageMargins left="0.5" right="0.5" top="1" bottom="1" header="0.5" footer="0.75"/>
  <pageSetup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1"/>
  <sheetViews>
    <sheetView workbookViewId="0"/>
  </sheetViews>
  <sheetFormatPr baseColWidth="10" defaultColWidth="8.83203125" defaultRowHeight="15" outlineLevelRow="1"/>
  <cols>
    <col min="1" max="1" width="85.6640625" customWidth="1"/>
    <col min="2" max="16" width="15.6640625" customWidth="1"/>
  </cols>
  <sheetData>
    <row r="1" spans="1:16" ht="15" customHeight="1">
      <c r="A1" s="1" t="s">
        <v>465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4" t="s">
        <v>2</v>
      </c>
    </row>
    <row r="3" spans="1:16">
      <c r="A3" s="3" t="s">
        <v>3</v>
      </c>
      <c r="B3" s="3" t="s">
        <v>4</v>
      </c>
    </row>
    <row r="4" spans="1:16">
      <c r="A4" s="3" t="s">
        <v>5</v>
      </c>
      <c r="B4" s="3" t="s">
        <v>4</v>
      </c>
    </row>
    <row r="5" spans="1:16">
      <c r="A5" s="3" t="s">
        <v>6</v>
      </c>
      <c r="B5" s="3" t="s">
        <v>7</v>
      </c>
    </row>
    <row r="6" spans="1:16">
      <c r="A6" s="3" t="s">
        <v>8</v>
      </c>
      <c r="B6" s="3" t="s">
        <v>9</v>
      </c>
    </row>
    <row r="7" spans="1:16">
      <c r="A7" s="3" t="s">
        <v>10</v>
      </c>
      <c r="B7" s="3" t="s">
        <v>11</v>
      </c>
    </row>
    <row r="8" spans="1:16">
      <c r="A8" s="3" t="s">
        <v>12</v>
      </c>
      <c r="B8" s="3" t="s">
        <v>13</v>
      </c>
    </row>
    <row r="9" spans="1:16">
      <c r="A9" s="3" t="s">
        <v>14</v>
      </c>
      <c r="B9" s="3" t="s">
        <v>15</v>
      </c>
    </row>
    <row r="10" spans="1:16">
      <c r="A10" s="3" t="s">
        <v>16</v>
      </c>
      <c r="B10" s="5">
        <v>45609.072723090299</v>
      </c>
    </row>
    <row r="11" spans="1:16">
      <c r="A11" s="6" t="s">
        <v>17</v>
      </c>
      <c r="B11" s="149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  <c r="M11" s="149" t="s">
        <v>29</v>
      </c>
      <c r="N11" s="149" t="s">
        <v>30</v>
      </c>
      <c r="O11" s="149" t="s">
        <v>31</v>
      </c>
      <c r="P11" s="149" t="s">
        <v>32</v>
      </c>
    </row>
    <row r="12" spans="1:16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  <c r="M12" s="150">
        <v>41274</v>
      </c>
      <c r="N12" s="150">
        <v>40908</v>
      </c>
      <c r="O12" s="150">
        <v>40543</v>
      </c>
      <c r="P12" s="150">
        <v>40178</v>
      </c>
    </row>
    <row r="13" spans="1:16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43099</v>
      </c>
      <c r="I13" s="150">
        <v>42734</v>
      </c>
      <c r="J13" s="150">
        <v>42368</v>
      </c>
      <c r="K13" s="150">
        <v>42003</v>
      </c>
      <c r="L13" s="150">
        <v>41638</v>
      </c>
      <c r="M13" s="150">
        <v>41273</v>
      </c>
      <c r="N13" s="150">
        <v>41273</v>
      </c>
      <c r="O13" s="150">
        <v>41273</v>
      </c>
      <c r="P13" s="150">
        <v>40907</v>
      </c>
    </row>
    <row r="14" spans="1:16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</row>
    <row r="15" spans="1:16" ht="15" customHeight="1" outlineLevel="1">
      <c r="A15" s="7" t="s">
        <v>37</v>
      </c>
      <c r="B15" s="151" t="s">
        <v>38</v>
      </c>
      <c r="C15" s="151" t="s">
        <v>38</v>
      </c>
      <c r="D15" s="151" t="s">
        <v>38</v>
      </c>
      <c r="E15" s="151" t="s">
        <v>38</v>
      </c>
      <c r="F15" s="151" t="s">
        <v>38</v>
      </c>
      <c r="G15" s="151" t="s">
        <v>38</v>
      </c>
      <c r="H15" s="151" t="s">
        <v>38</v>
      </c>
      <c r="I15" s="151" t="s">
        <v>38</v>
      </c>
      <c r="J15" s="151" t="s">
        <v>38</v>
      </c>
      <c r="K15" s="151" t="s">
        <v>38</v>
      </c>
      <c r="L15" s="151" t="s">
        <v>38</v>
      </c>
      <c r="M15" s="151" t="s">
        <v>38</v>
      </c>
      <c r="N15" s="151" t="s">
        <v>38</v>
      </c>
      <c r="O15" s="151" t="s">
        <v>38</v>
      </c>
      <c r="P15" s="151" t="s">
        <v>38</v>
      </c>
    </row>
    <row r="17" spans="1:16">
      <c r="A17" s="8" t="s">
        <v>466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  <c r="M18" s="9" t="s">
        <v>52</v>
      </c>
      <c r="N18" s="9" t="s">
        <v>53</v>
      </c>
      <c r="O18" s="9" t="s">
        <v>54</v>
      </c>
      <c r="P18" s="9" t="s">
        <v>55</v>
      </c>
    </row>
    <row r="19" spans="1:16" ht="15" customHeight="1">
      <c r="A19" s="10" t="s">
        <v>467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" customHeight="1">
      <c r="A20" s="12" t="s">
        <v>467</v>
      </c>
      <c r="B20" s="13">
        <v>863300.61</v>
      </c>
      <c r="C20" s="13">
        <v>285427.19</v>
      </c>
      <c r="D20" s="13">
        <v>888227.81</v>
      </c>
      <c r="E20" s="13">
        <v>716608.63</v>
      </c>
      <c r="F20" s="13">
        <v>530938.98</v>
      </c>
      <c r="G20" s="13">
        <v>335610.82</v>
      </c>
      <c r="H20" s="13">
        <v>471048.01</v>
      </c>
      <c r="I20" s="13">
        <v>302144.37</v>
      </c>
      <c r="J20" s="13">
        <v>277858.86</v>
      </c>
      <c r="K20" s="13">
        <v>206541.9</v>
      </c>
      <c r="L20" s="13">
        <v>127847.1</v>
      </c>
      <c r="M20" s="13">
        <v>57509.88</v>
      </c>
      <c r="N20" s="13"/>
      <c r="O20" s="13"/>
      <c r="P20" s="13"/>
    </row>
    <row r="21" spans="1:16" ht="15" customHeight="1">
      <c r="A21" s="12" t="s">
        <v>468</v>
      </c>
      <c r="B21" s="13">
        <v>656900.64</v>
      </c>
      <c r="C21" s="13">
        <v>551362.68000000005</v>
      </c>
      <c r="D21" s="13">
        <v>588486.85</v>
      </c>
      <c r="E21" s="13">
        <v>471270.16</v>
      </c>
      <c r="F21" s="13">
        <v>383520.21</v>
      </c>
      <c r="G21" s="13">
        <v>318640.78999999998</v>
      </c>
      <c r="H21" s="13">
        <v>277088.05</v>
      </c>
      <c r="I21" s="13">
        <v>194380.42</v>
      </c>
      <c r="J21" s="13"/>
      <c r="K21" s="13"/>
      <c r="L21" s="13"/>
      <c r="M21" s="13"/>
      <c r="N21" s="13"/>
      <c r="O21" s="13"/>
      <c r="P21" s="13"/>
    </row>
    <row r="22" spans="1:16" ht="15" customHeight="1">
      <c r="A22" s="10" t="s">
        <v>469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5" customHeight="1">
      <c r="A23" s="12" t="s">
        <v>469</v>
      </c>
      <c r="B23" s="13">
        <v>909628.61</v>
      </c>
      <c r="C23" s="13">
        <v>315555.19</v>
      </c>
      <c r="D23" s="13">
        <v>935644.81</v>
      </c>
      <c r="E23" s="13">
        <v>778039.63</v>
      </c>
      <c r="F23" s="13">
        <v>585320.98</v>
      </c>
      <c r="G23" s="13">
        <v>376724.82</v>
      </c>
      <c r="H23" s="13">
        <v>512759.01</v>
      </c>
      <c r="I23" s="13">
        <v>331593.37</v>
      </c>
      <c r="J23" s="13">
        <v>295977.86</v>
      </c>
      <c r="K23" s="13">
        <v>217507.9</v>
      </c>
      <c r="L23" s="13">
        <v>138820.1</v>
      </c>
      <c r="M23" s="13">
        <v>64757.88</v>
      </c>
      <c r="N23" s="13"/>
      <c r="O23" s="13"/>
      <c r="P23" s="13"/>
    </row>
    <row r="24" spans="1:16" ht="15" customHeight="1">
      <c r="A24" s="12" t="s">
        <v>470</v>
      </c>
      <c r="B24" s="13">
        <v>704837.84</v>
      </c>
      <c r="C24" s="13">
        <v>598257.07999999996</v>
      </c>
      <c r="D24" s="13">
        <v>637697.85</v>
      </c>
      <c r="E24" s="13">
        <v>516887.56</v>
      </c>
      <c r="F24" s="13">
        <v>420475.21</v>
      </c>
      <c r="G24" s="13">
        <v>346912.59</v>
      </c>
      <c r="H24" s="13">
        <v>299331.65000000002</v>
      </c>
      <c r="I24" s="13">
        <v>209731.42</v>
      </c>
      <c r="J24" s="13"/>
      <c r="K24" s="13"/>
      <c r="L24" s="13"/>
      <c r="M24" s="13"/>
      <c r="N24" s="13"/>
      <c r="O24" s="13"/>
      <c r="P24" s="13"/>
    </row>
    <row r="25" spans="1:16" ht="15" customHeight="1">
      <c r="A25" s="10" t="s">
        <v>471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" customHeight="1">
      <c r="A26" s="12" t="s">
        <v>472</v>
      </c>
      <c r="B26" s="14">
        <v>353.96</v>
      </c>
      <c r="C26" s="14">
        <v>120.34</v>
      </c>
      <c r="D26" s="14">
        <v>336.35</v>
      </c>
      <c r="E26" s="14">
        <v>273.16000000000003</v>
      </c>
      <c r="F26" s="14">
        <v>205.25</v>
      </c>
      <c r="G26" s="14">
        <v>131.09</v>
      </c>
      <c r="H26" s="14">
        <v>176.46</v>
      </c>
      <c r="I26" s="14">
        <v>115.05</v>
      </c>
      <c r="J26" s="14">
        <v>104.66</v>
      </c>
      <c r="K26" s="16">
        <v>78.02</v>
      </c>
      <c r="L26" s="16">
        <v>54.65</v>
      </c>
      <c r="M26" s="16">
        <v>26.62</v>
      </c>
      <c r="N26" s="13"/>
      <c r="O26" s="13"/>
      <c r="P26" s="13"/>
    </row>
    <row r="27" spans="1:16" ht="15" customHeight="1">
      <c r="A27" s="12" t="s">
        <v>473</v>
      </c>
      <c r="B27" s="14">
        <v>257.81</v>
      </c>
      <c r="C27" s="14">
        <v>213.24</v>
      </c>
      <c r="D27" s="14">
        <v>224.46</v>
      </c>
      <c r="E27" s="14">
        <v>180.2</v>
      </c>
      <c r="F27" s="14">
        <v>146.5</v>
      </c>
      <c r="G27" s="14">
        <v>121.06</v>
      </c>
      <c r="H27" s="14">
        <v>105.77</v>
      </c>
      <c r="I27" s="16">
        <v>75.8</v>
      </c>
      <c r="J27" s="13"/>
      <c r="K27" s="13"/>
      <c r="L27" s="13"/>
      <c r="M27" s="13"/>
      <c r="N27" s="13"/>
      <c r="O27" s="13"/>
      <c r="P27" s="13"/>
    </row>
    <row r="28" spans="1:16" ht="15" customHeight="1">
      <c r="A28" s="10" t="s">
        <v>474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" customHeight="1">
      <c r="A29" s="12" t="s">
        <v>475</v>
      </c>
      <c r="B29" s="27">
        <v>4.71</v>
      </c>
      <c r="C29" s="27">
        <v>5.86</v>
      </c>
      <c r="D29" s="27">
        <v>4.07</v>
      </c>
      <c r="E29" s="27">
        <v>3</v>
      </c>
      <c r="F29" s="27">
        <v>3.59</v>
      </c>
      <c r="G29" s="27">
        <v>4.01</v>
      </c>
      <c r="H29" s="27">
        <v>3.35</v>
      </c>
      <c r="I29" s="27">
        <v>3.45</v>
      </c>
      <c r="J29" s="27">
        <v>2.61</v>
      </c>
      <c r="K29" s="27">
        <v>2.64</v>
      </c>
      <c r="L29" s="27">
        <v>2.08</v>
      </c>
      <c r="M29" s="27">
        <v>0.65</v>
      </c>
      <c r="N29" s="27"/>
      <c r="O29" s="27"/>
      <c r="P29" s="27"/>
    </row>
    <row r="30" spans="1:16" ht="15" customHeight="1">
      <c r="A30" s="12" t="s">
        <v>476</v>
      </c>
      <c r="B30" s="27">
        <v>4.1100000000000003</v>
      </c>
      <c r="C30" s="27">
        <v>3.9</v>
      </c>
      <c r="D30" s="27">
        <v>3.6</v>
      </c>
      <c r="E30" s="27">
        <v>3.41</v>
      </c>
      <c r="F30" s="27">
        <v>3.45</v>
      </c>
      <c r="G30" s="27">
        <v>3.29</v>
      </c>
      <c r="H30" s="27">
        <v>2.99</v>
      </c>
      <c r="I30" s="27">
        <v>2.66</v>
      </c>
      <c r="J30" s="27"/>
      <c r="K30" s="27"/>
      <c r="L30" s="27"/>
      <c r="M30" s="27"/>
      <c r="N30" s="27"/>
      <c r="O30" s="27"/>
      <c r="P30" s="27"/>
    </row>
    <row r="31" spans="1:16" ht="15" customHeight="1">
      <c r="A31" s="10" t="s">
        <v>477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 customHeight="1">
      <c r="A32" s="12" t="s">
        <v>478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/>
      <c r="O32" s="27"/>
      <c r="P32" s="27"/>
    </row>
    <row r="33" spans="1:16" ht="15" customHeight="1">
      <c r="A33" s="12" t="s">
        <v>479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/>
      <c r="K33" s="27"/>
      <c r="L33" s="27"/>
      <c r="M33" s="27"/>
      <c r="N33" s="27"/>
      <c r="O33" s="27"/>
      <c r="P33" s="27"/>
    </row>
    <row r="34" spans="1:16" ht="15" customHeight="1">
      <c r="A34" s="12" t="s">
        <v>480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/>
      <c r="O34" s="27"/>
      <c r="P34" s="27"/>
    </row>
    <row r="35" spans="1:16" ht="15" customHeight="1">
      <c r="A35" s="12" t="s">
        <v>481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/>
      <c r="K35" s="27"/>
      <c r="L35" s="27"/>
      <c r="M35" s="27"/>
      <c r="N35" s="27"/>
      <c r="O35" s="27"/>
      <c r="P35" s="27"/>
    </row>
    <row r="36" spans="1:16" ht="15" customHeight="1">
      <c r="A36" s="10" t="s">
        <v>482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" customHeight="1">
      <c r="A37" s="12" t="s">
        <v>483</v>
      </c>
      <c r="B37" s="16">
        <v>5.92</v>
      </c>
      <c r="C37" s="16">
        <v>2.5</v>
      </c>
      <c r="D37" s="16">
        <v>7.38</v>
      </c>
      <c r="E37" s="16">
        <v>6.07</v>
      </c>
      <c r="F37" s="16">
        <v>5.79</v>
      </c>
      <c r="G37" s="16">
        <v>4.45</v>
      </c>
      <c r="H37" s="16">
        <v>6.9</v>
      </c>
      <c r="I37" s="16">
        <v>5.62</v>
      </c>
      <c r="J37" s="16">
        <v>6.73</v>
      </c>
      <c r="K37" s="16">
        <v>6.05</v>
      </c>
      <c r="L37" s="16">
        <v>9</v>
      </c>
      <c r="M37" s="16">
        <v>5.37</v>
      </c>
      <c r="N37" s="13"/>
      <c r="O37" s="13"/>
      <c r="P37" s="13"/>
    </row>
    <row r="38" spans="1:16" ht="15" customHeight="1">
      <c r="A38" s="12" t="s">
        <v>484</v>
      </c>
      <c r="B38" s="16">
        <v>5.51</v>
      </c>
      <c r="C38" s="16">
        <v>5.24</v>
      </c>
      <c r="D38" s="16">
        <v>6.2</v>
      </c>
      <c r="E38" s="16">
        <v>5.78</v>
      </c>
      <c r="F38" s="16">
        <v>5.79</v>
      </c>
      <c r="G38" s="16">
        <v>5.82</v>
      </c>
      <c r="H38" s="16">
        <v>6.56</v>
      </c>
      <c r="I38" s="16">
        <v>6.32</v>
      </c>
      <c r="J38" s="13"/>
      <c r="K38" s="13"/>
      <c r="L38" s="13"/>
      <c r="M38" s="13"/>
      <c r="N38" s="13"/>
      <c r="O38" s="13"/>
      <c r="P38" s="13"/>
    </row>
    <row r="39" spans="1:16" ht="15" customHeight="1">
      <c r="A39" s="10" t="s">
        <v>485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" customHeight="1">
      <c r="A40" s="12" t="s">
        <v>486</v>
      </c>
      <c r="B40" s="16">
        <v>6.88</v>
      </c>
      <c r="C40" s="16">
        <v>3.01</v>
      </c>
      <c r="D40" s="16">
        <v>8.7799999999999994</v>
      </c>
      <c r="E40" s="16">
        <v>7.16</v>
      </c>
      <c r="F40" s="16">
        <v>7.19</v>
      </c>
      <c r="G40" s="16">
        <v>5.8</v>
      </c>
      <c r="H40" s="16">
        <v>9.4499999999999993</v>
      </c>
      <c r="I40" s="16">
        <v>8.6300000000000008</v>
      </c>
      <c r="J40" s="16">
        <v>12.98</v>
      </c>
      <c r="K40" s="16">
        <v>15.38</v>
      </c>
      <c r="L40" s="16">
        <v>10.119999999999999</v>
      </c>
      <c r="M40" s="16">
        <v>6.09</v>
      </c>
      <c r="N40" s="13"/>
      <c r="O40" s="13"/>
      <c r="P40" s="13"/>
    </row>
    <row r="41" spans="1:16" ht="15" customHeight="1">
      <c r="A41" s="12" t="s">
        <v>487</v>
      </c>
      <c r="B41" s="16">
        <v>6.56</v>
      </c>
      <c r="C41" s="16">
        <v>6.36</v>
      </c>
      <c r="D41" s="16">
        <v>7.67</v>
      </c>
      <c r="E41" s="16">
        <v>7.43</v>
      </c>
      <c r="F41" s="16">
        <v>8.0299999999999994</v>
      </c>
      <c r="G41" s="16">
        <v>8.94</v>
      </c>
      <c r="H41" s="16">
        <v>10.47</v>
      </c>
      <c r="I41" s="16">
        <v>10.46</v>
      </c>
      <c r="J41" s="13"/>
      <c r="K41" s="13"/>
      <c r="L41" s="13"/>
      <c r="M41" s="13"/>
      <c r="N41" s="13"/>
      <c r="O41" s="13"/>
      <c r="P41" s="13"/>
    </row>
    <row r="42" spans="1:16" ht="15" customHeight="1">
      <c r="A42" s="10" t="s">
        <v>488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" customHeight="1">
      <c r="A43" s="12" t="s">
        <v>489</v>
      </c>
      <c r="B43" s="16">
        <v>6.9</v>
      </c>
      <c r="C43" s="16">
        <v>2.79</v>
      </c>
      <c r="D43" s="16">
        <v>8.15</v>
      </c>
      <c r="E43" s="16">
        <v>9.18</v>
      </c>
      <c r="F43" s="16">
        <v>8.35</v>
      </c>
      <c r="G43" s="16">
        <v>6.86</v>
      </c>
      <c r="H43" s="16">
        <v>12.83</v>
      </c>
      <c r="I43" s="16">
        <v>12.18</v>
      </c>
      <c r="J43" s="16">
        <v>16.66</v>
      </c>
      <c r="K43" s="16">
        <v>16.670000000000002</v>
      </c>
      <c r="L43" s="16">
        <v>17.47</v>
      </c>
      <c r="M43" s="16">
        <v>11.33</v>
      </c>
      <c r="N43" s="13"/>
      <c r="O43" s="13"/>
      <c r="P43" s="13"/>
    </row>
    <row r="44" spans="1:16" ht="15" customHeight="1">
      <c r="A44" s="12" t="s">
        <v>490</v>
      </c>
      <c r="B44" s="16">
        <v>6.78</v>
      </c>
      <c r="C44" s="16">
        <v>6.75</v>
      </c>
      <c r="D44" s="16">
        <v>8.74</v>
      </c>
      <c r="E44" s="16">
        <v>9.32</v>
      </c>
      <c r="F44" s="16">
        <v>10.01</v>
      </c>
      <c r="G44" s="16">
        <v>11.36</v>
      </c>
      <c r="H44" s="16">
        <v>14.18</v>
      </c>
      <c r="I44" s="16">
        <v>14.64</v>
      </c>
      <c r="J44" s="13"/>
      <c r="K44" s="13"/>
      <c r="L44" s="13"/>
      <c r="M44" s="13"/>
      <c r="N44" s="13"/>
      <c r="O44" s="13"/>
      <c r="P44" s="13"/>
    </row>
    <row r="45" spans="1:16" ht="15" customHeight="1">
      <c r="A45" s="10" t="s">
        <v>491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" customHeight="1">
      <c r="A46" s="12" t="s">
        <v>492</v>
      </c>
      <c r="B46" s="16">
        <v>21.22</v>
      </c>
      <c r="C46" s="16">
        <v>17.07</v>
      </c>
      <c r="D46" s="16">
        <v>24.58</v>
      </c>
      <c r="E46" s="16">
        <v>33.380000000000003</v>
      </c>
      <c r="F46" s="16">
        <v>27.83</v>
      </c>
      <c r="G46" s="16">
        <v>24.93</v>
      </c>
      <c r="H46" s="16">
        <v>29.84</v>
      </c>
      <c r="I46" s="16">
        <v>28.97</v>
      </c>
      <c r="J46" s="16">
        <v>38.299999999999997</v>
      </c>
      <c r="K46" s="16">
        <v>37.82</v>
      </c>
      <c r="L46" s="16">
        <v>48.09</v>
      </c>
      <c r="M46" s="14">
        <v>152.94</v>
      </c>
      <c r="N46" s="13"/>
      <c r="O46" s="13"/>
      <c r="P46" s="13"/>
    </row>
    <row r="47" spans="1:16" ht="15" customHeight="1">
      <c r="A47" s="12" t="s">
        <v>493</v>
      </c>
      <c r="B47" s="16">
        <v>24.34</v>
      </c>
      <c r="C47" s="16">
        <v>25.66</v>
      </c>
      <c r="D47" s="16">
        <v>27.77</v>
      </c>
      <c r="E47" s="16">
        <v>29.35</v>
      </c>
      <c r="F47" s="16">
        <v>29.01</v>
      </c>
      <c r="G47" s="16">
        <v>30.36</v>
      </c>
      <c r="H47" s="16">
        <v>33.43</v>
      </c>
      <c r="I47" s="16">
        <v>37.61</v>
      </c>
      <c r="J47" s="13"/>
      <c r="K47" s="13"/>
      <c r="L47" s="13"/>
      <c r="M47" s="13"/>
      <c r="N47" s="13"/>
      <c r="O47" s="13"/>
      <c r="P47" s="13"/>
    </row>
    <row r="48" spans="1:16" ht="15" customHeight="1">
      <c r="A48" s="10" t="s">
        <v>494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" customHeight="1">
      <c r="A49" s="12" t="s">
        <v>495</v>
      </c>
      <c r="B49" s="16">
        <v>18.3</v>
      </c>
      <c r="C49" s="16">
        <v>10.08</v>
      </c>
      <c r="D49" s="16">
        <v>20.309999999999999</v>
      </c>
      <c r="E49" s="16">
        <v>21.91</v>
      </c>
      <c r="F49" s="16">
        <v>24.37</v>
      </c>
      <c r="G49" s="16">
        <v>14.49</v>
      </c>
      <c r="H49" s="16">
        <v>24.57</v>
      </c>
      <c r="I49" s="16">
        <v>26.8</v>
      </c>
      <c r="J49" s="16">
        <v>52.96</v>
      </c>
      <c r="K49" s="16">
        <v>49.69</v>
      </c>
      <c r="L49" s="16">
        <v>54.78</v>
      </c>
      <c r="M49" s="16">
        <v>82.13</v>
      </c>
      <c r="N49" s="13"/>
      <c r="O49" s="13"/>
      <c r="P49" s="13"/>
    </row>
    <row r="50" spans="1:16" ht="15" customHeight="1">
      <c r="A50" s="12" t="s">
        <v>496</v>
      </c>
      <c r="B50" s="16">
        <v>18.760000000000002</v>
      </c>
      <c r="C50" s="16">
        <v>18.25</v>
      </c>
      <c r="D50" s="16">
        <v>20.91</v>
      </c>
      <c r="E50" s="16">
        <v>21.75</v>
      </c>
      <c r="F50" s="16">
        <v>23.69</v>
      </c>
      <c r="G50" s="16">
        <v>25.14</v>
      </c>
      <c r="H50" s="16">
        <v>33.01</v>
      </c>
      <c r="I50" s="16">
        <v>41.37</v>
      </c>
      <c r="J50" s="13"/>
      <c r="K50" s="13"/>
      <c r="L50" s="13"/>
      <c r="M50" s="13"/>
      <c r="N50" s="13"/>
      <c r="O50" s="13"/>
      <c r="P50" s="13"/>
    </row>
    <row r="51" spans="1:16" ht="15" customHeight="1">
      <c r="A51" s="10" t="s">
        <v>497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" customHeight="1">
      <c r="A52" s="12" t="s">
        <v>498</v>
      </c>
      <c r="B52" s="16">
        <v>23.46</v>
      </c>
      <c r="C52" s="16">
        <v>13.8</v>
      </c>
      <c r="D52" s="16">
        <v>24.43</v>
      </c>
      <c r="E52" s="16">
        <v>27.07</v>
      </c>
      <c r="F52" s="16">
        <v>31.93</v>
      </c>
      <c r="G52" s="16">
        <v>17.32</v>
      </c>
      <c r="H52" s="16">
        <v>28.65</v>
      </c>
      <c r="I52" s="16">
        <v>32.94</v>
      </c>
      <c r="J52" s="16">
        <v>80.959999999999994</v>
      </c>
      <c r="K52" s="16">
        <v>70.7</v>
      </c>
      <c r="L52" s="16">
        <v>91.7</v>
      </c>
      <c r="M52" s="14">
        <v>1067.78</v>
      </c>
      <c r="N52" s="13"/>
      <c r="O52" s="13"/>
      <c r="P52" s="13"/>
    </row>
    <row r="53" spans="1:16" ht="15" customHeight="1">
      <c r="A53" s="12" t="s">
        <v>499</v>
      </c>
      <c r="B53" s="16">
        <v>23.83</v>
      </c>
      <c r="C53" s="16">
        <v>22.89</v>
      </c>
      <c r="D53" s="16">
        <v>25.5</v>
      </c>
      <c r="E53" s="16">
        <v>26.7</v>
      </c>
      <c r="F53" s="16">
        <v>29.37</v>
      </c>
      <c r="G53" s="16">
        <v>30.85</v>
      </c>
      <c r="H53" s="16">
        <v>41.82</v>
      </c>
      <c r="I53" s="16">
        <v>58.22</v>
      </c>
      <c r="J53" s="13"/>
      <c r="K53" s="13"/>
      <c r="L53" s="13"/>
      <c r="M53" s="13"/>
      <c r="N53" s="13"/>
      <c r="O53" s="13"/>
      <c r="P53" s="13"/>
    </row>
    <row r="54" spans="1:16" ht="15" customHeight="1">
      <c r="A54" s="10" t="s">
        <v>500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" customHeight="1">
      <c r="A55" s="12" t="s">
        <v>501</v>
      </c>
      <c r="B55" s="16">
        <v>21.58</v>
      </c>
      <c r="C55" s="16">
        <v>11.54</v>
      </c>
      <c r="D55" s="16">
        <v>24.43</v>
      </c>
      <c r="E55" s="16">
        <v>27.07</v>
      </c>
      <c r="F55" s="16">
        <v>25.14</v>
      </c>
      <c r="G55" s="16">
        <v>17.32</v>
      </c>
      <c r="H55" s="16">
        <v>28.67</v>
      </c>
      <c r="I55" s="16">
        <v>33.03</v>
      </c>
      <c r="J55" s="16">
        <v>81.38</v>
      </c>
      <c r="K55" s="16">
        <v>71.06</v>
      </c>
      <c r="L55" s="16">
        <v>92.25</v>
      </c>
      <c r="M55" s="14">
        <v>1802.28</v>
      </c>
      <c r="N55" s="13"/>
      <c r="O55" s="13"/>
      <c r="P55" s="13"/>
    </row>
    <row r="56" spans="1:16" ht="15" customHeight="1">
      <c r="A56" s="12" t="s">
        <v>502</v>
      </c>
      <c r="B56" s="16">
        <v>5.51</v>
      </c>
      <c r="C56" s="16">
        <v>5.24</v>
      </c>
      <c r="D56" s="16">
        <v>6.2</v>
      </c>
      <c r="E56" s="16">
        <v>5.78</v>
      </c>
      <c r="F56" s="16">
        <v>5.79</v>
      </c>
      <c r="G56" s="16">
        <v>5.82</v>
      </c>
      <c r="H56" s="16">
        <v>6.56</v>
      </c>
      <c r="I56" s="16">
        <v>6.32</v>
      </c>
      <c r="J56" s="13"/>
      <c r="K56" s="13"/>
      <c r="L56" s="13"/>
      <c r="M56" s="13"/>
      <c r="N56" s="13"/>
      <c r="O56" s="13"/>
      <c r="P56" s="13"/>
    </row>
    <row r="57" spans="1:16" ht="15" customHeight="1">
      <c r="A57" s="10" t="s">
        <v>503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" customHeight="1">
      <c r="A58" s="12" t="s">
        <v>504</v>
      </c>
      <c r="B58" s="16">
        <v>0.32</v>
      </c>
      <c r="C58" s="21">
        <v>-0.38</v>
      </c>
      <c r="D58" s="16">
        <v>0.67</v>
      </c>
      <c r="E58" s="16">
        <v>0.47</v>
      </c>
      <c r="F58" s="21">
        <v>-2.12</v>
      </c>
      <c r="G58" s="16">
        <v>0.76</v>
      </c>
      <c r="H58" s="16">
        <v>0.38</v>
      </c>
      <c r="I58" s="16">
        <v>0.19</v>
      </c>
      <c r="J58" s="16">
        <v>4.7300000000000004</v>
      </c>
      <c r="K58" s="16">
        <v>0.83</v>
      </c>
      <c r="L58" s="16">
        <v>0.04</v>
      </c>
      <c r="M58" s="21">
        <v>-11.6</v>
      </c>
      <c r="N58" s="13"/>
      <c r="O58" s="13"/>
      <c r="P58" s="13"/>
    </row>
    <row r="59" spans="1:16" ht="15" customHeight="1">
      <c r="A59" s="12" t="s">
        <v>505</v>
      </c>
      <c r="B59" s="16">
        <v>1.61</v>
      </c>
      <c r="C59" s="16">
        <v>3.18</v>
      </c>
      <c r="D59" s="16">
        <v>0.81</v>
      </c>
      <c r="E59" s="16">
        <v>0.53</v>
      </c>
      <c r="F59" s="16">
        <v>0.7</v>
      </c>
      <c r="G59" s="16">
        <v>0.47</v>
      </c>
      <c r="H59" s="16">
        <v>0.21</v>
      </c>
      <c r="I59" s="16">
        <v>0.94</v>
      </c>
      <c r="J59" s="13"/>
      <c r="K59" s="13"/>
      <c r="L59" s="13"/>
      <c r="M59" s="13"/>
      <c r="N59" s="13"/>
      <c r="O59" s="13"/>
      <c r="P59" s="13"/>
    </row>
    <row r="60" spans="1:16" ht="15" customHeight="1">
      <c r="A60" s="10" t="s">
        <v>506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" customHeight="1">
      <c r="A61" s="12" t="s">
        <v>507</v>
      </c>
      <c r="B61" s="16">
        <v>6.4</v>
      </c>
      <c r="C61" s="16">
        <v>2.4500000000000002</v>
      </c>
      <c r="D61" s="16">
        <v>7.53</v>
      </c>
      <c r="E61" s="16">
        <v>8.34</v>
      </c>
      <c r="F61" s="16">
        <v>7.51</v>
      </c>
      <c r="G61" s="16">
        <v>6.01</v>
      </c>
      <c r="H61" s="16">
        <v>11.59</v>
      </c>
      <c r="I61" s="16">
        <v>10.93</v>
      </c>
      <c r="J61" s="16">
        <v>15.5</v>
      </c>
      <c r="K61" s="16">
        <v>16.57</v>
      </c>
      <c r="L61" s="16">
        <v>16.239999999999998</v>
      </c>
      <c r="M61" s="16">
        <v>11.3</v>
      </c>
      <c r="N61" s="13"/>
      <c r="O61" s="13"/>
      <c r="P61" s="13"/>
    </row>
    <row r="62" spans="1:16" ht="15" customHeight="1">
      <c r="A62" s="12" t="s">
        <v>508</v>
      </c>
      <c r="B62" s="16">
        <v>6.24</v>
      </c>
      <c r="C62" s="16">
        <v>6.17</v>
      </c>
      <c r="D62" s="16">
        <v>7.93</v>
      </c>
      <c r="E62" s="16">
        <v>8.39</v>
      </c>
      <c r="F62" s="16">
        <v>9.01</v>
      </c>
      <c r="G62" s="16">
        <v>10.31</v>
      </c>
      <c r="H62" s="16">
        <v>13</v>
      </c>
      <c r="I62" s="16">
        <v>13.69</v>
      </c>
      <c r="J62" s="13"/>
      <c r="K62" s="13"/>
      <c r="L62" s="13"/>
      <c r="M62" s="13"/>
      <c r="N62" s="13"/>
      <c r="O62" s="13"/>
      <c r="P62" s="13"/>
    </row>
    <row r="63" spans="1:16" ht="15" customHeight="1">
      <c r="A63" s="10" t="s">
        <v>509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" customHeight="1">
      <c r="A64" s="12" t="s">
        <v>510</v>
      </c>
      <c r="B64" s="16">
        <v>14.06</v>
      </c>
      <c r="C64" s="16">
        <v>6.76</v>
      </c>
      <c r="D64" s="16">
        <v>16.23</v>
      </c>
      <c r="E64" s="16">
        <v>18.13</v>
      </c>
      <c r="F64" s="16">
        <v>15.29</v>
      </c>
      <c r="G64" s="16">
        <v>11.48</v>
      </c>
      <c r="H64" s="16">
        <v>20.28</v>
      </c>
      <c r="I64" s="16">
        <v>20.46</v>
      </c>
      <c r="J64" s="16">
        <v>33.99</v>
      </c>
      <c r="K64" s="16">
        <v>33.119999999999997</v>
      </c>
      <c r="L64" s="16">
        <v>33.51</v>
      </c>
      <c r="M64" s="16">
        <v>48.45</v>
      </c>
      <c r="N64" s="13"/>
      <c r="O64" s="13"/>
      <c r="P64" s="13"/>
    </row>
    <row r="65" spans="1:16" ht="15" customHeight="1">
      <c r="A65" s="12" t="s">
        <v>511</v>
      </c>
      <c r="B65" s="16">
        <v>14.12</v>
      </c>
      <c r="C65" s="16">
        <v>13.75</v>
      </c>
      <c r="D65" s="16">
        <v>16.22</v>
      </c>
      <c r="E65" s="16">
        <v>16.649999999999999</v>
      </c>
      <c r="F65" s="16">
        <v>17.41</v>
      </c>
      <c r="G65" s="16">
        <v>19.510000000000002</v>
      </c>
      <c r="H65" s="16">
        <v>24.64</v>
      </c>
      <c r="I65" s="16">
        <v>28.43</v>
      </c>
      <c r="J65" s="13"/>
      <c r="K65" s="13"/>
      <c r="L65" s="13"/>
      <c r="M65" s="13"/>
      <c r="N65" s="13"/>
      <c r="O65" s="13"/>
      <c r="P65" s="13"/>
    </row>
    <row r="66" spans="1:16" ht="15" customHeight="1">
      <c r="A66" s="10" t="s">
        <v>512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" customHeight="1">
      <c r="A67" s="12" t="s">
        <v>513</v>
      </c>
      <c r="B67" s="16">
        <v>12.14</v>
      </c>
      <c r="C67" s="16">
        <v>5.65</v>
      </c>
      <c r="D67" s="16">
        <v>15.4</v>
      </c>
      <c r="E67" s="16">
        <v>18.489999999999998</v>
      </c>
      <c r="F67" s="16">
        <v>14.62</v>
      </c>
      <c r="G67" s="16">
        <v>11.46</v>
      </c>
      <c r="H67" s="16">
        <v>19.45</v>
      </c>
      <c r="I67" s="16">
        <v>18.760000000000002</v>
      </c>
      <c r="J67" s="16">
        <v>26.92</v>
      </c>
      <c r="K67" s="16">
        <v>28.19</v>
      </c>
      <c r="L67" s="16">
        <v>30.28</v>
      </c>
      <c r="M67" s="16">
        <v>35.68</v>
      </c>
      <c r="N67" s="13"/>
      <c r="O67" s="13"/>
      <c r="P67" s="13"/>
    </row>
    <row r="68" spans="1:16" ht="15" customHeight="1">
      <c r="A68" s="12" t="s">
        <v>514</v>
      </c>
      <c r="B68" s="16">
        <v>12.91</v>
      </c>
      <c r="C68" s="16">
        <v>12.97</v>
      </c>
      <c r="D68" s="16">
        <v>15.8</v>
      </c>
      <c r="E68" s="16">
        <v>16.29</v>
      </c>
      <c r="F68" s="16">
        <v>16.5</v>
      </c>
      <c r="G68" s="16">
        <v>18.260000000000002</v>
      </c>
      <c r="H68" s="16">
        <v>22.28</v>
      </c>
      <c r="I68" s="16">
        <v>24.55</v>
      </c>
      <c r="J68" s="13"/>
      <c r="K68" s="13"/>
      <c r="L68" s="13"/>
      <c r="M68" s="13"/>
      <c r="N68" s="13"/>
      <c r="O68" s="13"/>
      <c r="P68" s="13"/>
    </row>
    <row r="69" spans="1:16" ht="15" customHeight="1">
      <c r="A69" s="10" t="s">
        <v>515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" customHeight="1">
      <c r="A70" s="12" t="s">
        <v>516</v>
      </c>
      <c r="B70" s="16">
        <v>19.690000000000001</v>
      </c>
      <c r="C70" s="16">
        <v>14.99</v>
      </c>
      <c r="D70" s="16">
        <v>22.71</v>
      </c>
      <c r="E70" s="16">
        <v>30.32</v>
      </c>
      <c r="F70" s="16">
        <v>25.03</v>
      </c>
      <c r="G70" s="16">
        <v>21.85</v>
      </c>
      <c r="H70" s="16">
        <v>26.94</v>
      </c>
      <c r="I70" s="16">
        <v>26.01</v>
      </c>
      <c r="J70" s="16">
        <v>35.64</v>
      </c>
      <c r="K70" s="16">
        <v>37.590000000000003</v>
      </c>
      <c r="L70" s="16">
        <v>44.7</v>
      </c>
      <c r="M70" s="14">
        <v>152.55000000000001</v>
      </c>
      <c r="N70" s="13"/>
      <c r="O70" s="13"/>
      <c r="P70" s="13"/>
    </row>
    <row r="71" spans="1:16" ht="15" customHeight="1">
      <c r="A71" s="12" t="s">
        <v>517</v>
      </c>
      <c r="B71" s="16">
        <v>22.37</v>
      </c>
      <c r="C71" s="16">
        <v>23.29</v>
      </c>
      <c r="D71" s="16">
        <v>25.19</v>
      </c>
      <c r="E71" s="16">
        <v>26.39</v>
      </c>
      <c r="F71" s="16">
        <v>26.1</v>
      </c>
      <c r="G71" s="16">
        <v>27.59</v>
      </c>
      <c r="H71" s="16">
        <v>30.62</v>
      </c>
      <c r="I71" s="16">
        <v>34.53</v>
      </c>
      <c r="J71" s="13"/>
      <c r="K71" s="13"/>
      <c r="L71" s="13"/>
      <c r="M71" s="13"/>
      <c r="N71" s="13"/>
      <c r="O71" s="13"/>
      <c r="P71" s="13"/>
    </row>
  </sheetData>
  <mergeCells count="75">
    <mergeCell ref="P12"/>
    <mergeCell ref="P13"/>
    <mergeCell ref="P14"/>
    <mergeCell ref="P15"/>
    <mergeCell ref="N12"/>
    <mergeCell ref="N13"/>
    <mergeCell ref="N14"/>
    <mergeCell ref="N15"/>
    <mergeCell ref="O12"/>
    <mergeCell ref="O13"/>
    <mergeCell ref="O14"/>
    <mergeCell ref="O15"/>
    <mergeCell ref="L12"/>
    <mergeCell ref="L13"/>
    <mergeCell ref="L14"/>
    <mergeCell ref="L15"/>
    <mergeCell ref="M12"/>
    <mergeCell ref="M13"/>
    <mergeCell ref="M14"/>
    <mergeCell ref="M15"/>
    <mergeCell ref="J12"/>
    <mergeCell ref="J13"/>
    <mergeCell ref="J14"/>
    <mergeCell ref="J15"/>
    <mergeCell ref="K12"/>
    <mergeCell ref="K13"/>
    <mergeCell ref="K14"/>
    <mergeCell ref="K15"/>
    <mergeCell ref="H12"/>
    <mergeCell ref="H13"/>
    <mergeCell ref="H14"/>
    <mergeCell ref="H15"/>
    <mergeCell ref="I12"/>
    <mergeCell ref="I13"/>
    <mergeCell ref="I14"/>
    <mergeCell ref="I15"/>
    <mergeCell ref="F12"/>
    <mergeCell ref="F13"/>
    <mergeCell ref="F14"/>
    <mergeCell ref="F15"/>
    <mergeCell ref="G12"/>
    <mergeCell ref="G13"/>
    <mergeCell ref="G14"/>
    <mergeCell ref="G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5"/>
  <sheetViews>
    <sheetView workbookViewId="0">
      <selection activeCell="B36" sqref="B36"/>
    </sheetView>
  </sheetViews>
  <sheetFormatPr baseColWidth="10" defaultColWidth="8.83203125" defaultRowHeight="15" outlineLevelRow="1"/>
  <cols>
    <col min="1" max="1" width="35.1640625" customWidth="1"/>
    <col min="2" max="9" width="17.6640625" customWidth="1"/>
    <col min="10" max="10" width="16.33203125" bestFit="1" customWidth="1"/>
    <col min="11" max="12" width="15.6640625" customWidth="1"/>
  </cols>
  <sheetData>
    <row r="1" spans="1:12" ht="15" customHeight="1">
      <c r="A1" s="1" t="s">
        <v>518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>
      <c r="A2" s="3" t="s">
        <v>1</v>
      </c>
      <c r="B2" s="4" t="s">
        <v>2</v>
      </c>
    </row>
    <row r="3" spans="1:12">
      <c r="A3" s="3" t="s">
        <v>3</v>
      </c>
      <c r="B3" s="3" t="s">
        <v>4</v>
      </c>
    </row>
    <row r="4" spans="1:12">
      <c r="A4" s="3" t="s">
        <v>5</v>
      </c>
      <c r="B4" s="3" t="s">
        <v>4</v>
      </c>
    </row>
    <row r="5" spans="1:12">
      <c r="A5" s="3" t="s">
        <v>6</v>
      </c>
      <c r="B5" s="3" t="s">
        <v>7</v>
      </c>
    </row>
    <row r="6" spans="1:12">
      <c r="A6" s="3" t="s">
        <v>8</v>
      </c>
      <c r="B6" s="3" t="s">
        <v>9</v>
      </c>
    </row>
    <row r="7" spans="1:12">
      <c r="A7" s="3" t="s">
        <v>10</v>
      </c>
      <c r="B7" s="3" t="s">
        <v>11</v>
      </c>
    </row>
    <row r="8" spans="1:12">
      <c r="A8" s="3" t="s">
        <v>12</v>
      </c>
      <c r="B8" s="3" t="s">
        <v>13</v>
      </c>
    </row>
    <row r="9" spans="1:12">
      <c r="A9" s="3" t="s">
        <v>14</v>
      </c>
      <c r="B9" s="3" t="s">
        <v>15</v>
      </c>
    </row>
    <row r="10" spans="1:12">
      <c r="A10" s="3" t="s">
        <v>519</v>
      </c>
      <c r="B10" s="3" t="s">
        <v>520</v>
      </c>
    </row>
    <row r="11" spans="1:12">
      <c r="A11" s="6" t="s">
        <v>17</v>
      </c>
      <c r="B11" s="152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</row>
    <row r="12" spans="1:12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</row>
    <row r="13" spans="1:12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43099</v>
      </c>
      <c r="I13" s="150">
        <v>42734</v>
      </c>
      <c r="J13" s="150">
        <v>42368</v>
      </c>
      <c r="K13" s="150">
        <v>42003</v>
      </c>
      <c r="L13" s="150">
        <v>41638</v>
      </c>
    </row>
    <row r="14" spans="1:12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</row>
    <row r="15" spans="1:12" ht="15" customHeight="1" outlineLevel="1">
      <c r="A15" s="7" t="s">
        <v>37</v>
      </c>
      <c r="B15" s="151" t="s">
        <v>521</v>
      </c>
      <c r="C15" s="151" t="s">
        <v>521</v>
      </c>
      <c r="D15" s="151" t="s">
        <v>521</v>
      </c>
      <c r="E15" s="151" t="s">
        <v>521</v>
      </c>
      <c r="F15" s="151" t="s">
        <v>521</v>
      </c>
      <c r="G15" s="151" t="s">
        <v>521</v>
      </c>
      <c r="H15" s="151" t="s">
        <v>521</v>
      </c>
      <c r="I15" s="151" t="s">
        <v>521</v>
      </c>
      <c r="J15" s="151" t="s">
        <v>521</v>
      </c>
      <c r="K15" s="151" t="s">
        <v>521</v>
      </c>
      <c r="L15" s="151" t="s">
        <v>521</v>
      </c>
    </row>
    <row r="17" spans="1:12" ht="30">
      <c r="A17" s="8" t="s">
        <v>522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</row>
    <row r="19" spans="1:12" ht="15" customHeight="1">
      <c r="A19" s="10" t="s">
        <v>523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5" customHeight="1">
      <c r="A20" s="12" t="s">
        <v>524</v>
      </c>
      <c r="B20" s="16">
        <v>44.6</v>
      </c>
      <c r="C20" s="16">
        <v>39.630000000000003</v>
      </c>
      <c r="D20" s="16">
        <v>40.96</v>
      </c>
      <c r="E20" s="16">
        <v>32.03</v>
      </c>
      <c r="F20" s="16">
        <v>29.25</v>
      </c>
      <c r="G20" s="16">
        <v>24.96</v>
      </c>
      <c r="H20" s="16">
        <v>20.21</v>
      </c>
      <c r="I20" s="16">
        <v>15.98</v>
      </c>
      <c r="J20" s="16">
        <v>11.96</v>
      </c>
      <c r="K20" s="16">
        <v>9.4499999999999993</v>
      </c>
      <c r="L20" s="16">
        <v>6.81</v>
      </c>
    </row>
    <row r="21" spans="1:12" ht="15" customHeight="1">
      <c r="A21" s="12" t="s">
        <v>525</v>
      </c>
      <c r="B21" s="13">
        <v>131948000000</v>
      </c>
      <c r="C21" s="13">
        <v>113642000000</v>
      </c>
      <c r="D21" s="13">
        <v>115024000000</v>
      </c>
      <c r="E21" s="13">
        <v>84169000000</v>
      </c>
      <c r="F21" s="13">
        <v>69655000000</v>
      </c>
      <c r="G21" s="13">
        <v>55192000000</v>
      </c>
      <c r="H21" s="13">
        <v>39942000000</v>
      </c>
      <c r="I21" s="13">
        <v>26885000000</v>
      </c>
      <c r="J21" s="13">
        <v>17080000000</v>
      </c>
      <c r="K21" s="13"/>
      <c r="L21" s="13"/>
    </row>
    <row r="23" spans="1:12">
      <c r="B23" s="90">
        <f>B21/B20</f>
        <v>2958475336.3228698</v>
      </c>
      <c r="C23" s="89">
        <f t="shared" ref="C23:J23" si="0">C21/C20</f>
        <v>2867575069.3918748</v>
      </c>
      <c r="D23" s="89">
        <f t="shared" si="0"/>
        <v>2808203125</v>
      </c>
      <c r="E23" s="89">
        <f t="shared" si="0"/>
        <v>2627817670.9334998</v>
      </c>
      <c r="F23" s="89">
        <f t="shared" si="0"/>
        <v>2381367521.3675213</v>
      </c>
      <c r="G23" s="89">
        <f t="shared" si="0"/>
        <v>2211217948.7179484</v>
      </c>
      <c r="H23" s="89">
        <f t="shared" si="0"/>
        <v>1976348342.4047501</v>
      </c>
      <c r="I23" s="89">
        <f t="shared" si="0"/>
        <v>1682415519.3992491</v>
      </c>
      <c r="J23" s="89">
        <f t="shared" si="0"/>
        <v>1428093645.4849498</v>
      </c>
    </row>
    <row r="25" spans="1:12">
      <c r="J25" s="91"/>
    </row>
    <row r="32" spans="1:12" ht="16">
      <c r="A32" s="92" t="s">
        <v>626</v>
      </c>
      <c r="B32" s="93">
        <v>2023</v>
      </c>
      <c r="C32" s="93">
        <v>2022</v>
      </c>
      <c r="D32" s="93">
        <v>2021</v>
      </c>
      <c r="E32" s="93">
        <v>2020</v>
      </c>
      <c r="F32" s="93">
        <v>2019</v>
      </c>
      <c r="G32" s="93">
        <v>2018</v>
      </c>
      <c r="H32" s="93">
        <v>2017</v>
      </c>
      <c r="I32" s="93">
        <v>2016</v>
      </c>
    </row>
    <row r="33" spans="1:9" ht="16">
      <c r="A33" s="92" t="s">
        <v>685</v>
      </c>
      <c r="B33" s="94" t="s">
        <v>684</v>
      </c>
      <c r="C33" s="95" t="s">
        <v>687</v>
      </c>
      <c r="D33" s="95" t="s">
        <v>688</v>
      </c>
      <c r="E33" s="95" t="s">
        <v>689</v>
      </c>
      <c r="F33" s="95" t="s">
        <v>690</v>
      </c>
      <c r="G33" s="95" t="s">
        <v>691</v>
      </c>
      <c r="H33" s="95" t="s">
        <v>692</v>
      </c>
      <c r="I33" s="95" t="s">
        <v>693</v>
      </c>
    </row>
    <row r="34" spans="1:9" ht="16">
      <c r="A34" s="92" t="s">
        <v>686</v>
      </c>
      <c r="B34" s="96">
        <f t="shared" ref="B34:I34" si="1">(B23-C23)/C23</f>
        <v>3.1699350402802938E-2</v>
      </c>
      <c r="C34" s="96">
        <f t="shared" si="1"/>
        <v>2.1142325447656065E-2</v>
      </c>
      <c r="D34" s="96">
        <f t="shared" si="1"/>
        <v>6.8644585224370031E-2</v>
      </c>
      <c r="E34" s="96">
        <f t="shared" si="1"/>
        <v>0.10349101822991705</v>
      </c>
      <c r="F34" s="96">
        <f t="shared" si="1"/>
        <v>7.6948350002415913E-2</v>
      </c>
      <c r="G34" s="96">
        <f t="shared" si="1"/>
        <v>0.11884018686069146</v>
      </c>
      <c r="H34" s="96">
        <f t="shared" si="1"/>
        <v>0.17470881575703576</v>
      </c>
      <c r="I34" s="96">
        <f t="shared" si="1"/>
        <v>0.17808487189783484</v>
      </c>
    </row>
    <row r="35" spans="1:9" ht="16">
      <c r="A35" s="92" t="s">
        <v>694</v>
      </c>
      <c r="B35" s="97">
        <v>44.6</v>
      </c>
      <c r="C35" s="97">
        <v>39.630000000000003</v>
      </c>
      <c r="D35" s="97">
        <v>40.96</v>
      </c>
      <c r="E35" s="97">
        <v>32.03</v>
      </c>
      <c r="F35" s="97">
        <v>29.25</v>
      </c>
      <c r="G35" s="97">
        <v>24.96</v>
      </c>
      <c r="H35" s="97">
        <v>20.21</v>
      </c>
      <c r="I35" s="97">
        <v>15.98</v>
      </c>
    </row>
  </sheetData>
  <mergeCells count="55">
    <mergeCell ref="K12"/>
    <mergeCell ref="K13"/>
    <mergeCell ref="K14"/>
    <mergeCell ref="K15"/>
    <mergeCell ref="L12"/>
    <mergeCell ref="L13"/>
    <mergeCell ref="L14"/>
    <mergeCell ref="L15"/>
    <mergeCell ref="I12"/>
    <mergeCell ref="I13"/>
    <mergeCell ref="I14"/>
    <mergeCell ref="I15"/>
    <mergeCell ref="J12"/>
    <mergeCell ref="J13"/>
    <mergeCell ref="J14"/>
    <mergeCell ref="J15"/>
    <mergeCell ref="G12"/>
    <mergeCell ref="G13"/>
    <mergeCell ref="G14"/>
    <mergeCell ref="G15"/>
    <mergeCell ref="H12"/>
    <mergeCell ref="H13"/>
    <mergeCell ref="H14"/>
    <mergeCell ref="H15"/>
    <mergeCell ref="E15"/>
    <mergeCell ref="F12"/>
    <mergeCell ref="F13"/>
    <mergeCell ref="F14"/>
    <mergeCell ref="F15"/>
    <mergeCell ref="L11"/>
    <mergeCell ref="B12"/>
    <mergeCell ref="B13"/>
    <mergeCell ref="B14"/>
    <mergeCell ref="B15"/>
    <mergeCell ref="C12"/>
    <mergeCell ref="C13"/>
    <mergeCell ref="C14"/>
    <mergeCell ref="C15"/>
    <mergeCell ref="D12"/>
    <mergeCell ref="D13"/>
    <mergeCell ref="D14"/>
    <mergeCell ref="D15"/>
    <mergeCell ref="E12"/>
    <mergeCell ref="E13"/>
    <mergeCell ref="E14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30"/>
  <sheetViews>
    <sheetView workbookViewId="0"/>
  </sheetViews>
  <sheetFormatPr baseColWidth="10" defaultColWidth="8.83203125" defaultRowHeight="15" outlineLevelRow="1"/>
  <cols>
    <col min="1" max="1" width="85.6640625" customWidth="1"/>
    <col min="2" max="5" width="15.6640625" customWidth="1"/>
  </cols>
  <sheetData>
    <row r="1" spans="1:5" ht="15" customHeight="1">
      <c r="A1" s="1" t="s">
        <v>526</v>
      </c>
      <c r="B1" s="2"/>
      <c r="C1" s="2"/>
      <c r="D1" s="2"/>
      <c r="E1" s="2"/>
    </row>
    <row r="2" spans="1:5" ht="15" customHeight="1">
      <c r="A2" s="3" t="s">
        <v>1</v>
      </c>
      <c r="B2" s="4" t="s">
        <v>2</v>
      </c>
    </row>
    <row r="3" spans="1:5">
      <c r="A3" s="3" t="s">
        <v>3</v>
      </c>
      <c r="B3" s="3" t="s">
        <v>4</v>
      </c>
    </row>
    <row r="4" spans="1:5">
      <c r="A4" s="3" t="s">
        <v>5</v>
      </c>
      <c r="B4" s="3" t="s">
        <v>4</v>
      </c>
    </row>
    <row r="5" spans="1:5">
      <c r="A5" s="3" t="s">
        <v>6</v>
      </c>
      <c r="B5" s="3" t="s">
        <v>7</v>
      </c>
    </row>
    <row r="6" spans="1:5">
      <c r="A6" s="3" t="s">
        <v>8</v>
      </c>
      <c r="B6" s="3" t="s">
        <v>9</v>
      </c>
    </row>
    <row r="7" spans="1:5">
      <c r="A7" s="3" t="s">
        <v>10</v>
      </c>
      <c r="B7" s="3" t="s">
        <v>11</v>
      </c>
    </row>
    <row r="8" spans="1:5">
      <c r="A8" s="3" t="s">
        <v>12</v>
      </c>
      <c r="B8" s="3" t="s">
        <v>13</v>
      </c>
    </row>
    <row r="9" spans="1:5">
      <c r="A9" s="3" t="s">
        <v>14</v>
      </c>
      <c r="B9" s="3" t="s">
        <v>15</v>
      </c>
    </row>
    <row r="10" spans="1:5">
      <c r="A10" s="3" t="s">
        <v>16</v>
      </c>
      <c r="B10" s="5">
        <v>45609.072723252299</v>
      </c>
    </row>
    <row r="11" spans="1:5">
      <c r="A11" s="6" t="s">
        <v>17</v>
      </c>
      <c r="B11" s="6"/>
      <c r="C11" s="149" t="s">
        <v>18</v>
      </c>
      <c r="D11" s="149" t="s">
        <v>19</v>
      </c>
      <c r="E11" s="149" t="s">
        <v>20</v>
      </c>
    </row>
    <row r="12" spans="1:5" ht="15" customHeight="1" outlineLevel="1">
      <c r="A12" s="7" t="s">
        <v>33</v>
      </c>
      <c r="C12" s="150">
        <v>45291</v>
      </c>
      <c r="D12" s="150">
        <v>44926</v>
      </c>
      <c r="E12" s="150">
        <v>44561</v>
      </c>
    </row>
    <row r="13" spans="1:5" ht="15" customHeight="1" outlineLevel="1">
      <c r="A13" s="7" t="s">
        <v>34</v>
      </c>
      <c r="C13" s="150">
        <v>45290</v>
      </c>
      <c r="D13" s="150">
        <v>44925</v>
      </c>
      <c r="E13" s="150">
        <v>44560</v>
      </c>
    </row>
    <row r="14" spans="1:5" ht="15" customHeight="1" outlineLevel="1">
      <c r="A14" s="7" t="s">
        <v>35</v>
      </c>
      <c r="C14" s="151" t="s">
        <v>36</v>
      </c>
      <c r="D14" s="151" t="s">
        <v>36</v>
      </c>
      <c r="E14" s="151" t="s">
        <v>36</v>
      </c>
    </row>
    <row r="15" spans="1:5" ht="15" customHeight="1" outlineLevel="1">
      <c r="A15" s="7" t="s">
        <v>37</v>
      </c>
      <c r="C15" s="151" t="s">
        <v>521</v>
      </c>
      <c r="D15" s="151" t="s">
        <v>521</v>
      </c>
      <c r="E15" s="151" t="s">
        <v>521</v>
      </c>
    </row>
    <row r="17" spans="1:5">
      <c r="A17" s="8" t="s">
        <v>527</v>
      </c>
      <c r="B17" s="6"/>
      <c r="C17" s="6"/>
      <c r="D17" s="6"/>
      <c r="E17" s="6"/>
    </row>
    <row r="18" spans="1:5">
      <c r="A18" s="8" t="s">
        <v>40</v>
      </c>
      <c r="B18" s="9" t="s">
        <v>528</v>
      </c>
      <c r="C18" s="9" t="s">
        <v>41</v>
      </c>
      <c r="D18" s="9" t="s">
        <v>42</v>
      </c>
      <c r="E18" s="9" t="s">
        <v>43</v>
      </c>
    </row>
    <row r="19" spans="1:5" ht="15" customHeight="1">
      <c r="A19" s="31" t="s">
        <v>529</v>
      </c>
      <c r="B19" s="32" t="s">
        <v>530</v>
      </c>
      <c r="C19" s="33"/>
      <c r="D19" s="33"/>
      <c r="E19" s="33"/>
    </row>
    <row r="20" spans="1:5" ht="15" customHeight="1">
      <c r="A20" s="15" t="s">
        <v>531</v>
      </c>
      <c r="B20" s="34"/>
      <c r="C20" s="13">
        <v>133006</v>
      </c>
      <c r="D20" s="13">
        <v>114450</v>
      </c>
      <c r="E20" s="13">
        <v>115655</v>
      </c>
    </row>
    <row r="21" spans="1:5" ht="15" customHeight="1">
      <c r="A21" s="15" t="s">
        <v>73</v>
      </c>
      <c r="B21" s="34"/>
      <c r="C21" s="13">
        <v>70135</v>
      </c>
      <c r="D21" s="13">
        <v>71789</v>
      </c>
      <c r="E21" s="13"/>
    </row>
    <row r="22" spans="1:5" ht="15" customHeight="1">
      <c r="A22" s="15" t="s">
        <v>532</v>
      </c>
      <c r="B22" s="34"/>
      <c r="C22" s="13">
        <v>62871</v>
      </c>
      <c r="D22" s="13">
        <v>42661</v>
      </c>
      <c r="E22" s="13">
        <v>56946</v>
      </c>
    </row>
    <row r="23" spans="1:5" ht="15" customHeight="1">
      <c r="A23" s="31" t="s">
        <v>533</v>
      </c>
      <c r="B23" s="32" t="s">
        <v>534</v>
      </c>
      <c r="C23" s="33"/>
      <c r="D23" s="33"/>
      <c r="E23" s="33"/>
    </row>
    <row r="24" spans="1:5" ht="15" customHeight="1">
      <c r="A24" s="15" t="s">
        <v>531</v>
      </c>
      <c r="B24" s="34"/>
      <c r="C24" s="14">
        <v>1896</v>
      </c>
      <c r="D24" s="14">
        <v>2159</v>
      </c>
      <c r="E24" s="14">
        <v>2274</v>
      </c>
    </row>
    <row r="25" spans="1:5" ht="15" customHeight="1">
      <c r="A25" s="15" t="s">
        <v>73</v>
      </c>
      <c r="B25" s="34"/>
      <c r="C25" s="13">
        <v>18016</v>
      </c>
      <c r="D25" s="13">
        <v>15876</v>
      </c>
      <c r="E25" s="13"/>
    </row>
    <row r="26" spans="1:5" ht="15" customHeight="1">
      <c r="A26" s="15" t="s">
        <v>532</v>
      </c>
      <c r="B26" s="34"/>
      <c r="C26" s="26">
        <v>-16120</v>
      </c>
      <c r="D26" s="26">
        <v>-13717</v>
      </c>
      <c r="E26" s="26">
        <v>-10193</v>
      </c>
    </row>
    <row r="27" spans="1:5" ht="15" customHeight="1">
      <c r="A27" s="31" t="s">
        <v>535</v>
      </c>
      <c r="B27" s="32"/>
      <c r="C27" s="33"/>
      <c r="D27" s="33"/>
      <c r="E27" s="33"/>
    </row>
    <row r="28" spans="1:5" ht="15" customHeight="1">
      <c r="A28" s="15" t="s">
        <v>531</v>
      </c>
      <c r="B28" s="34"/>
      <c r="C28" s="13">
        <v>134902</v>
      </c>
      <c r="D28" s="13">
        <v>116609</v>
      </c>
      <c r="E28" s="13">
        <v>117929</v>
      </c>
    </row>
    <row r="29" spans="1:5" ht="15" customHeight="1">
      <c r="A29" s="15" t="s">
        <v>73</v>
      </c>
      <c r="B29" s="34"/>
      <c r="C29" s="13">
        <v>88151</v>
      </c>
      <c r="D29" s="13">
        <v>87665</v>
      </c>
      <c r="E29" s="13"/>
    </row>
    <row r="30" spans="1:5" ht="15" customHeight="1">
      <c r="A30" s="15" t="s">
        <v>532</v>
      </c>
      <c r="B30" s="34"/>
      <c r="C30" s="13">
        <v>46751</v>
      </c>
      <c r="D30" s="13">
        <v>28944</v>
      </c>
      <c r="E30" s="13">
        <v>46753</v>
      </c>
    </row>
  </sheetData>
  <mergeCells count="15">
    <mergeCell ref="E14"/>
    <mergeCell ref="E15"/>
    <mergeCell ref="C14"/>
    <mergeCell ref="C15"/>
    <mergeCell ref="D12"/>
    <mergeCell ref="D13"/>
    <mergeCell ref="D14"/>
    <mergeCell ref="D15"/>
    <mergeCell ref="C11"/>
    <mergeCell ref="D11"/>
    <mergeCell ref="E11"/>
    <mergeCell ref="C12"/>
    <mergeCell ref="C13"/>
    <mergeCell ref="E12"/>
    <mergeCell ref="E13"/>
  </mergeCells>
  <pageMargins left="0.5" right="0.5" top="1" bottom="1" header="0.5" footer="0.75"/>
  <pageSetup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27"/>
  <sheetViews>
    <sheetView workbookViewId="0">
      <selection activeCell="C21" sqref="C21"/>
    </sheetView>
  </sheetViews>
  <sheetFormatPr baseColWidth="10" defaultColWidth="8.83203125" defaultRowHeight="15" outlineLevelRow="1"/>
  <cols>
    <col min="1" max="1" width="85.6640625" customWidth="1"/>
    <col min="2" max="17" width="15.6640625" customWidth="1"/>
  </cols>
  <sheetData>
    <row r="1" spans="1:17" ht="15" customHeight="1">
      <c r="A1" s="1" t="s">
        <v>526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" customHeight="1">
      <c r="A2" s="3" t="s">
        <v>1</v>
      </c>
      <c r="B2" s="4" t="s">
        <v>2</v>
      </c>
    </row>
    <row r="3" spans="1:17">
      <c r="A3" s="3" t="s">
        <v>3</v>
      </c>
      <c r="B3" s="3" t="s">
        <v>4</v>
      </c>
    </row>
    <row r="4" spans="1:17">
      <c r="A4" s="3" t="s">
        <v>5</v>
      </c>
      <c r="B4" s="3" t="s">
        <v>4</v>
      </c>
    </row>
    <row r="5" spans="1:17">
      <c r="A5" s="3" t="s">
        <v>6</v>
      </c>
      <c r="B5" s="3" t="s">
        <v>7</v>
      </c>
    </row>
    <row r="6" spans="1:17">
      <c r="A6" s="3" t="s">
        <v>8</v>
      </c>
      <c r="B6" s="3" t="s">
        <v>9</v>
      </c>
    </row>
    <row r="7" spans="1:17">
      <c r="A7" s="3" t="s">
        <v>10</v>
      </c>
      <c r="B7" s="3" t="s">
        <v>11</v>
      </c>
    </row>
    <row r="8" spans="1:17">
      <c r="A8" s="3" t="s">
        <v>12</v>
      </c>
      <c r="B8" s="3" t="s">
        <v>13</v>
      </c>
    </row>
    <row r="9" spans="1:17">
      <c r="A9" s="3" t="s">
        <v>14</v>
      </c>
      <c r="B9" s="3" t="s">
        <v>15</v>
      </c>
    </row>
    <row r="10" spans="1:17">
      <c r="A10" s="3" t="s">
        <v>16</v>
      </c>
      <c r="B10" s="5">
        <v>45609.072723275502</v>
      </c>
    </row>
    <row r="11" spans="1:17">
      <c r="A11" s="6" t="s">
        <v>17</v>
      </c>
      <c r="B11" s="6"/>
      <c r="C11" s="149" t="s">
        <v>18</v>
      </c>
      <c r="D11" s="149" t="s">
        <v>19</v>
      </c>
      <c r="E11" s="149" t="s">
        <v>20</v>
      </c>
      <c r="F11" s="149" t="s">
        <v>21</v>
      </c>
      <c r="G11" s="149" t="s">
        <v>22</v>
      </c>
      <c r="H11" s="149" t="s">
        <v>23</v>
      </c>
      <c r="I11" s="149" t="s">
        <v>24</v>
      </c>
      <c r="J11" s="149" t="s">
        <v>25</v>
      </c>
      <c r="K11" s="149" t="s">
        <v>26</v>
      </c>
      <c r="L11" s="149" t="s">
        <v>27</v>
      </c>
      <c r="M11" s="149" t="s">
        <v>28</v>
      </c>
      <c r="N11" s="149" t="s">
        <v>29</v>
      </c>
      <c r="O11" s="149" t="s">
        <v>30</v>
      </c>
      <c r="P11" s="149" t="s">
        <v>31</v>
      </c>
      <c r="Q11" s="149" t="s">
        <v>32</v>
      </c>
    </row>
    <row r="12" spans="1:17" ht="15" customHeight="1" outlineLevel="1">
      <c r="A12" s="7" t="s">
        <v>33</v>
      </c>
      <c r="C12" s="150">
        <v>45291</v>
      </c>
      <c r="D12" s="150">
        <v>44926</v>
      </c>
      <c r="E12" s="150">
        <v>44561</v>
      </c>
      <c r="F12" s="150">
        <v>44196</v>
      </c>
      <c r="G12" s="150">
        <v>43830</v>
      </c>
      <c r="H12" s="150">
        <v>43465</v>
      </c>
      <c r="I12" s="150">
        <v>43100</v>
      </c>
      <c r="J12" s="150">
        <v>42735</v>
      </c>
      <c r="K12" s="150">
        <v>42369</v>
      </c>
      <c r="L12" s="150">
        <v>42004</v>
      </c>
      <c r="M12" s="150">
        <v>41639</v>
      </c>
      <c r="N12" s="150">
        <v>41274</v>
      </c>
      <c r="O12" s="150">
        <v>40908</v>
      </c>
      <c r="P12" s="150">
        <v>40543</v>
      </c>
      <c r="Q12" s="150">
        <v>40178</v>
      </c>
    </row>
    <row r="13" spans="1:17" ht="15" customHeight="1" outlineLevel="1">
      <c r="A13" s="7" t="s">
        <v>34</v>
      </c>
      <c r="C13" s="150">
        <v>45290</v>
      </c>
      <c r="D13" s="150">
        <v>44925</v>
      </c>
      <c r="E13" s="150">
        <v>44560</v>
      </c>
      <c r="F13" s="150">
        <v>44195</v>
      </c>
      <c r="G13" s="150">
        <v>43829</v>
      </c>
      <c r="H13" s="150">
        <v>43464</v>
      </c>
      <c r="I13" s="150">
        <v>43099</v>
      </c>
      <c r="J13" s="150">
        <v>42734</v>
      </c>
      <c r="K13" s="150">
        <v>42368</v>
      </c>
      <c r="L13" s="150">
        <v>42003</v>
      </c>
      <c r="M13" s="150">
        <v>41638</v>
      </c>
      <c r="N13" s="150">
        <v>41273</v>
      </c>
      <c r="O13" s="150">
        <v>41273</v>
      </c>
      <c r="P13" s="150">
        <v>41273</v>
      </c>
      <c r="Q13" s="150">
        <v>40907</v>
      </c>
    </row>
    <row r="14" spans="1:17" ht="15" customHeight="1" outlineLevel="1">
      <c r="A14" s="7" t="s">
        <v>35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  <c r="Q14" s="151" t="s">
        <v>36</v>
      </c>
    </row>
    <row r="15" spans="1:17" ht="15" customHeight="1" outlineLevel="1">
      <c r="A15" s="7" t="s">
        <v>37</v>
      </c>
      <c r="C15" s="151" t="s">
        <v>38</v>
      </c>
      <c r="D15" s="151" t="s">
        <v>38</v>
      </c>
      <c r="E15" s="151" t="s">
        <v>38</v>
      </c>
      <c r="F15" s="151" t="s">
        <v>38</v>
      </c>
      <c r="G15" s="151" t="s">
        <v>38</v>
      </c>
      <c r="H15" s="151" t="s">
        <v>38</v>
      </c>
      <c r="I15" s="151" t="s">
        <v>38</v>
      </c>
      <c r="J15" s="151" t="s">
        <v>38</v>
      </c>
      <c r="K15" s="151" t="s">
        <v>38</v>
      </c>
      <c r="L15" s="151" t="s">
        <v>38</v>
      </c>
      <c r="M15" s="151" t="s">
        <v>38</v>
      </c>
      <c r="N15" s="151" t="s">
        <v>38</v>
      </c>
      <c r="O15" s="151" t="s">
        <v>38</v>
      </c>
      <c r="P15" s="151" t="s">
        <v>38</v>
      </c>
      <c r="Q15" s="151" t="s">
        <v>38</v>
      </c>
    </row>
    <row r="17" spans="1:17">
      <c r="A17" s="8" t="s">
        <v>536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8" t="s">
        <v>40</v>
      </c>
      <c r="B18" s="9" t="s">
        <v>528</v>
      </c>
      <c r="C18" s="9" t="s">
        <v>41</v>
      </c>
      <c r="D18" s="9" t="s">
        <v>42</v>
      </c>
      <c r="E18" s="9" t="s">
        <v>43</v>
      </c>
      <c r="F18" s="9" t="s">
        <v>44</v>
      </c>
      <c r="G18" s="9" t="s">
        <v>45</v>
      </c>
      <c r="H18" s="9" t="s">
        <v>46</v>
      </c>
      <c r="I18" s="9" t="s">
        <v>47</v>
      </c>
      <c r="J18" s="9" t="s">
        <v>48</v>
      </c>
      <c r="K18" s="9" t="s">
        <v>49</v>
      </c>
      <c r="L18" s="9" t="s">
        <v>50</v>
      </c>
      <c r="M18" s="9" t="s">
        <v>51</v>
      </c>
      <c r="N18" s="9" t="s">
        <v>52</v>
      </c>
      <c r="O18" s="9" t="s">
        <v>53</v>
      </c>
      <c r="P18" s="9" t="s">
        <v>54</v>
      </c>
      <c r="Q18" s="9" t="s">
        <v>55</v>
      </c>
    </row>
    <row r="19" spans="1:17" ht="37" customHeight="1">
      <c r="A19" s="31" t="s">
        <v>532</v>
      </c>
      <c r="B19" s="32"/>
      <c r="C19" s="33">
        <v>46751</v>
      </c>
      <c r="D19" s="33">
        <v>28944</v>
      </c>
      <c r="E19" s="33">
        <v>46753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ht="37" customHeight="1">
      <c r="A20" s="15" t="s">
        <v>529</v>
      </c>
      <c r="B20" s="34" t="s">
        <v>530</v>
      </c>
      <c r="C20" s="13">
        <v>62871</v>
      </c>
      <c r="D20" s="13">
        <v>42661</v>
      </c>
      <c r="E20" s="13">
        <v>56946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37" customHeight="1">
      <c r="A21" s="15" t="s">
        <v>533</v>
      </c>
      <c r="B21" s="34" t="s">
        <v>534</v>
      </c>
      <c r="C21" s="26">
        <v>-16120</v>
      </c>
      <c r="D21" s="26">
        <v>-13717</v>
      </c>
      <c r="E21" s="26">
        <v>-10193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ht="37" customHeight="1">
      <c r="A22" s="31" t="s">
        <v>531</v>
      </c>
      <c r="B22" s="32"/>
      <c r="C22" s="33">
        <v>134902</v>
      </c>
      <c r="D22" s="33">
        <v>116609</v>
      </c>
      <c r="E22" s="33">
        <v>117929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37" customHeight="1">
      <c r="A23" s="15" t="s">
        <v>529</v>
      </c>
      <c r="B23" s="34" t="s">
        <v>530</v>
      </c>
      <c r="C23" s="13">
        <v>133006</v>
      </c>
      <c r="D23" s="13">
        <v>114450</v>
      </c>
      <c r="E23" s="13">
        <v>115655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37" customHeight="1">
      <c r="A24" s="15" t="s">
        <v>533</v>
      </c>
      <c r="B24" s="34" t="s">
        <v>534</v>
      </c>
      <c r="C24" s="14">
        <v>1896</v>
      </c>
      <c r="D24" s="14">
        <v>2159</v>
      </c>
      <c r="E24" s="14">
        <v>2274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37" customHeight="1">
      <c r="A25" s="31" t="s">
        <v>73</v>
      </c>
      <c r="B25" s="32"/>
      <c r="C25" s="33">
        <v>88151</v>
      </c>
      <c r="D25" s="33">
        <v>87665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ht="37" customHeight="1">
      <c r="A26" s="15" t="s">
        <v>529</v>
      </c>
      <c r="B26" s="34" t="s">
        <v>530</v>
      </c>
      <c r="C26" s="13">
        <v>70135</v>
      </c>
      <c r="D26" s="13">
        <v>71789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37" customHeight="1">
      <c r="A27" s="15" t="s">
        <v>533</v>
      </c>
      <c r="B27" s="34" t="s">
        <v>534</v>
      </c>
      <c r="C27" s="13">
        <v>18016</v>
      </c>
      <c r="D27" s="13">
        <v>15876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</sheetData>
  <mergeCells count="75">
    <mergeCell ref="Q12"/>
    <mergeCell ref="Q13"/>
    <mergeCell ref="Q14"/>
    <mergeCell ref="Q15"/>
    <mergeCell ref="O12"/>
    <mergeCell ref="O13"/>
    <mergeCell ref="O14"/>
    <mergeCell ref="O15"/>
    <mergeCell ref="P12"/>
    <mergeCell ref="P13"/>
    <mergeCell ref="P14"/>
    <mergeCell ref="P15"/>
    <mergeCell ref="M12"/>
    <mergeCell ref="M13"/>
    <mergeCell ref="M14"/>
    <mergeCell ref="M15"/>
    <mergeCell ref="N12"/>
    <mergeCell ref="N13"/>
    <mergeCell ref="N14"/>
    <mergeCell ref="N15"/>
    <mergeCell ref="K12"/>
    <mergeCell ref="K13"/>
    <mergeCell ref="K14"/>
    <mergeCell ref="K15"/>
    <mergeCell ref="L12"/>
    <mergeCell ref="L13"/>
    <mergeCell ref="L14"/>
    <mergeCell ref="L15"/>
    <mergeCell ref="I12"/>
    <mergeCell ref="I13"/>
    <mergeCell ref="I14"/>
    <mergeCell ref="I15"/>
    <mergeCell ref="J12"/>
    <mergeCell ref="J13"/>
    <mergeCell ref="J14"/>
    <mergeCell ref="J15"/>
    <mergeCell ref="G12"/>
    <mergeCell ref="G13"/>
    <mergeCell ref="G14"/>
    <mergeCell ref="G15"/>
    <mergeCell ref="H12"/>
    <mergeCell ref="H13"/>
    <mergeCell ref="H14"/>
    <mergeCell ref="H15"/>
    <mergeCell ref="E12"/>
    <mergeCell ref="E13"/>
    <mergeCell ref="E14"/>
    <mergeCell ref="E15"/>
    <mergeCell ref="F12"/>
    <mergeCell ref="F13"/>
    <mergeCell ref="F14"/>
    <mergeCell ref="F15"/>
    <mergeCell ref="C12"/>
    <mergeCell ref="C13"/>
    <mergeCell ref="C14"/>
    <mergeCell ref="C15"/>
    <mergeCell ref="D12"/>
    <mergeCell ref="D13"/>
    <mergeCell ref="D14"/>
    <mergeCell ref="D15"/>
    <mergeCell ref="M11"/>
    <mergeCell ref="N11"/>
    <mergeCell ref="O11"/>
    <mergeCell ref="P11"/>
    <mergeCell ref="Q11"/>
    <mergeCell ref="H11"/>
    <mergeCell ref="I11"/>
    <mergeCell ref="J11"/>
    <mergeCell ref="K11"/>
    <mergeCell ref="L11"/>
    <mergeCell ref="C11"/>
    <mergeCell ref="D11"/>
    <mergeCell ref="E11"/>
    <mergeCell ref="F11"/>
    <mergeCell ref="G11"/>
  </mergeCells>
  <pageMargins left="0.5" right="0.5" top="1" bottom="1" header="0.5" footer="0.75"/>
  <pageSetup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54"/>
  <sheetViews>
    <sheetView workbookViewId="0"/>
  </sheetViews>
  <sheetFormatPr baseColWidth="10" defaultColWidth="8.83203125" defaultRowHeight="15" outlineLevelRow="1"/>
  <cols>
    <col min="1" max="1" width="85.6640625" customWidth="1"/>
    <col min="2" max="16" width="15.6640625" customWidth="1"/>
  </cols>
  <sheetData>
    <row r="1" spans="1:16" ht="15" customHeight="1">
      <c r="A1" s="1" t="s">
        <v>526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4" t="s">
        <v>2</v>
      </c>
    </row>
    <row r="3" spans="1:16">
      <c r="A3" s="3" t="s">
        <v>3</v>
      </c>
      <c r="B3" s="3" t="s">
        <v>4</v>
      </c>
    </row>
    <row r="4" spans="1:16">
      <c r="A4" s="3" t="s">
        <v>5</v>
      </c>
      <c r="B4" s="3" t="s">
        <v>4</v>
      </c>
    </row>
    <row r="5" spans="1:16">
      <c r="A5" s="3" t="s">
        <v>6</v>
      </c>
      <c r="B5" s="3" t="s">
        <v>7</v>
      </c>
    </row>
    <row r="6" spans="1:16">
      <c r="A6" s="3" t="s">
        <v>8</v>
      </c>
      <c r="B6" s="3" t="s">
        <v>9</v>
      </c>
    </row>
    <row r="7" spans="1:16">
      <c r="A7" s="3" t="s">
        <v>10</v>
      </c>
      <c r="B7" s="3" t="s">
        <v>11</v>
      </c>
    </row>
    <row r="8" spans="1:16">
      <c r="A8" s="3" t="s">
        <v>12</v>
      </c>
      <c r="B8" s="3" t="s">
        <v>13</v>
      </c>
    </row>
    <row r="9" spans="1:16">
      <c r="A9" s="3" t="s">
        <v>14</v>
      </c>
      <c r="B9" s="3" t="s">
        <v>15</v>
      </c>
    </row>
    <row r="10" spans="1:16">
      <c r="A10" s="3" t="s">
        <v>16</v>
      </c>
      <c r="B10" s="5">
        <v>45609.072723321799</v>
      </c>
    </row>
    <row r="11" spans="1:16">
      <c r="A11" s="6" t="s">
        <v>17</v>
      </c>
      <c r="B11" s="149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  <c r="M11" s="149" t="s">
        <v>29</v>
      </c>
      <c r="N11" s="149" t="s">
        <v>30</v>
      </c>
      <c r="O11" s="149" t="s">
        <v>31</v>
      </c>
      <c r="P11" s="149" t="s">
        <v>32</v>
      </c>
    </row>
    <row r="12" spans="1:16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  <c r="M12" s="150">
        <v>41274</v>
      </c>
      <c r="N12" s="150">
        <v>40908</v>
      </c>
      <c r="O12" s="150">
        <v>40543</v>
      </c>
      <c r="P12" s="150">
        <v>40178</v>
      </c>
    </row>
    <row r="13" spans="1:16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43464</v>
      </c>
      <c r="I13" s="150">
        <v>43464</v>
      </c>
      <c r="J13" s="150">
        <v>42368</v>
      </c>
      <c r="K13" s="150">
        <v>42003</v>
      </c>
      <c r="L13" s="150">
        <v>41638</v>
      </c>
      <c r="M13" s="150">
        <v>41273</v>
      </c>
      <c r="N13" s="150">
        <v>40907</v>
      </c>
      <c r="O13" s="150">
        <v>40907</v>
      </c>
      <c r="P13" s="150">
        <v>40907</v>
      </c>
    </row>
    <row r="14" spans="1:16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</row>
    <row r="15" spans="1:16" ht="15" customHeight="1" outlineLevel="1">
      <c r="A15" s="7" t="s">
        <v>37</v>
      </c>
      <c r="B15" s="151" t="s">
        <v>521</v>
      </c>
      <c r="C15" s="151" t="s">
        <v>521</v>
      </c>
      <c r="D15" s="151" t="s">
        <v>521</v>
      </c>
      <c r="E15" s="151" t="s">
        <v>521</v>
      </c>
      <c r="F15" s="151" t="s">
        <v>521</v>
      </c>
      <c r="G15" s="151" t="s">
        <v>521</v>
      </c>
      <c r="H15" s="151" t="s">
        <v>521</v>
      </c>
      <c r="I15" s="151" t="s">
        <v>521</v>
      </c>
      <c r="J15" s="151" t="s">
        <v>521</v>
      </c>
      <c r="K15" s="151" t="s">
        <v>521</v>
      </c>
      <c r="L15" s="151" t="s">
        <v>521</v>
      </c>
      <c r="M15" s="151" t="s">
        <v>521</v>
      </c>
      <c r="N15" s="151" t="s">
        <v>521</v>
      </c>
      <c r="O15" s="151" t="s">
        <v>521</v>
      </c>
      <c r="P15" s="151" t="s">
        <v>521</v>
      </c>
    </row>
    <row r="17" spans="1:16">
      <c r="A17" s="8" t="s">
        <v>537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  <c r="M18" s="9" t="s">
        <v>52</v>
      </c>
      <c r="N18" s="9" t="s">
        <v>53</v>
      </c>
      <c r="O18" s="9" t="s">
        <v>54</v>
      </c>
      <c r="P18" s="9" t="s">
        <v>55</v>
      </c>
    </row>
    <row r="19" spans="1:16" ht="15" customHeight="1">
      <c r="A19" s="31" t="s">
        <v>538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ht="15" customHeight="1">
      <c r="A20" s="15" t="s">
        <v>531</v>
      </c>
      <c r="B20" s="13">
        <v>49780</v>
      </c>
      <c r="C20" s="13">
        <v>47200</v>
      </c>
      <c r="D20" s="13">
        <v>48380</v>
      </c>
      <c r="E20" s="13">
        <v>36250</v>
      </c>
      <c r="F20" s="13">
        <v>30230</v>
      </c>
      <c r="G20" s="13">
        <v>24100</v>
      </c>
      <c r="H20" s="13">
        <v>17730</v>
      </c>
      <c r="I20" s="13"/>
      <c r="J20" s="14">
        <v>8513</v>
      </c>
      <c r="K20" s="14">
        <v>5649</v>
      </c>
      <c r="L20" s="14">
        <v>3613</v>
      </c>
      <c r="M20" s="14">
        <v>2578</v>
      </c>
      <c r="N20" s="14">
        <v>2067</v>
      </c>
      <c r="O20" s="14">
        <v>1223</v>
      </c>
      <c r="P20" s="14">
        <v>518</v>
      </c>
    </row>
    <row r="21" spans="1:16" ht="15" customHeight="1">
      <c r="A21" s="15" t="s">
        <v>539</v>
      </c>
      <c r="B21" s="13">
        <v>91940</v>
      </c>
      <c r="C21" s="13">
        <v>76334</v>
      </c>
      <c r="D21" s="13">
        <v>55497</v>
      </c>
      <c r="E21" s="13">
        <v>43128</v>
      </c>
      <c r="F21" s="13">
        <v>35858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ht="15" customHeight="1">
      <c r="A22" s="15" t="s">
        <v>540</v>
      </c>
      <c r="B22" s="13">
        <v>43499</v>
      </c>
      <c r="C22" s="13">
        <v>25025</v>
      </c>
      <c r="D22" s="13"/>
      <c r="E22" s="13">
        <v>24233</v>
      </c>
      <c r="F22" s="14">
        <v>5317</v>
      </c>
      <c r="G22" s="14">
        <v>8800</v>
      </c>
      <c r="H22" s="14">
        <v>7079</v>
      </c>
      <c r="I22" s="14">
        <v>6368</v>
      </c>
      <c r="J22" s="14">
        <v>2802</v>
      </c>
      <c r="K22" s="14">
        <v>4918</v>
      </c>
      <c r="L22" s="14">
        <v>3197</v>
      </c>
      <c r="M22" s="14">
        <v>1062</v>
      </c>
      <c r="N22" s="14">
        <v>1819</v>
      </c>
      <c r="O22" s="14">
        <v>1027</v>
      </c>
      <c r="P22" s="14">
        <v>260</v>
      </c>
    </row>
    <row r="23" spans="1:16" ht="15" customHeight="1">
      <c r="A23" s="15" t="s">
        <v>216</v>
      </c>
      <c r="B23" s="13"/>
      <c r="C23" s="13"/>
      <c r="D23" s="13"/>
      <c r="E23" s="13"/>
      <c r="F23" s="13"/>
      <c r="G23" s="13">
        <v>18950</v>
      </c>
      <c r="H23" s="13">
        <v>10406</v>
      </c>
      <c r="I23" s="13"/>
      <c r="J23" s="14">
        <v>4498</v>
      </c>
      <c r="K23" s="14">
        <v>3256</v>
      </c>
      <c r="L23" s="14">
        <v>2368</v>
      </c>
      <c r="M23" s="13"/>
      <c r="N23" s="13"/>
      <c r="O23" s="13"/>
      <c r="P23" s="13"/>
    </row>
    <row r="24" spans="1:16" ht="15" customHeight="1">
      <c r="A24" s="15" t="s">
        <v>243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>
        <v>2110</v>
      </c>
      <c r="N24" s="14">
        <v>1444</v>
      </c>
      <c r="O24" s="14">
        <v>567</v>
      </c>
      <c r="P24" s="13"/>
    </row>
    <row r="25" spans="1:16" ht="15" customHeight="1">
      <c r="A25" s="31" t="s">
        <v>541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ht="15" customHeight="1">
      <c r="A26" s="15" t="s">
        <v>531</v>
      </c>
      <c r="B26" s="13">
        <v>14650</v>
      </c>
      <c r="C26" s="13">
        <v>12018</v>
      </c>
      <c r="D26" s="13">
        <v>10592</v>
      </c>
      <c r="E26" s="14">
        <v>7335</v>
      </c>
      <c r="F26" s="14">
        <v>6259</v>
      </c>
      <c r="G26" s="14">
        <v>4747</v>
      </c>
      <c r="H26" s="14">
        <v>3541</v>
      </c>
      <c r="I26" s="14">
        <v>2377</v>
      </c>
      <c r="J26" s="14">
        <v>9415</v>
      </c>
      <c r="K26" s="14">
        <v>6817</v>
      </c>
      <c r="L26" s="14">
        <v>4259</v>
      </c>
      <c r="M26" s="14">
        <v>2511</v>
      </c>
      <c r="N26" s="14">
        <v>1644</v>
      </c>
      <c r="O26" s="14">
        <v>751</v>
      </c>
      <c r="P26" s="14">
        <v>259</v>
      </c>
    </row>
    <row r="27" spans="1:16" ht="15" customHeight="1">
      <c r="A27" s="15" t="s">
        <v>539</v>
      </c>
      <c r="B27" s="13">
        <v>17941</v>
      </c>
      <c r="C27" s="13">
        <v>15857</v>
      </c>
      <c r="D27" s="13">
        <v>14467</v>
      </c>
      <c r="E27" s="13">
        <v>11853</v>
      </c>
      <c r="F27" s="14">
        <v>8925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5" customHeight="1">
      <c r="A28" s="15" t="s">
        <v>540</v>
      </c>
      <c r="B28" s="14">
        <v>3929</v>
      </c>
      <c r="C28" s="14">
        <v>3794</v>
      </c>
      <c r="D28" s="13"/>
      <c r="E28" s="14">
        <v>8947</v>
      </c>
      <c r="F28" s="13">
        <v>19495</v>
      </c>
      <c r="G28" s="13">
        <v>16561</v>
      </c>
      <c r="H28" s="13">
        <v>13515</v>
      </c>
      <c r="I28" s="14">
        <v>6150</v>
      </c>
      <c r="J28" s="14">
        <v>3392</v>
      </c>
      <c r="K28" s="21">
        <v>-8</v>
      </c>
      <c r="L28" s="22">
        <v>-443</v>
      </c>
      <c r="M28" s="22">
        <v>-568</v>
      </c>
      <c r="N28" s="22">
        <v>-124</v>
      </c>
      <c r="O28" s="21">
        <v>-19</v>
      </c>
      <c r="P28" s="21">
        <v>-6</v>
      </c>
    </row>
    <row r="29" spans="1:16" ht="15" customHeight="1">
      <c r="A29" s="15" t="s">
        <v>216</v>
      </c>
      <c r="B29" s="13"/>
      <c r="C29" s="13"/>
      <c r="D29" s="13"/>
      <c r="E29" s="13"/>
      <c r="F29" s="13"/>
      <c r="G29" s="14">
        <v>5733</v>
      </c>
      <c r="H29" s="14">
        <v>3315</v>
      </c>
      <c r="I29" s="13"/>
      <c r="J29" s="14">
        <v>476</v>
      </c>
      <c r="K29" s="14">
        <v>197</v>
      </c>
      <c r="L29" s="16">
        <v>99</v>
      </c>
      <c r="M29" s="13"/>
      <c r="N29" s="13"/>
      <c r="O29" s="13"/>
      <c r="P29" s="13"/>
    </row>
    <row r="30" spans="1:16" ht="15" customHeight="1">
      <c r="A30" s="15" t="s">
        <v>243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6">
        <v>61</v>
      </c>
      <c r="N30" s="16">
        <v>31</v>
      </c>
      <c r="O30" s="16">
        <v>7</v>
      </c>
      <c r="P30" s="13"/>
    </row>
    <row r="31" spans="1:16" ht="15" customHeight="1">
      <c r="A31" s="31" t="s">
        <v>542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ht="15" customHeight="1">
      <c r="A32" s="15" t="s">
        <v>531</v>
      </c>
      <c r="B32" s="13"/>
      <c r="C32" s="13"/>
      <c r="D32" s="13"/>
      <c r="E32" s="13"/>
      <c r="F32" s="13"/>
      <c r="G32" s="13"/>
      <c r="H32" s="13"/>
      <c r="I32" s="13">
        <v>13432</v>
      </c>
      <c r="J32" s="13"/>
      <c r="K32" s="13"/>
      <c r="L32" s="13"/>
      <c r="M32" s="13"/>
      <c r="N32" s="13"/>
      <c r="O32" s="13"/>
      <c r="P32" s="13"/>
    </row>
    <row r="33" spans="1:16" ht="15" customHeight="1">
      <c r="A33" s="31" t="s">
        <v>543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ht="15" customHeight="1">
      <c r="A34" s="15" t="s">
        <v>531</v>
      </c>
      <c r="B34" s="14">
        <v>3108</v>
      </c>
      <c r="C34" s="14">
        <v>2950</v>
      </c>
      <c r="D34" s="14">
        <v>3161</v>
      </c>
      <c r="E34" s="14">
        <v>2183</v>
      </c>
      <c r="F34" s="14">
        <v>1976</v>
      </c>
      <c r="G34" s="14">
        <v>1627</v>
      </c>
      <c r="H34" s="14">
        <v>1335</v>
      </c>
      <c r="I34" s="13"/>
      <c r="J34" s="13"/>
      <c r="K34" s="13"/>
      <c r="L34" s="13"/>
      <c r="M34" s="13"/>
      <c r="N34" s="13"/>
      <c r="O34" s="13"/>
      <c r="P34" s="13"/>
    </row>
    <row r="35" spans="1:16" ht="15" customHeight="1">
      <c r="A35" s="31" t="s">
        <v>544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ht="15" customHeight="1">
      <c r="A36" s="15" t="s">
        <v>531</v>
      </c>
      <c r="B36" s="13">
        <v>31210</v>
      </c>
      <c r="C36" s="13">
        <v>26681</v>
      </c>
      <c r="D36" s="13">
        <v>29057</v>
      </c>
      <c r="E36" s="13">
        <v>20349</v>
      </c>
      <c r="F36" s="13">
        <v>16826</v>
      </c>
      <c r="G36" s="13">
        <v>13631</v>
      </c>
      <c r="H36" s="13">
        <v>10126</v>
      </c>
      <c r="I36" s="14">
        <v>6792</v>
      </c>
      <c r="J36" s="13"/>
      <c r="K36" s="13"/>
      <c r="L36" s="13"/>
      <c r="M36" s="13"/>
      <c r="N36" s="13"/>
      <c r="O36" s="13"/>
      <c r="P36" s="13"/>
    </row>
    <row r="37" spans="1:16" ht="15" customHeight="1">
      <c r="A37" s="31" t="s">
        <v>545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15" customHeight="1">
      <c r="A38" s="15" t="s">
        <v>531</v>
      </c>
      <c r="B38" s="13">
        <v>22464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ht="15" customHeight="1">
      <c r="A39" s="31" t="s">
        <v>546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ht="15" customHeight="1">
      <c r="A40" s="15" t="s">
        <v>531</v>
      </c>
      <c r="B40" s="13">
        <v>13690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ht="15" customHeight="1">
      <c r="A41" s="31" t="s">
        <v>547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ht="15" customHeight="1">
      <c r="A42" s="15" t="s">
        <v>531</v>
      </c>
      <c r="B42" s="13"/>
      <c r="C42" s="13">
        <v>27760</v>
      </c>
      <c r="D42" s="13">
        <v>26739</v>
      </c>
      <c r="E42" s="13">
        <v>19848</v>
      </c>
      <c r="F42" s="13">
        <v>15406</v>
      </c>
      <c r="G42" s="13">
        <v>11733</v>
      </c>
      <c r="H42" s="14">
        <v>7921</v>
      </c>
      <c r="I42" s="14">
        <v>5037</v>
      </c>
      <c r="J42" s="13"/>
      <c r="K42" s="13"/>
      <c r="L42" s="13"/>
      <c r="M42" s="13"/>
      <c r="N42" s="13"/>
      <c r="O42" s="13"/>
      <c r="P42" s="13"/>
    </row>
    <row r="43" spans="1:16" ht="15" customHeight="1">
      <c r="A43" s="31" t="s">
        <v>548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15" customHeight="1">
      <c r="A44" s="15" t="s">
        <v>216</v>
      </c>
      <c r="B44" s="13"/>
      <c r="C44" s="13"/>
      <c r="D44" s="13"/>
      <c r="E44" s="13"/>
      <c r="F44" s="13"/>
      <c r="G44" s="13"/>
      <c r="H44" s="13"/>
      <c r="I44" s="13"/>
      <c r="J44" s="14">
        <v>713</v>
      </c>
      <c r="K44" s="14">
        <v>514</v>
      </c>
      <c r="L44" s="14">
        <v>415</v>
      </c>
      <c r="M44" s="13"/>
      <c r="N44" s="13"/>
      <c r="O44" s="13"/>
      <c r="P44" s="13"/>
    </row>
    <row r="45" spans="1:16" ht="15" customHeight="1">
      <c r="A45" s="15" t="s">
        <v>243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>
        <v>220</v>
      </c>
      <c r="N45" s="13"/>
      <c r="O45" s="13"/>
      <c r="P45" s="13"/>
    </row>
    <row r="46" spans="1:16" ht="15" customHeight="1">
      <c r="A46" s="31" t="s">
        <v>535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 ht="15" customHeight="1">
      <c r="A47" s="15" t="s">
        <v>531</v>
      </c>
      <c r="B47" s="13">
        <v>134902</v>
      </c>
      <c r="C47" s="13">
        <v>116609</v>
      </c>
      <c r="D47" s="13">
        <v>117929</v>
      </c>
      <c r="E47" s="13">
        <v>85965</v>
      </c>
      <c r="F47" s="13">
        <v>70697</v>
      </c>
      <c r="G47" s="13">
        <v>55838</v>
      </c>
      <c r="H47" s="13">
        <v>40653</v>
      </c>
      <c r="I47" s="13">
        <v>27638</v>
      </c>
      <c r="J47" s="13">
        <v>17928</v>
      </c>
      <c r="K47" s="13">
        <v>12466</v>
      </c>
      <c r="L47" s="14">
        <v>7872</v>
      </c>
      <c r="M47" s="14">
        <v>5089</v>
      </c>
      <c r="N47" s="14">
        <v>3711</v>
      </c>
      <c r="O47" s="14">
        <v>1974</v>
      </c>
      <c r="P47" s="14">
        <v>777</v>
      </c>
    </row>
    <row r="48" spans="1:16" ht="15" customHeight="1">
      <c r="A48" s="15" t="s">
        <v>549</v>
      </c>
      <c r="B48" s="13">
        <v>17941</v>
      </c>
      <c r="C48" s="13">
        <v>15857</v>
      </c>
      <c r="D48" s="13">
        <v>14467</v>
      </c>
      <c r="E48" s="13">
        <v>11853</v>
      </c>
      <c r="F48" s="14">
        <v>8925</v>
      </c>
      <c r="G48" s="13"/>
      <c r="H48" s="13"/>
      <c r="I48" s="13"/>
      <c r="J48" s="13"/>
      <c r="K48" s="13"/>
      <c r="L48" s="13"/>
      <c r="M48" s="14">
        <v>281</v>
      </c>
      <c r="N48" s="16">
        <v>31</v>
      </c>
      <c r="O48" s="16">
        <v>7</v>
      </c>
      <c r="P48" s="13"/>
    </row>
    <row r="49" spans="1:16" ht="15" customHeight="1">
      <c r="A49" s="15" t="s">
        <v>550</v>
      </c>
      <c r="B49" s="14">
        <v>3929</v>
      </c>
      <c r="C49" s="14">
        <v>3794</v>
      </c>
      <c r="D49" s="13"/>
      <c r="E49" s="14">
        <v>8947</v>
      </c>
      <c r="F49" s="13">
        <v>19495</v>
      </c>
      <c r="G49" s="13">
        <v>16561</v>
      </c>
      <c r="H49" s="13">
        <v>13515</v>
      </c>
      <c r="I49" s="14">
        <v>6150</v>
      </c>
      <c r="J49" s="14">
        <v>3392</v>
      </c>
      <c r="K49" s="21">
        <v>-8</v>
      </c>
      <c r="L49" s="22">
        <v>-443</v>
      </c>
      <c r="M49" s="22">
        <v>-568</v>
      </c>
      <c r="N49" s="22">
        <v>-124</v>
      </c>
      <c r="O49" s="21">
        <v>-19</v>
      </c>
      <c r="P49" s="21">
        <v>-6</v>
      </c>
    </row>
    <row r="50" spans="1:16" ht="15" customHeight="1">
      <c r="A50" s="15" t="s">
        <v>551</v>
      </c>
      <c r="B50" s="13">
        <v>85122</v>
      </c>
      <c r="C50" s="13">
        <v>69409</v>
      </c>
      <c r="D50" s="13">
        <v>69549</v>
      </c>
      <c r="E50" s="13">
        <v>49715</v>
      </c>
      <c r="F50" s="13">
        <v>40467</v>
      </c>
      <c r="G50" s="13">
        <v>31738</v>
      </c>
      <c r="H50" s="13">
        <v>22923</v>
      </c>
      <c r="I50" s="13">
        <v>14206</v>
      </c>
      <c r="J50" s="14">
        <v>9415</v>
      </c>
      <c r="K50" s="14">
        <v>6817</v>
      </c>
      <c r="L50" s="14">
        <v>4259</v>
      </c>
      <c r="M50" s="14">
        <v>2511</v>
      </c>
      <c r="N50" s="14">
        <v>1644</v>
      </c>
      <c r="O50" s="14">
        <v>751</v>
      </c>
      <c r="P50" s="14">
        <v>259</v>
      </c>
    </row>
    <row r="51" spans="1:16" ht="15" customHeight="1">
      <c r="A51" s="15" t="s">
        <v>539</v>
      </c>
      <c r="B51" s="13">
        <v>109881</v>
      </c>
      <c r="C51" s="13">
        <v>92191</v>
      </c>
      <c r="D51" s="13">
        <v>69964</v>
      </c>
      <c r="E51" s="13">
        <v>54981</v>
      </c>
      <c r="F51" s="13">
        <v>44783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" customHeight="1">
      <c r="A52" s="15" t="s">
        <v>540</v>
      </c>
      <c r="B52" s="13">
        <v>47428</v>
      </c>
      <c r="C52" s="13">
        <v>28819</v>
      </c>
      <c r="D52" s="13"/>
      <c r="E52" s="13">
        <v>33180</v>
      </c>
      <c r="F52" s="13">
        <v>24812</v>
      </c>
      <c r="G52" s="13">
        <v>25361</v>
      </c>
      <c r="H52" s="13">
        <v>20594</v>
      </c>
      <c r="I52" s="13">
        <v>12518</v>
      </c>
      <c r="J52" s="14">
        <v>6194</v>
      </c>
      <c r="K52" s="14">
        <v>4910</v>
      </c>
      <c r="L52" s="14">
        <v>2754</v>
      </c>
      <c r="M52" s="14">
        <v>494</v>
      </c>
      <c r="N52" s="14">
        <v>1695</v>
      </c>
      <c r="O52" s="14">
        <v>1008</v>
      </c>
      <c r="P52" s="14">
        <v>254</v>
      </c>
    </row>
    <row r="53" spans="1:16" ht="15" customHeight="1">
      <c r="A53" s="15" t="s">
        <v>216</v>
      </c>
      <c r="B53" s="13"/>
      <c r="C53" s="13"/>
      <c r="D53" s="13"/>
      <c r="E53" s="13"/>
      <c r="F53" s="13"/>
      <c r="G53" s="13">
        <v>24683</v>
      </c>
      <c r="H53" s="13">
        <v>13721</v>
      </c>
      <c r="I53" s="13"/>
      <c r="J53" s="14">
        <v>5687</v>
      </c>
      <c r="K53" s="14">
        <v>3967</v>
      </c>
      <c r="L53" s="14">
        <v>2882</v>
      </c>
      <c r="M53" s="13"/>
      <c r="N53" s="13"/>
      <c r="O53" s="13"/>
      <c r="P53" s="13"/>
    </row>
    <row r="54" spans="1:16" ht="15" customHeight="1">
      <c r="A54" s="15" t="s">
        <v>243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>
        <v>2391</v>
      </c>
      <c r="N54" s="14">
        <v>1475</v>
      </c>
      <c r="O54" s="14">
        <v>574</v>
      </c>
      <c r="P54" s="13"/>
    </row>
  </sheetData>
  <mergeCells count="75">
    <mergeCell ref="P12"/>
    <mergeCell ref="P13"/>
    <mergeCell ref="P14"/>
    <mergeCell ref="P15"/>
    <mergeCell ref="N12"/>
    <mergeCell ref="N13"/>
    <mergeCell ref="N14"/>
    <mergeCell ref="N15"/>
    <mergeCell ref="O12"/>
    <mergeCell ref="O13"/>
    <mergeCell ref="O14"/>
    <mergeCell ref="O15"/>
    <mergeCell ref="L12"/>
    <mergeCell ref="L13"/>
    <mergeCell ref="L14"/>
    <mergeCell ref="L15"/>
    <mergeCell ref="M12"/>
    <mergeCell ref="M13"/>
    <mergeCell ref="M14"/>
    <mergeCell ref="M15"/>
    <mergeCell ref="J12"/>
    <mergeCell ref="J13"/>
    <mergeCell ref="J14"/>
    <mergeCell ref="J15"/>
    <mergeCell ref="K12"/>
    <mergeCell ref="K13"/>
    <mergeCell ref="K14"/>
    <mergeCell ref="K15"/>
    <mergeCell ref="H12"/>
    <mergeCell ref="H13"/>
    <mergeCell ref="H14"/>
    <mergeCell ref="H15"/>
    <mergeCell ref="I12"/>
    <mergeCell ref="I13"/>
    <mergeCell ref="I14"/>
    <mergeCell ref="I15"/>
    <mergeCell ref="F12"/>
    <mergeCell ref="F13"/>
    <mergeCell ref="F14"/>
    <mergeCell ref="F15"/>
    <mergeCell ref="G12"/>
    <mergeCell ref="G13"/>
    <mergeCell ref="G14"/>
    <mergeCell ref="G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44"/>
  <sheetViews>
    <sheetView workbookViewId="0"/>
  </sheetViews>
  <sheetFormatPr baseColWidth="10" defaultColWidth="8.83203125" defaultRowHeight="15" outlineLevelRow="1"/>
  <cols>
    <col min="1" max="1" width="85.6640625" customWidth="1"/>
    <col min="2" max="16" width="15.6640625" customWidth="1"/>
  </cols>
  <sheetData>
    <row r="1" spans="1:16" ht="15" customHeight="1">
      <c r="A1" s="1" t="s">
        <v>526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4" t="s">
        <v>2</v>
      </c>
    </row>
    <row r="3" spans="1:16">
      <c r="A3" s="3" t="s">
        <v>3</v>
      </c>
      <c r="B3" s="3" t="s">
        <v>4</v>
      </c>
    </row>
    <row r="4" spans="1:16">
      <c r="A4" s="3" t="s">
        <v>5</v>
      </c>
      <c r="B4" s="3" t="s">
        <v>4</v>
      </c>
    </row>
    <row r="5" spans="1:16">
      <c r="A5" s="3" t="s">
        <v>6</v>
      </c>
      <c r="B5" s="3" t="s">
        <v>7</v>
      </c>
    </row>
    <row r="6" spans="1:16">
      <c r="A6" s="3" t="s">
        <v>8</v>
      </c>
      <c r="B6" s="3" t="s">
        <v>9</v>
      </c>
    </row>
    <row r="7" spans="1:16">
      <c r="A7" s="3" t="s">
        <v>10</v>
      </c>
      <c r="B7" s="3" t="s">
        <v>11</v>
      </c>
    </row>
    <row r="8" spans="1:16">
      <c r="A8" s="3" t="s">
        <v>12</v>
      </c>
      <c r="B8" s="3" t="s">
        <v>13</v>
      </c>
    </row>
    <row r="9" spans="1:16">
      <c r="A9" s="3" t="s">
        <v>14</v>
      </c>
      <c r="B9" s="3" t="s">
        <v>15</v>
      </c>
    </row>
    <row r="10" spans="1:16">
      <c r="A10" s="3" t="s">
        <v>16</v>
      </c>
      <c r="B10" s="5">
        <v>45609.072723402802</v>
      </c>
    </row>
    <row r="11" spans="1:16">
      <c r="A11" s="6" t="s">
        <v>17</v>
      </c>
      <c r="B11" s="149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  <c r="M11" s="149" t="s">
        <v>29</v>
      </c>
      <c r="N11" s="149" t="s">
        <v>30</v>
      </c>
      <c r="O11" s="149" t="s">
        <v>31</v>
      </c>
      <c r="P11" s="149" t="s">
        <v>32</v>
      </c>
    </row>
    <row r="12" spans="1:16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  <c r="M12" s="150">
        <v>41274</v>
      </c>
      <c r="N12" s="150">
        <v>40908</v>
      </c>
      <c r="O12" s="150">
        <v>40543</v>
      </c>
      <c r="P12" s="150">
        <v>40178</v>
      </c>
    </row>
    <row r="13" spans="1:16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43099</v>
      </c>
      <c r="I13" s="150">
        <v>42734</v>
      </c>
      <c r="J13" s="150">
        <v>42368</v>
      </c>
      <c r="K13" s="150">
        <v>42003</v>
      </c>
      <c r="L13" s="150">
        <v>41638</v>
      </c>
      <c r="M13" s="150">
        <v>41273</v>
      </c>
      <c r="N13" s="150">
        <v>41273</v>
      </c>
      <c r="O13" s="150">
        <v>41273</v>
      </c>
      <c r="P13" s="150">
        <v>40907</v>
      </c>
    </row>
    <row r="14" spans="1:16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</row>
    <row r="15" spans="1:16" ht="15" customHeight="1" outlineLevel="1">
      <c r="A15" s="7" t="s">
        <v>37</v>
      </c>
      <c r="B15" s="151" t="s">
        <v>38</v>
      </c>
      <c r="C15" s="151" t="s">
        <v>38</v>
      </c>
      <c r="D15" s="151" t="s">
        <v>38</v>
      </c>
      <c r="E15" s="151" t="s">
        <v>38</v>
      </c>
      <c r="F15" s="151" t="s">
        <v>38</v>
      </c>
      <c r="G15" s="151" t="s">
        <v>38</v>
      </c>
      <c r="H15" s="151" t="s">
        <v>38</v>
      </c>
      <c r="I15" s="151" t="s">
        <v>38</v>
      </c>
      <c r="J15" s="151" t="s">
        <v>38</v>
      </c>
      <c r="K15" s="151" t="s">
        <v>38</v>
      </c>
      <c r="L15" s="151" t="s">
        <v>38</v>
      </c>
      <c r="M15" s="151" t="s">
        <v>38</v>
      </c>
      <c r="N15" s="151" t="s">
        <v>38</v>
      </c>
      <c r="O15" s="151" t="s">
        <v>38</v>
      </c>
      <c r="P15" s="151" t="s">
        <v>38</v>
      </c>
    </row>
    <row r="17" spans="1:16">
      <c r="A17" s="8" t="s">
        <v>552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  <c r="M18" s="9" t="s">
        <v>52</v>
      </c>
      <c r="N18" s="9" t="s">
        <v>53</v>
      </c>
      <c r="O18" s="9" t="s">
        <v>54</v>
      </c>
      <c r="P18" s="9" t="s">
        <v>55</v>
      </c>
    </row>
    <row r="19" spans="1:16" ht="15" customHeight="1">
      <c r="A19" s="31" t="s">
        <v>540</v>
      </c>
      <c r="B19" s="33">
        <v>47428</v>
      </c>
      <c r="C19" s="33">
        <v>28819</v>
      </c>
      <c r="D19" s="33"/>
      <c r="E19" s="33">
        <v>33180</v>
      </c>
      <c r="F19" s="33">
        <v>24812</v>
      </c>
      <c r="G19" s="33">
        <v>25361</v>
      </c>
      <c r="H19" s="33">
        <v>20594</v>
      </c>
      <c r="I19" s="33">
        <v>12518</v>
      </c>
      <c r="J19" s="35">
        <v>6194</v>
      </c>
      <c r="K19" s="35">
        <v>4910</v>
      </c>
      <c r="L19" s="35">
        <v>2754</v>
      </c>
      <c r="M19" s="35">
        <v>494</v>
      </c>
      <c r="N19" s="35">
        <v>1695</v>
      </c>
      <c r="O19" s="35">
        <v>1008</v>
      </c>
      <c r="P19" s="35">
        <v>254</v>
      </c>
    </row>
    <row r="20" spans="1:16" ht="15" customHeight="1">
      <c r="A20" s="15" t="s">
        <v>541</v>
      </c>
      <c r="B20" s="14">
        <v>3929</v>
      </c>
      <c r="C20" s="14">
        <v>3794</v>
      </c>
      <c r="D20" s="13"/>
      <c r="E20" s="14">
        <v>8947</v>
      </c>
      <c r="F20" s="13">
        <v>19495</v>
      </c>
      <c r="G20" s="13">
        <v>16561</v>
      </c>
      <c r="H20" s="13">
        <v>13515</v>
      </c>
      <c r="I20" s="14">
        <v>6150</v>
      </c>
      <c r="J20" s="14">
        <v>3392</v>
      </c>
      <c r="K20" s="21">
        <v>-8</v>
      </c>
      <c r="L20" s="22">
        <v>-443</v>
      </c>
      <c r="M20" s="22">
        <v>-568</v>
      </c>
      <c r="N20" s="22">
        <v>-124</v>
      </c>
      <c r="O20" s="21">
        <v>-19</v>
      </c>
      <c r="P20" s="21">
        <v>-6</v>
      </c>
    </row>
    <row r="21" spans="1:16" ht="15" customHeight="1">
      <c r="A21" s="15" t="s">
        <v>538</v>
      </c>
      <c r="B21" s="13">
        <v>43499</v>
      </c>
      <c r="C21" s="13">
        <v>25025</v>
      </c>
      <c r="D21" s="13"/>
      <c r="E21" s="13">
        <v>24233</v>
      </c>
      <c r="F21" s="14">
        <v>5317</v>
      </c>
      <c r="G21" s="14">
        <v>8800</v>
      </c>
      <c r="H21" s="14">
        <v>7079</v>
      </c>
      <c r="I21" s="14">
        <v>6368</v>
      </c>
      <c r="J21" s="14">
        <v>2802</v>
      </c>
      <c r="K21" s="14">
        <v>4918</v>
      </c>
      <c r="L21" s="14">
        <v>3197</v>
      </c>
      <c r="M21" s="14">
        <v>1062</v>
      </c>
      <c r="N21" s="14">
        <v>1819</v>
      </c>
      <c r="O21" s="14">
        <v>1027</v>
      </c>
      <c r="P21" s="14">
        <v>260</v>
      </c>
    </row>
    <row r="22" spans="1:16" ht="15" customHeight="1">
      <c r="A22" s="31" t="s">
        <v>531</v>
      </c>
      <c r="B22" s="33">
        <v>134902</v>
      </c>
      <c r="C22" s="33">
        <v>116609</v>
      </c>
      <c r="D22" s="33">
        <v>117929</v>
      </c>
      <c r="E22" s="33">
        <v>85965</v>
      </c>
      <c r="F22" s="33">
        <v>70697</v>
      </c>
      <c r="G22" s="33">
        <v>55838</v>
      </c>
      <c r="H22" s="33">
        <v>40653</v>
      </c>
      <c r="I22" s="33">
        <v>27638</v>
      </c>
      <c r="J22" s="33">
        <v>17928</v>
      </c>
      <c r="K22" s="33">
        <v>12466</v>
      </c>
      <c r="L22" s="35">
        <v>7872</v>
      </c>
      <c r="M22" s="35">
        <v>5089</v>
      </c>
      <c r="N22" s="35">
        <v>3711</v>
      </c>
      <c r="O22" s="35">
        <v>1974</v>
      </c>
      <c r="P22" s="35">
        <v>777</v>
      </c>
    </row>
    <row r="23" spans="1:16" ht="15" customHeight="1">
      <c r="A23" s="15" t="s">
        <v>545</v>
      </c>
      <c r="B23" s="13">
        <v>22464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ht="15" customHeight="1">
      <c r="A24" s="15" t="s">
        <v>547</v>
      </c>
      <c r="B24" s="13"/>
      <c r="C24" s="13">
        <v>27760</v>
      </c>
      <c r="D24" s="13">
        <v>26739</v>
      </c>
      <c r="E24" s="13">
        <v>19848</v>
      </c>
      <c r="F24" s="13">
        <v>15406</v>
      </c>
      <c r="G24" s="13">
        <v>11733</v>
      </c>
      <c r="H24" s="14">
        <v>7921</v>
      </c>
      <c r="I24" s="14">
        <v>5037</v>
      </c>
      <c r="J24" s="13"/>
      <c r="K24" s="13"/>
      <c r="L24" s="13"/>
      <c r="M24" s="13"/>
      <c r="N24" s="13"/>
      <c r="O24" s="13"/>
      <c r="P24" s="13"/>
    </row>
    <row r="25" spans="1:16" ht="15" customHeight="1">
      <c r="A25" s="15" t="s">
        <v>543</v>
      </c>
      <c r="B25" s="14">
        <v>3108</v>
      </c>
      <c r="C25" s="14">
        <v>2950</v>
      </c>
      <c r="D25" s="14">
        <v>3161</v>
      </c>
      <c r="E25" s="14">
        <v>2183</v>
      </c>
      <c r="F25" s="14">
        <v>1976</v>
      </c>
      <c r="G25" s="14">
        <v>1627</v>
      </c>
      <c r="H25" s="14">
        <v>1335</v>
      </c>
      <c r="I25" s="13"/>
      <c r="J25" s="13"/>
      <c r="K25" s="13"/>
      <c r="L25" s="13"/>
      <c r="M25" s="13"/>
      <c r="N25" s="13"/>
      <c r="O25" s="13"/>
      <c r="P25" s="13"/>
    </row>
    <row r="26" spans="1:16" ht="15" customHeight="1">
      <c r="A26" s="15" t="s">
        <v>546</v>
      </c>
      <c r="B26" s="13">
        <v>13690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5" customHeight="1">
      <c r="A27" s="15" t="s">
        <v>544</v>
      </c>
      <c r="B27" s="13">
        <v>31210</v>
      </c>
      <c r="C27" s="13">
        <v>26681</v>
      </c>
      <c r="D27" s="13">
        <v>29057</v>
      </c>
      <c r="E27" s="13">
        <v>20349</v>
      </c>
      <c r="F27" s="13">
        <v>16826</v>
      </c>
      <c r="G27" s="13">
        <v>13631</v>
      </c>
      <c r="H27" s="13">
        <v>10126</v>
      </c>
      <c r="I27" s="14">
        <v>6792</v>
      </c>
      <c r="J27" s="13"/>
      <c r="K27" s="13"/>
      <c r="L27" s="13"/>
      <c r="M27" s="13"/>
      <c r="N27" s="13"/>
      <c r="O27" s="13"/>
      <c r="P27" s="13"/>
    </row>
    <row r="28" spans="1:16" ht="15" customHeight="1">
      <c r="A28" s="15" t="s">
        <v>541</v>
      </c>
      <c r="B28" s="13">
        <v>14650</v>
      </c>
      <c r="C28" s="13">
        <v>12018</v>
      </c>
      <c r="D28" s="13">
        <v>10592</v>
      </c>
      <c r="E28" s="14">
        <v>7335</v>
      </c>
      <c r="F28" s="14">
        <v>6259</v>
      </c>
      <c r="G28" s="14">
        <v>4747</v>
      </c>
      <c r="H28" s="14">
        <v>3541</v>
      </c>
      <c r="I28" s="14">
        <v>2377</v>
      </c>
      <c r="J28" s="14">
        <v>9415</v>
      </c>
      <c r="K28" s="14">
        <v>6817</v>
      </c>
      <c r="L28" s="14">
        <v>4259</v>
      </c>
      <c r="M28" s="14">
        <v>2511</v>
      </c>
      <c r="N28" s="14">
        <v>1644</v>
      </c>
      <c r="O28" s="14">
        <v>751</v>
      </c>
      <c r="P28" s="14">
        <v>259</v>
      </c>
    </row>
    <row r="29" spans="1:16" ht="15" customHeight="1">
      <c r="A29" s="15" t="s">
        <v>538</v>
      </c>
      <c r="B29" s="13">
        <v>49780</v>
      </c>
      <c r="C29" s="13">
        <v>47200</v>
      </c>
      <c r="D29" s="13">
        <v>48380</v>
      </c>
      <c r="E29" s="13">
        <v>36250</v>
      </c>
      <c r="F29" s="13">
        <v>30230</v>
      </c>
      <c r="G29" s="13">
        <v>24100</v>
      </c>
      <c r="H29" s="13">
        <v>17730</v>
      </c>
      <c r="I29" s="13"/>
      <c r="J29" s="14">
        <v>8513</v>
      </c>
      <c r="K29" s="14">
        <v>5649</v>
      </c>
      <c r="L29" s="14">
        <v>3613</v>
      </c>
      <c r="M29" s="14">
        <v>2578</v>
      </c>
      <c r="N29" s="14">
        <v>2067</v>
      </c>
      <c r="O29" s="14">
        <v>1223</v>
      </c>
      <c r="P29" s="14">
        <v>518</v>
      </c>
    </row>
    <row r="30" spans="1:16" ht="15" customHeight="1">
      <c r="A30" s="15" t="s">
        <v>542</v>
      </c>
      <c r="B30" s="13"/>
      <c r="C30" s="13"/>
      <c r="D30" s="13"/>
      <c r="E30" s="13"/>
      <c r="F30" s="13"/>
      <c r="G30" s="13"/>
      <c r="H30" s="13"/>
      <c r="I30" s="13">
        <v>13432</v>
      </c>
      <c r="J30" s="13"/>
      <c r="K30" s="13"/>
      <c r="L30" s="13"/>
      <c r="M30" s="13"/>
      <c r="N30" s="13"/>
      <c r="O30" s="13"/>
      <c r="P30" s="13"/>
    </row>
    <row r="31" spans="1:16" ht="15" customHeight="1">
      <c r="A31" s="31" t="s">
        <v>243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5">
        <v>2391</v>
      </c>
      <c r="N31" s="35">
        <v>1475</v>
      </c>
      <c r="O31" s="35">
        <v>574</v>
      </c>
      <c r="P31" s="33"/>
    </row>
    <row r="32" spans="1:16" ht="15" customHeight="1">
      <c r="A32" s="15" t="s">
        <v>541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6">
        <v>61</v>
      </c>
      <c r="N32" s="16">
        <v>31</v>
      </c>
      <c r="O32" s="16">
        <v>7</v>
      </c>
      <c r="P32" s="13"/>
    </row>
    <row r="33" spans="1:16" ht="15" customHeight="1">
      <c r="A33" s="15" t="s">
        <v>548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>
        <v>220</v>
      </c>
      <c r="N33" s="13"/>
      <c r="O33" s="13"/>
      <c r="P33" s="13"/>
    </row>
    <row r="34" spans="1:16" ht="15" customHeight="1">
      <c r="A34" s="15" t="s">
        <v>538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4">
        <v>2110</v>
      </c>
      <c r="N34" s="14">
        <v>1444</v>
      </c>
      <c r="O34" s="14">
        <v>567</v>
      </c>
      <c r="P34" s="13"/>
    </row>
    <row r="35" spans="1:16" ht="15" customHeight="1">
      <c r="A35" s="12" t="s">
        <v>550</v>
      </c>
      <c r="B35" s="14">
        <v>3929</v>
      </c>
      <c r="C35" s="14">
        <v>3794</v>
      </c>
      <c r="D35" s="13"/>
      <c r="E35" s="14">
        <v>8947</v>
      </c>
      <c r="F35" s="13">
        <v>19495</v>
      </c>
      <c r="G35" s="13">
        <v>16561</v>
      </c>
      <c r="H35" s="13">
        <v>13515</v>
      </c>
      <c r="I35" s="14">
        <v>6150</v>
      </c>
      <c r="J35" s="14">
        <v>3392</v>
      </c>
      <c r="K35" s="21">
        <v>-8</v>
      </c>
      <c r="L35" s="22">
        <v>-443</v>
      </c>
      <c r="M35" s="22">
        <v>-568</v>
      </c>
      <c r="N35" s="22">
        <v>-124</v>
      </c>
      <c r="O35" s="21">
        <v>-19</v>
      </c>
      <c r="P35" s="21">
        <v>-6</v>
      </c>
    </row>
    <row r="36" spans="1:16" ht="15" customHeight="1">
      <c r="A36" s="12" t="s">
        <v>549</v>
      </c>
      <c r="B36" s="13">
        <v>17941</v>
      </c>
      <c r="C36" s="13">
        <v>15857</v>
      </c>
      <c r="D36" s="13">
        <v>14467</v>
      </c>
      <c r="E36" s="13">
        <v>11853</v>
      </c>
      <c r="F36" s="14">
        <v>8925</v>
      </c>
      <c r="G36" s="13"/>
      <c r="H36" s="13"/>
      <c r="I36" s="13"/>
      <c r="J36" s="13"/>
      <c r="K36" s="13"/>
      <c r="L36" s="13"/>
      <c r="M36" s="14">
        <v>281</v>
      </c>
      <c r="N36" s="16">
        <v>31</v>
      </c>
      <c r="O36" s="16">
        <v>7</v>
      </c>
      <c r="P36" s="13"/>
    </row>
    <row r="37" spans="1:16" ht="15" customHeight="1">
      <c r="A37" s="12" t="s">
        <v>551</v>
      </c>
      <c r="B37" s="13">
        <v>85122</v>
      </c>
      <c r="C37" s="13">
        <v>69409</v>
      </c>
      <c r="D37" s="13">
        <v>69549</v>
      </c>
      <c r="E37" s="13">
        <v>49715</v>
      </c>
      <c r="F37" s="13">
        <v>40467</v>
      </c>
      <c r="G37" s="13">
        <v>31738</v>
      </c>
      <c r="H37" s="13">
        <v>22923</v>
      </c>
      <c r="I37" s="13">
        <v>14206</v>
      </c>
      <c r="J37" s="14">
        <v>9415</v>
      </c>
      <c r="K37" s="14">
        <v>6817</v>
      </c>
      <c r="L37" s="14">
        <v>4259</v>
      </c>
      <c r="M37" s="14">
        <v>2511</v>
      </c>
      <c r="N37" s="14">
        <v>1644</v>
      </c>
      <c r="O37" s="14">
        <v>751</v>
      </c>
      <c r="P37" s="14">
        <v>259</v>
      </c>
    </row>
    <row r="38" spans="1:16" ht="15" customHeight="1">
      <c r="A38" s="31" t="s">
        <v>216</v>
      </c>
      <c r="B38" s="33"/>
      <c r="C38" s="33"/>
      <c r="D38" s="33"/>
      <c r="E38" s="33"/>
      <c r="F38" s="33"/>
      <c r="G38" s="33">
        <v>24683</v>
      </c>
      <c r="H38" s="33">
        <v>13721</v>
      </c>
      <c r="I38" s="33"/>
      <c r="J38" s="35">
        <v>5687</v>
      </c>
      <c r="K38" s="35">
        <v>3967</v>
      </c>
      <c r="L38" s="35">
        <v>2882</v>
      </c>
      <c r="M38" s="33"/>
      <c r="N38" s="33"/>
      <c r="O38" s="33"/>
      <c r="P38" s="33"/>
    </row>
    <row r="39" spans="1:16" ht="15" customHeight="1">
      <c r="A39" s="15" t="s">
        <v>541</v>
      </c>
      <c r="B39" s="13"/>
      <c r="C39" s="13"/>
      <c r="D39" s="13"/>
      <c r="E39" s="13"/>
      <c r="F39" s="13"/>
      <c r="G39" s="14">
        <v>5733</v>
      </c>
      <c r="H39" s="14">
        <v>3315</v>
      </c>
      <c r="I39" s="13"/>
      <c r="J39" s="14">
        <v>476</v>
      </c>
      <c r="K39" s="14">
        <v>197</v>
      </c>
      <c r="L39" s="16">
        <v>99</v>
      </c>
      <c r="M39" s="13"/>
      <c r="N39" s="13"/>
      <c r="O39" s="13"/>
      <c r="P39" s="13"/>
    </row>
    <row r="40" spans="1:16" ht="15" customHeight="1">
      <c r="A40" s="15" t="s">
        <v>548</v>
      </c>
      <c r="B40" s="13"/>
      <c r="C40" s="13"/>
      <c r="D40" s="13"/>
      <c r="E40" s="13"/>
      <c r="F40" s="13"/>
      <c r="G40" s="13"/>
      <c r="H40" s="13"/>
      <c r="I40" s="13"/>
      <c r="J40" s="14">
        <v>713</v>
      </c>
      <c r="K40" s="14">
        <v>514</v>
      </c>
      <c r="L40" s="14">
        <v>415</v>
      </c>
      <c r="M40" s="13"/>
      <c r="N40" s="13"/>
      <c r="O40" s="13"/>
      <c r="P40" s="13"/>
    </row>
    <row r="41" spans="1:16" ht="15" customHeight="1">
      <c r="A41" s="15" t="s">
        <v>538</v>
      </c>
      <c r="B41" s="13"/>
      <c r="C41" s="13"/>
      <c r="D41" s="13"/>
      <c r="E41" s="13"/>
      <c r="F41" s="13"/>
      <c r="G41" s="13">
        <v>18950</v>
      </c>
      <c r="H41" s="13">
        <v>10406</v>
      </c>
      <c r="I41" s="13"/>
      <c r="J41" s="14">
        <v>4498</v>
      </c>
      <c r="K41" s="14">
        <v>3256</v>
      </c>
      <c r="L41" s="14">
        <v>2368</v>
      </c>
      <c r="M41" s="13"/>
      <c r="N41" s="13"/>
      <c r="O41" s="13"/>
      <c r="P41" s="13"/>
    </row>
    <row r="42" spans="1:16" ht="15" customHeight="1">
      <c r="A42" s="31" t="s">
        <v>539</v>
      </c>
      <c r="B42" s="33">
        <v>109881</v>
      </c>
      <c r="C42" s="33">
        <v>92191</v>
      </c>
      <c r="D42" s="33">
        <v>69964</v>
      </c>
      <c r="E42" s="33">
        <v>54981</v>
      </c>
      <c r="F42" s="33">
        <v>44783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ht="15" customHeight="1">
      <c r="A43" s="15" t="s">
        <v>541</v>
      </c>
      <c r="B43" s="13">
        <v>17941</v>
      </c>
      <c r="C43" s="13">
        <v>15857</v>
      </c>
      <c r="D43" s="13">
        <v>14467</v>
      </c>
      <c r="E43" s="13">
        <v>11853</v>
      </c>
      <c r="F43" s="14">
        <v>8925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5" customHeight="1">
      <c r="A44" s="15" t="s">
        <v>538</v>
      </c>
      <c r="B44" s="13">
        <v>91940</v>
      </c>
      <c r="C44" s="13">
        <v>76334</v>
      </c>
      <c r="D44" s="13">
        <v>55497</v>
      </c>
      <c r="E44" s="13">
        <v>43128</v>
      </c>
      <c r="F44" s="13">
        <v>35858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</row>
  </sheetData>
  <mergeCells count="75">
    <mergeCell ref="P12"/>
    <mergeCell ref="P13"/>
    <mergeCell ref="P14"/>
    <mergeCell ref="P15"/>
    <mergeCell ref="N12"/>
    <mergeCell ref="N13"/>
    <mergeCell ref="N14"/>
    <mergeCell ref="N15"/>
    <mergeCell ref="O12"/>
    <mergeCell ref="O13"/>
    <mergeCell ref="O14"/>
    <mergeCell ref="O15"/>
    <mergeCell ref="L12"/>
    <mergeCell ref="L13"/>
    <mergeCell ref="L14"/>
    <mergeCell ref="L15"/>
    <mergeCell ref="M12"/>
    <mergeCell ref="M13"/>
    <mergeCell ref="M14"/>
    <mergeCell ref="M15"/>
    <mergeCell ref="J12"/>
    <mergeCell ref="J13"/>
    <mergeCell ref="J14"/>
    <mergeCell ref="J15"/>
    <mergeCell ref="K12"/>
    <mergeCell ref="K13"/>
    <mergeCell ref="K14"/>
    <mergeCell ref="K15"/>
    <mergeCell ref="H12"/>
    <mergeCell ref="H13"/>
    <mergeCell ref="H14"/>
    <mergeCell ref="H15"/>
    <mergeCell ref="I12"/>
    <mergeCell ref="I13"/>
    <mergeCell ref="I14"/>
    <mergeCell ref="I15"/>
    <mergeCell ref="F12"/>
    <mergeCell ref="F13"/>
    <mergeCell ref="F14"/>
    <mergeCell ref="F15"/>
    <mergeCell ref="G12"/>
    <mergeCell ref="G13"/>
    <mergeCell ref="G14"/>
    <mergeCell ref="G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78C-BD8B-254D-A362-0A7E50DF4986}">
  <dimension ref="A1:Q47"/>
  <sheetViews>
    <sheetView topLeftCell="A34" zoomScale="50" zoomScaleNormal="70" workbookViewId="0">
      <selection activeCell="P49" sqref="P49"/>
    </sheetView>
  </sheetViews>
  <sheetFormatPr baseColWidth="10" defaultRowHeight="15"/>
  <cols>
    <col min="1" max="1" width="47.1640625" customWidth="1"/>
    <col min="2" max="2" width="15.5" customWidth="1"/>
    <col min="3" max="3" width="13" customWidth="1"/>
    <col min="4" max="4" width="14.1640625" customWidth="1"/>
    <col min="5" max="5" width="18" customWidth="1"/>
    <col min="6" max="6" width="21.6640625" customWidth="1"/>
    <col min="7" max="7" width="15.83203125" customWidth="1"/>
    <col min="8" max="8" width="27.33203125" bestFit="1" customWidth="1"/>
    <col min="9" max="9" width="19.1640625" customWidth="1"/>
    <col min="10" max="10" width="20.1640625" customWidth="1"/>
  </cols>
  <sheetData>
    <row r="1" spans="1:10">
      <c r="A1" t="s">
        <v>730</v>
      </c>
    </row>
    <row r="3" spans="1:10" ht="19">
      <c r="A3" s="129" t="s">
        <v>721</v>
      </c>
      <c r="B3" s="129"/>
      <c r="C3" s="129"/>
      <c r="D3" s="129"/>
      <c r="E3" s="129"/>
      <c r="F3" s="129"/>
      <c r="G3" s="129"/>
      <c r="H3" s="129"/>
      <c r="I3" s="129"/>
      <c r="J3" s="129"/>
    </row>
    <row r="4" spans="1:10" ht="19">
      <c r="A4" s="129"/>
      <c r="B4" s="129"/>
      <c r="C4" s="129">
        <v>0</v>
      </c>
      <c r="D4" s="129">
        <v>1</v>
      </c>
      <c r="E4" s="129">
        <v>2</v>
      </c>
      <c r="F4" s="129">
        <v>3</v>
      </c>
      <c r="G4" s="129">
        <v>4</v>
      </c>
      <c r="H4" s="129">
        <v>5</v>
      </c>
      <c r="I4" s="129">
        <v>6</v>
      </c>
      <c r="J4" s="129">
        <v>7</v>
      </c>
    </row>
    <row r="5" spans="1:10" ht="19">
      <c r="A5" s="129"/>
      <c r="B5" s="129"/>
      <c r="C5" s="129">
        <v>2024</v>
      </c>
      <c r="D5" s="129">
        <v>2025</v>
      </c>
      <c r="E5" s="129">
        <v>2026</v>
      </c>
      <c r="F5" s="129">
        <v>2027</v>
      </c>
      <c r="G5" s="129">
        <v>2028</v>
      </c>
      <c r="H5" s="129">
        <v>2029</v>
      </c>
      <c r="I5" s="129">
        <v>2030</v>
      </c>
      <c r="J5" s="129" t="s">
        <v>728</v>
      </c>
    </row>
    <row r="6" spans="1:10" ht="19">
      <c r="A6" s="129" t="s">
        <v>732</v>
      </c>
      <c r="B6" s="129"/>
      <c r="C6" s="130">
        <f>(C7-'Income Statement'!B23)/'Income Statement'!B23</f>
        <v>0.10959872904746132</v>
      </c>
      <c r="D6" s="130">
        <f>(D7-C7)/C7</f>
        <v>0.29588861660814259</v>
      </c>
      <c r="E6" s="130">
        <f t="shared" ref="E6:I6" si="0">(E7-D7)/D7</f>
        <v>0.14999999999999988</v>
      </c>
      <c r="F6" s="130">
        <f>(F7-E7)/E7</f>
        <v>0.12999999999999992</v>
      </c>
      <c r="G6" s="130">
        <f t="shared" si="0"/>
        <v>0.11499999999999995</v>
      </c>
      <c r="H6" s="130">
        <f t="shared" si="0"/>
        <v>0.10000000000000019</v>
      </c>
      <c r="I6" s="130">
        <f t="shared" si="0"/>
        <v>8.4999999999999964E-2</v>
      </c>
      <c r="J6" s="129"/>
    </row>
    <row r="7" spans="1:10" ht="19">
      <c r="A7" s="129" t="s">
        <v>644</v>
      </c>
      <c r="B7" s="129"/>
      <c r="C7" s="131">
        <f>'4 Dupont'!F10</f>
        <v>149687.08774596063</v>
      </c>
      <c r="D7" s="132">
        <f>'2 Estimates'!D8/1000000</f>
        <v>193977.79306321457</v>
      </c>
      <c r="E7" s="133">
        <f>D7*1.15</f>
        <v>223074.46202269674</v>
      </c>
      <c r="F7" s="133">
        <f>E7*1.13</f>
        <v>252074.1420856473</v>
      </c>
      <c r="G7" s="133">
        <f>F7*1.115</f>
        <v>281062.66842549673</v>
      </c>
      <c r="H7" s="133">
        <f>G7*1.1</f>
        <v>309168.93526804645</v>
      </c>
      <c r="I7" s="133">
        <f>H7*1.085</f>
        <v>335448.29476583039</v>
      </c>
      <c r="J7" s="133"/>
    </row>
    <row r="8" spans="1:10" ht="19">
      <c r="A8" s="129" t="s">
        <v>719</v>
      </c>
      <c r="B8" s="129"/>
      <c r="C8" s="130">
        <f>C9/C7</f>
        <v>0.39867166165513418</v>
      </c>
      <c r="D8" s="130">
        <f>D9/D7</f>
        <v>0.32961896101895971</v>
      </c>
      <c r="E8" s="130">
        <f>'2 Estimates'!B22</f>
        <v>0.32561428744601439</v>
      </c>
      <c r="F8" s="130">
        <f>E8</f>
        <v>0.32561428744601439</v>
      </c>
      <c r="G8" s="130">
        <f t="shared" ref="G8:H8" si="1">F8</f>
        <v>0.32561428744601439</v>
      </c>
      <c r="H8" s="130">
        <f t="shared" si="1"/>
        <v>0.32561428744601439</v>
      </c>
      <c r="I8" s="130">
        <f>H8</f>
        <v>0.32561428744601439</v>
      </c>
      <c r="J8" s="130"/>
    </row>
    <row r="9" spans="1:10" ht="19">
      <c r="A9" s="129" t="s">
        <v>703</v>
      </c>
      <c r="B9" s="129"/>
      <c r="C9" s="131">
        <f>'2 Estimates'!G6</f>
        <v>59676</v>
      </c>
      <c r="D9" s="132">
        <f>'2 Estimates'!D10/1000000</f>
        <v>63938.758610247562</v>
      </c>
      <c r="E9" s="133">
        <f>E8*E7</f>
        <v>72636.231998923395</v>
      </c>
      <c r="F9" s="133">
        <f>F8*F7</f>
        <v>82078.942158783437</v>
      </c>
      <c r="G9" s="133">
        <f t="shared" ref="G9:H9" si="2">G8*G7</f>
        <v>91518.020507043519</v>
      </c>
      <c r="H9" s="133">
        <f t="shared" si="2"/>
        <v>100669.82255774789</v>
      </c>
      <c r="I9" s="133">
        <f>I8*I7</f>
        <v>109226.75747515647</v>
      </c>
      <c r="J9" s="133"/>
    </row>
    <row r="10" spans="1:10" ht="19">
      <c r="A10" s="129" t="s">
        <v>722</v>
      </c>
      <c r="B10" s="129"/>
      <c r="C10" s="130">
        <f>'2 Estimates'!G9</f>
        <v>0.73258797222549132</v>
      </c>
      <c r="D10" s="130">
        <f>'2 Estimates'!D17</f>
        <v>0.51235931955446534</v>
      </c>
      <c r="E10" s="134">
        <f>D10</f>
        <v>0.51235931955446534</v>
      </c>
      <c r="F10" s="134">
        <f t="shared" ref="F10:H10" si="3">E10</f>
        <v>0.51235931955446534</v>
      </c>
      <c r="G10" s="134">
        <f t="shared" si="3"/>
        <v>0.51235931955446534</v>
      </c>
      <c r="H10" s="134">
        <f t="shared" si="3"/>
        <v>0.51235931955446534</v>
      </c>
      <c r="I10" s="134">
        <f>H10</f>
        <v>0.51235931955446534</v>
      </c>
      <c r="J10" s="134"/>
    </row>
    <row r="11" spans="1:10" ht="19">
      <c r="A11" s="129" t="s">
        <v>723</v>
      </c>
      <c r="B11" s="129"/>
      <c r="C11" s="131">
        <f>C10*C9</f>
        <v>43717.919830528423</v>
      </c>
      <c r="D11" s="131">
        <f>D10*D9</f>
        <v>32759.618854703655</v>
      </c>
      <c r="E11" s="131">
        <f>E10*E9</f>
        <v>37215.850401968673</v>
      </c>
      <c r="F11" s="131">
        <f>F10*F9</f>
        <v>42053.910954224601</v>
      </c>
      <c r="G11" s="131">
        <f t="shared" ref="G11:I11" si="4">G10*G9</f>
        <v>46890.110713960421</v>
      </c>
      <c r="H11" s="131">
        <f t="shared" si="4"/>
        <v>51579.121785356474</v>
      </c>
      <c r="I11" s="131">
        <f t="shared" si="4"/>
        <v>55963.347137111778</v>
      </c>
      <c r="J11" s="131"/>
    </row>
    <row r="12" spans="1:10" ht="19">
      <c r="A12" s="129" t="s">
        <v>720</v>
      </c>
      <c r="B12" s="129"/>
      <c r="C12" s="131">
        <f>'4 Dupont'!J10</f>
        <v>169126.08016947159</v>
      </c>
      <c r="D12" s="133">
        <f>C12+D9-D11</f>
        <v>200305.2199250155</v>
      </c>
      <c r="E12" s="133">
        <f>D12+E9-E11</f>
        <v>235725.60152197021</v>
      </c>
      <c r="F12" s="133">
        <f t="shared" ref="F12:H12" si="5">E12+F9-F11</f>
        <v>275750.63272652909</v>
      </c>
      <c r="G12" s="133">
        <f t="shared" si="5"/>
        <v>320378.54251961218</v>
      </c>
      <c r="H12" s="133">
        <f t="shared" si="5"/>
        <v>369469.24329200358</v>
      </c>
      <c r="I12" s="133">
        <f>H12+I9-I11</f>
        <v>422732.65363004827</v>
      </c>
      <c r="J12" s="133"/>
    </row>
    <row r="13" spans="1:10" ht="19">
      <c r="A13" s="129" t="s">
        <v>637</v>
      </c>
      <c r="B13" s="129"/>
      <c r="C13" s="130">
        <f>C9/'2 Estimates'!J5</f>
        <v>0.47470030943498287</v>
      </c>
      <c r="D13" s="130">
        <f>D9/C12</f>
        <v>0.37805380782300507</v>
      </c>
      <c r="E13" s="130">
        <f t="shared" ref="E13:I13" si="6">E9/D12</f>
        <v>0.36262775391532409</v>
      </c>
      <c r="F13" s="130">
        <f t="shared" si="6"/>
        <v>0.34819697830374813</v>
      </c>
      <c r="G13" s="130">
        <f t="shared" si="6"/>
        <v>0.33188689216102335</v>
      </c>
      <c r="H13" s="130">
        <f>H9/G12</f>
        <v>0.31422148863663463</v>
      </c>
      <c r="I13" s="130">
        <f t="shared" si="6"/>
        <v>0.29563152943919341</v>
      </c>
      <c r="J13" s="130"/>
    </row>
    <row r="14" spans="1:10" ht="19">
      <c r="A14" s="129" t="s">
        <v>729</v>
      </c>
      <c r="B14" s="129"/>
      <c r="C14" s="132">
        <f>'2 Estimates'!G5*'Residual Income'!B18</f>
        <v>17384.567999999999</v>
      </c>
      <c r="D14" s="132">
        <f t="shared" ref="D14:I14" si="7">$B$18*C12</f>
        <v>19195.810099235026</v>
      </c>
      <c r="E14" s="132">
        <f t="shared" si="7"/>
        <v>22734.64246148926</v>
      </c>
      <c r="F14" s="132">
        <f t="shared" si="7"/>
        <v>26754.85577274362</v>
      </c>
      <c r="G14" s="132">
        <f t="shared" si="7"/>
        <v>31297.696814461051</v>
      </c>
      <c r="H14" s="132">
        <f t="shared" si="7"/>
        <v>36362.964575975981</v>
      </c>
      <c r="I14" s="132">
        <f t="shared" si="7"/>
        <v>41934.759113642409</v>
      </c>
      <c r="J14" s="132"/>
    </row>
    <row r="15" spans="1:10" ht="19">
      <c r="A15" s="129" t="s">
        <v>726</v>
      </c>
      <c r="B15" s="129"/>
      <c r="C15" s="131">
        <f>C9</f>
        <v>59676</v>
      </c>
      <c r="D15" s="131">
        <f>D9-D14</f>
        <v>44742.948511012539</v>
      </c>
      <c r="E15" s="131">
        <f t="shared" ref="E15:G15" si="8">E9-E14</f>
        <v>49901.589537434134</v>
      </c>
      <c r="F15" s="131">
        <f t="shared" si="8"/>
        <v>55324.086386039817</v>
      </c>
      <c r="G15" s="131">
        <f t="shared" si="8"/>
        <v>60220.323692582468</v>
      </c>
      <c r="H15" s="131">
        <f>H9-H14</f>
        <v>64306.857981771907</v>
      </c>
      <c r="I15" s="131">
        <f>I9-I14</f>
        <v>67291.998361514066</v>
      </c>
      <c r="J15" s="137" t="s">
        <v>741</v>
      </c>
    </row>
    <row r="16" spans="1:10" ht="19">
      <c r="A16" s="129" t="s">
        <v>727</v>
      </c>
      <c r="B16" s="129"/>
      <c r="C16" s="129" t="s">
        <v>737</v>
      </c>
      <c r="D16" s="132">
        <f t="shared" ref="D16:I16" si="9">D15/(1+$B$18)^D4</f>
        <v>40182.261797047635</v>
      </c>
      <c r="E16" s="132">
        <f t="shared" si="9"/>
        <v>40247.039214759418</v>
      </c>
      <c r="F16" s="132">
        <f t="shared" si="9"/>
        <v>40072.236947115358</v>
      </c>
      <c r="G16" s="132">
        <f t="shared" si="9"/>
        <v>39172.582158489917</v>
      </c>
      <c r="H16" s="132">
        <f t="shared" si="9"/>
        <v>37566.971356758593</v>
      </c>
      <c r="I16" s="132">
        <f t="shared" si="9"/>
        <v>35303.85229716578</v>
      </c>
      <c r="J16" s="133">
        <f>I15*1.03/(B18-(0.05))</f>
        <v>1091508.0049190472</v>
      </c>
    </row>
    <row r="17" spans="1:10" ht="19">
      <c r="A17" s="129"/>
      <c r="B17" s="129"/>
      <c r="C17" s="129"/>
      <c r="D17" s="129"/>
      <c r="E17" s="129"/>
      <c r="F17" s="129"/>
      <c r="G17" s="129"/>
      <c r="H17" s="129"/>
      <c r="I17" s="129"/>
      <c r="J17" s="129"/>
    </row>
    <row r="18" spans="1:10" ht="19">
      <c r="A18" s="129" t="s">
        <v>680</v>
      </c>
      <c r="B18" s="135">
        <v>0.1135</v>
      </c>
      <c r="C18" s="129"/>
      <c r="D18" s="129"/>
      <c r="E18" s="129"/>
      <c r="F18" s="129"/>
      <c r="G18" s="129"/>
      <c r="H18" s="129"/>
      <c r="I18" s="129"/>
    </row>
    <row r="19" spans="1:10" ht="19">
      <c r="A19" s="129" t="s">
        <v>733</v>
      </c>
      <c r="B19" s="130">
        <f>AVERAGE(A30,A32)</f>
        <v>8.4650000000000003E-2</v>
      </c>
      <c r="C19" s="129"/>
      <c r="D19" s="136" t="s">
        <v>739</v>
      </c>
      <c r="E19" s="136" t="s">
        <v>740</v>
      </c>
      <c r="F19" s="142" t="s">
        <v>742</v>
      </c>
      <c r="G19" s="142"/>
      <c r="H19" s="142" t="s">
        <v>743</v>
      </c>
      <c r="I19" s="142"/>
      <c r="J19" s="142"/>
    </row>
    <row r="20" spans="1:10" ht="19">
      <c r="A20" s="129" t="s">
        <v>736</v>
      </c>
      <c r="B20" s="133">
        <v>1450000</v>
      </c>
      <c r="C20" s="129"/>
      <c r="D20" s="129"/>
      <c r="E20" s="129"/>
      <c r="F20" s="142"/>
      <c r="G20" s="142"/>
      <c r="H20" s="142"/>
      <c r="I20" s="142"/>
      <c r="J20" s="142"/>
    </row>
    <row r="21" spans="1:10">
      <c r="A21" s="124"/>
    </row>
    <row r="22" spans="1:10" ht="16">
      <c r="F22" s="138"/>
      <c r="G22" s="139"/>
    </row>
    <row r="23" spans="1:10">
      <c r="F23" s="140"/>
      <c r="G23" s="140"/>
    </row>
    <row r="26" spans="1:10">
      <c r="A26" t="s">
        <v>735</v>
      </c>
      <c r="B26" s="124">
        <f>SUM(D16:J16) +C12</f>
        <v>1493179.0288598556</v>
      </c>
    </row>
    <row r="29" spans="1:10">
      <c r="A29" t="s">
        <v>738</v>
      </c>
    </row>
    <row r="30" spans="1:10">
      <c r="A30" s="128">
        <v>9.1999999999999998E-2</v>
      </c>
    </row>
    <row r="31" spans="1:10">
      <c r="A31" t="s">
        <v>734</v>
      </c>
    </row>
    <row r="32" spans="1:10">
      <c r="A32" s="91">
        <v>7.7299999999999994E-2</v>
      </c>
    </row>
    <row r="40" spans="2:17" ht="16">
      <c r="H40" s="141" t="s">
        <v>743</v>
      </c>
    </row>
    <row r="44" spans="2:17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9"/>
      <c r="O44" s="19"/>
      <c r="P44" s="19"/>
      <c r="Q44" s="19"/>
    </row>
    <row r="47" spans="2:17">
      <c r="B47" s="91"/>
    </row>
  </sheetData>
  <mergeCells count="2">
    <mergeCell ref="F19:G20"/>
    <mergeCell ref="H19:J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AADE-F5D1-EA44-BEFC-C029ED0D738D}">
  <dimension ref="A2:AJ70"/>
  <sheetViews>
    <sheetView topLeftCell="A29" zoomScale="91" workbookViewId="0">
      <selection activeCell="J23" sqref="J23"/>
    </sheetView>
  </sheetViews>
  <sheetFormatPr baseColWidth="10" defaultRowHeight="16"/>
  <cols>
    <col min="1" max="1" width="29.83203125" style="43" customWidth="1"/>
    <col min="2" max="2" width="10.83203125" style="43"/>
    <col min="3" max="3" width="20.5" style="43" customWidth="1"/>
    <col min="4" max="4" width="21.1640625" style="43" customWidth="1"/>
    <col min="5" max="5" width="10.83203125" style="43"/>
    <col min="6" max="6" width="24" style="43" customWidth="1"/>
    <col min="7" max="7" width="10.83203125" style="43" customWidth="1"/>
    <col min="8" max="9" width="10.83203125" style="43"/>
    <col min="10" max="10" width="13.33203125" style="43" customWidth="1"/>
    <col min="11" max="16" width="10.83203125" style="43"/>
    <col min="17" max="17" width="18.33203125" style="43" customWidth="1"/>
    <col min="18" max="18" width="11" style="43" bestFit="1" customWidth="1"/>
    <col min="19" max="19" width="12.5" style="43" customWidth="1"/>
    <col min="20" max="20" width="12.1640625" style="43" bestFit="1" customWidth="1"/>
    <col min="21" max="25" width="11" style="43" bestFit="1" customWidth="1"/>
    <col min="26" max="26" width="4.1640625" style="43" customWidth="1"/>
    <col min="27" max="27" width="0.6640625" style="43" customWidth="1"/>
    <col min="28" max="28" width="18.33203125" style="43" customWidth="1"/>
    <col min="29" max="29" width="19.33203125" style="43" customWidth="1"/>
    <col min="30" max="30" width="16.83203125" style="43" customWidth="1"/>
    <col min="31" max="31" width="10.83203125" style="43"/>
    <col min="32" max="32" width="13.6640625" style="43" customWidth="1"/>
    <col min="33" max="33" width="11.6640625" style="43" customWidth="1"/>
    <col min="34" max="34" width="12.5" style="43" customWidth="1"/>
    <col min="35" max="16384" width="10.83203125" style="43"/>
  </cols>
  <sheetData>
    <row r="2" spans="1:34" ht="16" customHeight="1"/>
    <row r="3" spans="1:34">
      <c r="A3" s="43" t="s">
        <v>635</v>
      </c>
      <c r="F3" s="100"/>
      <c r="G3" s="101" t="s">
        <v>673</v>
      </c>
      <c r="H3" s="101" t="s">
        <v>673</v>
      </c>
      <c r="I3" s="100"/>
      <c r="J3" s="100"/>
      <c r="K3" s="100"/>
      <c r="L3" s="100"/>
      <c r="M3" s="100"/>
      <c r="N3" s="100"/>
      <c r="O3" s="100"/>
      <c r="P3" s="100"/>
      <c r="AB3" s="67"/>
      <c r="AC3" s="68" t="s">
        <v>680</v>
      </c>
      <c r="AD3" s="116">
        <f>AVERAGE(B29:K29)</f>
        <v>0.26349854908448533</v>
      </c>
      <c r="AE3" s="67"/>
      <c r="AF3" s="67"/>
      <c r="AG3" s="67"/>
      <c r="AH3" s="67"/>
    </row>
    <row r="4" spans="1:34" ht="19">
      <c r="F4" s="100"/>
      <c r="G4" s="100">
        <v>2024</v>
      </c>
      <c r="H4" s="101" t="s">
        <v>705</v>
      </c>
      <c r="I4" s="101" t="s">
        <v>706</v>
      </c>
      <c r="J4" s="100">
        <v>2023</v>
      </c>
      <c r="K4" s="100">
        <v>2022</v>
      </c>
      <c r="L4" s="100">
        <v>2021</v>
      </c>
      <c r="M4" s="100">
        <v>2020</v>
      </c>
      <c r="N4" s="100">
        <v>2019</v>
      </c>
      <c r="O4" s="100">
        <v>2018</v>
      </c>
      <c r="P4" s="100">
        <v>2017</v>
      </c>
      <c r="Q4" s="53"/>
      <c r="R4" s="53"/>
      <c r="S4" s="143" t="s">
        <v>645</v>
      </c>
      <c r="T4" s="143"/>
      <c r="U4" s="143"/>
      <c r="V4" s="143"/>
      <c r="W4" s="143"/>
      <c r="X4" s="53"/>
      <c r="Y4" s="53"/>
      <c r="AB4" s="67"/>
      <c r="AC4" s="67"/>
      <c r="AD4" s="67"/>
      <c r="AE4" s="67"/>
      <c r="AF4" s="67"/>
      <c r="AG4" s="67"/>
      <c r="AH4" s="67"/>
    </row>
    <row r="5" spans="1:34" ht="19">
      <c r="A5" s="109" t="s">
        <v>695</v>
      </c>
      <c r="B5" s="110"/>
      <c r="C5" s="110"/>
      <c r="D5" s="111">
        <f>AVERAGE('4 Dupont'!C10:C28)</f>
        <v>0.25283831720312516</v>
      </c>
      <c r="F5" s="101" t="s">
        <v>700</v>
      </c>
      <c r="G5" s="102">
        <f>J7</f>
        <v>153168</v>
      </c>
      <c r="H5" s="102">
        <f>I7</f>
        <v>164529</v>
      </c>
      <c r="I5" s="102">
        <f>J7</f>
        <v>153168</v>
      </c>
      <c r="J5" s="102">
        <f>'Balance Sheet'!C109</f>
        <v>125713</v>
      </c>
      <c r="K5" s="102">
        <f>'Balance Sheet'!D109</f>
        <v>124879</v>
      </c>
      <c r="L5" s="102">
        <f>'Balance Sheet'!E109</f>
        <v>128290</v>
      </c>
      <c r="M5" s="102">
        <f>'Balance Sheet'!F109</f>
        <v>101054</v>
      </c>
      <c r="N5" s="102">
        <f>'Balance Sheet'!G109</f>
        <v>84127</v>
      </c>
      <c r="O5" s="102">
        <f>'Balance Sheet'!H109</f>
        <v>74347</v>
      </c>
      <c r="P5" s="102">
        <f>'Balance Sheet'!I109</f>
        <v>59194</v>
      </c>
      <c r="Q5" s="53"/>
      <c r="R5" s="53"/>
      <c r="S5" s="61"/>
      <c r="T5" s="61"/>
      <c r="U5" s="61"/>
      <c r="V5" s="61"/>
      <c r="W5" s="61"/>
      <c r="X5" s="53"/>
      <c r="Y5" s="53"/>
      <c r="AB5" s="62" t="s">
        <v>679</v>
      </c>
      <c r="AC5" s="62" t="s">
        <v>678</v>
      </c>
      <c r="AD5" s="62" t="s">
        <v>626</v>
      </c>
      <c r="AE5" s="62" t="s">
        <v>644</v>
      </c>
      <c r="AF5" s="62" t="s">
        <v>675</v>
      </c>
      <c r="AG5" s="62" t="s">
        <v>676</v>
      </c>
      <c r="AH5" s="62" t="s">
        <v>677</v>
      </c>
    </row>
    <row r="6" spans="1:34" ht="19">
      <c r="A6" s="110" t="s">
        <v>671</v>
      </c>
      <c r="B6" s="110"/>
      <c r="C6" s="110"/>
      <c r="D6" s="111">
        <f>AVERAGE('4 Dupont'!E10,'4 Dupont'!E13,'4 Dupont'!E16,'4 Dupont'!E19,'4 Dupont'!E22,'4 Dupont'!E25,'4 Dupont'!E28)</f>
        <v>0.31842072833541585</v>
      </c>
      <c r="F6" s="101" t="s">
        <v>703</v>
      </c>
      <c r="G6" s="102">
        <f>H6+I6</f>
        <v>59676</v>
      </c>
      <c r="H6" s="102">
        <f>'Income Statement Qtr'!B77</f>
        <v>17191</v>
      </c>
      <c r="I6" s="102">
        <f>SUM('Income Statement Qtr'!B77:D77)</f>
        <v>42485</v>
      </c>
      <c r="J6" s="102">
        <v>40473</v>
      </c>
      <c r="K6" s="102">
        <v>20363</v>
      </c>
      <c r="L6" s="102">
        <v>37750</v>
      </c>
      <c r="M6" s="102">
        <v>30562</v>
      </c>
      <c r="N6" s="102">
        <v>18756</v>
      </c>
      <c r="O6" s="102">
        <v>21610</v>
      </c>
      <c r="P6" s="102">
        <v>16410</v>
      </c>
      <c r="Q6" s="53"/>
      <c r="R6" s="53" t="s">
        <v>682</v>
      </c>
      <c r="S6" s="53" t="s">
        <v>643</v>
      </c>
      <c r="T6" s="53" t="s">
        <v>641</v>
      </c>
      <c r="U6" s="61"/>
      <c r="V6" s="53"/>
      <c r="W6" s="53" t="s">
        <v>644</v>
      </c>
      <c r="X6" s="53" t="s">
        <v>673</v>
      </c>
      <c r="Y6" s="53"/>
      <c r="AB6" s="66">
        <f>AC6/AE6</f>
        <v>0.28559856431108649</v>
      </c>
      <c r="AC6" s="64">
        <f t="shared" ref="AC6:AC13" si="0">((AG6*$AD$3)/1)-1/(1+$AD$3)^AH6</f>
        <v>37684.159363719242</v>
      </c>
      <c r="AD6" s="63">
        <v>2023</v>
      </c>
      <c r="AE6" s="64">
        <v>131948</v>
      </c>
      <c r="AF6" s="64">
        <v>13610</v>
      </c>
      <c r="AG6" s="64">
        <v>143015</v>
      </c>
      <c r="AH6" s="65">
        <f>AG6/AF6</f>
        <v>10.508082292432036</v>
      </c>
    </row>
    <row r="7" spans="1:34">
      <c r="A7" s="110"/>
      <c r="B7" s="110"/>
      <c r="C7" s="110"/>
      <c r="D7" s="110"/>
      <c r="F7" s="101" t="s">
        <v>701</v>
      </c>
      <c r="G7" s="102">
        <f>H7</f>
        <v>169126.08016947159</v>
      </c>
      <c r="H7" s="102">
        <f>H5+H6-H8</f>
        <v>169126.08016947159</v>
      </c>
      <c r="I7" s="102">
        <f>'Balance Sheet Qtr'!B111</f>
        <v>164529</v>
      </c>
      <c r="J7" s="102">
        <v>153168</v>
      </c>
      <c r="K7" s="102">
        <v>125713</v>
      </c>
      <c r="L7" s="102">
        <v>124879</v>
      </c>
      <c r="M7" s="102">
        <v>128290</v>
      </c>
      <c r="N7" s="102">
        <v>101054</v>
      </c>
      <c r="O7" s="102">
        <v>84127</v>
      </c>
      <c r="P7" s="102">
        <v>74347</v>
      </c>
      <c r="Q7" s="69">
        <v>2024</v>
      </c>
      <c r="R7" s="70">
        <f>(S7-S8)/S8</f>
        <v>0.17349928329196238</v>
      </c>
      <c r="S7" s="54">
        <f>'Balance Sheet Qtr'!B37</f>
        <v>167828</v>
      </c>
      <c r="T7" s="54">
        <f>H7</f>
        <v>169126.08016947159</v>
      </c>
      <c r="U7" s="70"/>
      <c r="V7" s="53">
        <v>2025</v>
      </c>
      <c r="W7" s="53"/>
      <c r="X7" s="54">
        <f>S7*$R$43+$R$42</f>
        <v>193977.79306321457</v>
      </c>
      <c r="Y7" s="53"/>
      <c r="AB7" s="66">
        <f t="shared" ref="AB7:AB14" si="1">AC7/AE7</f>
        <v>0.26475649382825212</v>
      </c>
      <c r="AC7" s="64">
        <f t="shared" si="0"/>
        <v>30872.989988818648</v>
      </c>
      <c r="AD7" s="63">
        <v>2022</v>
      </c>
      <c r="AE7" s="64">
        <v>116609</v>
      </c>
      <c r="AF7" s="64">
        <v>10904</v>
      </c>
      <c r="AG7" s="64">
        <v>117166</v>
      </c>
      <c r="AH7" s="65">
        <f t="shared" ref="AH7:AH14" si="2">AG7/AF7</f>
        <v>10.74523110785033</v>
      </c>
    </row>
    <row r="8" spans="1:34">
      <c r="A8" s="107" t="s">
        <v>672</v>
      </c>
      <c r="B8" s="107"/>
      <c r="C8" s="107"/>
      <c r="D8" s="108">
        <f>X7*1000000</f>
        <v>193977793063.21457</v>
      </c>
      <c r="F8" s="101" t="s">
        <v>702</v>
      </c>
      <c r="G8" s="102">
        <f>H8+I8</f>
        <v>43717.919830528423</v>
      </c>
      <c r="H8" s="102">
        <f>H9*H6</f>
        <v>12593.919830528421</v>
      </c>
      <c r="I8" s="102">
        <f>I5+I6-I7</f>
        <v>31124</v>
      </c>
      <c r="J8" s="102">
        <f>J5+J6-J7</f>
        <v>13018</v>
      </c>
      <c r="K8" s="102">
        <f t="shared" ref="K8:P8" si="3">K5+K6-K7</f>
        <v>19529</v>
      </c>
      <c r="L8" s="102">
        <f t="shared" si="3"/>
        <v>41161</v>
      </c>
      <c r="M8" s="102">
        <f t="shared" si="3"/>
        <v>3326</v>
      </c>
      <c r="N8" s="102">
        <f t="shared" si="3"/>
        <v>1829</v>
      </c>
      <c r="O8" s="102">
        <f t="shared" si="3"/>
        <v>11830</v>
      </c>
      <c r="P8" s="102">
        <f t="shared" si="3"/>
        <v>1257</v>
      </c>
      <c r="Q8" s="53">
        <v>2023</v>
      </c>
      <c r="R8" s="70">
        <f t="shared" ref="R8:R20" si="4">(S8-S9)/S9</f>
        <v>0.22061860949422188</v>
      </c>
      <c r="S8" s="54">
        <v>143015</v>
      </c>
      <c r="T8" s="54">
        <v>153168</v>
      </c>
      <c r="U8" s="70"/>
      <c r="V8" s="53">
        <v>2024</v>
      </c>
      <c r="W8" s="54">
        <f>'4 Dupont'!F10</f>
        <v>149687.08774596063</v>
      </c>
      <c r="X8" s="54">
        <f t="shared" ref="X8:X21" si="5">S8*$R$43+$R$42</f>
        <v>167876.77039285537</v>
      </c>
      <c r="Y8" s="53"/>
      <c r="AB8" s="66">
        <f t="shared" si="1"/>
        <v>0.20119217693754798</v>
      </c>
      <c r="AC8" s="64">
        <f t="shared" si="0"/>
        <v>23726.392234068095</v>
      </c>
      <c r="AD8" s="63">
        <v>2021</v>
      </c>
      <c r="AE8" s="64">
        <v>117929</v>
      </c>
      <c r="AF8" s="65">
        <v>7967</v>
      </c>
      <c r="AG8" s="64">
        <v>90044</v>
      </c>
      <c r="AH8" s="65">
        <f t="shared" si="2"/>
        <v>11.302121250156898</v>
      </c>
    </row>
    <row r="9" spans="1:34">
      <c r="A9" s="107" t="s">
        <v>674</v>
      </c>
      <c r="B9" s="107"/>
      <c r="C9" s="107"/>
      <c r="D9" s="108">
        <f>D6*D8</f>
        <v>61766550148.085358</v>
      </c>
      <c r="F9" s="101" t="s">
        <v>704</v>
      </c>
      <c r="G9" s="103">
        <f>G8/G6</f>
        <v>0.73258797222549132</v>
      </c>
      <c r="H9" s="103">
        <v>0.73258797222549132</v>
      </c>
      <c r="I9" s="104">
        <f t="shared" ref="I9:N9" si="6">I8/I6</f>
        <v>0.73258797222549132</v>
      </c>
      <c r="J9" s="104">
        <f t="shared" si="6"/>
        <v>0.32164652978528896</v>
      </c>
      <c r="K9" s="104">
        <f t="shared" si="6"/>
        <v>0.95904336296223547</v>
      </c>
      <c r="L9" s="104">
        <f t="shared" si="6"/>
        <v>1.0903576158940398</v>
      </c>
      <c r="M9" s="104">
        <f t="shared" si="6"/>
        <v>0.10882795628558341</v>
      </c>
      <c r="N9" s="104">
        <f t="shared" si="6"/>
        <v>9.7515461718916618E-2</v>
      </c>
      <c r="O9" s="104">
        <f>O8/O6</f>
        <v>0.54743174456270249</v>
      </c>
      <c r="P9" s="104">
        <f t="shared" ref="P9" si="7">P8/P5</f>
        <v>2.1235260330438897E-2</v>
      </c>
      <c r="Q9" s="53">
        <v>2022</v>
      </c>
      <c r="R9" s="70">
        <f t="shared" si="4"/>
        <v>0.30120829816534139</v>
      </c>
      <c r="S9" s="54">
        <v>117166</v>
      </c>
      <c r="T9" s="54">
        <v>125713</v>
      </c>
      <c r="U9" s="70"/>
      <c r="V9" s="53">
        <v>2023</v>
      </c>
      <c r="W9" s="54">
        <v>131948</v>
      </c>
      <c r="X9" s="54">
        <f t="shared" si="5"/>
        <v>140685.96980420768</v>
      </c>
      <c r="Y9" s="53"/>
      <c r="AB9" s="66">
        <f t="shared" si="1"/>
        <v>0.22038925960746925</v>
      </c>
      <c r="AC9" s="64">
        <f t="shared" si="0"/>
        <v>18549.943591901079</v>
      </c>
      <c r="AD9" s="63">
        <v>2020</v>
      </c>
      <c r="AE9" s="64">
        <v>84169</v>
      </c>
      <c r="AF9" s="65">
        <v>6862</v>
      </c>
      <c r="AG9" s="64">
        <v>70399</v>
      </c>
      <c r="AH9" s="65">
        <f t="shared" si="2"/>
        <v>10.259253861847858</v>
      </c>
    </row>
    <row r="10" spans="1:34">
      <c r="A10" s="105" t="s">
        <v>709</v>
      </c>
      <c r="B10" s="107"/>
      <c r="C10" s="107"/>
      <c r="D10" s="108">
        <f>'Income Statement'!B80/'Income Statement'!B73*'2 Estimates'!D9</f>
        <v>63938758610.247559</v>
      </c>
      <c r="F10" s="101" t="s">
        <v>724</v>
      </c>
      <c r="G10" s="103">
        <f>G6/'4 Dupont'!F10</f>
        <v>0.39867166165513418</v>
      </c>
      <c r="H10" s="103"/>
      <c r="I10" s="103"/>
      <c r="J10" s="103">
        <f>J6/'Income Statement'!B23</f>
        <v>0.30001779069250273</v>
      </c>
      <c r="K10" s="103">
        <f>K6/'Income Statement'!C23</f>
        <v>0.17462631529298767</v>
      </c>
      <c r="L10" s="103">
        <f>L6/'Income Statement'!D23</f>
        <v>0.32010786150989157</v>
      </c>
      <c r="M10" s="103">
        <f>M6/'Income Statement'!E23</f>
        <v>0.35551678008491827</v>
      </c>
      <c r="N10" s="103">
        <f>N6/'Income Statement'!F23</f>
        <v>0.26530121504448562</v>
      </c>
      <c r="O10" s="103">
        <f>O6/'Income Statement'!G23</f>
        <v>0.38701242881192022</v>
      </c>
      <c r="P10" s="103">
        <f>P6/'Income Statement'!H23</f>
        <v>0.4036602464762748</v>
      </c>
      <c r="Q10" s="53">
        <v>2021</v>
      </c>
      <c r="R10" s="70">
        <f t="shared" si="4"/>
        <v>0.2790522592650464</v>
      </c>
      <c r="S10" s="54">
        <v>90044</v>
      </c>
      <c r="T10" s="54">
        <v>124879</v>
      </c>
      <c r="U10" s="70"/>
      <c r="V10" s="53">
        <v>2022</v>
      </c>
      <c r="W10" s="54">
        <v>116609</v>
      </c>
      <c r="X10" s="54">
        <f t="shared" si="5"/>
        <v>112156.08881982522</v>
      </c>
      <c r="Y10" s="53"/>
      <c r="AB10" s="66">
        <f t="shared" si="1"/>
        <v>0.20974569062092008</v>
      </c>
      <c r="AC10" s="64">
        <f t="shared" si="0"/>
        <v>14609.836080200188</v>
      </c>
      <c r="AD10" s="63">
        <v>2019</v>
      </c>
      <c r="AE10" s="64">
        <v>69655</v>
      </c>
      <c r="AF10" s="65">
        <v>5741</v>
      </c>
      <c r="AG10" s="64">
        <v>55446</v>
      </c>
      <c r="AH10" s="65">
        <f t="shared" si="2"/>
        <v>9.6578993206758401</v>
      </c>
    </row>
    <row r="11" spans="1:34">
      <c r="A11" s="110"/>
      <c r="B11" s="110"/>
      <c r="C11" s="110"/>
      <c r="D11" s="110"/>
      <c r="Q11" s="53">
        <v>2020</v>
      </c>
      <c r="R11" s="70">
        <f t="shared" si="4"/>
        <v>0.26968582043790357</v>
      </c>
      <c r="S11" s="54">
        <v>70399</v>
      </c>
      <c r="T11" s="54">
        <v>128290</v>
      </c>
      <c r="U11" s="70"/>
      <c r="V11" s="53">
        <v>2021</v>
      </c>
      <c r="W11" s="54">
        <v>117929</v>
      </c>
      <c r="X11" s="54">
        <f t="shared" si="5"/>
        <v>91491.332830657993</v>
      </c>
      <c r="Y11" s="53"/>
      <c r="AB11" s="66">
        <f t="shared" si="1"/>
        <v>0.15122351202050016</v>
      </c>
      <c r="AC11" s="64">
        <f t="shared" si="0"/>
        <v>8319.2590667837758</v>
      </c>
      <c r="AD11" s="63">
        <v>2018</v>
      </c>
      <c r="AE11" s="64">
        <v>55013</v>
      </c>
      <c r="AF11" s="65">
        <v>4315</v>
      </c>
      <c r="AG11" s="64">
        <v>31573</v>
      </c>
      <c r="AH11" s="65">
        <f t="shared" si="2"/>
        <v>7.317033603707995</v>
      </c>
    </row>
    <row r="12" spans="1:34">
      <c r="A12" s="109" t="s">
        <v>696</v>
      </c>
      <c r="B12" s="110"/>
      <c r="C12" s="109" t="s">
        <v>699</v>
      </c>
      <c r="D12" s="112">
        <f>'Balance Sheet Qtr'!B111</f>
        <v>164529</v>
      </c>
      <c r="F12" s="103"/>
      <c r="G12" s="100">
        <v>2025</v>
      </c>
      <c r="H12" s="100">
        <v>2024</v>
      </c>
      <c r="I12" s="100">
        <v>2023</v>
      </c>
      <c r="Q12" s="53">
        <v>2019</v>
      </c>
      <c r="R12" s="70">
        <f t="shared" si="4"/>
        <v>0.75612073607196018</v>
      </c>
      <c r="S12" s="54">
        <v>55446</v>
      </c>
      <c r="T12" s="54">
        <v>101054</v>
      </c>
      <c r="U12" s="70"/>
      <c r="V12" s="53">
        <v>2020</v>
      </c>
      <c r="W12" s="54">
        <v>84169</v>
      </c>
      <c r="X12" s="54">
        <f t="shared" si="5"/>
        <v>75762.13474941504</v>
      </c>
      <c r="Y12" s="53"/>
      <c r="AB12" s="66">
        <f t="shared" si="1"/>
        <v>0.12096366330643966</v>
      </c>
      <c r="AC12" s="64">
        <f t="shared" si="0"/>
        <v>4831.530639785813</v>
      </c>
      <c r="AD12" s="63">
        <v>2017</v>
      </c>
      <c r="AE12" s="64">
        <v>39942</v>
      </c>
      <c r="AF12" s="65">
        <v>3025</v>
      </c>
      <c r="AG12" s="64">
        <v>18337</v>
      </c>
      <c r="AH12" s="65">
        <f t="shared" si="2"/>
        <v>6.0618181818181816</v>
      </c>
    </row>
    <row r="13" spans="1:34">
      <c r="A13" s="110"/>
      <c r="B13" s="110"/>
      <c r="C13" s="109" t="s">
        <v>697</v>
      </c>
      <c r="D13" s="112">
        <f>'4 Dupont'!D10-('Income Statement Qtr'!B70+'Income Statement Qtr'!C70+'Income Statement Qtr'!D70)</f>
        <v>16294.475092808425</v>
      </c>
      <c r="F13" s="101" t="s">
        <v>700</v>
      </c>
      <c r="G13" s="102">
        <f>H15</f>
        <v>169126.08016947159</v>
      </c>
      <c r="H13" s="102">
        <v>153168</v>
      </c>
      <c r="I13" s="102">
        <v>125713</v>
      </c>
      <c r="Q13" s="53">
        <v>2018</v>
      </c>
      <c r="R13" s="70">
        <f t="shared" si="4"/>
        <v>0.72181927250913458</v>
      </c>
      <c r="S13" s="54">
        <v>31573</v>
      </c>
      <c r="T13" s="54">
        <v>84127</v>
      </c>
      <c r="U13" s="70"/>
      <c r="V13" s="53">
        <v>2019</v>
      </c>
      <c r="W13" s="54">
        <v>69655</v>
      </c>
      <c r="X13" s="54">
        <f t="shared" si="5"/>
        <v>50649.906715340767</v>
      </c>
      <c r="Y13" s="53"/>
      <c r="AB13" s="66">
        <f t="shared" si="1"/>
        <v>0.11566917238053699</v>
      </c>
      <c r="AC13" s="64">
        <f t="shared" si="0"/>
        <v>3109.765699450737</v>
      </c>
      <c r="AD13" s="63">
        <v>2016</v>
      </c>
      <c r="AE13" s="64">
        <v>26885</v>
      </c>
      <c r="AF13" s="65">
        <v>2342</v>
      </c>
      <c r="AG13" s="64">
        <v>11803</v>
      </c>
      <c r="AH13" s="65">
        <f t="shared" si="2"/>
        <v>5.0397096498719041</v>
      </c>
    </row>
    <row r="14" spans="1:34">
      <c r="A14" s="110"/>
      <c r="B14" s="110"/>
      <c r="C14" s="109" t="s">
        <v>707</v>
      </c>
      <c r="D14" s="112">
        <f>H8</f>
        <v>12593.919830528421</v>
      </c>
      <c r="F14" s="101" t="s">
        <v>703</v>
      </c>
      <c r="G14" s="102">
        <f>D16</f>
        <v>63938.758610247562</v>
      </c>
      <c r="H14" s="102">
        <v>59676</v>
      </c>
      <c r="I14" s="102">
        <v>40473</v>
      </c>
      <c r="Q14" s="53">
        <v>2017</v>
      </c>
      <c r="R14" s="70">
        <f t="shared" si="4"/>
        <v>0.55358807082945016</v>
      </c>
      <c r="S14" s="54">
        <v>18337</v>
      </c>
      <c r="T14" s="54">
        <v>74347</v>
      </c>
      <c r="U14" s="70"/>
      <c r="V14" s="53">
        <v>2018</v>
      </c>
      <c r="W14" s="54">
        <v>55013</v>
      </c>
      <c r="X14" s="54">
        <f t="shared" si="5"/>
        <v>36726.836709099109</v>
      </c>
      <c r="Y14" s="53"/>
      <c r="AB14" s="66">
        <f t="shared" si="1"/>
        <v>0.12061037627478928</v>
      </c>
      <c r="AC14" s="64">
        <f>((AG14*$AD$3)/1)-1/(1+$AD$3)^AH14</f>
        <v>2059.9046163971261</v>
      </c>
      <c r="AD14" s="63">
        <v>2015</v>
      </c>
      <c r="AE14" s="64">
        <v>17079</v>
      </c>
      <c r="AF14" s="65">
        <v>1945</v>
      </c>
      <c r="AG14" s="65">
        <v>7819</v>
      </c>
      <c r="AH14" s="65">
        <f t="shared" si="2"/>
        <v>4.020051413881748</v>
      </c>
    </row>
    <row r="15" spans="1:34">
      <c r="A15" s="110"/>
      <c r="B15" s="110"/>
      <c r="C15" s="109" t="s">
        <v>698</v>
      </c>
      <c r="D15" s="112">
        <f>H7</f>
        <v>169126.08016947159</v>
      </c>
      <c r="F15" s="101" t="s">
        <v>701</v>
      </c>
      <c r="G15" s="102">
        <f>D20</f>
        <v>200305.2199250155</v>
      </c>
      <c r="H15" s="102">
        <f>G7</f>
        <v>169126.08016947159</v>
      </c>
      <c r="I15" s="102">
        <v>153168</v>
      </c>
      <c r="Q15" s="53">
        <v>2016</v>
      </c>
      <c r="R15" s="70">
        <f t="shared" si="4"/>
        <v>0.50952807264356059</v>
      </c>
      <c r="S15" s="54">
        <v>11803</v>
      </c>
      <c r="T15" s="54">
        <v>59194</v>
      </c>
      <c r="U15" s="70"/>
      <c r="V15" s="53">
        <v>2017</v>
      </c>
      <c r="W15" s="54">
        <v>39942</v>
      </c>
      <c r="X15" s="54">
        <f t="shared" si="5"/>
        <v>29853.662077731395</v>
      </c>
      <c r="Y15" s="53"/>
    </row>
    <row r="16" spans="1:34">
      <c r="A16" s="110"/>
      <c r="B16" s="110"/>
      <c r="C16" s="109" t="s">
        <v>708</v>
      </c>
      <c r="D16" s="113">
        <f>D10/1000000</f>
        <v>63938.758610247562</v>
      </c>
      <c r="F16" s="101" t="s">
        <v>702</v>
      </c>
      <c r="G16" s="102">
        <f>D18</f>
        <v>32759.618854703655</v>
      </c>
      <c r="H16" s="102">
        <f>G8</f>
        <v>43717.919830528423</v>
      </c>
      <c r="I16" s="102">
        <v>13018</v>
      </c>
      <c r="Q16" s="53">
        <v>2015</v>
      </c>
      <c r="R16" s="70">
        <f t="shared" si="4"/>
        <v>0.35183264177040113</v>
      </c>
      <c r="S16" s="55">
        <v>7819</v>
      </c>
      <c r="T16" s="54">
        <v>44218</v>
      </c>
      <c r="U16" s="70"/>
      <c r="V16" s="53">
        <v>2016</v>
      </c>
      <c r="W16" s="54">
        <v>26885</v>
      </c>
      <c r="X16" s="54">
        <f t="shared" si="5"/>
        <v>25662.855874583405</v>
      </c>
      <c r="Y16" s="53"/>
    </row>
    <row r="17" spans="1:36">
      <c r="A17" s="110"/>
      <c r="B17" s="110"/>
      <c r="C17" s="109" t="s">
        <v>710</v>
      </c>
      <c r="D17" s="114">
        <f>AVERAGE(G9,I9,J9,K9,L9,M9,N9,O9,P9)</f>
        <v>0.51235931955446534</v>
      </c>
      <c r="F17" s="101" t="s">
        <v>704</v>
      </c>
      <c r="G17" s="103">
        <f>D17</f>
        <v>0.51235931955446534</v>
      </c>
      <c r="H17" s="103">
        <f>H16/H14</f>
        <v>0.73258797222549132</v>
      </c>
      <c r="I17" s="103">
        <f>I16/I14</f>
        <v>0.32164652978528896</v>
      </c>
      <c r="Q17" s="53">
        <v>2014</v>
      </c>
      <c r="R17" s="70">
        <f t="shared" si="4"/>
        <v>0.39642684693384839</v>
      </c>
      <c r="S17" s="55">
        <v>5784</v>
      </c>
      <c r="T17" s="54">
        <v>36096</v>
      </c>
      <c r="U17" s="70"/>
      <c r="V17" s="53">
        <v>2015</v>
      </c>
      <c r="W17" s="54">
        <v>17079</v>
      </c>
      <c r="X17" s="54">
        <f t="shared" si="5"/>
        <v>23522.220677945312</v>
      </c>
      <c r="Y17" s="53"/>
    </row>
    <row r="18" spans="1:36">
      <c r="A18" s="110"/>
      <c r="B18" s="110"/>
      <c r="C18" s="109" t="s">
        <v>707</v>
      </c>
      <c r="D18" s="115">
        <f>D16*D17</f>
        <v>32759.618854703655</v>
      </c>
      <c r="G18" s="103"/>
      <c r="H18" s="103"/>
      <c r="Q18" s="53">
        <v>2013</v>
      </c>
      <c r="R18" s="70">
        <f t="shared" si="4"/>
        <v>0.26550565230675222</v>
      </c>
      <c r="S18" s="55">
        <v>4142</v>
      </c>
      <c r="T18" s="54">
        <v>15470</v>
      </c>
      <c r="U18" s="70"/>
      <c r="V18" s="53">
        <v>2014</v>
      </c>
      <c r="W18" s="54">
        <v>11492</v>
      </c>
      <c r="X18" s="54">
        <f t="shared" si="5"/>
        <v>21794.98579200932</v>
      </c>
      <c r="Y18" s="53"/>
      <c r="AH18" s="62" t="s">
        <v>626</v>
      </c>
      <c r="AI18" s="62" t="s">
        <v>644</v>
      </c>
      <c r="AJ18" s="62" t="s">
        <v>676</v>
      </c>
    </row>
    <row r="19" spans="1:36">
      <c r="A19" s="110"/>
      <c r="B19" s="110"/>
      <c r="C19" s="110"/>
      <c r="D19" s="110"/>
      <c r="Q19" s="53">
        <v>2012</v>
      </c>
      <c r="R19" s="70">
        <f t="shared" si="4"/>
        <v>0.70025974025974025</v>
      </c>
      <c r="S19" s="55">
        <v>3273</v>
      </c>
      <c r="T19" s="54">
        <v>11755</v>
      </c>
      <c r="U19" s="70"/>
      <c r="V19" s="53">
        <v>2013</v>
      </c>
      <c r="W19" s="55">
        <v>6986</v>
      </c>
      <c r="X19" s="54">
        <f t="shared" si="5"/>
        <v>20880.876708039541</v>
      </c>
      <c r="Y19" s="53"/>
      <c r="AH19" s="63">
        <v>2023</v>
      </c>
      <c r="AI19" s="64">
        <v>131948</v>
      </c>
      <c r="AJ19" s="64">
        <v>143015</v>
      </c>
    </row>
    <row r="20" spans="1:36">
      <c r="A20" s="110"/>
      <c r="B20" s="110"/>
      <c r="C20" s="105" t="s">
        <v>711</v>
      </c>
      <c r="D20" s="106">
        <f>D15+D16-D18</f>
        <v>200305.2199250155</v>
      </c>
      <c r="Q20" s="53">
        <v>2011</v>
      </c>
      <c r="R20" s="70">
        <f t="shared" si="4"/>
        <v>1.3475609756097562</v>
      </c>
      <c r="S20" s="55">
        <v>1925</v>
      </c>
      <c r="T20" s="54">
        <v>4899</v>
      </c>
      <c r="U20" s="70"/>
      <c r="V20" s="53">
        <v>2012</v>
      </c>
      <c r="W20" s="55">
        <v>4279</v>
      </c>
      <c r="X20" s="54">
        <f t="shared" si="5"/>
        <v>19462.903123239466</v>
      </c>
      <c r="Y20" s="53"/>
      <c r="AH20" s="63">
        <v>2022</v>
      </c>
      <c r="AI20" s="64">
        <v>116609</v>
      </c>
      <c r="AJ20" s="64">
        <v>117166</v>
      </c>
    </row>
    <row r="21" spans="1:36">
      <c r="Q21" s="53">
        <v>2010</v>
      </c>
      <c r="R21" s="70"/>
      <c r="S21" s="55">
        <v>820</v>
      </c>
      <c r="T21" s="54">
        <v>2162</v>
      </c>
      <c r="U21" s="70"/>
      <c r="V21" s="53">
        <v>2011</v>
      </c>
      <c r="W21" s="55">
        <v>3154</v>
      </c>
      <c r="X21" s="54">
        <f t="shared" si="5"/>
        <v>18300.543471010922</v>
      </c>
      <c r="Y21" s="53"/>
      <c r="AH21" s="63">
        <v>2021</v>
      </c>
      <c r="AI21" s="64">
        <v>117929</v>
      </c>
      <c r="AJ21" s="64">
        <v>90044</v>
      </c>
    </row>
    <row r="22" spans="1:36" ht="19">
      <c r="A22" s="101" t="s">
        <v>725</v>
      </c>
      <c r="B22" s="103">
        <f>AVERAGE(G10:P10)</f>
        <v>0.32561428744601439</v>
      </c>
      <c r="Q22" s="53"/>
      <c r="R22" s="53"/>
      <c r="S22" s="53"/>
      <c r="T22" s="54"/>
      <c r="U22" s="61"/>
      <c r="V22" s="53"/>
      <c r="W22" s="55">
        <v>1868</v>
      </c>
      <c r="X22" s="53"/>
      <c r="Y22" s="53"/>
      <c r="AH22" s="63">
        <v>2020</v>
      </c>
      <c r="AI22" s="64">
        <v>84169</v>
      </c>
      <c r="AJ22" s="64">
        <v>70399</v>
      </c>
    </row>
    <row r="23" spans="1:36">
      <c r="A23" s="43" t="s">
        <v>634</v>
      </c>
      <c r="Q23" s="53"/>
      <c r="R23" s="53"/>
      <c r="S23" s="53"/>
      <c r="T23" s="53"/>
      <c r="U23" s="54"/>
      <c r="V23" s="53"/>
      <c r="W23" s="55">
        <v>764</v>
      </c>
      <c r="X23" s="53"/>
      <c r="Y23" s="53"/>
      <c r="AH23" s="63">
        <v>2019</v>
      </c>
      <c r="AI23" s="64">
        <v>69655</v>
      </c>
      <c r="AJ23" s="64">
        <v>55446</v>
      </c>
    </row>
    <row r="24" spans="1:36">
      <c r="Q24" s="56"/>
      <c r="R24" s="56"/>
      <c r="S24" s="56"/>
      <c r="T24" s="56"/>
      <c r="U24" s="56"/>
      <c r="V24" s="56"/>
      <c r="W24" s="56"/>
      <c r="X24" s="56"/>
      <c r="Y24" s="56"/>
      <c r="AH24" s="63">
        <v>2018</v>
      </c>
      <c r="AI24" s="64">
        <v>55013</v>
      </c>
      <c r="AJ24" s="64">
        <v>31573</v>
      </c>
    </row>
    <row r="25" spans="1:36">
      <c r="Q25" s="56"/>
      <c r="R25" s="56"/>
      <c r="S25" s="56"/>
      <c r="T25" s="56"/>
      <c r="U25" s="56"/>
      <c r="V25" s="56"/>
      <c r="W25" s="56"/>
      <c r="X25" s="56"/>
      <c r="Y25" s="56"/>
      <c r="AH25" s="63">
        <v>2017</v>
      </c>
      <c r="AI25" s="64">
        <v>39942</v>
      </c>
      <c r="AJ25" s="64">
        <v>18337</v>
      </c>
    </row>
    <row r="26" spans="1:36">
      <c r="A26" s="46" t="s">
        <v>633</v>
      </c>
      <c r="Q26" s="56" t="s">
        <v>646</v>
      </c>
      <c r="R26" s="56"/>
      <c r="S26" s="56"/>
      <c r="T26" s="56"/>
      <c r="U26" s="56"/>
      <c r="V26" s="56"/>
      <c r="W26" s="56"/>
      <c r="X26" s="56"/>
      <c r="Y26" s="56"/>
      <c r="AH26" s="63">
        <v>2016</v>
      </c>
      <c r="AI26" s="64">
        <v>26885</v>
      </c>
      <c r="AJ26" s="64">
        <v>11803</v>
      </c>
    </row>
    <row r="27" spans="1:36" ht="17" thickBot="1">
      <c r="Q27" s="56"/>
      <c r="R27" s="56"/>
      <c r="S27" s="56"/>
      <c r="T27" s="56"/>
      <c r="U27" s="56"/>
      <c r="V27" s="56"/>
      <c r="W27" s="56"/>
      <c r="X27" s="56"/>
      <c r="Y27" s="56"/>
      <c r="AH27" s="63">
        <v>2015</v>
      </c>
      <c r="AI27" s="64">
        <v>17079</v>
      </c>
      <c r="AJ27" s="65">
        <v>7819</v>
      </c>
    </row>
    <row r="28" spans="1:36" ht="19">
      <c r="A28" s="86" t="s">
        <v>683</v>
      </c>
      <c r="B28" s="87">
        <v>2024</v>
      </c>
      <c r="C28" s="87">
        <v>2023</v>
      </c>
      <c r="D28" s="87">
        <v>2022</v>
      </c>
      <c r="E28" s="87">
        <v>2021</v>
      </c>
      <c r="F28" s="87">
        <v>2020</v>
      </c>
      <c r="G28" s="87">
        <v>2019</v>
      </c>
      <c r="H28" s="87">
        <v>2018</v>
      </c>
      <c r="I28" s="87">
        <v>2017</v>
      </c>
      <c r="J28" s="87">
        <v>2016</v>
      </c>
      <c r="K28" s="87">
        <v>2015</v>
      </c>
      <c r="Q28" s="57" t="s">
        <v>647</v>
      </c>
      <c r="R28" s="57"/>
      <c r="S28" s="56"/>
      <c r="T28" s="56"/>
      <c r="U28" s="56"/>
      <c r="V28" s="56"/>
      <c r="W28" s="56"/>
      <c r="X28" s="56"/>
      <c r="Y28" s="56"/>
    </row>
    <row r="29" spans="1:36">
      <c r="A29" s="87"/>
      <c r="B29" s="88">
        <f>'4 Dupont'!D10/'4 Dupont'!J13</f>
        <v>0.3774709801839054</v>
      </c>
      <c r="C29" s="88">
        <f>'Income Statement'!B64/'Balance Sheet'!C109</f>
        <v>0.31558390938089137</v>
      </c>
      <c r="D29" s="88">
        <f>'Income Statement'!C64/'Balance Sheet'!D109</f>
        <v>0.18867063317291138</v>
      </c>
      <c r="E29" s="88">
        <f>'Income Statement'!D64/'Balance Sheet'!E109</f>
        <v>0.3068828435575649</v>
      </c>
      <c r="F29" s="88">
        <f>'Income Statement'!E64/'Balance Sheet'!F109</f>
        <v>0.28842005264512044</v>
      </c>
      <c r="G29" s="88">
        <f>'Income Statement'!F64/'Balance Sheet'!G109</f>
        <v>0.21972731703258169</v>
      </c>
      <c r="H29" s="88">
        <f>'Income Statement'!G64/'Balance Sheet'!H109</f>
        <v>0.29741617012118848</v>
      </c>
      <c r="I29" s="88">
        <f>'Income Statement'!H64/'Balance Sheet'!I109</f>
        <v>0.30758184951177486</v>
      </c>
      <c r="J29" s="88">
        <f>'Income Statement'!I64/'Balance Sheet'!J109</f>
        <v>0.23105974942331178</v>
      </c>
      <c r="K29" s="88">
        <f>'Income Statement'!J64/'Balance Sheet'!K109</f>
        <v>0.10217198581560284</v>
      </c>
      <c r="Q29" s="58" t="s">
        <v>648</v>
      </c>
      <c r="R29" s="58">
        <v>0.95960205755231298</v>
      </c>
      <c r="S29" s="56"/>
      <c r="T29" s="56"/>
      <c r="U29" s="56"/>
      <c r="V29" s="56"/>
      <c r="W29" s="56"/>
      <c r="X29" s="56"/>
      <c r="Y29" s="56"/>
    </row>
    <row r="30" spans="1:36">
      <c r="Q30" s="58" t="s">
        <v>649</v>
      </c>
      <c r="R30" s="58">
        <v>0.92083610885863265</v>
      </c>
      <c r="S30" s="56"/>
      <c r="T30" s="56"/>
      <c r="U30" s="56"/>
      <c r="V30" s="56"/>
      <c r="W30" s="56"/>
      <c r="X30" s="56"/>
      <c r="Y30" s="56"/>
    </row>
    <row r="31" spans="1:36">
      <c r="Q31" s="58" t="s">
        <v>650</v>
      </c>
      <c r="R31" s="58">
        <v>0.91423911793018542</v>
      </c>
      <c r="S31" s="56"/>
      <c r="T31" s="56"/>
      <c r="U31" s="56"/>
      <c r="V31" s="56"/>
      <c r="W31" s="56"/>
      <c r="X31" s="56"/>
      <c r="Y31" s="56"/>
    </row>
    <row r="32" spans="1:36">
      <c r="A32" s="85"/>
      <c r="Q32" s="58" t="s">
        <v>651</v>
      </c>
      <c r="R32" s="58">
        <v>15264.935734033266</v>
      </c>
      <c r="S32" s="56"/>
      <c r="T32" s="56"/>
      <c r="U32" s="56"/>
      <c r="V32" s="56"/>
      <c r="W32" s="56"/>
      <c r="X32" s="56"/>
      <c r="Y32" s="56"/>
    </row>
    <row r="33" spans="1:25" ht="17" thickBot="1">
      <c r="Q33" s="59" t="s">
        <v>652</v>
      </c>
      <c r="R33" s="59">
        <v>14</v>
      </c>
      <c r="S33" s="56"/>
      <c r="T33" s="56"/>
      <c r="U33" s="56"/>
      <c r="V33" s="56"/>
      <c r="W33" s="56"/>
      <c r="X33" s="56"/>
      <c r="Y33" s="56"/>
    </row>
    <row r="34" spans="1:25">
      <c r="J34" s="53" t="s">
        <v>731</v>
      </c>
      <c r="K34" s="127">
        <f>AVERAGE(J36:J47)</f>
        <v>0.36094529601068798</v>
      </c>
      <c r="L34" s="53"/>
      <c r="M34" s="53"/>
      <c r="Q34" s="56"/>
      <c r="R34" s="56"/>
      <c r="S34" s="56"/>
      <c r="T34" s="56"/>
      <c r="U34" s="56"/>
      <c r="V34" s="56"/>
      <c r="W34" s="56"/>
      <c r="X34" s="56"/>
      <c r="Y34" s="56"/>
    </row>
    <row r="35" spans="1:25" ht="17" thickBot="1">
      <c r="A35" s="43" t="s">
        <v>681</v>
      </c>
      <c r="J35" s="53" t="s">
        <v>682</v>
      </c>
      <c r="K35" s="53"/>
      <c r="L35" s="53" t="s">
        <v>713</v>
      </c>
      <c r="M35" s="53" t="s">
        <v>714</v>
      </c>
      <c r="Q35" s="56" t="s">
        <v>653</v>
      </c>
      <c r="R35" s="56"/>
      <c r="S35" s="56"/>
      <c r="T35" s="56"/>
      <c r="U35" s="56"/>
      <c r="V35" s="56"/>
      <c r="W35" s="56"/>
      <c r="X35" s="56"/>
      <c r="Y35" s="56"/>
    </row>
    <row r="36" spans="1:25">
      <c r="J36" s="126">
        <f>(L36/M36)-1</f>
        <v>0.13443998958651138</v>
      </c>
      <c r="K36" s="53">
        <v>2024</v>
      </c>
      <c r="L36" s="54">
        <v>149687.08774596101</v>
      </c>
      <c r="M36" s="54">
        <v>131948</v>
      </c>
      <c r="Q36" s="60"/>
      <c r="R36" s="60" t="s">
        <v>657</v>
      </c>
      <c r="S36" s="60" t="s">
        <v>658</v>
      </c>
      <c r="T36" s="60" t="s">
        <v>659</v>
      </c>
      <c r="U36" s="60" t="s">
        <v>660</v>
      </c>
      <c r="V36" s="60" t="s">
        <v>661</v>
      </c>
      <c r="W36" s="56"/>
      <c r="X36" s="56"/>
      <c r="Y36" s="56"/>
    </row>
    <row r="37" spans="1:25">
      <c r="A37" s="125">
        <f>'Residual Income'!B18</f>
        <v>0.1135</v>
      </c>
      <c r="J37" s="126">
        <f>(L37/M37)-1</f>
        <v>0.13154216226877846</v>
      </c>
      <c r="K37" s="53">
        <v>2023</v>
      </c>
      <c r="L37" s="54">
        <v>131948</v>
      </c>
      <c r="M37" s="54">
        <v>116609</v>
      </c>
      <c r="Q37" s="58" t="s">
        <v>654</v>
      </c>
      <c r="R37" s="58">
        <v>1</v>
      </c>
      <c r="S37" s="58">
        <v>32525682222.12537</v>
      </c>
      <c r="T37" s="58">
        <v>32525682222.12537</v>
      </c>
      <c r="U37" s="58">
        <v>139.58426180151926</v>
      </c>
      <c r="V37" s="58">
        <v>5.7510985794293092E-8</v>
      </c>
      <c r="W37" s="56"/>
      <c r="X37" s="56"/>
      <c r="Y37" s="56"/>
    </row>
    <row r="38" spans="1:25">
      <c r="J38" s="126">
        <f t="shared" ref="J38:J47" si="8">(L38/M38)-1</f>
        <v>-1.1193175554782941E-2</v>
      </c>
      <c r="K38" s="53">
        <v>2022</v>
      </c>
      <c r="L38" s="54">
        <v>116609</v>
      </c>
      <c r="M38" s="54">
        <v>117929</v>
      </c>
      <c r="Q38" s="58" t="s">
        <v>655</v>
      </c>
      <c r="R38" s="58">
        <v>12</v>
      </c>
      <c r="S38" s="58">
        <v>2796219155.5699887</v>
      </c>
      <c r="T38" s="58">
        <v>233018262.96416572</v>
      </c>
      <c r="U38" s="58"/>
      <c r="V38" s="58"/>
      <c r="W38" s="56"/>
      <c r="X38" s="56"/>
      <c r="Y38" s="56"/>
    </row>
    <row r="39" spans="1:25" ht="17" thickBot="1">
      <c r="J39" s="126">
        <f t="shared" si="8"/>
        <v>0.40109779134835866</v>
      </c>
      <c r="K39" s="53">
        <v>2021</v>
      </c>
      <c r="L39" s="54">
        <v>117929</v>
      </c>
      <c r="M39" s="54">
        <v>84169</v>
      </c>
      <c r="Q39" s="59" t="s">
        <v>535</v>
      </c>
      <c r="R39" s="59">
        <v>13</v>
      </c>
      <c r="S39" s="59">
        <v>35321901377.695358</v>
      </c>
      <c r="T39" s="59"/>
      <c r="U39" s="59"/>
      <c r="V39" s="59"/>
      <c r="W39" s="56"/>
      <c r="X39" s="56"/>
      <c r="Y39" s="56"/>
    </row>
    <row r="40" spans="1:25" ht="17" thickBot="1">
      <c r="J40" s="126">
        <f t="shared" si="8"/>
        <v>0.20836982269758098</v>
      </c>
      <c r="K40" s="53">
        <v>2020</v>
      </c>
      <c r="L40" s="54">
        <v>84169</v>
      </c>
      <c r="M40" s="54">
        <v>69655</v>
      </c>
      <c r="Q40" s="56"/>
      <c r="R40" s="56"/>
      <c r="S40" s="56"/>
      <c r="T40" s="56"/>
      <c r="U40" s="56"/>
      <c r="V40" s="56"/>
      <c r="W40" s="56"/>
      <c r="X40" s="56"/>
      <c r="Y40" s="56"/>
    </row>
    <row r="41" spans="1:25">
      <c r="J41" s="126">
        <f t="shared" si="8"/>
        <v>0.26615527239016235</v>
      </c>
      <c r="K41" s="53">
        <v>2019</v>
      </c>
      <c r="L41" s="54">
        <v>69655</v>
      </c>
      <c r="M41" s="54">
        <v>55013</v>
      </c>
      <c r="Q41" s="60"/>
      <c r="R41" s="60" t="s">
        <v>662</v>
      </c>
      <c r="S41" s="60" t="s">
        <v>651</v>
      </c>
      <c r="T41" s="60" t="s">
        <v>663</v>
      </c>
      <c r="U41" s="60" t="s">
        <v>664</v>
      </c>
      <c r="V41" s="60" t="s">
        <v>665</v>
      </c>
      <c r="W41" s="60" t="s">
        <v>666</v>
      </c>
      <c r="X41" s="60" t="s">
        <v>667</v>
      </c>
      <c r="Y41" s="60" t="s">
        <v>668</v>
      </c>
    </row>
    <row r="42" spans="1:25">
      <c r="J42" s="126">
        <f t="shared" si="8"/>
        <v>0.37732211706975116</v>
      </c>
      <c r="K42" s="53">
        <v>2018</v>
      </c>
      <c r="L42" s="54">
        <v>55013</v>
      </c>
      <c r="M42" s="54">
        <v>39942</v>
      </c>
      <c r="Q42" s="58" t="s">
        <v>656</v>
      </c>
      <c r="R42" s="58">
        <v>17437.977937230462</v>
      </c>
      <c r="S42" s="58">
        <v>5421.975297599256</v>
      </c>
      <c r="T42" s="58">
        <v>3.21616698345189</v>
      </c>
      <c r="U42" s="58">
        <v>7.4069680811888671E-3</v>
      </c>
      <c r="V42" s="58">
        <v>5624.5085966824136</v>
      </c>
      <c r="W42" s="58">
        <v>29251.447277778512</v>
      </c>
      <c r="X42" s="58">
        <v>5624.5085966824136</v>
      </c>
      <c r="Y42" s="58">
        <v>29251.447277778512</v>
      </c>
    </row>
    <row r="43" spans="1:25" ht="17" thickBot="1">
      <c r="J43" s="126">
        <f t="shared" si="8"/>
        <v>0.48566114933978044</v>
      </c>
      <c r="K43" s="53">
        <v>2017</v>
      </c>
      <c r="L43" s="54">
        <v>39942</v>
      </c>
      <c r="M43" s="54">
        <v>26885</v>
      </c>
      <c r="Q43" s="59" t="s">
        <v>669</v>
      </c>
      <c r="R43" s="59">
        <v>1.0519091875371458</v>
      </c>
      <c r="S43" s="59">
        <v>8.9034847928677122E-2</v>
      </c>
      <c r="T43" s="59">
        <v>11.814578359024049</v>
      </c>
      <c r="U43" s="59">
        <v>5.7510985794292881E-8</v>
      </c>
      <c r="V43" s="59">
        <v>0.85791891858267344</v>
      </c>
      <c r="W43" s="59">
        <v>1.2458994564916182</v>
      </c>
      <c r="X43" s="59">
        <v>0.85791891858267344</v>
      </c>
      <c r="Y43" s="59">
        <v>1.2458994564916182</v>
      </c>
    </row>
    <row r="44" spans="1:25">
      <c r="J44" s="126">
        <f t="shared" si="8"/>
        <v>0.57415539551495987</v>
      </c>
      <c r="K44" s="53">
        <v>2016</v>
      </c>
      <c r="L44" s="54">
        <v>26885</v>
      </c>
      <c r="M44" s="54">
        <v>17079</v>
      </c>
      <c r="Q44" s="58" t="s">
        <v>670</v>
      </c>
      <c r="R44" s="56"/>
      <c r="S44" s="56"/>
      <c r="T44" s="56"/>
      <c r="U44" s="56"/>
      <c r="V44" s="56"/>
      <c r="W44" s="56"/>
      <c r="X44" s="56"/>
      <c r="Y44" s="56"/>
    </row>
    <row r="45" spans="1:25">
      <c r="J45" s="126">
        <f t="shared" si="8"/>
        <v>0.48616428820048729</v>
      </c>
      <c r="K45" s="53">
        <v>2015</v>
      </c>
      <c r="L45" s="54">
        <v>17079</v>
      </c>
      <c r="M45" s="54">
        <v>11492</v>
      </c>
      <c r="Q45"/>
      <c r="R45"/>
      <c r="S45"/>
      <c r="T45"/>
      <c r="U45"/>
      <c r="V45"/>
      <c r="W45"/>
      <c r="X45"/>
      <c r="Y45"/>
    </row>
    <row r="46" spans="1:25">
      <c r="J46" s="126">
        <f t="shared" si="8"/>
        <v>0.64500429430289152</v>
      </c>
      <c r="K46" s="53">
        <v>2014</v>
      </c>
      <c r="L46" s="54">
        <v>11492</v>
      </c>
      <c r="M46" s="55">
        <v>6986</v>
      </c>
      <c r="Q46"/>
      <c r="R46"/>
      <c r="S46"/>
      <c r="T46"/>
      <c r="U46"/>
      <c r="V46"/>
      <c r="W46"/>
      <c r="X46"/>
      <c r="Y46"/>
    </row>
    <row r="47" spans="1:25">
      <c r="J47" s="126">
        <f t="shared" si="8"/>
        <v>0.63262444496377657</v>
      </c>
      <c r="K47" s="53">
        <v>2013</v>
      </c>
      <c r="L47" s="55">
        <v>6986</v>
      </c>
      <c r="M47" s="55">
        <v>4279</v>
      </c>
    </row>
    <row r="48" spans="1:25">
      <c r="J48" s="53"/>
      <c r="K48" s="53">
        <v>2012</v>
      </c>
      <c r="L48" s="55">
        <v>4279</v>
      </c>
      <c r="M48" s="53"/>
    </row>
    <row r="59" spans="1:9">
      <c r="A59" s="92" t="s">
        <v>626</v>
      </c>
      <c r="B59" s="93">
        <v>2023</v>
      </c>
      <c r="C59" s="93">
        <v>2022</v>
      </c>
      <c r="D59" s="93">
        <v>2021</v>
      </c>
      <c r="E59" s="93">
        <v>2020</v>
      </c>
      <c r="F59" s="93">
        <v>2019</v>
      </c>
      <c r="G59" s="93">
        <v>2018</v>
      </c>
      <c r="H59" s="93">
        <v>2017</v>
      </c>
      <c r="I59" s="93">
        <v>2016</v>
      </c>
    </row>
    <row r="60" spans="1:9">
      <c r="A60" s="92" t="s">
        <v>685</v>
      </c>
      <c r="B60" s="94" t="s">
        <v>684</v>
      </c>
      <c r="C60" s="95" t="s">
        <v>687</v>
      </c>
      <c r="D60" s="95" t="s">
        <v>688</v>
      </c>
      <c r="E60" s="95" t="s">
        <v>689</v>
      </c>
      <c r="F60" s="95" t="s">
        <v>690</v>
      </c>
      <c r="G60" s="95" t="s">
        <v>691</v>
      </c>
      <c r="H60" s="95" t="s">
        <v>692</v>
      </c>
      <c r="I60" s="95" t="s">
        <v>693</v>
      </c>
    </row>
    <row r="61" spans="1:9">
      <c r="A61" s="92" t="s">
        <v>686</v>
      </c>
      <c r="B61" s="96">
        <v>3.1699350402802938E-2</v>
      </c>
      <c r="C61" s="96">
        <v>2.1142325447656065E-2</v>
      </c>
      <c r="D61" s="96">
        <v>6.8644585224370031E-2</v>
      </c>
      <c r="E61" s="96">
        <v>0.10349101822991705</v>
      </c>
      <c r="F61" s="96">
        <v>7.6948350002415913E-2</v>
      </c>
      <c r="G61" s="96">
        <v>0.11884018686069146</v>
      </c>
      <c r="H61" s="96">
        <v>0.17470881575703576</v>
      </c>
      <c r="I61" s="96">
        <v>0.17808487189783484</v>
      </c>
    </row>
    <row r="62" spans="1:9">
      <c r="A62" s="92" t="s">
        <v>694</v>
      </c>
      <c r="B62" s="97">
        <v>44.6</v>
      </c>
      <c r="C62" s="97">
        <v>39.630000000000003</v>
      </c>
      <c r="D62" s="97">
        <v>40.96</v>
      </c>
      <c r="E62" s="97">
        <v>32.03</v>
      </c>
      <c r="F62" s="97">
        <v>29.25</v>
      </c>
      <c r="G62" s="97">
        <v>24.96</v>
      </c>
      <c r="H62" s="97">
        <v>20.21</v>
      </c>
      <c r="I62" s="97">
        <v>15.98</v>
      </c>
    </row>
    <row r="63" spans="1:9">
      <c r="A63" s="96"/>
      <c r="B63" s="96">
        <f>(B62-C62)/C62</f>
        <v>0.12541004289679533</v>
      </c>
      <c r="C63" s="96">
        <f t="shared" ref="C63:H63" si="9">(C62-D62)/D62</f>
        <v>-3.2470703124999958E-2</v>
      </c>
      <c r="D63" s="96">
        <f t="shared" si="9"/>
        <v>0.2788011239463003</v>
      </c>
      <c r="E63" s="96">
        <f t="shared" si="9"/>
        <v>9.5042735042735083E-2</v>
      </c>
      <c r="F63" s="96">
        <f t="shared" si="9"/>
        <v>0.17187499999999997</v>
      </c>
      <c r="G63" s="96">
        <f t="shared" si="9"/>
        <v>0.2350321622958931</v>
      </c>
      <c r="H63" s="96">
        <f t="shared" si="9"/>
        <v>0.26470588235294118</v>
      </c>
      <c r="I63" s="96"/>
    </row>
    <row r="70" spans="1:1" ht="18">
      <c r="A70" s="98"/>
    </row>
  </sheetData>
  <mergeCells count="1">
    <mergeCell ref="S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18F1-DB31-6A4A-BD68-437A8FE1A158}">
  <dimension ref="A1:Q25"/>
  <sheetViews>
    <sheetView topLeftCell="A194" zoomScale="75" workbookViewId="0">
      <selection activeCell="F26" sqref="F26"/>
    </sheetView>
  </sheetViews>
  <sheetFormatPr baseColWidth="10" defaultRowHeight="16"/>
  <cols>
    <col min="1" max="1" width="10.83203125" style="43"/>
    <col min="2" max="2" width="14.83203125" style="43" customWidth="1"/>
    <col min="3" max="3" width="9.33203125" style="43" bestFit="1" customWidth="1"/>
    <col min="4" max="4" width="7.33203125" style="43" bestFit="1" customWidth="1"/>
    <col min="5" max="5" width="8.83203125" style="43" bestFit="1" customWidth="1"/>
    <col min="6" max="6" width="13" style="43" bestFit="1" customWidth="1"/>
    <col min="7" max="7" width="7.33203125" style="43" bestFit="1" customWidth="1"/>
    <col min="8" max="8" width="8.83203125" style="43" bestFit="1" customWidth="1"/>
    <col min="9" max="9" width="13" style="43" bestFit="1" customWidth="1"/>
    <col min="10" max="10" width="7" style="43" customWidth="1"/>
    <col min="11" max="11" width="9.33203125" style="43" customWidth="1"/>
    <col min="12" max="12" width="10.33203125" style="43" customWidth="1"/>
    <col min="13" max="13" width="7.33203125" style="43" bestFit="1" customWidth="1"/>
    <col min="14" max="14" width="10.83203125" style="43" bestFit="1" customWidth="1"/>
    <col min="15" max="15" width="8.6640625" style="43" customWidth="1"/>
    <col min="16" max="16" width="13.6640625" style="43" customWidth="1"/>
    <col min="17" max="17" width="8.83203125" style="43" bestFit="1" customWidth="1"/>
    <col min="18" max="16384" width="10.83203125" style="43"/>
  </cols>
  <sheetData>
    <row r="1" spans="1:17" ht="37" customHeight="1">
      <c r="A1" s="144" t="s">
        <v>632</v>
      </c>
      <c r="B1" s="144"/>
      <c r="C1" s="144"/>
      <c r="D1" s="144"/>
    </row>
    <row r="4" spans="1:17" s="45" customFormat="1" ht="21">
      <c r="A4" s="79"/>
      <c r="B4" s="79"/>
      <c r="C4" s="79"/>
      <c r="D4" s="79" t="s">
        <v>631</v>
      </c>
      <c r="E4" s="79"/>
      <c r="F4" s="79"/>
      <c r="G4" s="79" t="s">
        <v>630</v>
      </c>
      <c r="H4" s="79"/>
      <c r="I4" s="79"/>
      <c r="J4" s="79" t="s">
        <v>629</v>
      </c>
      <c r="K4" s="79"/>
      <c r="L4" s="79"/>
      <c r="M4" s="79" t="s">
        <v>628</v>
      </c>
      <c r="N4" s="79"/>
      <c r="O4" s="79"/>
      <c r="P4" s="79" t="s">
        <v>627</v>
      </c>
      <c r="Q4" s="79"/>
    </row>
    <row r="5" spans="1:17" s="44" customFormat="1" ht="19">
      <c r="A5" s="80" t="s">
        <v>626</v>
      </c>
      <c r="B5" s="81" t="s">
        <v>625</v>
      </c>
      <c r="C5" s="82" t="s">
        <v>624</v>
      </c>
      <c r="D5" s="82" t="s">
        <v>619</v>
      </c>
      <c r="E5" s="82" t="s">
        <v>244</v>
      </c>
      <c r="F5" s="82" t="s">
        <v>623</v>
      </c>
      <c r="G5" s="82" t="s">
        <v>619</v>
      </c>
      <c r="H5" s="82" t="s">
        <v>244</v>
      </c>
      <c r="I5" s="82" t="s">
        <v>622</v>
      </c>
      <c r="J5" s="82" t="s">
        <v>619</v>
      </c>
      <c r="K5" s="82" t="s">
        <v>244</v>
      </c>
      <c r="L5" s="82" t="s">
        <v>621</v>
      </c>
      <c r="M5" s="82" t="s">
        <v>619</v>
      </c>
      <c r="N5" s="82" t="s">
        <v>271</v>
      </c>
      <c r="O5" s="82" t="s">
        <v>620</v>
      </c>
      <c r="P5" s="82" t="s">
        <v>619</v>
      </c>
      <c r="Q5" s="82" t="s">
        <v>244</v>
      </c>
    </row>
    <row r="6" spans="1:17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</row>
    <row r="8" spans="1:17" ht="27" customHeight="1">
      <c r="A8" s="83">
        <v>2024</v>
      </c>
      <c r="B8" s="83">
        <f>1.2*D8+1.4*G8+3.3*J8+0.6*M8+P8</f>
        <v>11.574057286471668</v>
      </c>
      <c r="C8" s="84">
        <f>'Balance Sheet Qtr'!B32-'Balance Sheet Qtr'!B79</f>
        <v>57737</v>
      </c>
      <c r="D8" s="83">
        <f>C8/E8</f>
        <v>0.22517628155127764</v>
      </c>
      <c r="E8" s="84">
        <f>'Balance Sheet Qtr'!B64</f>
        <v>256408</v>
      </c>
      <c r="F8" s="84">
        <f>'Balance Sheet Qtr'!B104</f>
        <v>84972</v>
      </c>
      <c r="G8" s="83">
        <f>F8/H8</f>
        <v>0.33139371626470315</v>
      </c>
      <c r="H8" s="84">
        <f>E8</f>
        <v>256408</v>
      </c>
      <c r="I8" s="84">
        <f>SUM('Income Statement Qtr'!B40:D40)+((('Income Statement Qtr'!I40/'Income Statement Qtr'!E40+'Income Statement Qtr'!M40/'Income Statement Qtr'!I40)/2)*'Income Statement Qtr'!E40)</f>
        <v>61835.56335149864</v>
      </c>
      <c r="J8" s="83">
        <f>I8/K8</f>
        <v>0.2411608192860544</v>
      </c>
      <c r="K8" s="84">
        <f>E8</f>
        <v>256408</v>
      </c>
      <c r="L8" s="84">
        <f>1448668.3</f>
        <v>1448668.3</v>
      </c>
      <c r="M8" s="83">
        <f>L8/N8</f>
        <v>15.767131771133775</v>
      </c>
      <c r="N8" s="84">
        <f>'Balance Sheet Qtr'!B93</f>
        <v>91879</v>
      </c>
      <c r="O8" s="84">
        <f>SUM('Income Statement Qtr'!B20:D20)+((('Income Statement Qtr'!I20/'Income Statement Qtr'!E20+'Income Statement Qtr'!M20/'Income Statement Qtr'!I20)/2)*'Income Statement Qtr'!E20)</f>
        <v>149687.08774596063</v>
      </c>
      <c r="P8" s="83">
        <f>O8/Q8</f>
        <v>0.58378477951530616</v>
      </c>
      <c r="Q8" s="84">
        <f>E8</f>
        <v>256408</v>
      </c>
    </row>
    <row r="9" spans="1:17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</row>
    <row r="10" spans="1:17" ht="30" customHeight="1">
      <c r="A10" s="83">
        <v>2023</v>
      </c>
      <c r="B10" s="83">
        <f>1.2*D10+1.4*G10+3.3*J10+0.6*M10+P10</f>
        <v>9.2141255084408797</v>
      </c>
      <c r="C10" s="84">
        <f>'Balance Sheet'!B31-'Balance Sheet'!B78</f>
        <v>53405</v>
      </c>
      <c r="D10" s="83">
        <f>C10/E10</f>
        <v>0.23257687600980739</v>
      </c>
      <c r="E10" s="84">
        <f>'Balance Sheet'!B63</f>
        <v>229623</v>
      </c>
      <c r="F10" s="84">
        <f>'Balance Sheet'!B102</f>
        <v>82070</v>
      </c>
      <c r="G10" s="83">
        <f>F10/H10</f>
        <v>0.35741193173157743</v>
      </c>
      <c r="H10" s="84">
        <f>E10</f>
        <v>229623</v>
      </c>
      <c r="I10" s="84">
        <f>'Income Statement'!B38</f>
        <v>50203</v>
      </c>
      <c r="J10" s="83">
        <f>I10/K10</f>
        <v>0.21863227986743489</v>
      </c>
      <c r="K10" s="84">
        <f>E10</f>
        <v>229623</v>
      </c>
      <c r="L10" s="84">
        <f>Valuation!B23</f>
        <v>909628.61</v>
      </c>
      <c r="M10" s="83">
        <f>L10/N10</f>
        <v>11.897568635144856</v>
      </c>
      <c r="N10" s="84">
        <f>'Balance Sheet'!B91</f>
        <v>76455</v>
      </c>
      <c r="O10" s="84">
        <f>'Income Statement'!B20</f>
        <v>131948</v>
      </c>
      <c r="P10" s="83">
        <f>O10/Q10</f>
        <v>0.57462884815545479</v>
      </c>
      <c r="Q10" s="84">
        <f>E10</f>
        <v>229623</v>
      </c>
    </row>
    <row r="11" spans="1:17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</row>
    <row r="12" spans="1:17" ht="33" customHeight="1">
      <c r="A12" s="83">
        <v>2022</v>
      </c>
      <c r="B12" s="83">
        <f>1.2*D12+1.4*G12+3.3*J12+0.6*M12+P12</f>
        <v>5.0774586876887726</v>
      </c>
      <c r="C12" s="84">
        <f>'Balance Sheet'!C31-'Balance Sheet'!C78</f>
        <v>32523</v>
      </c>
      <c r="D12" s="83">
        <f>C12/E12</f>
        <v>0.17511185772666332</v>
      </c>
      <c r="E12" s="84">
        <f>'Balance Sheet'!C63</f>
        <v>185727</v>
      </c>
      <c r="F12" s="84">
        <f>'Balance Sheet'!C102</f>
        <v>64799</v>
      </c>
      <c r="G12" s="83">
        <f>F12/H12</f>
        <v>0.34889380650093954</v>
      </c>
      <c r="H12" s="84">
        <f>E12</f>
        <v>185727</v>
      </c>
      <c r="I12" s="84">
        <f>'Income Statement'!C38</f>
        <v>33555</v>
      </c>
      <c r="J12" s="83">
        <f>I12/K12</f>
        <v>0.18066840039412688</v>
      </c>
      <c r="K12" s="84">
        <f>E12</f>
        <v>185727</v>
      </c>
      <c r="L12" s="157">
        <f>Valuation!C23</f>
        <v>315555.19</v>
      </c>
      <c r="M12" s="158">
        <f>L12/N12</f>
        <v>5.2580262938647646</v>
      </c>
      <c r="N12" s="84">
        <f>'Balance Sheet'!C91</f>
        <v>60014</v>
      </c>
      <c r="O12" s="84">
        <f>'Income Statement'!C20</f>
        <v>116609</v>
      </c>
      <c r="P12" s="83">
        <f>O12/Q12</f>
        <v>0.6278516316959839</v>
      </c>
      <c r="Q12" s="84">
        <f>E12</f>
        <v>185727</v>
      </c>
    </row>
    <row r="13" spans="1:17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</row>
    <row r="14" spans="1:17" ht="42" customHeight="1">
      <c r="A14" s="83">
        <v>2022</v>
      </c>
      <c r="B14" s="83">
        <f>1.2*D14+1.4*G14+3.3*J14+0.6*M14+P14</f>
        <v>16.213918744675329</v>
      </c>
      <c r="C14" s="84">
        <f>'Balance Sheet'!D31-'Balance Sheet'!D78</f>
        <v>45531</v>
      </c>
      <c r="D14" s="83">
        <f>C14/E14</f>
        <v>0.27430461421677599</v>
      </c>
      <c r="E14" s="84">
        <f>'Balance Sheet'!D63</f>
        <v>165987</v>
      </c>
      <c r="F14" s="84">
        <f>'Balance Sheet'!D102</f>
        <v>69761</v>
      </c>
      <c r="G14" s="83">
        <f>F14/H14</f>
        <v>0.42027990143806443</v>
      </c>
      <c r="H14" s="84">
        <f>E14</f>
        <v>165987</v>
      </c>
      <c r="I14" s="84">
        <f>'Income Statement'!D38</f>
        <v>46753</v>
      </c>
      <c r="J14" s="83">
        <f>I14/K14</f>
        <v>0.28166663654382573</v>
      </c>
      <c r="K14" s="84">
        <f>E14</f>
        <v>165987</v>
      </c>
      <c r="L14" s="84">
        <f>Valuation!D23</f>
        <v>935644.81</v>
      </c>
      <c r="M14" s="83">
        <f>L14/N14</f>
        <v>22.760650238396419</v>
      </c>
      <c r="N14" s="84">
        <f>'Balance Sheet'!D91</f>
        <v>41108</v>
      </c>
      <c r="O14" s="84">
        <f>'Income Statement'!D20</f>
        <v>117929</v>
      </c>
      <c r="P14" s="83">
        <f>O14/Q14</f>
        <v>0.71047130196943131</v>
      </c>
      <c r="Q14" s="84">
        <f>E14</f>
        <v>165987</v>
      </c>
    </row>
    <row r="15" spans="1:17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1:17" ht="42" customHeight="1">
      <c r="A16" s="83">
        <v>2021</v>
      </c>
      <c r="B16" s="83">
        <f>1.2*D16+1.4*G16+3.3*J16+0.6*M16+P16</f>
        <v>17.388055399567634</v>
      </c>
      <c r="C16" s="84">
        <f>'Balance Sheet'!E31-'Balance Sheet'!E78</f>
        <v>60689</v>
      </c>
      <c r="D16" s="83">
        <f>C16/E16</f>
        <v>0.3809347460393181</v>
      </c>
      <c r="E16" s="84">
        <f>'Balance Sheet'!E63</f>
        <v>159316</v>
      </c>
      <c r="F16" s="84">
        <f>'Balance Sheet'!E102</f>
        <v>77345</v>
      </c>
      <c r="G16" s="83">
        <f>F16/H16</f>
        <v>0.4854816841999548</v>
      </c>
      <c r="H16" s="84">
        <f>E16</f>
        <v>159316</v>
      </c>
      <c r="I16" s="84">
        <f>'Income Statement'!E38</f>
        <v>32671</v>
      </c>
      <c r="J16" s="83">
        <f>I16/K16</f>
        <v>0.20507042607145548</v>
      </c>
      <c r="K16" s="84">
        <f>E16</f>
        <v>159316</v>
      </c>
      <c r="L16" s="84">
        <f>Valuation!E23</f>
        <v>778039.63</v>
      </c>
      <c r="M16" s="83">
        <f>L16/N16</f>
        <v>25.077020241088121</v>
      </c>
      <c r="N16" s="84">
        <f>'Balance Sheet'!E91</f>
        <v>31026</v>
      </c>
      <c r="O16" s="84">
        <f>'Income Statement'!E20</f>
        <v>84169</v>
      </c>
      <c r="P16" s="83">
        <f>O16/Q16</f>
        <v>0.52831479575183915</v>
      </c>
      <c r="Q16" s="84">
        <f>E16</f>
        <v>159316</v>
      </c>
    </row>
    <row r="24" spans="9:12">
      <c r="I24" s="72"/>
    </row>
    <row r="25" spans="9:12">
      <c r="L25" s="7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A5D-7B2B-9E45-96BB-30C21DEB284B}">
  <dimension ref="A1:P32"/>
  <sheetViews>
    <sheetView topLeftCell="A38" workbookViewId="0">
      <selection sqref="A1:J28"/>
    </sheetView>
  </sheetViews>
  <sheetFormatPr baseColWidth="10" defaultRowHeight="16"/>
  <cols>
    <col min="1" max="4" width="10.83203125" style="43"/>
    <col min="5" max="5" width="17.6640625" style="43" customWidth="1"/>
    <col min="6" max="6" width="10.83203125" style="43"/>
    <col min="7" max="7" width="17.33203125" style="43" customWidth="1"/>
    <col min="8" max="8" width="10.83203125" style="43"/>
    <col min="9" max="9" width="15" style="43" customWidth="1"/>
    <col min="10" max="10" width="23" style="43" customWidth="1"/>
    <col min="11" max="16384" width="10.83203125" style="43"/>
  </cols>
  <sheetData>
    <row r="1" spans="1:16">
      <c r="A1" s="145" t="s">
        <v>636</v>
      </c>
      <c r="B1" s="145"/>
      <c r="C1" s="145"/>
      <c r="D1" s="145"/>
    </row>
    <row r="2" spans="1:16">
      <c r="A2" s="145"/>
      <c r="B2" s="145"/>
      <c r="C2" s="145"/>
      <c r="D2" s="145"/>
    </row>
    <row r="5" spans="1:16">
      <c r="A5" s="146"/>
      <c r="B5" s="147"/>
      <c r="C5" s="47"/>
    </row>
    <row r="6" spans="1:16">
      <c r="A6" s="146"/>
      <c r="B6" s="147"/>
      <c r="C6" s="47"/>
    </row>
    <row r="7" spans="1:16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16" ht="19">
      <c r="A8" s="73"/>
      <c r="B8" s="74"/>
      <c r="C8" s="49" t="s">
        <v>637</v>
      </c>
      <c r="D8" s="75" t="s">
        <v>108</v>
      </c>
      <c r="E8" s="75" t="s">
        <v>638</v>
      </c>
      <c r="F8" s="75" t="s">
        <v>620</v>
      </c>
      <c r="G8" s="75" t="s">
        <v>640</v>
      </c>
      <c r="H8" s="75" t="s">
        <v>639</v>
      </c>
      <c r="I8" s="75" t="s">
        <v>642</v>
      </c>
      <c r="J8" s="75" t="s">
        <v>641</v>
      </c>
      <c r="K8" s="48"/>
      <c r="L8" s="48"/>
      <c r="M8" s="48"/>
      <c r="N8" s="48"/>
      <c r="O8" s="48"/>
      <c r="P8" s="48"/>
    </row>
    <row r="9" spans="1:16" ht="19">
      <c r="A9" s="73"/>
      <c r="B9" s="74"/>
      <c r="C9" s="49"/>
      <c r="D9" s="75"/>
      <c r="E9" s="75"/>
      <c r="F9" s="75"/>
      <c r="G9" s="75"/>
      <c r="H9" s="75"/>
      <c r="I9" s="75"/>
      <c r="J9" s="75"/>
      <c r="K9" s="48"/>
      <c r="L9" s="48"/>
      <c r="M9" s="48"/>
      <c r="N9" s="48"/>
      <c r="O9" s="48"/>
      <c r="P9" s="48"/>
    </row>
    <row r="10" spans="1:16">
      <c r="A10" s="78">
        <v>2024</v>
      </c>
      <c r="B10" s="74"/>
      <c r="C10" s="51">
        <f>D10/J10</f>
        <v>0.34185428430005493</v>
      </c>
      <c r="D10" s="76">
        <f>SUM('Income Statement Qtr'!B70:D70)+'Income Statement Qtr'!E70*('Income Statement Qtr'!C70/'Income Statement Qtr'!F70)</f>
        <v>57816.475092808425</v>
      </c>
      <c r="E10" s="77">
        <f>D10/F10</f>
        <v>0.38624891407421097</v>
      </c>
      <c r="F10" s="76">
        <f>'3 Bankruptcy'!O8</f>
        <v>149687.08774596063</v>
      </c>
      <c r="G10" s="77">
        <f>F10/H10</f>
        <v>0.51241409190459886</v>
      </c>
      <c r="H10" s="76">
        <f>'3 Bankruptcy'!H8+('3 Bankruptcy'!H8-H13)*(4/3)</f>
        <v>292121.33333333331</v>
      </c>
      <c r="I10" s="74">
        <f>H10/J10</f>
        <v>1.7272400154997691</v>
      </c>
      <c r="J10" s="76">
        <f>'2 Estimates'!G7</f>
        <v>169126.08016947159</v>
      </c>
      <c r="K10" s="48"/>
      <c r="L10" s="48"/>
      <c r="M10" s="48"/>
      <c r="N10" s="48"/>
      <c r="O10" s="48"/>
      <c r="P10" s="48"/>
    </row>
    <row r="11" spans="1:16">
      <c r="A11" s="73"/>
      <c r="B11" s="74"/>
      <c r="C11" s="51"/>
      <c r="D11" s="76"/>
      <c r="E11" s="77"/>
      <c r="F11" s="76"/>
      <c r="G11" s="77"/>
      <c r="H11" s="76"/>
      <c r="I11" s="74"/>
      <c r="J11" s="76"/>
      <c r="K11" s="48"/>
      <c r="L11" s="48"/>
      <c r="M11" s="48"/>
      <c r="N11" s="48"/>
      <c r="O11" s="48"/>
      <c r="P11" s="48"/>
    </row>
    <row r="12" spans="1:16">
      <c r="A12" s="73"/>
      <c r="B12" s="74"/>
      <c r="C12" s="50"/>
      <c r="D12" s="74"/>
      <c r="E12" s="74"/>
      <c r="F12" s="74"/>
      <c r="G12" s="74"/>
      <c r="H12" s="74"/>
      <c r="I12" s="74"/>
      <c r="J12" s="74"/>
      <c r="K12" s="48"/>
      <c r="L12" s="48"/>
      <c r="M12" s="48"/>
      <c r="N12" s="48"/>
      <c r="O12" s="48"/>
      <c r="P12" s="48"/>
    </row>
    <row r="13" spans="1:16">
      <c r="A13" s="73">
        <v>2023</v>
      </c>
      <c r="B13" s="74"/>
      <c r="C13" s="51">
        <f>D13/J13</f>
        <v>0.25526219575890524</v>
      </c>
      <c r="D13" s="76">
        <f>'Income Statement'!B73</f>
        <v>39098</v>
      </c>
      <c r="E13" s="77">
        <f>D13/F13</f>
        <v>0.29631369933610208</v>
      </c>
      <c r="F13" s="76">
        <f>'Income Statement'!B20</f>
        <v>131948</v>
      </c>
      <c r="G13" s="77">
        <f>F13/H13</f>
        <v>0.57462884815545479</v>
      </c>
      <c r="H13" s="76">
        <f>'Balance Sheet'!B63</f>
        <v>229623</v>
      </c>
      <c r="I13" s="74">
        <f>H13/J13</f>
        <v>1.4991577875274209</v>
      </c>
      <c r="J13" s="76">
        <f>'Balance Sheet'!B109</f>
        <v>153168</v>
      </c>
      <c r="K13" s="48"/>
      <c r="L13" s="48"/>
      <c r="M13" s="48"/>
      <c r="N13" s="48"/>
      <c r="O13" s="48"/>
      <c r="P13" s="48"/>
    </row>
    <row r="14" spans="1:16">
      <c r="A14" s="73"/>
      <c r="B14" s="74"/>
      <c r="C14" s="51"/>
      <c r="D14" s="74"/>
      <c r="E14" s="77"/>
      <c r="F14" s="74"/>
      <c r="G14" s="77"/>
      <c r="H14" s="74"/>
      <c r="I14" s="74"/>
      <c r="J14" s="74"/>
      <c r="K14" s="48"/>
      <c r="L14" s="48"/>
      <c r="M14" s="48"/>
      <c r="N14" s="48"/>
      <c r="O14" s="48"/>
      <c r="P14" s="48"/>
    </row>
    <row r="15" spans="1:16">
      <c r="A15" s="73"/>
      <c r="B15" s="74"/>
      <c r="C15" s="51"/>
      <c r="D15" s="74"/>
      <c r="E15" s="77"/>
      <c r="F15" s="74"/>
      <c r="G15" s="77"/>
      <c r="H15" s="74"/>
      <c r="I15" s="74"/>
      <c r="J15" s="74"/>
      <c r="K15" s="48"/>
      <c r="L15" s="48"/>
      <c r="M15" s="48"/>
      <c r="N15" s="48"/>
      <c r="O15" s="48"/>
      <c r="P15" s="48"/>
    </row>
    <row r="16" spans="1:16">
      <c r="A16" s="73">
        <v>2022</v>
      </c>
      <c r="B16" s="74"/>
      <c r="C16" s="51">
        <f>D16/J16</f>
        <v>0.18454734196145187</v>
      </c>
      <c r="D16" s="76">
        <f>'Income Statement'!C73</f>
        <v>23200</v>
      </c>
      <c r="E16" s="77">
        <f>D16/F16</f>
        <v>0.19895548371051977</v>
      </c>
      <c r="F16" s="76">
        <f>'Income Statement'!C20</f>
        <v>116609</v>
      </c>
      <c r="G16" s="77">
        <f>F16/H16</f>
        <v>0.6278516316959839</v>
      </c>
      <c r="H16" s="76">
        <f>'Balance Sheet'!C63</f>
        <v>185727</v>
      </c>
      <c r="I16" s="74">
        <f>H16/J16</f>
        <v>1.4773889732963179</v>
      </c>
      <c r="J16" s="76">
        <f>'Balance Sheet'!C109</f>
        <v>125713</v>
      </c>
      <c r="K16" s="48"/>
      <c r="L16" s="48"/>
      <c r="M16" s="48"/>
      <c r="N16" s="48"/>
      <c r="O16" s="48"/>
      <c r="P16" s="48"/>
    </row>
    <row r="17" spans="1:16">
      <c r="A17" s="73"/>
      <c r="B17" s="74"/>
      <c r="C17" s="51"/>
      <c r="D17" s="74"/>
      <c r="E17" s="77"/>
      <c r="F17" s="74"/>
      <c r="G17" s="77"/>
      <c r="H17" s="74"/>
      <c r="I17" s="74"/>
      <c r="J17" s="74"/>
      <c r="K17" s="48"/>
      <c r="L17" s="48"/>
      <c r="M17" s="48"/>
      <c r="N17" s="48"/>
      <c r="O17" s="48"/>
      <c r="P17" s="48"/>
    </row>
    <row r="18" spans="1:16">
      <c r="A18" s="73"/>
      <c r="B18" s="74"/>
      <c r="C18" s="51"/>
      <c r="D18" s="74"/>
      <c r="E18" s="77"/>
      <c r="F18" s="74"/>
      <c r="G18" s="77"/>
      <c r="H18" s="74"/>
      <c r="I18" s="74"/>
      <c r="J18" s="74"/>
      <c r="K18" s="48"/>
      <c r="L18" s="48"/>
      <c r="M18" s="48"/>
      <c r="N18" s="48"/>
      <c r="O18" s="48"/>
      <c r="P18" s="48"/>
    </row>
    <row r="19" spans="1:16">
      <c r="A19" s="73">
        <v>2021</v>
      </c>
      <c r="B19" s="74"/>
      <c r="C19" s="51">
        <f>D19/J19</f>
        <v>0.31526517669103693</v>
      </c>
      <c r="D19" s="76">
        <f>'Income Statement'!D73</f>
        <v>39370</v>
      </c>
      <c r="E19" s="77">
        <f>D19/F19</f>
        <v>0.33384494059985248</v>
      </c>
      <c r="F19" s="76">
        <f>'Income Statement'!D20</f>
        <v>117929</v>
      </c>
      <c r="G19" s="77">
        <f>F19/H19</f>
        <v>0.71047130196943131</v>
      </c>
      <c r="H19" s="76">
        <f>'Balance Sheet'!D63</f>
        <v>165987</v>
      </c>
      <c r="I19" s="74">
        <f>H19/J19</f>
        <v>1.3291826488040424</v>
      </c>
      <c r="J19" s="76">
        <f>'Balance Sheet'!D109</f>
        <v>124879</v>
      </c>
      <c r="K19" s="48"/>
      <c r="L19" s="48"/>
      <c r="M19" s="48"/>
      <c r="N19" s="48"/>
      <c r="O19" s="48"/>
      <c r="P19" s="48"/>
    </row>
    <row r="20" spans="1:16">
      <c r="A20" s="73"/>
      <c r="B20" s="74"/>
      <c r="C20" s="51"/>
      <c r="D20" s="74"/>
      <c r="E20" s="77"/>
      <c r="F20" s="74"/>
      <c r="G20" s="77"/>
      <c r="H20" s="74"/>
      <c r="I20" s="74"/>
      <c r="J20" s="74"/>
      <c r="K20" s="48"/>
      <c r="L20" s="48"/>
      <c r="M20" s="48"/>
      <c r="N20" s="48"/>
      <c r="O20" s="48"/>
      <c r="P20" s="48"/>
    </row>
    <row r="21" spans="1:16">
      <c r="A21" s="73"/>
      <c r="B21" s="74"/>
      <c r="C21" s="51"/>
      <c r="D21" s="74"/>
      <c r="E21" s="77"/>
      <c r="F21" s="74"/>
      <c r="G21" s="77"/>
      <c r="H21" s="74"/>
      <c r="I21" s="74"/>
      <c r="J21" s="74"/>
      <c r="K21" s="48"/>
      <c r="L21" s="48"/>
      <c r="M21" s="48"/>
      <c r="N21" s="48"/>
      <c r="O21" s="48"/>
      <c r="P21" s="48"/>
    </row>
    <row r="22" spans="1:16">
      <c r="A22" s="73">
        <v>2020</v>
      </c>
      <c r="B22" s="74"/>
      <c r="C22" s="51">
        <f>D22/J22</f>
        <v>0.22718840127835374</v>
      </c>
      <c r="D22" s="76">
        <f>'Income Statement'!E73</f>
        <v>29146</v>
      </c>
      <c r="E22" s="77">
        <f>D22/F22</f>
        <v>0.34627950908291649</v>
      </c>
      <c r="F22" s="76">
        <f>'Income Statement'!E20</f>
        <v>84169</v>
      </c>
      <c r="G22" s="77">
        <f>F22/H22</f>
        <v>0.52831479575183915</v>
      </c>
      <c r="H22" s="76">
        <f>'Balance Sheet'!E63</f>
        <v>159316</v>
      </c>
      <c r="I22" s="74">
        <f>H22/J22</f>
        <v>1.2418427001325123</v>
      </c>
      <c r="J22" s="76">
        <f>'Balance Sheet'!E109</f>
        <v>128290</v>
      </c>
      <c r="K22" s="48"/>
      <c r="L22" s="48"/>
      <c r="M22" s="48"/>
      <c r="N22" s="48"/>
      <c r="O22" s="48"/>
      <c r="P22" s="48"/>
    </row>
    <row r="23" spans="1:16">
      <c r="A23" s="73"/>
      <c r="B23" s="74"/>
      <c r="C23" s="51"/>
      <c r="D23" s="74"/>
      <c r="E23" s="77"/>
      <c r="F23" s="74"/>
      <c r="G23" s="77"/>
      <c r="H23" s="74"/>
      <c r="I23" s="74"/>
      <c r="J23" s="74"/>
      <c r="K23" s="48"/>
      <c r="L23" s="48"/>
      <c r="M23" s="48"/>
      <c r="N23" s="48"/>
      <c r="O23" s="48"/>
      <c r="P23" s="48"/>
    </row>
    <row r="24" spans="1:16">
      <c r="A24" s="73"/>
      <c r="B24" s="74"/>
      <c r="C24" s="51"/>
      <c r="D24" s="74"/>
      <c r="E24" s="77"/>
      <c r="F24" s="74"/>
      <c r="G24" s="77"/>
      <c r="H24" s="74"/>
      <c r="I24" s="74"/>
      <c r="J24" s="74"/>
      <c r="K24" s="48"/>
      <c r="L24" s="48"/>
      <c r="M24" s="48"/>
      <c r="N24" s="48"/>
      <c r="O24" s="48"/>
      <c r="P24" s="48"/>
    </row>
    <row r="25" spans="1:16">
      <c r="A25" s="73">
        <v>2019</v>
      </c>
      <c r="B25" s="74"/>
      <c r="C25" s="51">
        <f>D25/J25</f>
        <v>0.18292200209788825</v>
      </c>
      <c r="D25" s="76">
        <f>'Income Statement'!F73</f>
        <v>18485</v>
      </c>
      <c r="E25" s="77">
        <f>D25/F25</f>
        <v>0.26537936975091525</v>
      </c>
      <c r="F25" s="76">
        <f>'Income Statement'!F20</f>
        <v>69655</v>
      </c>
      <c r="G25" s="77">
        <f>F25/H25</f>
        <v>0.5222453814779271</v>
      </c>
      <c r="H25" s="76">
        <f>'Balance Sheet'!F63</f>
        <v>133376</v>
      </c>
      <c r="I25" s="74">
        <f>H25/J25</f>
        <v>1.3198487937142518</v>
      </c>
      <c r="J25" s="76">
        <f>'Balance Sheet'!F109</f>
        <v>101054</v>
      </c>
      <c r="K25" s="48"/>
      <c r="L25" s="48"/>
      <c r="M25" s="48"/>
      <c r="N25" s="48"/>
      <c r="O25" s="48"/>
      <c r="P25" s="48"/>
    </row>
    <row r="26" spans="1:16">
      <c r="A26" s="73"/>
      <c r="B26" s="74"/>
      <c r="C26" s="51"/>
      <c r="D26" s="74"/>
      <c r="E26" s="77"/>
      <c r="F26" s="74"/>
      <c r="G26" s="77"/>
      <c r="H26" s="74"/>
      <c r="I26" s="74"/>
      <c r="J26" s="74"/>
      <c r="K26" s="48"/>
      <c r="L26" s="48"/>
      <c r="M26" s="48"/>
      <c r="N26" s="48"/>
      <c r="O26" s="48"/>
      <c r="P26" s="48"/>
    </row>
    <row r="27" spans="1:16">
      <c r="A27" s="73"/>
      <c r="B27" s="74"/>
      <c r="C27" s="51"/>
      <c r="D27" s="74"/>
      <c r="E27" s="77"/>
      <c r="F27" s="74"/>
      <c r="G27" s="77"/>
      <c r="H27" s="74"/>
      <c r="I27" s="74"/>
      <c r="J27" s="74"/>
      <c r="K27" s="48"/>
      <c r="L27" s="48"/>
      <c r="M27" s="48"/>
      <c r="N27" s="48"/>
      <c r="O27" s="48"/>
      <c r="P27" s="48"/>
    </row>
    <row r="28" spans="1:16">
      <c r="A28" s="73">
        <v>2018</v>
      </c>
      <c r="B28" s="74"/>
      <c r="C28" s="51">
        <f>D28/J28</f>
        <v>0.2628288183341852</v>
      </c>
      <c r="D28" s="76">
        <f>'Income Statement'!G73</f>
        <v>22111</v>
      </c>
      <c r="E28" s="77">
        <f>D28/F28</f>
        <v>0.40192318179339431</v>
      </c>
      <c r="F28" s="76">
        <f>'Income Statement'!G20</f>
        <v>55013</v>
      </c>
      <c r="G28" s="77">
        <f>F28/H28</f>
        <v>0.56519818357408513</v>
      </c>
      <c r="H28" s="76">
        <f>'Balance Sheet'!G63</f>
        <v>97334</v>
      </c>
      <c r="I28" s="74">
        <f>H28/J28</f>
        <v>1.1569888383039928</v>
      </c>
      <c r="J28" s="76">
        <f>'Balance Sheet'!G109</f>
        <v>84127</v>
      </c>
      <c r="K28" s="48"/>
      <c r="L28" s="48"/>
      <c r="M28" s="48"/>
      <c r="N28" s="48"/>
      <c r="O28" s="48"/>
      <c r="P28" s="48"/>
    </row>
    <row r="29" spans="1:16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</sheetData>
  <mergeCells count="3">
    <mergeCell ref="A1:D2"/>
    <mergeCell ref="A5:A6"/>
    <mergeCell ref="B5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2A04-932F-6949-94C8-09F236642FEB}">
  <dimension ref="A1:O61"/>
  <sheetViews>
    <sheetView zoomScale="94" workbookViewId="0">
      <selection activeCell="P55" sqref="P55"/>
    </sheetView>
  </sheetViews>
  <sheetFormatPr baseColWidth="10" defaultRowHeight="16"/>
  <cols>
    <col min="1" max="1" width="21.83203125" style="43" customWidth="1"/>
    <col min="2" max="5" width="11" style="43" bestFit="1" customWidth="1"/>
    <col min="6" max="6" width="16.1640625" style="43" customWidth="1"/>
    <col min="7" max="7" width="11" style="43" bestFit="1" customWidth="1"/>
    <col min="8" max="8" width="14" style="43" customWidth="1"/>
    <col min="9" max="9" width="12.1640625" style="43" bestFit="1" customWidth="1"/>
    <col min="10" max="12" width="11" style="43" bestFit="1" customWidth="1"/>
    <col min="13" max="16384" width="10.83203125" style="43"/>
  </cols>
  <sheetData>
    <row r="1" spans="1:15">
      <c r="A1" s="148" t="s">
        <v>715</v>
      </c>
      <c r="B1" s="148"/>
      <c r="C1" s="148"/>
      <c r="D1" s="148"/>
      <c r="E1" s="148"/>
    </row>
    <row r="2" spans="1:15">
      <c r="A2" s="148"/>
      <c r="B2" s="148"/>
      <c r="C2" s="148"/>
      <c r="D2" s="148"/>
      <c r="E2" s="148"/>
    </row>
    <row r="5" spans="1:15">
      <c r="B5" s="99" t="s">
        <v>673</v>
      </c>
    </row>
    <row r="6" spans="1:15">
      <c r="B6" s="43">
        <v>2024</v>
      </c>
      <c r="C6" s="43">
        <v>2023</v>
      </c>
      <c r="D6" s="43">
        <v>2022</v>
      </c>
      <c r="E6" s="43">
        <v>2021</v>
      </c>
      <c r="F6" s="43">
        <v>2020</v>
      </c>
      <c r="G6" s="43">
        <v>2019</v>
      </c>
      <c r="H6" s="43">
        <v>2018</v>
      </c>
      <c r="I6" s="43">
        <v>2017</v>
      </c>
      <c r="J6" s="43">
        <v>2016</v>
      </c>
      <c r="K6" s="43">
        <v>2015</v>
      </c>
      <c r="L6" s="43">
        <v>2014</v>
      </c>
      <c r="M6" s="43">
        <v>2013</v>
      </c>
      <c r="N6" s="43">
        <v>2012</v>
      </c>
    </row>
    <row r="8" spans="1:15">
      <c r="A8" s="99" t="s">
        <v>712</v>
      </c>
      <c r="B8" s="39">
        <f>SUM('Cash Flow Qtr'!B38:D38)+'Cash Flow Qtr'!B38</f>
        <v>88064</v>
      </c>
      <c r="C8" s="39">
        <v>71113</v>
      </c>
      <c r="D8" s="117">
        <v>50475</v>
      </c>
      <c r="E8" s="117">
        <v>57683</v>
      </c>
      <c r="F8" s="117">
        <v>38747</v>
      </c>
      <c r="G8" s="117">
        <v>36314</v>
      </c>
      <c r="H8" s="117">
        <v>29274</v>
      </c>
      <c r="I8" s="117">
        <v>24216</v>
      </c>
      <c r="J8" s="117">
        <v>16108</v>
      </c>
      <c r="K8" s="117">
        <v>10320</v>
      </c>
      <c r="L8" s="118">
        <v>7326</v>
      </c>
      <c r="M8" s="118">
        <v>4222</v>
      </c>
      <c r="N8" s="118">
        <v>1612</v>
      </c>
    </row>
    <row r="9" spans="1:15">
      <c r="A9" s="99" t="s">
        <v>108</v>
      </c>
      <c r="B9" s="39">
        <f>'4 Dupont'!D10</f>
        <v>57816.475092808425</v>
      </c>
      <c r="C9" s="39">
        <f>'Income Statement'!B73</f>
        <v>39098</v>
      </c>
      <c r="D9" s="39">
        <f>'Income Statement'!C73</f>
        <v>23200</v>
      </c>
      <c r="E9" s="39">
        <f>'Income Statement'!D73</f>
        <v>39370</v>
      </c>
      <c r="F9" s="39">
        <f>'Income Statement'!E73</f>
        <v>29146</v>
      </c>
      <c r="G9" s="39">
        <f>'Income Statement'!F73</f>
        <v>18485</v>
      </c>
      <c r="H9" s="39">
        <f>'Income Statement'!G73</f>
        <v>22111</v>
      </c>
      <c r="I9" s="39">
        <f>'Income Statement'!H73</f>
        <v>15920</v>
      </c>
      <c r="J9" s="39">
        <f>'Income Statement'!I73</f>
        <v>10188</v>
      </c>
      <c r="K9" s="39">
        <f>'Income Statement'!J73</f>
        <v>3669</v>
      </c>
      <c r="L9" s="39">
        <f>'Income Statement'!K73</f>
        <v>2925</v>
      </c>
      <c r="M9" s="39">
        <f>'Income Statement'!L73</f>
        <v>1491</v>
      </c>
      <c r="N9" s="39">
        <f>'Income Statement'!M73</f>
        <v>32</v>
      </c>
    </row>
    <row r="10" spans="1:15">
      <c r="A10" s="99" t="s">
        <v>716</v>
      </c>
      <c r="B10" s="39">
        <f>B8-B9</f>
        <v>30247.524907191575</v>
      </c>
      <c r="C10" s="117">
        <f>C8-C9</f>
        <v>32015</v>
      </c>
      <c r="D10" s="117">
        <f t="shared" ref="D10:N10" si="0">D8-D9</f>
        <v>27275</v>
      </c>
      <c r="E10" s="117">
        <f t="shared" si="0"/>
        <v>18313</v>
      </c>
      <c r="F10" s="117">
        <f t="shared" si="0"/>
        <v>9601</v>
      </c>
      <c r="G10" s="117">
        <f t="shared" si="0"/>
        <v>17829</v>
      </c>
      <c r="H10" s="117">
        <f t="shared" si="0"/>
        <v>7163</v>
      </c>
      <c r="I10" s="117">
        <f t="shared" si="0"/>
        <v>8296</v>
      </c>
      <c r="J10" s="117">
        <f t="shared" si="0"/>
        <v>5920</v>
      </c>
      <c r="K10" s="117">
        <f t="shared" si="0"/>
        <v>6651</v>
      </c>
      <c r="L10" s="117">
        <f t="shared" si="0"/>
        <v>4401</v>
      </c>
      <c r="M10" s="117">
        <f t="shared" si="0"/>
        <v>2731</v>
      </c>
      <c r="N10" s="117">
        <f t="shared" si="0"/>
        <v>1580</v>
      </c>
    </row>
    <row r="11" spans="1:15">
      <c r="A11" s="99" t="s">
        <v>639</v>
      </c>
      <c r="B11" s="39">
        <f>'4 Dupont'!H10</f>
        <v>292121.33333333331</v>
      </c>
      <c r="C11" s="18">
        <v>229623</v>
      </c>
      <c r="D11" s="18">
        <v>185727</v>
      </c>
      <c r="E11" s="18">
        <v>165987</v>
      </c>
      <c r="F11" s="18">
        <v>159316</v>
      </c>
      <c r="G11" s="18">
        <v>133376</v>
      </c>
      <c r="H11" s="18">
        <v>97334</v>
      </c>
      <c r="I11" s="18">
        <v>84524</v>
      </c>
      <c r="J11" s="18">
        <v>64961</v>
      </c>
      <c r="K11" s="18">
        <v>49407</v>
      </c>
      <c r="L11" s="18">
        <v>39966</v>
      </c>
      <c r="M11" s="18">
        <v>17895</v>
      </c>
      <c r="N11" s="18">
        <v>15103</v>
      </c>
    </row>
    <row r="12" spans="1:15">
      <c r="A12" s="99" t="s">
        <v>717</v>
      </c>
      <c r="B12" s="123">
        <f>B10/B11</f>
        <v>0.10354438877176006</v>
      </c>
      <c r="C12" s="123">
        <f>C10/C11</f>
        <v>0.1394241866015164</v>
      </c>
      <c r="D12" s="123">
        <f t="shared" ref="D12:N12" si="1">D10/D11</f>
        <v>0.14685533067351542</v>
      </c>
      <c r="E12" s="123">
        <f t="shared" si="1"/>
        <v>0.11032791724653135</v>
      </c>
      <c r="F12" s="123">
        <f t="shared" si="1"/>
        <v>6.026387807878681E-2</v>
      </c>
      <c r="G12" s="123">
        <f t="shared" si="1"/>
        <v>0.13367472408829176</v>
      </c>
      <c r="H12" s="123">
        <f t="shared" si="1"/>
        <v>7.3591961698892469E-2</v>
      </c>
      <c r="I12" s="123">
        <f t="shared" si="1"/>
        <v>9.8149637972646822E-2</v>
      </c>
      <c r="J12" s="123">
        <f t="shared" si="1"/>
        <v>9.1131602038145965E-2</v>
      </c>
      <c r="K12" s="123">
        <f t="shared" si="1"/>
        <v>0.13461655231040137</v>
      </c>
      <c r="L12" s="123">
        <f t="shared" si="1"/>
        <v>0.11011860081068908</v>
      </c>
      <c r="M12" s="123">
        <f t="shared" si="1"/>
        <v>0.15261246158144734</v>
      </c>
      <c r="N12" s="123">
        <f t="shared" si="1"/>
        <v>0.10461497715685625</v>
      </c>
    </row>
    <row r="13" spans="1:15">
      <c r="A13" s="99" t="s">
        <v>718</v>
      </c>
      <c r="B13" s="123">
        <f>AVERAGE(B12:N12)</f>
        <v>0.11222509377149856</v>
      </c>
    </row>
    <row r="14" spans="1:15">
      <c r="B14" s="123"/>
    </row>
    <row r="16" spans="1:15">
      <c r="N16" s="43">
        <v>2024</v>
      </c>
      <c r="O16" s="123">
        <v>0.10354438877176006</v>
      </c>
    </row>
    <row r="17" spans="1:15">
      <c r="A17" s="53" t="s">
        <v>731</v>
      </c>
      <c r="B17" s="127">
        <f>AVERAGE(A19:A30)</f>
        <v>0.36094529601068798</v>
      </c>
      <c r="C17" s="53"/>
      <c r="D17" s="53"/>
      <c r="N17" s="43">
        <v>2023</v>
      </c>
      <c r="O17" s="123">
        <v>0.1394241866015164</v>
      </c>
    </row>
    <row r="18" spans="1:15">
      <c r="A18" s="53" t="s">
        <v>682</v>
      </c>
      <c r="B18" s="53"/>
      <c r="C18" s="53" t="s">
        <v>713</v>
      </c>
      <c r="D18" s="53" t="s">
        <v>714</v>
      </c>
      <c r="F18" t="s">
        <v>646</v>
      </c>
      <c r="G18"/>
      <c r="H18"/>
      <c r="I18"/>
      <c r="J18"/>
      <c r="K18"/>
      <c r="L18"/>
      <c r="M18"/>
      <c r="N18" s="43">
        <v>2022</v>
      </c>
      <c r="O18" s="123">
        <v>0.14685533067351542</v>
      </c>
    </row>
    <row r="19" spans="1:15" ht="17" thickBot="1">
      <c r="A19" s="126">
        <f>(C38/B38)-1</f>
        <v>0.13443998958651138</v>
      </c>
      <c r="B19" s="53">
        <v>2024</v>
      </c>
      <c r="C19" s="54">
        <v>149687.08774596101</v>
      </c>
      <c r="D19" s="54">
        <v>131948</v>
      </c>
      <c r="F19"/>
      <c r="G19"/>
      <c r="H19"/>
      <c r="I19"/>
      <c r="J19"/>
      <c r="K19"/>
      <c r="L19"/>
      <c r="M19"/>
      <c r="N19" s="43">
        <v>2021</v>
      </c>
      <c r="O19" s="123">
        <v>0.11032791724653135</v>
      </c>
    </row>
    <row r="20" spans="1:15">
      <c r="A20" s="126">
        <f>(C39/B39)-1</f>
        <v>0.13154216226877846</v>
      </c>
      <c r="B20" s="53">
        <v>2023</v>
      </c>
      <c r="C20" s="54">
        <v>131948</v>
      </c>
      <c r="D20" s="54">
        <v>116609</v>
      </c>
      <c r="F20" s="122" t="s">
        <v>647</v>
      </c>
      <c r="G20" s="122"/>
      <c r="H20"/>
      <c r="I20"/>
      <c r="J20"/>
      <c r="K20"/>
      <c r="L20"/>
      <c r="M20"/>
      <c r="N20" s="43">
        <v>2020</v>
      </c>
      <c r="O20" s="123">
        <v>6.026387807878681E-2</v>
      </c>
    </row>
    <row r="21" spans="1:15">
      <c r="A21" s="126">
        <f>(C40/B40)-1</f>
        <v>-1.1193175554782941E-2</v>
      </c>
      <c r="B21" s="53">
        <v>2022</v>
      </c>
      <c r="C21" s="54">
        <v>116609</v>
      </c>
      <c r="D21" s="54">
        <v>117929</v>
      </c>
      <c r="F21" s="119" t="s">
        <v>648</v>
      </c>
      <c r="G21" s="119">
        <v>0.98561069936486234</v>
      </c>
      <c r="H21"/>
      <c r="I21"/>
      <c r="J21"/>
      <c r="K21"/>
      <c r="L21"/>
      <c r="M21"/>
      <c r="N21" s="43">
        <v>2019</v>
      </c>
      <c r="O21" s="123">
        <v>0.13367472408829176</v>
      </c>
    </row>
    <row r="22" spans="1:15">
      <c r="A22" s="126">
        <f>(C41/B41)-1</f>
        <v>0.40109779134835866</v>
      </c>
      <c r="B22" s="53">
        <v>2021</v>
      </c>
      <c r="C22" s="54">
        <v>117929</v>
      </c>
      <c r="D22" s="54">
        <v>84169</v>
      </c>
      <c r="F22" s="119" t="s">
        <v>649</v>
      </c>
      <c r="G22" s="119">
        <v>0.97142845070249295</v>
      </c>
      <c r="H22"/>
      <c r="I22"/>
      <c r="J22"/>
      <c r="K22"/>
      <c r="L22"/>
      <c r="M22"/>
      <c r="N22" s="43">
        <v>2018</v>
      </c>
      <c r="O22" s="123">
        <v>7.3591961698892469E-2</v>
      </c>
    </row>
    <row r="23" spans="1:15">
      <c r="A23" s="126">
        <f>(C42/B42)-1</f>
        <v>0.20836982269758098</v>
      </c>
      <c r="B23" s="53">
        <v>2020</v>
      </c>
      <c r="C23" s="54">
        <v>84169</v>
      </c>
      <c r="D23" s="54">
        <v>69655</v>
      </c>
      <c r="F23" s="119" t="s">
        <v>650</v>
      </c>
      <c r="G23" s="119">
        <v>0.96857129577274237</v>
      </c>
      <c r="H23"/>
      <c r="I23"/>
      <c r="J23"/>
      <c r="K23"/>
      <c r="L23"/>
      <c r="M23"/>
      <c r="N23" s="43">
        <v>2017</v>
      </c>
      <c r="O23" s="123">
        <v>9.8149637972646822E-2</v>
      </c>
    </row>
    <row r="24" spans="1:15">
      <c r="A24" s="126">
        <f>(C43/B43)-1</f>
        <v>0.26615527239016235</v>
      </c>
      <c r="B24" s="53">
        <v>2019</v>
      </c>
      <c r="C24" s="54">
        <v>69655</v>
      </c>
      <c r="D24" s="54">
        <v>55013</v>
      </c>
      <c r="F24" s="119" t="s">
        <v>651</v>
      </c>
      <c r="G24" s="119">
        <v>8948.5049715191326</v>
      </c>
      <c r="H24"/>
      <c r="I24"/>
      <c r="J24"/>
      <c r="K24"/>
      <c r="L24"/>
      <c r="M24"/>
      <c r="N24" s="43">
        <v>2016</v>
      </c>
      <c r="O24" s="123">
        <v>9.1131602038145965E-2</v>
      </c>
    </row>
    <row r="25" spans="1:15" ht="17" thickBot="1">
      <c r="A25" s="126">
        <f>(C44/B44)-1</f>
        <v>0.37732211706975116</v>
      </c>
      <c r="B25" s="53">
        <v>2018</v>
      </c>
      <c r="C25" s="54">
        <v>55013</v>
      </c>
      <c r="D25" s="54">
        <v>39942</v>
      </c>
      <c r="F25" s="120" t="s">
        <v>652</v>
      </c>
      <c r="G25" s="120">
        <v>12</v>
      </c>
      <c r="H25"/>
      <c r="I25"/>
      <c r="J25"/>
      <c r="K25"/>
      <c r="L25"/>
      <c r="M25"/>
      <c r="N25" s="43">
        <v>2015</v>
      </c>
      <c r="O25" s="123">
        <v>0.13461655231040137</v>
      </c>
    </row>
    <row r="26" spans="1:15">
      <c r="A26" s="126">
        <f>(C45/B45)-1</f>
        <v>0.48566114933978044</v>
      </c>
      <c r="B26" s="53">
        <v>2017</v>
      </c>
      <c r="C26" s="54">
        <v>39942</v>
      </c>
      <c r="D26" s="54">
        <v>26885</v>
      </c>
      <c r="F26"/>
      <c r="G26"/>
      <c r="H26"/>
      <c r="I26"/>
      <c r="J26"/>
      <c r="K26"/>
      <c r="L26"/>
      <c r="M26"/>
      <c r="N26" s="43">
        <v>2014</v>
      </c>
      <c r="O26" s="123">
        <v>0.11011860081068908</v>
      </c>
    </row>
    <row r="27" spans="1:15" ht="17" thickBot="1">
      <c r="A27" s="126">
        <f>(C46/B46)-1</f>
        <v>0.57415539551495987</v>
      </c>
      <c r="B27" s="53">
        <v>2016</v>
      </c>
      <c r="C27" s="54">
        <v>26885</v>
      </c>
      <c r="D27" s="54">
        <v>17079</v>
      </c>
      <c r="F27" t="s">
        <v>653</v>
      </c>
      <c r="G27"/>
      <c r="H27"/>
      <c r="I27"/>
      <c r="J27"/>
      <c r="K27"/>
      <c r="L27"/>
      <c r="M27"/>
      <c r="N27" s="43">
        <v>2013</v>
      </c>
      <c r="O27" s="123">
        <v>0.15261246158144734</v>
      </c>
    </row>
    <row r="28" spans="1:15">
      <c r="A28" s="126">
        <f>(C47/B47)-1</f>
        <v>0.48616428820048729</v>
      </c>
      <c r="B28" s="53">
        <v>2015</v>
      </c>
      <c r="C28" s="54">
        <v>17079</v>
      </c>
      <c r="D28" s="54">
        <v>11492</v>
      </c>
      <c r="F28" s="121"/>
      <c r="G28" s="121" t="s">
        <v>657</v>
      </c>
      <c r="H28" s="121" t="s">
        <v>658</v>
      </c>
      <c r="I28" s="121" t="s">
        <v>659</v>
      </c>
      <c r="J28" s="121" t="s">
        <v>660</v>
      </c>
      <c r="K28" s="121" t="s">
        <v>661</v>
      </c>
      <c r="L28"/>
      <c r="M28"/>
      <c r="N28" s="43">
        <v>2012</v>
      </c>
      <c r="O28" s="123">
        <v>0.10461497715685625</v>
      </c>
    </row>
    <row r="29" spans="1:15">
      <c r="A29" s="126">
        <f>(C48/B48)-1</f>
        <v>0.64500429430289152</v>
      </c>
      <c r="B29" s="53">
        <v>2014</v>
      </c>
      <c r="C29" s="54">
        <v>11492</v>
      </c>
      <c r="D29" s="55">
        <v>6986</v>
      </c>
      <c r="F29" s="119" t="s">
        <v>654</v>
      </c>
      <c r="G29" s="119">
        <v>1</v>
      </c>
      <c r="H29" s="119">
        <v>27225633593.533024</v>
      </c>
      <c r="I29" s="119">
        <v>27225633593.533024</v>
      </c>
      <c r="J29" s="119">
        <v>339.99852111178666</v>
      </c>
      <c r="K29" s="119">
        <v>4.7424748227655113E-9</v>
      </c>
      <c r="L29"/>
      <c r="M29"/>
      <c r="N29"/>
    </row>
    <row r="30" spans="1:15">
      <c r="A30" s="126">
        <f>(C49/B49)-1</f>
        <v>0.63262444496377657</v>
      </c>
      <c r="B30" s="53">
        <v>2013</v>
      </c>
      <c r="C30" s="55">
        <v>6986</v>
      </c>
      <c r="D30" s="55">
        <v>4279</v>
      </c>
      <c r="F30" s="119" t="s">
        <v>655</v>
      </c>
      <c r="G30" s="119">
        <v>10</v>
      </c>
      <c r="H30" s="119">
        <v>800757412.25302637</v>
      </c>
      <c r="I30" s="119">
        <v>80075741.225302637</v>
      </c>
      <c r="J30" s="119"/>
      <c r="K30" s="119"/>
      <c r="L30"/>
      <c r="M30"/>
      <c r="N30"/>
    </row>
    <row r="31" spans="1:15" ht="17" thickBot="1">
      <c r="A31" s="53"/>
      <c r="B31" s="53">
        <v>2012</v>
      </c>
      <c r="C31" s="55">
        <v>4279</v>
      </c>
      <c r="D31" s="53"/>
      <c r="F31" s="120" t="s">
        <v>535</v>
      </c>
      <c r="G31" s="120">
        <v>11</v>
      </c>
      <c r="H31" s="120">
        <v>28026391005.786049</v>
      </c>
      <c r="I31" s="120"/>
      <c r="J31" s="120"/>
      <c r="K31" s="120"/>
      <c r="L31"/>
      <c r="M31"/>
      <c r="N31"/>
    </row>
    <row r="32" spans="1:15" ht="17" thickBot="1">
      <c r="F32"/>
      <c r="G32"/>
      <c r="H32"/>
      <c r="I32"/>
      <c r="J32"/>
      <c r="K32"/>
      <c r="L32"/>
      <c r="M32"/>
      <c r="N32"/>
    </row>
    <row r="33" spans="2:14">
      <c r="F33" s="121"/>
      <c r="G33" s="121" t="s">
        <v>662</v>
      </c>
      <c r="H33" s="121" t="s">
        <v>651</v>
      </c>
      <c r="I33" s="121" t="s">
        <v>663</v>
      </c>
      <c r="J33" s="121" t="s">
        <v>664</v>
      </c>
      <c r="K33" s="121" t="s">
        <v>665</v>
      </c>
      <c r="L33" s="121" t="s">
        <v>666</v>
      </c>
      <c r="M33" s="121" t="s">
        <v>667</v>
      </c>
      <c r="N33" s="121" t="s">
        <v>668</v>
      </c>
    </row>
    <row r="34" spans="2:14">
      <c r="F34" s="119" t="s">
        <v>656</v>
      </c>
      <c r="G34" s="119">
        <v>8327.7312089343395</v>
      </c>
      <c r="H34" s="119">
        <v>4181.1300158008153</v>
      </c>
      <c r="I34" s="119">
        <v>1.9917417486333111</v>
      </c>
      <c r="J34" s="119">
        <v>7.4404526468472315E-2</v>
      </c>
      <c r="K34" s="119">
        <v>-988.40702447744297</v>
      </c>
      <c r="L34" s="119">
        <v>17643.86944234612</v>
      </c>
      <c r="M34" s="119">
        <v>-988.40702447744297</v>
      </c>
      <c r="N34" s="119">
        <v>17643.86944234612</v>
      </c>
    </row>
    <row r="35" spans="2:14" ht="17" thickBot="1">
      <c r="F35" s="120" t="s">
        <v>714</v>
      </c>
      <c r="G35" s="120">
        <v>1.0666807137371599</v>
      </c>
      <c r="H35" s="120">
        <v>5.7849009706556064E-2</v>
      </c>
      <c r="I35" s="120">
        <v>18.439048812555022</v>
      </c>
      <c r="J35" s="120">
        <v>4.7424748227655113E-9</v>
      </c>
      <c r="K35" s="120">
        <v>0.93778508766104784</v>
      </c>
      <c r="L35" s="120">
        <v>1.1955763398132653</v>
      </c>
      <c r="M35" s="120">
        <v>0.93778508766104784</v>
      </c>
      <c r="N35" s="120">
        <v>1.1955763398132653</v>
      </c>
    </row>
    <row r="36" spans="2:14">
      <c r="F36"/>
      <c r="G36"/>
      <c r="H36"/>
      <c r="I36"/>
      <c r="J36"/>
      <c r="K36"/>
      <c r="L36"/>
      <c r="M36"/>
      <c r="N36"/>
    </row>
    <row r="37" spans="2:14">
      <c r="F37"/>
      <c r="G37"/>
      <c r="H37"/>
      <c r="I37"/>
      <c r="J37"/>
      <c r="K37"/>
      <c r="L37"/>
      <c r="M37"/>
      <c r="N37"/>
    </row>
    <row r="38" spans="2:14">
      <c r="B38" s="54">
        <v>131948</v>
      </c>
      <c r="C38" s="54">
        <v>149687.08774596101</v>
      </c>
      <c r="F38"/>
      <c r="G38"/>
      <c r="H38"/>
      <c r="I38"/>
      <c r="J38"/>
      <c r="K38"/>
      <c r="L38"/>
      <c r="M38"/>
      <c r="N38"/>
    </row>
    <row r="39" spans="2:14">
      <c r="B39" s="54">
        <v>116609</v>
      </c>
      <c r="C39" s="54">
        <v>131948</v>
      </c>
    </row>
    <row r="40" spans="2:14">
      <c r="B40" s="54">
        <v>117929</v>
      </c>
      <c r="C40" s="54">
        <v>116609</v>
      </c>
    </row>
    <row r="41" spans="2:14">
      <c r="B41" s="54">
        <v>84169</v>
      </c>
      <c r="C41" s="54">
        <v>117929</v>
      </c>
      <c r="F41"/>
      <c r="G41"/>
      <c r="H41"/>
      <c r="I41"/>
      <c r="J41"/>
      <c r="K41"/>
      <c r="L41"/>
      <c r="M41"/>
      <c r="N41"/>
    </row>
    <row r="42" spans="2:14" ht="17" thickBot="1">
      <c r="B42" s="54">
        <v>69655</v>
      </c>
      <c r="C42" s="54">
        <v>84169</v>
      </c>
      <c r="F42"/>
      <c r="G42"/>
      <c r="H42"/>
      <c r="I42"/>
      <c r="J42"/>
      <c r="K42"/>
      <c r="L42"/>
      <c r="M42"/>
      <c r="N42"/>
    </row>
    <row r="43" spans="2:14">
      <c r="B43" s="54">
        <v>55013</v>
      </c>
      <c r="C43" s="54">
        <v>69655</v>
      </c>
      <c r="F43" s="156"/>
      <c r="G43" s="156"/>
      <c r="H43"/>
      <c r="I43"/>
      <c r="J43"/>
      <c r="K43"/>
      <c r="L43"/>
      <c r="M43"/>
      <c r="N43"/>
    </row>
    <row r="44" spans="2:14">
      <c r="B44" s="54">
        <v>39942</v>
      </c>
      <c r="C44" s="54">
        <v>55013</v>
      </c>
      <c r="F44" s="153"/>
      <c r="G44" s="153"/>
      <c r="H44"/>
      <c r="I44"/>
      <c r="J44"/>
      <c r="K44"/>
      <c r="L44"/>
      <c r="M44"/>
      <c r="N44"/>
    </row>
    <row r="45" spans="2:14">
      <c r="B45" s="54">
        <v>26885</v>
      </c>
      <c r="C45" s="54">
        <v>39942</v>
      </c>
      <c r="F45" s="153"/>
      <c r="G45" s="153"/>
      <c r="H45"/>
      <c r="I45"/>
      <c r="J45"/>
      <c r="K45"/>
      <c r="L45"/>
      <c r="M45"/>
      <c r="N45"/>
    </row>
    <row r="46" spans="2:14">
      <c r="B46" s="54">
        <v>17079</v>
      </c>
      <c r="C46" s="54">
        <v>26885</v>
      </c>
      <c r="F46" s="153"/>
      <c r="G46" s="153"/>
      <c r="H46"/>
      <c r="I46"/>
      <c r="J46"/>
      <c r="K46"/>
      <c r="L46"/>
      <c r="M46"/>
      <c r="N46"/>
    </row>
    <row r="47" spans="2:14">
      <c r="B47" s="54">
        <v>11492</v>
      </c>
      <c r="C47" s="54">
        <v>17079</v>
      </c>
      <c r="F47" s="153"/>
      <c r="G47" s="153"/>
      <c r="H47"/>
      <c r="I47"/>
      <c r="J47"/>
      <c r="K47"/>
      <c r="L47"/>
      <c r="M47"/>
      <c r="N47"/>
    </row>
    <row r="48" spans="2:14" ht="17" thickBot="1">
      <c r="B48" s="55">
        <v>6986</v>
      </c>
      <c r="C48" s="54">
        <v>11492</v>
      </c>
      <c r="F48" s="154"/>
      <c r="G48" s="154"/>
      <c r="H48"/>
      <c r="I48"/>
      <c r="J48"/>
      <c r="K48"/>
      <c r="L48"/>
      <c r="M48"/>
      <c r="N48"/>
    </row>
    <row r="49" spans="2:14">
      <c r="B49" s="55">
        <v>4279</v>
      </c>
      <c r="C49" s="55">
        <v>6986</v>
      </c>
      <c r="F49"/>
      <c r="G49"/>
      <c r="H49"/>
      <c r="I49"/>
      <c r="J49"/>
      <c r="K49"/>
      <c r="L49"/>
      <c r="M49"/>
      <c r="N49"/>
    </row>
    <row r="50" spans="2:14" ht="17" thickBot="1">
      <c r="F50"/>
      <c r="G50"/>
      <c r="H50"/>
      <c r="I50"/>
      <c r="J50"/>
      <c r="K50"/>
      <c r="L50"/>
      <c r="M50"/>
      <c r="N50"/>
    </row>
    <row r="51" spans="2:14">
      <c r="F51" s="155"/>
      <c r="G51" s="155"/>
      <c r="H51" s="155"/>
      <c r="I51" s="155"/>
      <c r="J51" s="155"/>
      <c r="K51" s="155"/>
      <c r="L51"/>
      <c r="M51"/>
      <c r="N51"/>
    </row>
    <row r="52" spans="2:14">
      <c r="F52" s="153"/>
      <c r="G52" s="153"/>
      <c r="H52" s="153"/>
      <c r="I52" s="153"/>
      <c r="J52" s="153"/>
      <c r="K52" s="153"/>
      <c r="L52"/>
      <c r="M52"/>
      <c r="N52"/>
    </row>
    <row r="53" spans="2:14">
      <c r="F53" s="153"/>
      <c r="G53" s="153"/>
      <c r="H53" s="153"/>
      <c r="I53" s="153"/>
      <c r="J53" s="153"/>
      <c r="K53" s="153"/>
      <c r="L53"/>
      <c r="M53"/>
      <c r="N53"/>
    </row>
    <row r="54" spans="2:14" ht="17" thickBot="1">
      <c r="F54" s="154"/>
      <c r="G54" s="154"/>
      <c r="H54" s="154"/>
      <c r="I54" s="154"/>
      <c r="J54" s="154"/>
      <c r="K54" s="154"/>
      <c r="L54"/>
      <c r="M54"/>
      <c r="N54"/>
    </row>
    <row r="55" spans="2:14">
      <c r="F55"/>
      <c r="G55"/>
      <c r="H55"/>
      <c r="I55"/>
      <c r="J55"/>
      <c r="K55"/>
      <c r="L55"/>
      <c r="M55"/>
      <c r="N55"/>
    </row>
    <row r="56" spans="2:14">
      <c r="F56"/>
      <c r="G56"/>
      <c r="H56"/>
      <c r="I56"/>
      <c r="J56"/>
      <c r="K56"/>
      <c r="L56"/>
      <c r="M56"/>
      <c r="N56"/>
    </row>
    <row r="57" spans="2:14">
      <c r="F57"/>
      <c r="G57"/>
      <c r="H57"/>
      <c r="I57"/>
      <c r="J57"/>
      <c r="K57"/>
      <c r="L57"/>
      <c r="M57"/>
      <c r="N57"/>
    </row>
    <row r="58" spans="2:14">
      <c r="F58"/>
      <c r="G58"/>
      <c r="H58"/>
      <c r="I58"/>
      <c r="J58"/>
      <c r="K58"/>
      <c r="L58"/>
      <c r="M58"/>
      <c r="N58"/>
    </row>
    <row r="59" spans="2:14">
      <c r="F59"/>
      <c r="G59"/>
      <c r="H59"/>
      <c r="I59"/>
      <c r="J59"/>
      <c r="K59"/>
      <c r="L59"/>
      <c r="M59"/>
      <c r="N59"/>
    </row>
    <row r="60" spans="2:14">
      <c r="F60"/>
      <c r="G60"/>
      <c r="H60"/>
      <c r="I60"/>
      <c r="J60"/>
      <c r="K60"/>
      <c r="L60"/>
      <c r="M60"/>
      <c r="N60"/>
    </row>
    <row r="61" spans="2:14">
      <c r="F61"/>
      <c r="G61"/>
      <c r="H61"/>
      <c r="I61"/>
      <c r="J61"/>
      <c r="K61"/>
      <c r="L61"/>
      <c r="M61"/>
      <c r="N61"/>
    </row>
  </sheetData>
  <mergeCells count="1">
    <mergeCell ref="A1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EFD-BFBE-E94E-B8E8-2619650AA09B}">
  <dimension ref="A1"/>
  <sheetViews>
    <sheetView tabSelected="1" workbookViewId="0">
      <selection activeCell="F56" sqref="F56"/>
    </sheetView>
  </sheetViews>
  <sheetFormatPr baseColWidth="10" defaultRowHeight="16"/>
  <cols>
    <col min="1" max="16384" width="10.83203125" style="43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0"/>
  <sheetViews>
    <sheetView topLeftCell="A63" workbookViewId="0">
      <selection activeCell="B23" sqref="B23:P23"/>
    </sheetView>
  </sheetViews>
  <sheetFormatPr baseColWidth="10" defaultColWidth="8.83203125" defaultRowHeight="15" outlineLevelRow="1"/>
  <cols>
    <col min="1" max="1" width="85.6640625" customWidth="1"/>
    <col min="2" max="16" width="15.6640625" customWidth="1"/>
  </cols>
  <sheetData>
    <row r="1" spans="1:16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4" t="s">
        <v>2</v>
      </c>
    </row>
    <row r="3" spans="1:16">
      <c r="A3" s="3" t="s">
        <v>3</v>
      </c>
      <c r="B3" s="3" t="s">
        <v>4</v>
      </c>
    </row>
    <row r="4" spans="1:16">
      <c r="A4" s="3" t="s">
        <v>5</v>
      </c>
      <c r="B4" s="3" t="s">
        <v>4</v>
      </c>
    </row>
    <row r="5" spans="1:16">
      <c r="A5" s="3" t="s">
        <v>6</v>
      </c>
      <c r="B5" s="3" t="s">
        <v>7</v>
      </c>
    </row>
    <row r="6" spans="1:16">
      <c r="A6" s="3" t="s">
        <v>8</v>
      </c>
      <c r="B6" s="3" t="s">
        <v>9</v>
      </c>
    </row>
    <row r="7" spans="1:16">
      <c r="A7" s="3" t="s">
        <v>10</v>
      </c>
      <c r="B7" s="3" t="s">
        <v>11</v>
      </c>
    </row>
    <row r="8" spans="1:16">
      <c r="A8" s="3" t="s">
        <v>12</v>
      </c>
      <c r="B8" s="3" t="s">
        <v>13</v>
      </c>
    </row>
    <row r="9" spans="1:16">
      <c r="A9" s="3" t="s">
        <v>14</v>
      </c>
      <c r="B9" s="3" t="s">
        <v>15</v>
      </c>
    </row>
    <row r="10" spans="1:16">
      <c r="A10" s="3" t="s">
        <v>16</v>
      </c>
      <c r="B10" s="5">
        <v>45609.072721620403</v>
      </c>
    </row>
    <row r="11" spans="1:16">
      <c r="A11" s="6" t="s">
        <v>17</v>
      </c>
      <c r="B11" s="149" t="s">
        <v>18</v>
      </c>
      <c r="C11" s="149" t="s">
        <v>19</v>
      </c>
      <c r="D11" s="149" t="s">
        <v>20</v>
      </c>
      <c r="E11" s="149" t="s">
        <v>21</v>
      </c>
      <c r="F11" s="149" t="s">
        <v>22</v>
      </c>
      <c r="G11" s="149" t="s">
        <v>23</v>
      </c>
      <c r="H11" s="149" t="s">
        <v>24</v>
      </c>
      <c r="I11" s="149" t="s">
        <v>25</v>
      </c>
      <c r="J11" s="149" t="s">
        <v>26</v>
      </c>
      <c r="K11" s="149" t="s">
        <v>27</v>
      </c>
      <c r="L11" s="149" t="s">
        <v>28</v>
      </c>
      <c r="M11" s="149" t="s">
        <v>29</v>
      </c>
      <c r="N11" s="149" t="s">
        <v>30</v>
      </c>
      <c r="O11" s="149" t="s">
        <v>31</v>
      </c>
      <c r="P11" s="149" t="s">
        <v>32</v>
      </c>
    </row>
    <row r="12" spans="1:16" ht="15" customHeight="1" outlineLevel="1">
      <c r="A12" s="7" t="s">
        <v>33</v>
      </c>
      <c r="B12" s="150">
        <v>45291</v>
      </c>
      <c r="C12" s="150">
        <v>44926</v>
      </c>
      <c r="D12" s="150">
        <v>44561</v>
      </c>
      <c r="E12" s="150">
        <v>44196</v>
      </c>
      <c r="F12" s="150">
        <v>43830</v>
      </c>
      <c r="G12" s="150">
        <v>43465</v>
      </c>
      <c r="H12" s="150">
        <v>43100</v>
      </c>
      <c r="I12" s="150">
        <v>42735</v>
      </c>
      <c r="J12" s="150">
        <v>42369</v>
      </c>
      <c r="K12" s="150">
        <v>42004</v>
      </c>
      <c r="L12" s="150">
        <v>41639</v>
      </c>
      <c r="M12" s="150">
        <v>41274</v>
      </c>
      <c r="N12" s="150">
        <v>40908</v>
      </c>
      <c r="O12" s="150">
        <v>40543</v>
      </c>
      <c r="P12" s="150">
        <v>40178</v>
      </c>
    </row>
    <row r="13" spans="1:16" ht="15" customHeight="1" outlineLevel="1">
      <c r="A13" s="7" t="s">
        <v>34</v>
      </c>
      <c r="B13" s="150">
        <v>45290</v>
      </c>
      <c r="C13" s="150">
        <v>44925</v>
      </c>
      <c r="D13" s="150">
        <v>44560</v>
      </c>
      <c r="E13" s="150">
        <v>44195</v>
      </c>
      <c r="F13" s="150">
        <v>43829</v>
      </c>
      <c r="G13" s="150">
        <v>43464</v>
      </c>
      <c r="H13" s="150">
        <v>43099</v>
      </c>
      <c r="I13" s="150">
        <v>42734</v>
      </c>
      <c r="J13" s="150">
        <v>42368</v>
      </c>
      <c r="K13" s="150">
        <v>42003</v>
      </c>
      <c r="L13" s="150">
        <v>41638</v>
      </c>
      <c r="M13" s="150">
        <v>41273</v>
      </c>
      <c r="N13" s="150">
        <v>41273</v>
      </c>
      <c r="O13" s="150">
        <v>41273</v>
      </c>
      <c r="P13" s="150">
        <v>40907</v>
      </c>
    </row>
    <row r="14" spans="1:16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</row>
    <row r="15" spans="1:16" ht="15" customHeight="1" outlineLevel="1">
      <c r="A15" s="7" t="s">
        <v>37</v>
      </c>
      <c r="B15" s="151" t="s">
        <v>38</v>
      </c>
      <c r="C15" s="151" t="s">
        <v>38</v>
      </c>
      <c r="D15" s="151" t="s">
        <v>38</v>
      </c>
      <c r="E15" s="151" t="s">
        <v>38</v>
      </c>
      <c r="F15" s="151" t="s">
        <v>38</v>
      </c>
      <c r="G15" s="151" t="s">
        <v>38</v>
      </c>
      <c r="H15" s="151" t="s">
        <v>38</v>
      </c>
      <c r="I15" s="151" t="s">
        <v>38</v>
      </c>
      <c r="J15" s="151" t="s">
        <v>38</v>
      </c>
      <c r="K15" s="151" t="s">
        <v>38</v>
      </c>
      <c r="L15" s="151" t="s">
        <v>38</v>
      </c>
      <c r="M15" s="151" t="s">
        <v>38</v>
      </c>
      <c r="N15" s="151" t="s">
        <v>38</v>
      </c>
      <c r="O15" s="151" t="s">
        <v>38</v>
      </c>
      <c r="P15" s="151" t="s">
        <v>38</v>
      </c>
    </row>
    <row r="17" spans="1:16">
      <c r="A17" s="8" t="s">
        <v>39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8" t="s">
        <v>40</v>
      </c>
      <c r="B18" s="9" t="s">
        <v>41</v>
      </c>
      <c r="C18" s="9" t="s">
        <v>42</v>
      </c>
      <c r="D18" s="9" t="s">
        <v>43</v>
      </c>
      <c r="E18" s="9" t="s">
        <v>44</v>
      </c>
      <c r="F18" s="9" t="s">
        <v>45</v>
      </c>
      <c r="G18" s="9" t="s">
        <v>46</v>
      </c>
      <c r="H18" s="9" t="s">
        <v>47</v>
      </c>
      <c r="I18" s="9" t="s">
        <v>48</v>
      </c>
      <c r="J18" s="9" t="s">
        <v>49</v>
      </c>
      <c r="K18" s="9" t="s">
        <v>50</v>
      </c>
      <c r="L18" s="9" t="s">
        <v>51</v>
      </c>
      <c r="M18" s="9" t="s">
        <v>52</v>
      </c>
      <c r="N18" s="9" t="s">
        <v>53</v>
      </c>
      <c r="O18" s="9" t="s">
        <v>54</v>
      </c>
      <c r="P18" s="9" t="s">
        <v>55</v>
      </c>
    </row>
    <row r="19" spans="1:16" ht="15" customHeight="1">
      <c r="A19" s="10" t="s">
        <v>56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" customHeight="1">
      <c r="A20" s="12" t="s">
        <v>57</v>
      </c>
      <c r="B20" s="13">
        <v>131948</v>
      </c>
      <c r="C20" s="13">
        <v>116609</v>
      </c>
      <c r="D20" s="13">
        <v>117929</v>
      </c>
      <c r="E20" s="13">
        <v>84169</v>
      </c>
      <c r="F20" s="13">
        <v>69655</v>
      </c>
      <c r="G20" s="13">
        <v>55013</v>
      </c>
      <c r="H20" s="13">
        <v>39942</v>
      </c>
      <c r="I20" s="13">
        <v>26885</v>
      </c>
      <c r="J20" s="13">
        <v>17079</v>
      </c>
      <c r="K20" s="13">
        <v>11492</v>
      </c>
      <c r="L20" s="14">
        <v>6986</v>
      </c>
      <c r="M20" s="14">
        <v>4279</v>
      </c>
      <c r="N20" s="14">
        <v>3154</v>
      </c>
      <c r="O20" s="14">
        <v>1868</v>
      </c>
      <c r="P20" s="14">
        <v>764</v>
      </c>
    </row>
    <row r="21" spans="1:16" ht="15" customHeight="1">
      <c r="A21" s="15" t="s">
        <v>58</v>
      </c>
      <c r="B21" s="13">
        <v>131948</v>
      </c>
      <c r="C21" s="13">
        <v>116609</v>
      </c>
      <c r="D21" s="13">
        <v>117929</v>
      </c>
      <c r="E21" s="13">
        <v>84169</v>
      </c>
      <c r="F21" s="13">
        <v>69655</v>
      </c>
      <c r="G21" s="13">
        <v>55013</v>
      </c>
      <c r="H21" s="13">
        <v>39942</v>
      </c>
      <c r="I21" s="13">
        <v>26885</v>
      </c>
      <c r="J21" s="13">
        <v>17079</v>
      </c>
      <c r="K21" s="13">
        <v>11492</v>
      </c>
      <c r="L21" s="14">
        <v>6986</v>
      </c>
      <c r="M21" s="14">
        <v>4279</v>
      </c>
      <c r="N21" s="14">
        <v>3154</v>
      </c>
      <c r="O21" s="14">
        <v>1868</v>
      </c>
      <c r="P21" s="14">
        <v>764</v>
      </c>
    </row>
    <row r="22" spans="1:16" ht="15" customHeight="1">
      <c r="A22" s="12" t="s">
        <v>59</v>
      </c>
      <c r="B22" s="14">
        <v>2954</v>
      </c>
      <c r="C22" s="13"/>
      <c r="D22" s="13"/>
      <c r="E22" s="14">
        <v>1796</v>
      </c>
      <c r="F22" s="14">
        <v>1042</v>
      </c>
      <c r="G22" s="14">
        <v>825</v>
      </c>
      <c r="H22" s="14">
        <v>711</v>
      </c>
      <c r="I22" s="14">
        <v>753</v>
      </c>
      <c r="J22" s="14">
        <v>849</v>
      </c>
      <c r="K22" s="14">
        <v>974</v>
      </c>
      <c r="L22" s="14">
        <v>886</v>
      </c>
      <c r="M22" s="14">
        <v>810</v>
      </c>
      <c r="N22" s="14">
        <v>557</v>
      </c>
      <c r="O22" s="14">
        <v>106</v>
      </c>
      <c r="P22" s="16">
        <v>13</v>
      </c>
    </row>
    <row r="23" spans="1:16" ht="15" customHeight="1">
      <c r="A23" s="17" t="s">
        <v>60</v>
      </c>
      <c r="B23" s="18">
        <v>134902</v>
      </c>
      <c r="C23" s="18">
        <v>116609</v>
      </c>
      <c r="D23" s="18">
        <v>117929</v>
      </c>
      <c r="E23" s="18">
        <v>85965</v>
      </c>
      <c r="F23" s="18">
        <v>70697</v>
      </c>
      <c r="G23" s="18">
        <v>55838</v>
      </c>
      <c r="H23" s="18">
        <v>40653</v>
      </c>
      <c r="I23" s="18">
        <v>27638</v>
      </c>
      <c r="J23" s="18">
        <v>17928</v>
      </c>
      <c r="K23" s="18">
        <v>12466</v>
      </c>
      <c r="L23" s="19">
        <v>7872</v>
      </c>
      <c r="M23" s="19">
        <v>5089</v>
      </c>
      <c r="N23" s="19">
        <v>3711</v>
      </c>
      <c r="O23" s="19">
        <v>1974</v>
      </c>
      <c r="P23" s="19">
        <v>777</v>
      </c>
    </row>
    <row r="24" spans="1:16" ht="15" customHeight="1">
      <c r="A24" s="10" t="s">
        <v>61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5" customHeight="1">
      <c r="A25" s="12" t="s">
        <v>62</v>
      </c>
      <c r="B25" s="13">
        <v>26006</v>
      </c>
      <c r="C25" s="13">
        <v>23754</v>
      </c>
      <c r="D25" s="13">
        <v>22649</v>
      </c>
      <c r="E25" s="13">
        <v>16692</v>
      </c>
      <c r="F25" s="13">
        <v>12770</v>
      </c>
      <c r="G25" s="14">
        <v>9355</v>
      </c>
      <c r="H25" s="14">
        <v>5454</v>
      </c>
      <c r="I25" s="14">
        <v>3789</v>
      </c>
      <c r="J25" s="14">
        <v>2867</v>
      </c>
      <c r="K25" s="14">
        <v>2153</v>
      </c>
      <c r="L25" s="14">
        <v>1875</v>
      </c>
      <c r="M25" s="14">
        <v>1364</v>
      </c>
      <c r="N25" s="14">
        <v>860</v>
      </c>
      <c r="O25" s="14">
        <v>493</v>
      </c>
      <c r="P25" s="14">
        <v>223</v>
      </c>
    </row>
    <row r="26" spans="1:16" ht="15" customHeight="1">
      <c r="A26" s="15" t="s">
        <v>63</v>
      </c>
      <c r="B26" s="13">
        <v>26006</v>
      </c>
      <c r="C26" s="13">
        <v>23754</v>
      </c>
      <c r="D26" s="13">
        <v>22649</v>
      </c>
      <c r="E26" s="13">
        <v>16692</v>
      </c>
      <c r="F26" s="13">
        <v>12770</v>
      </c>
      <c r="G26" s="14">
        <v>9355</v>
      </c>
      <c r="H26" s="14">
        <v>5454</v>
      </c>
      <c r="I26" s="14">
        <v>3789</v>
      </c>
      <c r="J26" s="14">
        <v>2867</v>
      </c>
      <c r="K26" s="14">
        <v>2153</v>
      </c>
      <c r="L26" s="14">
        <v>1875</v>
      </c>
      <c r="M26" s="14">
        <v>1364</v>
      </c>
      <c r="N26" s="14">
        <v>860</v>
      </c>
      <c r="O26" s="14">
        <v>493</v>
      </c>
      <c r="P26" s="14">
        <v>223</v>
      </c>
    </row>
    <row r="27" spans="1:16" ht="15" customHeight="1">
      <c r="A27" s="20" t="s">
        <v>64</v>
      </c>
      <c r="B27" s="13">
        <v>25266</v>
      </c>
      <c r="C27" s="13">
        <v>22986</v>
      </c>
      <c r="D27" s="13">
        <v>22072</v>
      </c>
      <c r="E27" s="13">
        <v>16245</v>
      </c>
      <c r="F27" s="13">
        <v>12393</v>
      </c>
      <c r="G27" s="14">
        <v>9071</v>
      </c>
      <c r="H27" s="14">
        <v>5276</v>
      </c>
      <c r="I27" s="14">
        <v>3676</v>
      </c>
      <c r="J27" s="14">
        <v>2786</v>
      </c>
      <c r="K27" s="14">
        <v>2091</v>
      </c>
      <c r="L27" s="14">
        <v>1833</v>
      </c>
      <c r="M27" s="13"/>
      <c r="N27" s="13"/>
      <c r="O27" s="13"/>
      <c r="P27" s="13"/>
    </row>
    <row r="28" spans="1:16" ht="15" customHeight="1">
      <c r="A28" s="20" t="s">
        <v>65</v>
      </c>
      <c r="B28" s="14">
        <v>740</v>
      </c>
      <c r="C28" s="14">
        <v>768</v>
      </c>
      <c r="D28" s="14">
        <v>577</v>
      </c>
      <c r="E28" s="14">
        <v>447</v>
      </c>
      <c r="F28" s="14">
        <v>377</v>
      </c>
      <c r="G28" s="14">
        <v>284</v>
      </c>
      <c r="H28" s="14">
        <v>178</v>
      </c>
      <c r="I28" s="14">
        <v>113</v>
      </c>
      <c r="J28" s="16">
        <v>81</v>
      </c>
      <c r="K28" s="16">
        <v>62</v>
      </c>
      <c r="L28" s="16">
        <v>42</v>
      </c>
      <c r="M28" s="13"/>
      <c r="N28" s="13"/>
      <c r="O28" s="13"/>
      <c r="P28" s="13"/>
    </row>
    <row r="29" spans="1:16" ht="15" customHeight="1">
      <c r="A29" s="17" t="s">
        <v>66</v>
      </c>
      <c r="B29" s="18">
        <v>108896</v>
      </c>
      <c r="C29" s="18">
        <v>92855</v>
      </c>
      <c r="D29" s="18">
        <v>95280</v>
      </c>
      <c r="E29" s="18">
        <v>69273</v>
      </c>
      <c r="F29" s="18">
        <v>57927</v>
      </c>
      <c r="G29" s="18">
        <v>46483</v>
      </c>
      <c r="H29" s="18">
        <v>35199</v>
      </c>
      <c r="I29" s="18">
        <v>23849</v>
      </c>
      <c r="J29" s="18">
        <v>15061</v>
      </c>
      <c r="K29" s="18">
        <v>10313</v>
      </c>
      <c r="L29" s="19">
        <v>5997</v>
      </c>
      <c r="M29" s="19">
        <v>3725</v>
      </c>
      <c r="N29" s="19">
        <v>2851</v>
      </c>
      <c r="O29" s="19">
        <v>1481</v>
      </c>
      <c r="P29" s="19">
        <v>554</v>
      </c>
    </row>
    <row r="30" spans="1:16" ht="15" customHeight="1">
      <c r="A30" s="12" t="s">
        <v>67</v>
      </c>
      <c r="B30" s="13">
        <v>58693</v>
      </c>
      <c r="C30" s="13">
        <v>59300</v>
      </c>
      <c r="D30" s="13">
        <v>48527</v>
      </c>
      <c r="E30" s="13">
        <v>36602</v>
      </c>
      <c r="F30" s="13">
        <v>28941</v>
      </c>
      <c r="G30" s="13">
        <v>21570</v>
      </c>
      <c r="H30" s="13">
        <v>14996</v>
      </c>
      <c r="I30" s="13">
        <v>11422</v>
      </c>
      <c r="J30" s="14">
        <v>8836</v>
      </c>
      <c r="K30" s="14">
        <v>5319</v>
      </c>
      <c r="L30" s="14">
        <v>3193</v>
      </c>
      <c r="M30" s="14">
        <v>3187</v>
      </c>
      <c r="N30" s="14">
        <v>1095</v>
      </c>
      <c r="O30" s="14">
        <v>449</v>
      </c>
      <c r="P30" s="14">
        <v>292</v>
      </c>
    </row>
    <row r="31" spans="1:16" ht="15" customHeight="1">
      <c r="A31" s="15" t="s">
        <v>68</v>
      </c>
      <c r="B31" s="13">
        <v>18326</v>
      </c>
      <c r="C31" s="13">
        <v>21168</v>
      </c>
      <c r="D31" s="13">
        <v>19401</v>
      </c>
      <c r="E31" s="13">
        <v>14724</v>
      </c>
      <c r="F31" s="13">
        <v>12800</v>
      </c>
      <c r="G31" s="14">
        <v>9351</v>
      </c>
      <c r="H31" s="14">
        <v>6193</v>
      </c>
      <c r="I31" s="14">
        <v>4582</v>
      </c>
      <c r="J31" s="14">
        <v>3201</v>
      </c>
      <c r="K31" s="14">
        <v>2071</v>
      </c>
      <c r="L31" s="14">
        <v>1518</v>
      </c>
      <c r="M31" s="14">
        <v>1788</v>
      </c>
      <c r="N31" s="14">
        <v>707</v>
      </c>
      <c r="O31" s="14">
        <v>305</v>
      </c>
      <c r="P31" s="14">
        <v>205</v>
      </c>
    </row>
    <row r="32" spans="1:16" ht="15" customHeight="1">
      <c r="A32" s="15" t="s">
        <v>69</v>
      </c>
      <c r="B32" s="14">
        <v>1858</v>
      </c>
      <c r="C32" s="14">
        <v>1863</v>
      </c>
      <c r="D32" s="14">
        <v>1481</v>
      </c>
      <c r="E32" s="14">
        <v>1171</v>
      </c>
      <c r="F32" s="14">
        <v>971</v>
      </c>
      <c r="G32" s="14">
        <v>846</v>
      </c>
      <c r="H32" s="14">
        <v>725</v>
      </c>
      <c r="I32" s="14">
        <v>611</v>
      </c>
      <c r="J32" s="14">
        <v>538</v>
      </c>
      <c r="K32" s="14">
        <v>447</v>
      </c>
      <c r="L32" s="14">
        <v>260</v>
      </c>
      <c r="M32" s="13"/>
      <c r="N32" s="13"/>
      <c r="O32" s="13"/>
      <c r="P32" s="13"/>
    </row>
    <row r="33" spans="1:16" ht="15" customHeight="1">
      <c r="A33" s="15" t="s">
        <v>70</v>
      </c>
      <c r="B33" s="13">
        <v>36489</v>
      </c>
      <c r="C33" s="13">
        <v>33619</v>
      </c>
      <c r="D33" s="13">
        <v>24655</v>
      </c>
      <c r="E33" s="13">
        <v>18447</v>
      </c>
      <c r="F33" s="13">
        <v>13600</v>
      </c>
      <c r="G33" s="13">
        <v>10273</v>
      </c>
      <c r="H33" s="14">
        <v>7754</v>
      </c>
      <c r="I33" s="14">
        <v>5919</v>
      </c>
      <c r="J33" s="14">
        <v>4816</v>
      </c>
      <c r="K33" s="14">
        <v>2666</v>
      </c>
      <c r="L33" s="14">
        <v>1415</v>
      </c>
      <c r="M33" s="14">
        <v>1399</v>
      </c>
      <c r="N33" s="14">
        <v>388</v>
      </c>
      <c r="O33" s="14">
        <v>144</v>
      </c>
      <c r="P33" s="16">
        <v>87</v>
      </c>
    </row>
    <row r="34" spans="1:16" ht="15" customHeight="1">
      <c r="A34" s="15" t="s">
        <v>71</v>
      </c>
      <c r="B34" s="14">
        <v>2020</v>
      </c>
      <c r="C34" s="14">
        <v>2650</v>
      </c>
      <c r="D34" s="14">
        <v>2990</v>
      </c>
      <c r="E34" s="14">
        <v>2260</v>
      </c>
      <c r="F34" s="14">
        <v>1570</v>
      </c>
      <c r="G34" s="14">
        <v>1100</v>
      </c>
      <c r="H34" s="14">
        <v>324</v>
      </c>
      <c r="I34" s="14">
        <v>310</v>
      </c>
      <c r="J34" s="14">
        <v>281</v>
      </c>
      <c r="K34" s="14">
        <v>135</v>
      </c>
      <c r="L34" s="13"/>
      <c r="M34" s="13"/>
      <c r="N34" s="13"/>
      <c r="O34" s="13"/>
      <c r="P34" s="13"/>
    </row>
    <row r="35" spans="1:16" ht="15" customHeight="1">
      <c r="A35" s="20" t="s">
        <v>72</v>
      </c>
      <c r="B35" s="14">
        <v>2020</v>
      </c>
      <c r="C35" s="14">
        <v>2650</v>
      </c>
      <c r="D35" s="14">
        <v>2990</v>
      </c>
      <c r="E35" s="14">
        <v>2260</v>
      </c>
      <c r="F35" s="14">
        <v>1570</v>
      </c>
      <c r="G35" s="14">
        <v>1100</v>
      </c>
      <c r="H35" s="14">
        <v>324</v>
      </c>
      <c r="I35" s="14">
        <v>310</v>
      </c>
      <c r="J35" s="14">
        <v>281</v>
      </c>
      <c r="K35" s="14">
        <v>135</v>
      </c>
      <c r="L35" s="13"/>
      <c r="M35" s="13"/>
      <c r="N35" s="13"/>
      <c r="O35" s="13"/>
      <c r="P35" s="13"/>
    </row>
    <row r="36" spans="1:16" ht="15" customHeight="1">
      <c r="A36" s="12" t="s">
        <v>73</v>
      </c>
      <c r="B36" s="13">
        <v>84699</v>
      </c>
      <c r="C36" s="13">
        <v>83054</v>
      </c>
      <c r="D36" s="13">
        <v>71176</v>
      </c>
      <c r="E36" s="13">
        <v>53294</v>
      </c>
      <c r="F36" s="13">
        <v>41711</v>
      </c>
      <c r="G36" s="13">
        <v>30925</v>
      </c>
      <c r="H36" s="13">
        <v>20450</v>
      </c>
      <c r="I36" s="13">
        <v>15211</v>
      </c>
      <c r="J36" s="13">
        <v>11703</v>
      </c>
      <c r="K36" s="14">
        <v>7472</v>
      </c>
      <c r="L36" s="14">
        <v>5068</v>
      </c>
      <c r="M36" s="14">
        <v>4551</v>
      </c>
      <c r="N36" s="14">
        <v>1955</v>
      </c>
      <c r="O36" s="14">
        <v>942</v>
      </c>
      <c r="P36" s="14">
        <v>515</v>
      </c>
    </row>
    <row r="37" spans="1:16" ht="15" customHeight="1">
      <c r="A37" s="10" t="s">
        <v>74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" customHeight="1">
      <c r="A38" s="17" t="s">
        <v>75</v>
      </c>
      <c r="B38" s="18">
        <v>50203</v>
      </c>
      <c r="C38" s="18">
        <v>33555</v>
      </c>
      <c r="D38" s="18">
        <v>46753</v>
      </c>
      <c r="E38" s="18">
        <v>32671</v>
      </c>
      <c r="F38" s="18">
        <v>28986</v>
      </c>
      <c r="G38" s="18">
        <v>24913</v>
      </c>
      <c r="H38" s="18">
        <v>20203</v>
      </c>
      <c r="I38" s="18">
        <v>12427</v>
      </c>
      <c r="J38" s="19">
        <v>6225</v>
      </c>
      <c r="K38" s="19">
        <v>4994</v>
      </c>
      <c r="L38" s="19">
        <v>2804</v>
      </c>
      <c r="M38" s="19">
        <v>538</v>
      </c>
      <c r="N38" s="19">
        <v>1756</v>
      </c>
      <c r="O38" s="19">
        <v>1032</v>
      </c>
      <c r="P38" s="19">
        <v>262</v>
      </c>
    </row>
    <row r="39" spans="1:16" ht="15" customHeight="1">
      <c r="A39" s="10" t="s">
        <v>76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" customHeight="1">
      <c r="A40" s="12" t="s">
        <v>77</v>
      </c>
      <c r="B40" s="14">
        <v>827</v>
      </c>
      <c r="C40" s="14">
        <v>195</v>
      </c>
      <c r="D40" s="14">
        <v>321</v>
      </c>
      <c r="E40" s="14">
        <v>543</v>
      </c>
      <c r="F40" s="14">
        <v>799</v>
      </c>
      <c r="G40" s="14">
        <v>439</v>
      </c>
      <c r="H40" s="14">
        <v>386</v>
      </c>
      <c r="I40" s="16">
        <v>90</v>
      </c>
      <c r="J40" s="21">
        <v>-37</v>
      </c>
      <c r="K40" s="21">
        <v>-83</v>
      </c>
      <c r="L40" s="21">
        <v>-51</v>
      </c>
      <c r="M40" s="21">
        <v>-60</v>
      </c>
      <c r="N40" s="21">
        <v>-71</v>
      </c>
      <c r="O40" s="21">
        <v>-23</v>
      </c>
      <c r="P40" s="21">
        <v>-10</v>
      </c>
    </row>
    <row r="41" spans="1:16" ht="15" customHeight="1">
      <c r="A41" s="15" t="s">
        <v>78</v>
      </c>
      <c r="B41" s="22">
        <v>-1193</v>
      </c>
      <c r="C41" s="22">
        <v>-276</v>
      </c>
      <c r="D41" s="22">
        <v>-446</v>
      </c>
      <c r="E41" s="22">
        <v>-658</v>
      </c>
      <c r="F41" s="22">
        <v>-904</v>
      </c>
      <c r="G41" s="22">
        <v>-652</v>
      </c>
      <c r="H41" s="22">
        <v>-392</v>
      </c>
      <c r="I41" s="22">
        <v>-166</v>
      </c>
      <c r="J41" s="21">
        <v>-29</v>
      </c>
      <c r="K41" s="21">
        <v>-4</v>
      </c>
      <c r="L41" s="16">
        <v>37</v>
      </c>
      <c r="M41" s="16">
        <v>51</v>
      </c>
      <c r="N41" s="16">
        <v>42</v>
      </c>
      <c r="O41" s="16">
        <v>22</v>
      </c>
      <c r="P41" s="16">
        <v>10</v>
      </c>
    </row>
    <row r="42" spans="1:16" ht="15" customHeight="1">
      <c r="A42" s="20" t="s">
        <v>79</v>
      </c>
      <c r="B42" s="14">
        <v>1639</v>
      </c>
      <c r="C42" s="14">
        <v>461</v>
      </c>
      <c r="D42" s="14">
        <v>461</v>
      </c>
      <c r="E42" s="14">
        <v>672</v>
      </c>
      <c r="F42" s="14">
        <v>924</v>
      </c>
      <c r="G42" s="14">
        <v>661</v>
      </c>
      <c r="H42" s="14">
        <v>398</v>
      </c>
      <c r="I42" s="14">
        <v>176</v>
      </c>
      <c r="J42" s="16">
        <v>52</v>
      </c>
      <c r="K42" s="16">
        <v>27</v>
      </c>
      <c r="L42" s="16">
        <v>19</v>
      </c>
      <c r="M42" s="13"/>
      <c r="N42" s="13"/>
      <c r="O42" s="13"/>
      <c r="P42" s="13"/>
    </row>
    <row r="43" spans="1:16" ht="15" customHeight="1">
      <c r="A43" s="20" t="s">
        <v>80</v>
      </c>
      <c r="B43" s="14">
        <v>446</v>
      </c>
      <c r="C43" s="14">
        <v>185</v>
      </c>
      <c r="D43" s="16">
        <v>15</v>
      </c>
      <c r="E43" s="16">
        <v>14</v>
      </c>
      <c r="F43" s="16">
        <v>20</v>
      </c>
      <c r="G43" s="16">
        <v>9</v>
      </c>
      <c r="H43" s="16">
        <v>6</v>
      </c>
      <c r="I43" s="16">
        <v>10</v>
      </c>
      <c r="J43" s="16">
        <v>23</v>
      </c>
      <c r="K43" s="16">
        <v>23</v>
      </c>
      <c r="L43" s="16">
        <v>56</v>
      </c>
      <c r="M43" s="16">
        <v>51</v>
      </c>
      <c r="N43" s="16">
        <v>42</v>
      </c>
      <c r="O43" s="16">
        <v>22</v>
      </c>
      <c r="P43" s="16">
        <v>10</v>
      </c>
    </row>
    <row r="44" spans="1:16" ht="15" customHeight="1">
      <c r="A44" s="15" t="s">
        <v>81</v>
      </c>
      <c r="B44" s="22">
        <v>-366</v>
      </c>
      <c r="C44" s="21">
        <v>-81</v>
      </c>
      <c r="D44" s="22">
        <v>-125</v>
      </c>
      <c r="E44" s="22">
        <v>-115</v>
      </c>
      <c r="F44" s="22">
        <v>-105</v>
      </c>
      <c r="G44" s="22">
        <v>-213</v>
      </c>
      <c r="H44" s="21">
        <v>-6</v>
      </c>
      <c r="I44" s="21">
        <v>-76</v>
      </c>
      <c r="J44" s="21">
        <v>-66</v>
      </c>
      <c r="K44" s="21">
        <v>-87</v>
      </c>
      <c r="L44" s="21">
        <v>-14</v>
      </c>
      <c r="M44" s="21">
        <v>-9</v>
      </c>
      <c r="N44" s="21">
        <v>-29</v>
      </c>
      <c r="O44" s="21">
        <v>-1</v>
      </c>
      <c r="P44" s="13"/>
    </row>
    <row r="45" spans="1:16" ht="15" customHeight="1">
      <c r="A45" s="20" t="s">
        <v>82</v>
      </c>
      <c r="B45" s="22">
        <v>-366</v>
      </c>
      <c r="C45" s="21">
        <v>-81</v>
      </c>
      <c r="D45" s="22">
        <v>-140</v>
      </c>
      <c r="E45" s="22">
        <v>-129</v>
      </c>
      <c r="F45" s="22">
        <v>-105</v>
      </c>
      <c r="G45" s="22">
        <v>-213</v>
      </c>
      <c r="H45" s="21">
        <v>-6</v>
      </c>
      <c r="I45" s="21">
        <v>-76</v>
      </c>
      <c r="J45" s="21">
        <v>-66</v>
      </c>
      <c r="K45" s="21">
        <v>-87</v>
      </c>
      <c r="L45" s="21">
        <v>-14</v>
      </c>
      <c r="M45" s="21">
        <v>-9</v>
      </c>
      <c r="N45" s="21">
        <v>-29</v>
      </c>
      <c r="O45" s="21">
        <v>-1</v>
      </c>
      <c r="P45" s="13"/>
    </row>
    <row r="46" spans="1:16" ht="15" customHeight="1">
      <c r="A46" s="20" t="s">
        <v>83</v>
      </c>
      <c r="B46" s="13"/>
      <c r="C46" s="13"/>
      <c r="D46" s="16">
        <v>15</v>
      </c>
      <c r="E46" s="16">
        <v>14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5" customHeight="1">
      <c r="A47" s="12" t="s">
        <v>84</v>
      </c>
      <c r="B47" s="22">
        <v>-150</v>
      </c>
      <c r="C47" s="22">
        <v>-320</v>
      </c>
      <c r="D47" s="14">
        <v>210</v>
      </c>
      <c r="E47" s="21">
        <v>-34</v>
      </c>
      <c r="F47" s="16">
        <v>27</v>
      </c>
      <c r="G47" s="16">
        <v>9</v>
      </c>
      <c r="H47" s="16">
        <v>5</v>
      </c>
      <c r="I47" s="16">
        <v>1</v>
      </c>
      <c r="J47" s="16">
        <v>6</v>
      </c>
      <c r="K47" s="21">
        <v>-1</v>
      </c>
      <c r="L47" s="16">
        <v>1</v>
      </c>
      <c r="M47" s="16">
        <v>16</v>
      </c>
      <c r="N47" s="16">
        <v>10</v>
      </c>
      <c r="O47" s="21">
        <v>-1</v>
      </c>
      <c r="P47" s="16">
        <v>2</v>
      </c>
    </row>
    <row r="48" spans="1:16" ht="15" customHeight="1">
      <c r="A48" s="12" t="s">
        <v>85</v>
      </c>
      <c r="B48" s="13">
        <v>50880</v>
      </c>
      <c r="C48" s="13">
        <v>33430</v>
      </c>
      <c r="D48" s="13">
        <v>47284</v>
      </c>
      <c r="E48" s="13">
        <v>33180</v>
      </c>
      <c r="F48" s="13">
        <v>29812</v>
      </c>
      <c r="G48" s="13">
        <v>25361</v>
      </c>
      <c r="H48" s="13">
        <v>20594</v>
      </c>
      <c r="I48" s="13">
        <v>12518</v>
      </c>
      <c r="J48" s="14">
        <v>6194</v>
      </c>
      <c r="K48" s="14">
        <v>4910</v>
      </c>
      <c r="L48" s="14">
        <v>2754</v>
      </c>
      <c r="M48" s="14">
        <v>494</v>
      </c>
      <c r="N48" s="14">
        <v>1695</v>
      </c>
      <c r="O48" s="14">
        <v>1008</v>
      </c>
      <c r="P48" s="14">
        <v>254</v>
      </c>
    </row>
    <row r="49" spans="1:16" ht="15" customHeight="1">
      <c r="A49" s="10" t="s">
        <v>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" customHeight="1">
      <c r="A50" s="12" t="s">
        <v>87</v>
      </c>
      <c r="B50" s="22">
        <v>-3452</v>
      </c>
      <c r="C50" s="22">
        <v>-4611</v>
      </c>
      <c r="D50" s="13"/>
      <c r="E50" s="13"/>
      <c r="F50" s="22">
        <v>-5000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5" customHeight="1">
      <c r="A51" s="15" t="s">
        <v>88</v>
      </c>
      <c r="B51" s="14">
        <v>3452</v>
      </c>
      <c r="C51" s="14">
        <v>4611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" customHeight="1">
      <c r="A52" s="15" t="s">
        <v>89</v>
      </c>
      <c r="B52" s="13"/>
      <c r="C52" s="13"/>
      <c r="D52" s="13"/>
      <c r="E52" s="13"/>
      <c r="F52" s="14">
        <v>5000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5" customHeight="1">
      <c r="A53" s="1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" customHeight="1">
      <c r="A54" s="17" t="s">
        <v>91</v>
      </c>
      <c r="B54" s="18">
        <v>47428</v>
      </c>
      <c r="C54" s="18">
        <v>28819</v>
      </c>
      <c r="D54" s="18">
        <v>47284</v>
      </c>
      <c r="E54" s="18">
        <v>33180</v>
      </c>
      <c r="F54" s="18">
        <v>24812</v>
      </c>
      <c r="G54" s="18">
        <v>25361</v>
      </c>
      <c r="H54" s="18">
        <v>20594</v>
      </c>
      <c r="I54" s="18">
        <v>12518</v>
      </c>
      <c r="J54" s="19">
        <v>6194</v>
      </c>
      <c r="K54" s="19">
        <v>4910</v>
      </c>
      <c r="L54" s="19">
        <v>2754</v>
      </c>
      <c r="M54" s="19">
        <v>494</v>
      </c>
      <c r="N54" s="19">
        <v>1695</v>
      </c>
      <c r="O54" s="19">
        <v>1008</v>
      </c>
      <c r="P54" s="19">
        <v>254</v>
      </c>
    </row>
    <row r="55" spans="1:16" ht="15" customHeight="1">
      <c r="A55" s="1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" customHeight="1">
      <c r="A56" s="12" t="s">
        <v>93</v>
      </c>
      <c r="B56" s="14">
        <v>7755</v>
      </c>
      <c r="C56" s="14">
        <v>5258</v>
      </c>
      <c r="D56" s="14">
        <v>7914</v>
      </c>
      <c r="E56" s="14">
        <v>4034</v>
      </c>
      <c r="F56" s="14">
        <v>6327</v>
      </c>
      <c r="G56" s="14">
        <v>3249</v>
      </c>
      <c r="H56" s="14">
        <v>2387</v>
      </c>
      <c r="I56" s="14">
        <v>2301</v>
      </c>
      <c r="J56" s="14">
        <v>2506</v>
      </c>
      <c r="K56" s="14">
        <v>1970</v>
      </c>
      <c r="L56" s="14">
        <v>1254</v>
      </c>
      <c r="M56" s="14">
        <v>441</v>
      </c>
      <c r="N56" s="14">
        <v>695</v>
      </c>
      <c r="O56" s="14">
        <v>402</v>
      </c>
      <c r="P56" s="16">
        <v>25</v>
      </c>
    </row>
    <row r="57" spans="1:16" ht="15" customHeight="1">
      <c r="A57" s="15" t="s">
        <v>94</v>
      </c>
      <c r="B57" s="14">
        <v>7624</v>
      </c>
      <c r="C57" s="14">
        <v>8535</v>
      </c>
      <c r="D57" s="14">
        <v>7305</v>
      </c>
      <c r="E57" s="14">
        <v>5031</v>
      </c>
      <c r="F57" s="14">
        <v>6367</v>
      </c>
      <c r="G57" s="14">
        <v>2954</v>
      </c>
      <c r="H57" s="14">
        <v>2504</v>
      </c>
      <c r="I57" s="14">
        <v>2758</v>
      </c>
      <c r="J57" s="14">
        <v>3318</v>
      </c>
      <c r="K57" s="14">
        <v>2225</v>
      </c>
      <c r="L57" s="14">
        <v>1291</v>
      </c>
      <c r="M57" s="14">
        <v>626</v>
      </c>
      <c r="N57" s="14">
        <v>732</v>
      </c>
      <c r="O57" s="14">
        <v>383</v>
      </c>
      <c r="P57" s="16">
        <v>98</v>
      </c>
    </row>
    <row r="58" spans="1:16" ht="15" customHeight="1">
      <c r="A58" s="20" t="s">
        <v>95</v>
      </c>
      <c r="B58" s="14">
        <v>4936</v>
      </c>
      <c r="C58" s="14">
        <v>6607</v>
      </c>
      <c r="D58" s="14">
        <v>5519</v>
      </c>
      <c r="E58" s="14">
        <v>3820</v>
      </c>
      <c r="F58" s="14">
        <v>4886</v>
      </c>
      <c r="G58" s="14">
        <v>1923</v>
      </c>
      <c r="H58" s="14">
        <v>2115</v>
      </c>
      <c r="I58" s="14">
        <v>2563</v>
      </c>
      <c r="J58" s="14">
        <v>3195</v>
      </c>
      <c r="K58" s="14">
        <v>2129</v>
      </c>
      <c r="L58" s="14">
        <v>1223</v>
      </c>
      <c r="M58" s="14">
        <v>604</v>
      </c>
      <c r="N58" s="14">
        <v>724</v>
      </c>
      <c r="O58" s="14">
        <v>382</v>
      </c>
      <c r="P58" s="16">
        <v>97</v>
      </c>
    </row>
    <row r="59" spans="1:16" ht="15" customHeight="1">
      <c r="A59" s="20" t="s">
        <v>96</v>
      </c>
      <c r="B59" s="14">
        <v>2688</v>
      </c>
      <c r="C59" s="14">
        <v>1928</v>
      </c>
      <c r="D59" s="14">
        <v>1786</v>
      </c>
      <c r="E59" s="14">
        <v>1211</v>
      </c>
      <c r="F59" s="14">
        <v>1481</v>
      </c>
      <c r="G59" s="14">
        <v>1031</v>
      </c>
      <c r="H59" s="14">
        <v>389</v>
      </c>
      <c r="I59" s="14">
        <v>195</v>
      </c>
      <c r="J59" s="14">
        <v>123</v>
      </c>
      <c r="K59" s="16">
        <v>96</v>
      </c>
      <c r="L59" s="16">
        <v>68</v>
      </c>
      <c r="M59" s="16">
        <v>22</v>
      </c>
      <c r="N59" s="16">
        <v>8</v>
      </c>
      <c r="O59" s="16">
        <v>1</v>
      </c>
      <c r="P59" s="16">
        <v>1</v>
      </c>
    </row>
    <row r="60" spans="1:16" ht="15" customHeight="1">
      <c r="A60" s="15" t="s">
        <v>97</v>
      </c>
      <c r="B60" s="14">
        <v>131</v>
      </c>
      <c r="C60" s="22">
        <v>-3277</v>
      </c>
      <c r="D60" s="14">
        <v>609</v>
      </c>
      <c r="E60" s="22">
        <v>-997</v>
      </c>
      <c r="F60" s="21">
        <v>-40</v>
      </c>
      <c r="G60" s="14">
        <v>295</v>
      </c>
      <c r="H60" s="22">
        <v>-117</v>
      </c>
      <c r="I60" s="22">
        <v>-457</v>
      </c>
      <c r="J60" s="22">
        <v>-812</v>
      </c>
      <c r="K60" s="22">
        <v>-255</v>
      </c>
      <c r="L60" s="21">
        <v>-37</v>
      </c>
      <c r="M60" s="22">
        <v>-185</v>
      </c>
      <c r="N60" s="21">
        <v>-37</v>
      </c>
      <c r="O60" s="16">
        <v>19</v>
      </c>
      <c r="P60" s="21">
        <v>-73</v>
      </c>
    </row>
    <row r="61" spans="1:16" ht="15" customHeight="1">
      <c r="A61" s="20" t="s">
        <v>98</v>
      </c>
      <c r="B61" s="14">
        <v>190</v>
      </c>
      <c r="C61" s="22">
        <v>-3181</v>
      </c>
      <c r="D61" s="14">
        <v>628</v>
      </c>
      <c r="E61" s="22">
        <v>-981</v>
      </c>
      <c r="F61" s="21">
        <v>-20</v>
      </c>
      <c r="G61" s="14">
        <v>350</v>
      </c>
      <c r="H61" s="21">
        <v>-72</v>
      </c>
      <c r="I61" s="22">
        <v>-432</v>
      </c>
      <c r="J61" s="22">
        <v>-817</v>
      </c>
      <c r="K61" s="22">
        <v>-254</v>
      </c>
      <c r="L61" s="21">
        <v>-35</v>
      </c>
      <c r="M61" s="22">
        <v>-178</v>
      </c>
      <c r="N61" s="21">
        <v>-37</v>
      </c>
      <c r="O61" s="16">
        <v>19</v>
      </c>
      <c r="P61" s="21">
        <v>-73</v>
      </c>
    </row>
    <row r="62" spans="1:16" ht="15" customHeight="1">
      <c r="A62" s="20" t="s">
        <v>99</v>
      </c>
      <c r="B62" s="21">
        <v>-59</v>
      </c>
      <c r="C62" s="21">
        <v>-96</v>
      </c>
      <c r="D62" s="21">
        <v>-19</v>
      </c>
      <c r="E62" s="21">
        <v>-16</v>
      </c>
      <c r="F62" s="21">
        <v>-20</v>
      </c>
      <c r="G62" s="21">
        <v>-55</v>
      </c>
      <c r="H62" s="21">
        <v>-45</v>
      </c>
      <c r="I62" s="21">
        <v>-25</v>
      </c>
      <c r="J62" s="16">
        <v>5</v>
      </c>
      <c r="K62" s="21">
        <v>-1</v>
      </c>
      <c r="L62" s="21">
        <v>-2</v>
      </c>
      <c r="M62" s="21">
        <v>-7</v>
      </c>
      <c r="N62" s="13">
        <v>0</v>
      </c>
      <c r="O62" s="13">
        <v>0</v>
      </c>
      <c r="P62" s="13"/>
    </row>
    <row r="63" spans="1:16" ht="15" customHeight="1">
      <c r="A63" s="10" t="s">
        <v>100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" customHeight="1">
      <c r="A64" s="12" t="s">
        <v>101</v>
      </c>
      <c r="B64" s="13">
        <v>39673</v>
      </c>
      <c r="C64" s="13">
        <v>23561</v>
      </c>
      <c r="D64" s="13">
        <v>39370</v>
      </c>
      <c r="E64" s="13">
        <v>29146</v>
      </c>
      <c r="F64" s="13">
        <v>18485</v>
      </c>
      <c r="G64" s="13">
        <v>22112</v>
      </c>
      <c r="H64" s="13">
        <v>18207</v>
      </c>
      <c r="I64" s="13">
        <v>10217</v>
      </c>
      <c r="J64" s="14">
        <v>3688</v>
      </c>
      <c r="K64" s="14">
        <v>2940</v>
      </c>
      <c r="L64" s="14">
        <v>1500</v>
      </c>
      <c r="M64" s="16">
        <v>53</v>
      </c>
      <c r="N64" s="14">
        <v>1000</v>
      </c>
      <c r="O64" s="14">
        <v>606</v>
      </c>
      <c r="P64" s="14">
        <v>229</v>
      </c>
    </row>
    <row r="65" spans="1:16" ht="15" customHeight="1">
      <c r="A65" s="10" t="s">
        <v>102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" customHeight="1">
      <c r="A66" s="17" t="s">
        <v>103</v>
      </c>
      <c r="B66" s="18">
        <v>39673</v>
      </c>
      <c r="C66" s="18">
        <v>23561</v>
      </c>
      <c r="D66" s="18">
        <v>39370</v>
      </c>
      <c r="E66" s="18">
        <v>29146</v>
      </c>
      <c r="F66" s="18">
        <v>18485</v>
      </c>
      <c r="G66" s="18">
        <v>22112</v>
      </c>
      <c r="H66" s="18">
        <v>18207</v>
      </c>
      <c r="I66" s="18">
        <v>10217</v>
      </c>
      <c r="J66" s="19">
        <v>3688</v>
      </c>
      <c r="K66" s="19">
        <v>2940</v>
      </c>
      <c r="L66" s="19">
        <v>1500</v>
      </c>
      <c r="M66" s="23">
        <v>53</v>
      </c>
      <c r="N66" s="19">
        <v>1000</v>
      </c>
      <c r="O66" s="19">
        <v>606</v>
      </c>
      <c r="P66" s="19">
        <v>229</v>
      </c>
    </row>
    <row r="67" spans="1:16" ht="15" customHeight="1">
      <c r="A67" s="12" t="s">
        <v>104</v>
      </c>
      <c r="B67" s="22">
        <v>-575</v>
      </c>
      <c r="C67" s="22">
        <v>-361</v>
      </c>
      <c r="D67" s="13"/>
      <c r="E67" s="13"/>
      <c r="F67" s="13"/>
      <c r="G67" s="13"/>
      <c r="H67" s="22">
        <v>-2273</v>
      </c>
      <c r="I67" s="13"/>
      <c r="J67" s="13"/>
      <c r="K67" s="13"/>
      <c r="L67" s="13"/>
      <c r="M67" s="13"/>
      <c r="N67" s="13"/>
      <c r="O67" s="13"/>
      <c r="P67" s="13"/>
    </row>
    <row r="68" spans="1:16" ht="15" customHeight="1">
      <c r="A68" s="15" t="s">
        <v>105</v>
      </c>
      <c r="B68" s="22">
        <v>-575</v>
      </c>
      <c r="C68" s="22">
        <v>-361</v>
      </c>
      <c r="D68" s="13"/>
      <c r="E68" s="13"/>
      <c r="F68" s="13"/>
      <c r="G68" s="13"/>
      <c r="H68" s="22">
        <v>-2273</v>
      </c>
      <c r="I68" s="13"/>
      <c r="J68" s="13"/>
      <c r="K68" s="13"/>
      <c r="L68" s="13"/>
      <c r="M68" s="13"/>
      <c r="N68" s="13"/>
      <c r="O68" s="13"/>
      <c r="P68" s="13"/>
    </row>
    <row r="69" spans="1:16" ht="15" customHeight="1">
      <c r="A69" s="12" t="s">
        <v>106</v>
      </c>
      <c r="B69" s="13">
        <v>39098</v>
      </c>
      <c r="C69" s="13">
        <v>23200</v>
      </c>
      <c r="D69" s="13">
        <v>39370</v>
      </c>
      <c r="E69" s="13">
        <v>29146</v>
      </c>
      <c r="F69" s="13">
        <v>18485</v>
      </c>
      <c r="G69" s="13">
        <v>22112</v>
      </c>
      <c r="H69" s="13">
        <v>15934</v>
      </c>
      <c r="I69" s="13">
        <v>10217</v>
      </c>
      <c r="J69" s="14">
        <v>3688</v>
      </c>
      <c r="K69" s="14">
        <v>2940</v>
      </c>
      <c r="L69" s="14">
        <v>1500</v>
      </c>
      <c r="M69" s="16">
        <v>53</v>
      </c>
      <c r="N69" s="14">
        <v>1000</v>
      </c>
      <c r="O69" s="14">
        <v>606</v>
      </c>
      <c r="P69" s="14">
        <v>229</v>
      </c>
    </row>
    <row r="70" spans="1:16" ht="15" customHeight="1">
      <c r="A70" s="12" t="s">
        <v>107</v>
      </c>
      <c r="B70" s="13">
        <v>39098</v>
      </c>
      <c r="C70" s="13">
        <v>23200</v>
      </c>
      <c r="D70" s="13">
        <v>39370</v>
      </c>
      <c r="E70" s="13">
        <v>29146</v>
      </c>
      <c r="F70" s="13">
        <v>18485</v>
      </c>
      <c r="G70" s="13">
        <v>22112</v>
      </c>
      <c r="H70" s="13">
        <v>15934</v>
      </c>
      <c r="I70" s="13">
        <v>10217</v>
      </c>
      <c r="J70" s="14">
        <v>3688</v>
      </c>
      <c r="K70" s="14">
        <v>2940</v>
      </c>
      <c r="L70" s="14">
        <v>1500</v>
      </c>
      <c r="M70" s="16">
        <v>53</v>
      </c>
      <c r="N70" s="14">
        <v>1000</v>
      </c>
      <c r="O70" s="14">
        <v>606</v>
      </c>
      <c r="P70" s="14">
        <v>229</v>
      </c>
    </row>
    <row r="71" spans="1:16" ht="15" customHeight="1">
      <c r="A71" s="10" t="s">
        <v>108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" customHeight="1">
      <c r="A72" s="12" t="s">
        <v>109</v>
      </c>
      <c r="B72" s="13"/>
      <c r="C72" s="13"/>
      <c r="D72" s="13"/>
      <c r="E72" s="13">
        <v>0</v>
      </c>
      <c r="F72" s="13">
        <v>0</v>
      </c>
      <c r="G72" s="16">
        <v>1</v>
      </c>
      <c r="H72" s="16">
        <v>14</v>
      </c>
      <c r="I72" s="16">
        <v>29</v>
      </c>
      <c r="J72" s="16">
        <v>19</v>
      </c>
      <c r="K72" s="16">
        <v>15</v>
      </c>
      <c r="L72" s="16">
        <v>9</v>
      </c>
      <c r="M72" s="16">
        <v>21</v>
      </c>
      <c r="N72" s="14">
        <v>332</v>
      </c>
      <c r="O72" s="14">
        <v>234</v>
      </c>
      <c r="P72" s="14">
        <v>107</v>
      </c>
    </row>
    <row r="73" spans="1:16" ht="15" customHeight="1">
      <c r="A73" s="17" t="s">
        <v>110</v>
      </c>
      <c r="B73" s="18">
        <v>39098</v>
      </c>
      <c r="C73" s="18">
        <v>23200</v>
      </c>
      <c r="D73" s="18">
        <v>39370</v>
      </c>
      <c r="E73" s="18">
        <v>29146</v>
      </c>
      <c r="F73" s="18">
        <v>18485</v>
      </c>
      <c r="G73" s="18">
        <v>22111</v>
      </c>
      <c r="H73" s="18">
        <v>15920</v>
      </c>
      <c r="I73" s="18">
        <v>10188</v>
      </c>
      <c r="J73" s="19">
        <v>3669</v>
      </c>
      <c r="K73" s="19">
        <v>2925</v>
      </c>
      <c r="L73" s="19">
        <v>1491</v>
      </c>
      <c r="M73" s="23">
        <v>32</v>
      </c>
      <c r="N73" s="19">
        <v>668</v>
      </c>
      <c r="O73" s="19">
        <v>372</v>
      </c>
      <c r="P73" s="19">
        <v>122</v>
      </c>
    </row>
    <row r="74" spans="1:16" ht="15" customHeight="1">
      <c r="A74" s="10" t="s">
        <v>111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" customHeight="1">
      <c r="A75" s="12" t="s">
        <v>112</v>
      </c>
      <c r="B75" s="13">
        <v>39098</v>
      </c>
      <c r="C75" s="13">
        <v>23200</v>
      </c>
      <c r="D75" s="13">
        <v>39370</v>
      </c>
      <c r="E75" s="13">
        <v>29146</v>
      </c>
      <c r="F75" s="13">
        <v>18485</v>
      </c>
      <c r="G75" s="13">
        <v>22112</v>
      </c>
      <c r="H75" s="13">
        <v>15934</v>
      </c>
      <c r="I75" s="13">
        <v>10217</v>
      </c>
      <c r="J75" s="14">
        <v>3688</v>
      </c>
      <c r="K75" s="14">
        <v>2940</v>
      </c>
      <c r="L75" s="14">
        <v>1500</v>
      </c>
      <c r="M75" s="13"/>
      <c r="N75" s="13"/>
      <c r="O75" s="13"/>
      <c r="P75" s="13"/>
    </row>
    <row r="76" spans="1:16" ht="15" customHeight="1">
      <c r="A76" s="12" t="s">
        <v>113</v>
      </c>
      <c r="B76" s="14">
        <v>618</v>
      </c>
      <c r="C76" s="22">
        <v>-1184</v>
      </c>
      <c r="D76" s="22">
        <v>-1116</v>
      </c>
      <c r="E76" s="14">
        <v>1056</v>
      </c>
      <c r="F76" s="22">
        <v>-151</v>
      </c>
      <c r="G76" s="22">
        <v>-450</v>
      </c>
      <c r="H76" s="14">
        <v>566</v>
      </c>
      <c r="I76" s="22">
        <v>-152</v>
      </c>
      <c r="J76" s="22">
        <v>-202</v>
      </c>
      <c r="K76" s="22">
        <v>-239</v>
      </c>
      <c r="L76" s="16">
        <v>11</v>
      </c>
      <c r="M76" s="13"/>
      <c r="N76" s="13"/>
      <c r="O76" s="13"/>
      <c r="P76" s="13"/>
    </row>
    <row r="77" spans="1:16" ht="15" customHeight="1">
      <c r="A77" s="12" t="s">
        <v>114</v>
      </c>
      <c r="B77" s="14">
        <v>757</v>
      </c>
      <c r="C77" s="22">
        <v>-1653</v>
      </c>
      <c r="D77" s="22">
        <v>-504</v>
      </c>
      <c r="E77" s="14">
        <v>360</v>
      </c>
      <c r="F77" s="14">
        <v>422</v>
      </c>
      <c r="G77" s="21">
        <v>-52</v>
      </c>
      <c r="H77" s="21">
        <v>-90</v>
      </c>
      <c r="I77" s="21">
        <v>-96</v>
      </c>
      <c r="J77" s="21">
        <v>-25</v>
      </c>
      <c r="K77" s="21">
        <v>-3</v>
      </c>
      <c r="L77" s="21">
        <v>-1</v>
      </c>
      <c r="M77" s="13"/>
      <c r="N77" s="13"/>
      <c r="O77" s="13"/>
      <c r="P77" s="13"/>
    </row>
    <row r="78" spans="1:16" ht="15" customHeight="1">
      <c r="A78" s="12" t="s">
        <v>115</v>
      </c>
      <c r="B78" s="13"/>
      <c r="C78" s="13"/>
      <c r="D78" s="13"/>
      <c r="E78" s="13"/>
      <c r="F78" s="13"/>
      <c r="G78" s="13"/>
      <c r="H78" s="13"/>
      <c r="I78" s="13"/>
      <c r="J78" s="13"/>
      <c r="K78" s="13">
        <v>0</v>
      </c>
      <c r="L78" s="16">
        <v>2</v>
      </c>
      <c r="M78" s="13"/>
      <c r="N78" s="13"/>
      <c r="O78" s="13"/>
      <c r="P78" s="13"/>
    </row>
    <row r="79" spans="1:16" ht="15" customHeight="1">
      <c r="A79" s="12" t="s">
        <v>116</v>
      </c>
      <c r="B79" s="14">
        <v>1375</v>
      </c>
      <c r="C79" s="22">
        <v>-2837</v>
      </c>
      <c r="D79" s="22">
        <v>-1620</v>
      </c>
      <c r="E79" s="14">
        <v>1416</v>
      </c>
      <c r="F79" s="14">
        <v>271</v>
      </c>
      <c r="G79" s="22">
        <v>-502</v>
      </c>
      <c r="H79" s="14">
        <v>476</v>
      </c>
      <c r="I79" s="22">
        <v>-248</v>
      </c>
      <c r="J79" s="22">
        <v>-227</v>
      </c>
      <c r="K79" s="22">
        <v>-242</v>
      </c>
      <c r="L79" s="16">
        <v>12</v>
      </c>
      <c r="M79" s="13"/>
      <c r="N79" s="13"/>
      <c r="O79" s="13"/>
      <c r="P79" s="13"/>
    </row>
    <row r="80" spans="1:16" ht="15" customHeight="1">
      <c r="A80" s="17" t="s">
        <v>117</v>
      </c>
      <c r="B80" s="18">
        <v>40473</v>
      </c>
      <c r="C80" s="18">
        <v>20363</v>
      </c>
      <c r="D80" s="18">
        <v>37750</v>
      </c>
      <c r="E80" s="18">
        <v>30562</v>
      </c>
      <c r="F80" s="18">
        <v>18756</v>
      </c>
      <c r="G80" s="18">
        <v>21610</v>
      </c>
      <c r="H80" s="18">
        <v>16410</v>
      </c>
      <c r="I80" s="19">
        <v>9969</v>
      </c>
      <c r="J80" s="19">
        <v>3461</v>
      </c>
      <c r="K80" s="19">
        <v>2698</v>
      </c>
      <c r="L80" s="19">
        <v>1512</v>
      </c>
      <c r="M80" s="18"/>
      <c r="N80" s="18"/>
      <c r="O80" s="18"/>
      <c r="P80" s="18"/>
    </row>
    <row r="81" spans="1:16" ht="15" customHeight="1">
      <c r="A81" s="12" t="s">
        <v>118</v>
      </c>
      <c r="B81" s="13">
        <v>40473</v>
      </c>
      <c r="C81" s="13">
        <v>20363</v>
      </c>
      <c r="D81" s="13">
        <v>37750</v>
      </c>
      <c r="E81" s="13">
        <v>30562</v>
      </c>
      <c r="F81" s="13">
        <v>18756</v>
      </c>
      <c r="G81" s="13">
        <v>21610</v>
      </c>
      <c r="H81" s="13">
        <v>16410</v>
      </c>
      <c r="I81" s="14">
        <v>9969</v>
      </c>
      <c r="J81" s="14">
        <v>3461</v>
      </c>
      <c r="K81" s="14">
        <v>2698</v>
      </c>
      <c r="L81" s="14">
        <v>1512</v>
      </c>
      <c r="M81" s="13"/>
      <c r="N81" s="13"/>
      <c r="O81" s="13"/>
      <c r="P81" s="13"/>
    </row>
    <row r="82" spans="1:16" ht="15" customHeight="1">
      <c r="A82" s="10" t="s">
        <v>119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" customHeight="1">
      <c r="A83" s="12" t="s">
        <v>120</v>
      </c>
      <c r="B83" s="13">
        <v>39098</v>
      </c>
      <c r="C83" s="13">
        <v>23200</v>
      </c>
      <c r="D83" s="13">
        <v>39370</v>
      </c>
      <c r="E83" s="13">
        <v>29146</v>
      </c>
      <c r="F83" s="13">
        <v>18485</v>
      </c>
      <c r="G83" s="13">
        <v>22111</v>
      </c>
      <c r="H83" s="13">
        <v>15920</v>
      </c>
      <c r="I83" s="13">
        <v>10188</v>
      </c>
      <c r="J83" s="14">
        <v>3669</v>
      </c>
      <c r="K83" s="14">
        <v>2925</v>
      </c>
      <c r="L83" s="14">
        <v>1491</v>
      </c>
      <c r="M83" s="16">
        <v>32</v>
      </c>
      <c r="N83" s="14">
        <v>668</v>
      </c>
      <c r="O83" s="14">
        <v>372</v>
      </c>
      <c r="P83" s="14">
        <v>122</v>
      </c>
    </row>
    <row r="84" spans="1:16" ht="15" customHeight="1">
      <c r="A84" s="15" t="s">
        <v>121</v>
      </c>
      <c r="B84" s="13">
        <v>39673</v>
      </c>
      <c r="C84" s="13">
        <v>23561</v>
      </c>
      <c r="D84" s="13">
        <v>39370</v>
      </c>
      <c r="E84" s="13">
        <v>29146</v>
      </c>
      <c r="F84" s="13">
        <v>18485</v>
      </c>
      <c r="G84" s="13">
        <v>22111</v>
      </c>
      <c r="H84" s="13">
        <v>18193</v>
      </c>
      <c r="I84" s="13">
        <v>10188</v>
      </c>
      <c r="J84" s="14">
        <v>3669</v>
      </c>
      <c r="K84" s="14">
        <v>2925</v>
      </c>
      <c r="L84" s="14">
        <v>1491</v>
      </c>
      <c r="M84" s="16">
        <v>32</v>
      </c>
      <c r="N84" s="14">
        <v>668</v>
      </c>
      <c r="O84" s="14">
        <v>372</v>
      </c>
      <c r="P84" s="14">
        <v>122</v>
      </c>
    </row>
    <row r="85" spans="1:16" ht="15" customHeight="1">
      <c r="A85" s="15" t="s">
        <v>122</v>
      </c>
      <c r="B85" s="14">
        <v>2574</v>
      </c>
      <c r="C85" s="14">
        <v>2687</v>
      </c>
      <c r="D85" s="14">
        <v>2815</v>
      </c>
      <c r="E85" s="14">
        <v>2851</v>
      </c>
      <c r="F85" s="14">
        <v>2854</v>
      </c>
      <c r="G85" s="14">
        <v>2890</v>
      </c>
      <c r="H85" s="14">
        <v>2901</v>
      </c>
      <c r="I85" s="14">
        <v>2863</v>
      </c>
      <c r="J85" s="14">
        <v>2803</v>
      </c>
      <c r="K85" s="14">
        <v>2614</v>
      </c>
      <c r="L85" s="14">
        <v>2420</v>
      </c>
      <c r="M85" s="14">
        <v>2006</v>
      </c>
      <c r="N85" s="14">
        <v>2138.09</v>
      </c>
      <c r="O85" s="14">
        <v>2138.09</v>
      </c>
      <c r="P85" s="14">
        <v>2138.09</v>
      </c>
    </row>
    <row r="86" spans="1:16" ht="15" customHeight="1">
      <c r="A86" s="20" t="s">
        <v>123</v>
      </c>
      <c r="B86" s="16">
        <v>15.19</v>
      </c>
      <c r="C86" s="16">
        <v>8.6300000000000008</v>
      </c>
      <c r="D86" s="16">
        <v>13.99</v>
      </c>
      <c r="E86" s="16">
        <v>10.220000000000001</v>
      </c>
      <c r="F86" s="16">
        <v>6.48</v>
      </c>
      <c r="G86" s="16">
        <v>7.65</v>
      </c>
      <c r="H86" s="16">
        <v>5.49</v>
      </c>
      <c r="I86" s="16">
        <v>3.56</v>
      </c>
      <c r="J86" s="16">
        <v>1.31</v>
      </c>
      <c r="K86" s="16">
        <v>1.1200000000000001</v>
      </c>
      <c r="L86" s="16">
        <v>0.62</v>
      </c>
      <c r="M86" s="16">
        <v>0.02</v>
      </c>
      <c r="N86" s="16">
        <v>0.31</v>
      </c>
      <c r="O86" s="16">
        <v>0.17</v>
      </c>
      <c r="P86" s="16">
        <v>0.06</v>
      </c>
    </row>
    <row r="87" spans="1:16" ht="15" customHeight="1">
      <c r="A87" s="20" t="s">
        <v>124</v>
      </c>
      <c r="B87" s="16">
        <v>15.41</v>
      </c>
      <c r="C87" s="16">
        <v>8.77</v>
      </c>
      <c r="D87" s="16">
        <v>13.99</v>
      </c>
      <c r="E87" s="16">
        <v>10.220000000000001</v>
      </c>
      <c r="F87" s="16">
        <v>6.48</v>
      </c>
      <c r="G87" s="16">
        <v>7.65</v>
      </c>
      <c r="H87" s="16">
        <v>6.27</v>
      </c>
      <c r="I87" s="16">
        <v>3.56</v>
      </c>
      <c r="J87" s="16">
        <v>1.31</v>
      </c>
      <c r="K87" s="16">
        <v>1.1200000000000001</v>
      </c>
      <c r="L87" s="16">
        <v>0.62</v>
      </c>
      <c r="M87" s="16">
        <v>0.02</v>
      </c>
      <c r="N87" s="16">
        <v>0.31</v>
      </c>
      <c r="O87" s="16">
        <v>0.17</v>
      </c>
      <c r="P87" s="16">
        <v>0.06</v>
      </c>
    </row>
    <row r="88" spans="1:16" ht="15" customHeight="1">
      <c r="A88" s="20" t="s">
        <v>125</v>
      </c>
      <c r="B88" s="16">
        <v>16.75</v>
      </c>
      <c r="C88" s="16">
        <v>10.48</v>
      </c>
      <c r="D88" s="16">
        <v>13.99</v>
      </c>
      <c r="E88" s="16">
        <v>10.220000000000001</v>
      </c>
      <c r="F88" s="16">
        <v>8.23</v>
      </c>
      <c r="G88" s="16">
        <v>7.65</v>
      </c>
      <c r="H88" s="16">
        <v>6.27</v>
      </c>
      <c r="I88" s="16">
        <v>3.56</v>
      </c>
      <c r="J88" s="16">
        <v>1.31</v>
      </c>
      <c r="K88" s="16">
        <v>1.1200000000000001</v>
      </c>
      <c r="L88" s="16">
        <v>0.62</v>
      </c>
      <c r="M88" s="16">
        <v>0.02</v>
      </c>
      <c r="N88" s="16">
        <v>0.31</v>
      </c>
      <c r="O88" s="16">
        <v>0.17</v>
      </c>
      <c r="P88" s="16">
        <v>0.06</v>
      </c>
    </row>
    <row r="89" spans="1:16" ht="15" customHeight="1">
      <c r="A89" s="12" t="s">
        <v>126</v>
      </c>
      <c r="B89" s="13">
        <v>33722</v>
      </c>
      <c r="C89" s="13">
        <v>19729</v>
      </c>
      <c r="D89" s="13">
        <v>33328</v>
      </c>
      <c r="E89" s="13">
        <v>24607</v>
      </c>
      <c r="F89" s="13">
        <v>15569</v>
      </c>
      <c r="G89" s="13">
        <v>18410</v>
      </c>
      <c r="H89" s="13">
        <v>13022</v>
      </c>
      <c r="I89" s="14">
        <v>8246</v>
      </c>
      <c r="J89" s="14">
        <v>2944</v>
      </c>
      <c r="K89" s="14">
        <v>2296</v>
      </c>
      <c r="L89" s="14">
        <v>1107</v>
      </c>
      <c r="M89" s="16">
        <v>32</v>
      </c>
      <c r="N89" s="13"/>
      <c r="O89" s="13"/>
      <c r="P89" s="13"/>
    </row>
    <row r="90" spans="1:16" ht="15" customHeight="1">
      <c r="A90" s="12" t="s">
        <v>126</v>
      </c>
      <c r="B90" s="14">
        <v>5376</v>
      </c>
      <c r="C90" s="14">
        <v>3471</v>
      </c>
      <c r="D90" s="14">
        <v>6042</v>
      </c>
      <c r="E90" s="14">
        <v>4539</v>
      </c>
      <c r="F90" s="14">
        <v>2916</v>
      </c>
      <c r="G90" s="14">
        <v>3701</v>
      </c>
      <c r="H90" s="14">
        <v>2898</v>
      </c>
      <c r="I90" s="14">
        <v>1942</v>
      </c>
      <c r="J90" s="14">
        <v>725</v>
      </c>
      <c r="K90" s="14">
        <v>629</v>
      </c>
      <c r="L90" s="14">
        <v>384</v>
      </c>
      <c r="M90" s="13"/>
      <c r="N90" s="13"/>
      <c r="O90" s="13"/>
      <c r="P90" s="13"/>
    </row>
    <row r="91" spans="1:16" ht="15" customHeight="1">
      <c r="A91" s="12" t="s">
        <v>127</v>
      </c>
      <c r="B91" s="16">
        <v>0.86</v>
      </c>
      <c r="C91" s="16">
        <v>0.85</v>
      </c>
      <c r="D91" s="16">
        <v>0.85</v>
      </c>
      <c r="E91" s="16">
        <v>0.84</v>
      </c>
      <c r="F91" s="16">
        <v>0.84</v>
      </c>
      <c r="G91" s="16">
        <v>0.83</v>
      </c>
      <c r="H91" s="16">
        <v>0.82</v>
      </c>
      <c r="I91" s="16">
        <v>0.81</v>
      </c>
      <c r="J91" s="16">
        <v>0.8</v>
      </c>
      <c r="K91" s="16">
        <v>0.79</v>
      </c>
      <c r="L91" s="16">
        <v>0.74</v>
      </c>
      <c r="M91" s="16">
        <v>1</v>
      </c>
      <c r="N91" s="13"/>
      <c r="O91" s="13"/>
      <c r="P91" s="13"/>
    </row>
    <row r="92" spans="1:16" ht="15" customHeight="1">
      <c r="A92" s="15" t="s">
        <v>128</v>
      </c>
      <c r="B92" s="14">
        <v>2220</v>
      </c>
      <c r="C92" s="14">
        <v>2285</v>
      </c>
      <c r="D92" s="14">
        <v>2383</v>
      </c>
      <c r="E92" s="14">
        <v>2407</v>
      </c>
      <c r="F92" s="14">
        <v>2404</v>
      </c>
      <c r="G92" s="14">
        <v>2406</v>
      </c>
      <c r="H92" s="14">
        <v>2373</v>
      </c>
      <c r="I92" s="14">
        <v>2317</v>
      </c>
      <c r="J92" s="14">
        <v>2249</v>
      </c>
      <c r="K92" s="14">
        <v>2053</v>
      </c>
      <c r="L92" s="14">
        <v>1798</v>
      </c>
      <c r="M92" s="14">
        <v>2006</v>
      </c>
      <c r="N92" s="13"/>
      <c r="O92" s="13"/>
      <c r="P92" s="13"/>
    </row>
    <row r="93" spans="1:16" ht="15" customHeight="1">
      <c r="A93" s="20" t="s">
        <v>129</v>
      </c>
      <c r="B93" s="16">
        <v>15.19</v>
      </c>
      <c r="C93" s="16">
        <v>8.6300000000000008</v>
      </c>
      <c r="D93" s="16">
        <v>13.99</v>
      </c>
      <c r="E93" s="16">
        <v>10.220000000000001</v>
      </c>
      <c r="F93" s="16">
        <v>6.48</v>
      </c>
      <c r="G93" s="16">
        <v>7.65</v>
      </c>
      <c r="H93" s="16">
        <v>5.49</v>
      </c>
      <c r="I93" s="16">
        <v>3.56</v>
      </c>
      <c r="J93" s="16">
        <v>1.31</v>
      </c>
      <c r="K93" s="16">
        <v>1.1200000000000001</v>
      </c>
      <c r="L93" s="16">
        <v>0.62</v>
      </c>
      <c r="M93" s="16">
        <v>0.02</v>
      </c>
      <c r="N93" s="16">
        <v>0.31</v>
      </c>
      <c r="O93" s="16">
        <v>0.17</v>
      </c>
      <c r="P93" s="16">
        <v>0.06</v>
      </c>
    </row>
    <row r="94" spans="1:16" ht="15" customHeight="1">
      <c r="A94" s="20" t="s">
        <v>130</v>
      </c>
      <c r="B94" s="16">
        <v>15.41</v>
      </c>
      <c r="C94" s="16">
        <v>8.77</v>
      </c>
      <c r="D94" s="16">
        <v>13.99</v>
      </c>
      <c r="E94" s="16">
        <v>10.220000000000001</v>
      </c>
      <c r="F94" s="16">
        <v>6.48</v>
      </c>
      <c r="G94" s="16">
        <v>7.65</v>
      </c>
      <c r="H94" s="16">
        <v>6.27</v>
      </c>
      <c r="I94" s="16">
        <v>3.56</v>
      </c>
      <c r="J94" s="16">
        <v>1.31</v>
      </c>
      <c r="K94" s="16">
        <v>1.1200000000000001</v>
      </c>
      <c r="L94" s="16">
        <v>0.62</v>
      </c>
      <c r="M94" s="16">
        <v>0.02</v>
      </c>
      <c r="N94" s="16">
        <v>0.31</v>
      </c>
      <c r="O94" s="16">
        <v>0.17</v>
      </c>
      <c r="P94" s="16">
        <v>0.06</v>
      </c>
    </row>
    <row r="95" spans="1:16" ht="15" customHeight="1">
      <c r="A95" s="20" t="s">
        <v>131</v>
      </c>
      <c r="B95" s="16">
        <v>16.75</v>
      </c>
      <c r="C95" s="16">
        <v>10.48</v>
      </c>
      <c r="D95" s="16">
        <v>13.99</v>
      </c>
      <c r="E95" s="16">
        <v>10.220000000000001</v>
      </c>
      <c r="F95" s="16">
        <v>8.23</v>
      </c>
      <c r="G95" s="16">
        <v>7.65</v>
      </c>
      <c r="H95" s="16">
        <v>6.27</v>
      </c>
      <c r="I95" s="16">
        <v>3.56</v>
      </c>
      <c r="J95" s="16">
        <v>1.31</v>
      </c>
      <c r="K95" s="16">
        <v>1.1200000000000001</v>
      </c>
      <c r="L95" s="16">
        <v>0.62</v>
      </c>
      <c r="M95" s="16">
        <v>0.02</v>
      </c>
      <c r="N95" s="16">
        <v>0.31</v>
      </c>
      <c r="O95" s="16">
        <v>0.17</v>
      </c>
      <c r="P95" s="16">
        <v>0.06</v>
      </c>
    </row>
    <row r="96" spans="1:16" ht="15" customHeight="1">
      <c r="A96" s="12" t="s">
        <v>127</v>
      </c>
      <c r="B96" s="16">
        <v>0.14000000000000001</v>
      </c>
      <c r="C96" s="16">
        <v>0.15</v>
      </c>
      <c r="D96" s="16">
        <v>0.15</v>
      </c>
      <c r="E96" s="16">
        <v>0.16</v>
      </c>
      <c r="F96" s="16">
        <v>0.16</v>
      </c>
      <c r="G96" s="16">
        <v>0.17</v>
      </c>
      <c r="H96" s="16">
        <v>0.18</v>
      </c>
      <c r="I96" s="16">
        <v>0.19</v>
      </c>
      <c r="J96" s="16">
        <v>0.2</v>
      </c>
      <c r="K96" s="16">
        <v>0.21</v>
      </c>
      <c r="L96" s="16">
        <v>0.26</v>
      </c>
      <c r="M96" s="13"/>
      <c r="N96" s="13"/>
      <c r="O96" s="13"/>
      <c r="P96" s="13"/>
    </row>
    <row r="97" spans="1:16" ht="15" customHeight="1">
      <c r="A97" s="15" t="s">
        <v>128</v>
      </c>
      <c r="B97" s="14">
        <v>354</v>
      </c>
      <c r="C97" s="14">
        <v>402</v>
      </c>
      <c r="D97" s="14">
        <v>432</v>
      </c>
      <c r="E97" s="14">
        <v>444</v>
      </c>
      <c r="F97" s="14">
        <v>450</v>
      </c>
      <c r="G97" s="14">
        <v>484</v>
      </c>
      <c r="H97" s="14">
        <v>528</v>
      </c>
      <c r="I97" s="14">
        <v>546</v>
      </c>
      <c r="J97" s="14">
        <v>554</v>
      </c>
      <c r="K97" s="14">
        <v>561</v>
      </c>
      <c r="L97" s="14">
        <v>622</v>
      </c>
      <c r="M97" s="13"/>
      <c r="N97" s="13"/>
      <c r="O97" s="13"/>
      <c r="P97" s="13"/>
    </row>
    <row r="98" spans="1:16" ht="15" customHeight="1">
      <c r="A98" s="20" t="s">
        <v>129</v>
      </c>
      <c r="B98" s="16">
        <v>15.19</v>
      </c>
      <c r="C98" s="16">
        <v>8.6300000000000008</v>
      </c>
      <c r="D98" s="16">
        <v>13.99</v>
      </c>
      <c r="E98" s="16">
        <v>10.220000000000001</v>
      </c>
      <c r="F98" s="16">
        <v>6.48</v>
      </c>
      <c r="G98" s="16">
        <v>7.65</v>
      </c>
      <c r="H98" s="16">
        <v>5.49</v>
      </c>
      <c r="I98" s="16">
        <v>3.56</v>
      </c>
      <c r="J98" s="16">
        <v>1.31</v>
      </c>
      <c r="K98" s="16">
        <v>1.1200000000000001</v>
      </c>
      <c r="L98" s="16">
        <v>0.62</v>
      </c>
      <c r="M98" s="16">
        <v>0.02</v>
      </c>
      <c r="N98" s="16">
        <v>0.31</v>
      </c>
      <c r="O98" s="16">
        <v>0.17</v>
      </c>
      <c r="P98" s="16">
        <v>0.06</v>
      </c>
    </row>
    <row r="99" spans="1:16" ht="15" customHeight="1">
      <c r="A99" s="20" t="s">
        <v>130</v>
      </c>
      <c r="B99" s="16">
        <v>15.41</v>
      </c>
      <c r="C99" s="16">
        <v>8.77</v>
      </c>
      <c r="D99" s="16">
        <v>13.99</v>
      </c>
      <c r="E99" s="16">
        <v>10.220000000000001</v>
      </c>
      <c r="F99" s="16">
        <v>6.48</v>
      </c>
      <c r="G99" s="16">
        <v>7.65</v>
      </c>
      <c r="H99" s="16">
        <v>6.27</v>
      </c>
      <c r="I99" s="16">
        <v>3.56</v>
      </c>
      <c r="J99" s="16">
        <v>1.31</v>
      </c>
      <c r="K99" s="16">
        <v>1.1200000000000001</v>
      </c>
      <c r="L99" s="16">
        <v>0.62</v>
      </c>
      <c r="M99" s="16">
        <v>0.02</v>
      </c>
      <c r="N99" s="16">
        <v>0.31</v>
      </c>
      <c r="O99" s="16">
        <v>0.17</v>
      </c>
      <c r="P99" s="16">
        <v>0.06</v>
      </c>
    </row>
    <row r="100" spans="1:16" ht="15" customHeight="1">
      <c r="A100" s="20" t="s">
        <v>131</v>
      </c>
      <c r="B100" s="16">
        <v>16.75</v>
      </c>
      <c r="C100" s="16">
        <v>10.48</v>
      </c>
      <c r="D100" s="16">
        <v>13.99</v>
      </c>
      <c r="E100" s="16">
        <v>10.220000000000001</v>
      </c>
      <c r="F100" s="16">
        <v>8.23</v>
      </c>
      <c r="G100" s="16">
        <v>7.65</v>
      </c>
      <c r="H100" s="16">
        <v>6.27</v>
      </c>
      <c r="I100" s="16">
        <v>3.56</v>
      </c>
      <c r="J100" s="16">
        <v>1.31</v>
      </c>
      <c r="K100" s="16">
        <v>1.1200000000000001</v>
      </c>
      <c r="L100" s="16">
        <v>0.62</v>
      </c>
      <c r="M100" s="16">
        <v>0.02</v>
      </c>
      <c r="N100" s="16">
        <v>0.31</v>
      </c>
      <c r="O100" s="16">
        <v>0.17</v>
      </c>
      <c r="P100" s="16">
        <v>0.06</v>
      </c>
    </row>
    <row r="101" spans="1:16" ht="15" customHeight="1">
      <c r="A101" s="12" t="s">
        <v>132</v>
      </c>
      <c r="B101" s="21">
        <v>-0.22</v>
      </c>
      <c r="C101" s="21">
        <v>-0.13</v>
      </c>
      <c r="D101" s="13">
        <v>0</v>
      </c>
      <c r="E101" s="13">
        <v>0</v>
      </c>
      <c r="F101" s="13">
        <v>0</v>
      </c>
      <c r="G101" s="13">
        <v>0</v>
      </c>
      <c r="H101" s="21">
        <v>-0.78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</row>
    <row r="102" spans="1:16" ht="15" customHeight="1">
      <c r="A102" s="12" t="s">
        <v>133</v>
      </c>
      <c r="B102" s="16">
        <v>18.23</v>
      </c>
      <c r="C102" s="16">
        <v>8.91</v>
      </c>
      <c r="D102" s="16">
        <v>15.84</v>
      </c>
      <c r="E102" s="16">
        <v>12.7</v>
      </c>
      <c r="F102" s="16">
        <v>7.8</v>
      </c>
      <c r="G102" s="16">
        <v>8.98</v>
      </c>
      <c r="H102" s="16">
        <v>6.92</v>
      </c>
      <c r="I102" s="16">
        <v>4.3</v>
      </c>
      <c r="J102" s="16">
        <v>1.54</v>
      </c>
      <c r="K102" s="16">
        <v>1.31</v>
      </c>
      <c r="L102" s="16">
        <v>0.84</v>
      </c>
      <c r="M102" s="13"/>
      <c r="N102" s="13"/>
      <c r="O102" s="13"/>
      <c r="P102" s="13"/>
    </row>
    <row r="103" spans="1:16" ht="15" customHeight="1">
      <c r="A103" s="12" t="s">
        <v>133</v>
      </c>
      <c r="B103" s="14">
        <v>114.33</v>
      </c>
      <c r="C103" s="16">
        <v>50.65</v>
      </c>
      <c r="D103" s="16">
        <v>87.38</v>
      </c>
      <c r="E103" s="16">
        <v>68.83</v>
      </c>
      <c r="F103" s="16">
        <v>41.68</v>
      </c>
      <c r="G103" s="16">
        <v>44.65</v>
      </c>
      <c r="H103" s="16">
        <v>31.08</v>
      </c>
      <c r="I103" s="16">
        <v>18.260000000000002</v>
      </c>
      <c r="J103" s="16">
        <v>6.25</v>
      </c>
      <c r="K103" s="16">
        <v>4.8099999999999996</v>
      </c>
      <c r="L103" s="16">
        <v>2.4300000000000002</v>
      </c>
      <c r="M103" s="13"/>
      <c r="N103" s="13"/>
      <c r="O103" s="13"/>
      <c r="P103" s="13"/>
    </row>
    <row r="104" spans="1:16" ht="15" customHeight="1">
      <c r="A104" s="10" t="s">
        <v>134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5" customHeight="1">
      <c r="A105" s="12" t="s">
        <v>135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6">
        <v>1</v>
      </c>
      <c r="H105" s="16">
        <v>14</v>
      </c>
      <c r="I105" s="16">
        <v>29</v>
      </c>
      <c r="J105" s="16">
        <v>19</v>
      </c>
      <c r="K105" s="16">
        <v>15</v>
      </c>
      <c r="L105" s="16">
        <v>9</v>
      </c>
      <c r="M105" s="16">
        <v>22</v>
      </c>
      <c r="N105" s="13"/>
      <c r="O105" s="13"/>
      <c r="P105" s="13"/>
    </row>
    <row r="106" spans="1:16" ht="15" customHeight="1">
      <c r="A106" s="12" t="s">
        <v>136</v>
      </c>
      <c r="B106" s="13">
        <v>39098</v>
      </c>
      <c r="C106" s="13">
        <v>23200</v>
      </c>
      <c r="D106" s="13">
        <v>39370</v>
      </c>
      <c r="E106" s="13">
        <v>29146</v>
      </c>
      <c r="F106" s="13">
        <v>18485</v>
      </c>
      <c r="G106" s="13">
        <v>22112</v>
      </c>
      <c r="H106" s="13">
        <v>15934</v>
      </c>
      <c r="I106" s="13">
        <v>10217</v>
      </c>
      <c r="J106" s="14">
        <v>3688</v>
      </c>
      <c r="K106" s="14">
        <v>2940</v>
      </c>
      <c r="L106" s="14">
        <v>1500</v>
      </c>
      <c r="M106" s="16">
        <v>54</v>
      </c>
      <c r="N106" s="14">
        <v>668</v>
      </c>
      <c r="O106" s="14">
        <v>372</v>
      </c>
      <c r="P106" s="14">
        <v>122</v>
      </c>
    </row>
    <row r="107" spans="1:16" ht="15" customHeight="1">
      <c r="A107" s="15" t="s">
        <v>137</v>
      </c>
      <c r="B107" s="13">
        <v>39673</v>
      </c>
      <c r="C107" s="13">
        <v>23561</v>
      </c>
      <c r="D107" s="13">
        <v>39370</v>
      </c>
      <c r="E107" s="13">
        <v>29146</v>
      </c>
      <c r="F107" s="13">
        <v>18485</v>
      </c>
      <c r="G107" s="13">
        <v>22112</v>
      </c>
      <c r="H107" s="13">
        <v>18207</v>
      </c>
      <c r="I107" s="13">
        <v>10217</v>
      </c>
      <c r="J107" s="14">
        <v>3688</v>
      </c>
      <c r="K107" s="14">
        <v>2940</v>
      </c>
      <c r="L107" s="14">
        <v>1500</v>
      </c>
      <c r="M107" s="16">
        <v>54</v>
      </c>
      <c r="N107" s="14">
        <v>668</v>
      </c>
      <c r="O107" s="14">
        <v>372</v>
      </c>
      <c r="P107" s="14">
        <v>122</v>
      </c>
    </row>
    <row r="108" spans="1:16" ht="15" customHeight="1">
      <c r="A108" s="15" t="s">
        <v>138</v>
      </c>
      <c r="B108" s="14">
        <v>2629</v>
      </c>
      <c r="C108" s="14">
        <v>2702</v>
      </c>
      <c r="D108" s="14">
        <v>2859</v>
      </c>
      <c r="E108" s="14">
        <v>2888</v>
      </c>
      <c r="F108" s="14">
        <v>2876</v>
      </c>
      <c r="G108" s="14">
        <v>2921</v>
      </c>
      <c r="H108" s="14">
        <v>2956</v>
      </c>
      <c r="I108" s="14">
        <v>2925</v>
      </c>
      <c r="J108" s="14">
        <v>2853</v>
      </c>
      <c r="K108" s="14">
        <v>2664</v>
      </c>
      <c r="L108" s="14">
        <v>2517</v>
      </c>
      <c r="M108" s="14">
        <v>2166</v>
      </c>
      <c r="N108" s="14">
        <v>2138.09</v>
      </c>
      <c r="O108" s="14">
        <v>2138.09</v>
      </c>
      <c r="P108" s="14">
        <v>2138.09</v>
      </c>
    </row>
    <row r="109" spans="1:16" ht="15" customHeight="1">
      <c r="A109" s="20" t="s">
        <v>139</v>
      </c>
      <c r="B109" s="16">
        <v>14.87</v>
      </c>
      <c r="C109" s="16">
        <v>8.59</v>
      </c>
      <c r="D109" s="16">
        <v>13.77</v>
      </c>
      <c r="E109" s="16">
        <v>10.09</v>
      </c>
      <c r="F109" s="16">
        <v>6.43</v>
      </c>
      <c r="G109" s="16">
        <v>7.57</v>
      </c>
      <c r="H109" s="16">
        <v>5.39</v>
      </c>
      <c r="I109" s="16">
        <v>3.49</v>
      </c>
      <c r="J109" s="16">
        <v>1.29</v>
      </c>
      <c r="K109" s="16">
        <v>1.1000000000000001</v>
      </c>
      <c r="L109" s="16">
        <v>0.6</v>
      </c>
      <c r="M109" s="16">
        <v>0.01</v>
      </c>
      <c r="N109" s="16">
        <v>0.31</v>
      </c>
      <c r="O109" s="16">
        <v>0.17</v>
      </c>
      <c r="P109" s="16">
        <v>0.06</v>
      </c>
    </row>
    <row r="110" spans="1:16" ht="15" customHeight="1">
      <c r="A110" s="20" t="s">
        <v>140</v>
      </c>
      <c r="B110" s="16">
        <v>15.09</v>
      </c>
      <c r="C110" s="16">
        <v>8.7200000000000006</v>
      </c>
      <c r="D110" s="16">
        <v>13.77</v>
      </c>
      <c r="E110" s="16">
        <v>10.09</v>
      </c>
      <c r="F110" s="16">
        <v>6.43</v>
      </c>
      <c r="G110" s="16">
        <v>7.57</v>
      </c>
      <c r="H110" s="16">
        <v>6.16</v>
      </c>
      <c r="I110" s="16">
        <v>3.49</v>
      </c>
      <c r="J110" s="16">
        <v>1.29</v>
      </c>
      <c r="K110" s="16">
        <v>1.1000000000000001</v>
      </c>
      <c r="L110" s="16">
        <v>0.6</v>
      </c>
      <c r="M110" s="16">
        <v>0.02</v>
      </c>
      <c r="N110" s="16">
        <v>0.31</v>
      </c>
      <c r="O110" s="16">
        <v>0.17</v>
      </c>
      <c r="P110" s="16">
        <v>0.06</v>
      </c>
    </row>
    <row r="111" spans="1:16" ht="15" customHeight="1">
      <c r="A111" s="20" t="s">
        <v>141</v>
      </c>
      <c r="B111" s="16">
        <v>16.399999999999999</v>
      </c>
      <c r="C111" s="16">
        <v>10.43</v>
      </c>
      <c r="D111" s="16">
        <v>13.77</v>
      </c>
      <c r="E111" s="16">
        <v>10.09</v>
      </c>
      <c r="F111" s="16">
        <v>8.17</v>
      </c>
      <c r="G111" s="16">
        <v>7.57</v>
      </c>
      <c r="H111" s="16">
        <v>6.15</v>
      </c>
      <c r="I111" s="16">
        <v>3.48</v>
      </c>
      <c r="J111" s="16">
        <v>1.29</v>
      </c>
      <c r="K111" s="16">
        <v>1.1000000000000001</v>
      </c>
      <c r="L111" s="16">
        <v>0.59</v>
      </c>
      <c r="M111" s="16">
        <v>0.01</v>
      </c>
      <c r="N111" s="16">
        <v>0.31</v>
      </c>
      <c r="O111" s="16">
        <v>0.17</v>
      </c>
      <c r="P111" s="16">
        <v>0.06</v>
      </c>
    </row>
    <row r="112" spans="1:16" ht="15" customHeight="1">
      <c r="A112" s="12" t="s">
        <v>142</v>
      </c>
      <c r="B112" s="13">
        <v>39098</v>
      </c>
      <c r="C112" s="13">
        <v>23200</v>
      </c>
      <c r="D112" s="13">
        <v>39370</v>
      </c>
      <c r="E112" s="13">
        <v>29146</v>
      </c>
      <c r="F112" s="13">
        <v>18485</v>
      </c>
      <c r="G112" s="13">
        <v>22112</v>
      </c>
      <c r="H112" s="13">
        <v>15934</v>
      </c>
      <c r="I112" s="13">
        <v>10217</v>
      </c>
      <c r="J112" s="14">
        <v>3688</v>
      </c>
      <c r="K112" s="14">
        <v>2940</v>
      </c>
      <c r="L112" s="14">
        <v>1500</v>
      </c>
      <c r="M112" s="16">
        <v>32</v>
      </c>
      <c r="N112" s="13"/>
      <c r="O112" s="13"/>
      <c r="P112" s="13"/>
    </row>
    <row r="113" spans="1:16" ht="15" customHeight="1">
      <c r="A113" s="12" t="s">
        <v>142</v>
      </c>
      <c r="B113" s="14">
        <v>5264</v>
      </c>
      <c r="C113" s="14">
        <v>3452</v>
      </c>
      <c r="D113" s="14">
        <v>5949</v>
      </c>
      <c r="E113" s="14">
        <v>4481</v>
      </c>
      <c r="F113" s="14">
        <v>2898</v>
      </c>
      <c r="G113" s="14">
        <v>3685</v>
      </c>
      <c r="H113" s="14">
        <v>2885</v>
      </c>
      <c r="I113" s="14">
        <v>1956</v>
      </c>
      <c r="J113" s="14">
        <v>740</v>
      </c>
      <c r="K113" s="14">
        <v>652</v>
      </c>
      <c r="L113" s="14">
        <v>423</v>
      </c>
      <c r="M113" s="13"/>
      <c r="N113" s="13"/>
      <c r="O113" s="13"/>
      <c r="P113" s="13"/>
    </row>
    <row r="114" spans="1:16" ht="15" customHeight="1">
      <c r="A114" s="12" t="s">
        <v>143</v>
      </c>
      <c r="B114" s="16">
        <v>0.86</v>
      </c>
      <c r="C114" s="16">
        <v>0.85</v>
      </c>
      <c r="D114" s="16">
        <v>0.85</v>
      </c>
      <c r="E114" s="16">
        <v>0.84</v>
      </c>
      <c r="F114" s="16">
        <v>0.84</v>
      </c>
      <c r="G114" s="16">
        <v>0.83</v>
      </c>
      <c r="H114" s="16">
        <v>0.82</v>
      </c>
      <c r="I114" s="16">
        <v>0.81</v>
      </c>
      <c r="J114" s="16">
        <v>0.8</v>
      </c>
      <c r="K114" s="16">
        <v>0.79</v>
      </c>
      <c r="L114" s="16">
        <v>0.74</v>
      </c>
      <c r="M114" s="16">
        <v>1</v>
      </c>
      <c r="N114" s="13"/>
      <c r="O114" s="13"/>
      <c r="P114" s="13"/>
    </row>
    <row r="115" spans="1:16" ht="15" customHeight="1">
      <c r="A115" s="15" t="s">
        <v>144</v>
      </c>
      <c r="B115" s="14">
        <v>2629</v>
      </c>
      <c r="C115" s="14">
        <v>2702</v>
      </c>
      <c r="D115" s="14">
        <v>2859</v>
      </c>
      <c r="E115" s="14">
        <v>2888</v>
      </c>
      <c r="F115" s="14">
        <v>2876</v>
      </c>
      <c r="G115" s="14">
        <v>2921</v>
      </c>
      <c r="H115" s="14">
        <v>2956</v>
      </c>
      <c r="I115" s="14">
        <v>2925</v>
      </c>
      <c r="J115" s="14">
        <v>2853</v>
      </c>
      <c r="K115" s="14">
        <v>2664</v>
      </c>
      <c r="L115" s="14">
        <v>2517</v>
      </c>
      <c r="M115" s="14">
        <v>2166</v>
      </c>
      <c r="N115" s="13"/>
      <c r="O115" s="13"/>
      <c r="P115" s="13"/>
    </row>
    <row r="116" spans="1:16" ht="15" customHeight="1">
      <c r="A116" s="20" t="s">
        <v>145</v>
      </c>
      <c r="B116" s="16">
        <v>14.87</v>
      </c>
      <c r="C116" s="16">
        <v>8.59</v>
      </c>
      <c r="D116" s="16">
        <v>13.77</v>
      </c>
      <c r="E116" s="16">
        <v>10.09</v>
      </c>
      <c r="F116" s="16">
        <v>6.43</v>
      </c>
      <c r="G116" s="16">
        <v>7.57</v>
      </c>
      <c r="H116" s="16">
        <v>5.39</v>
      </c>
      <c r="I116" s="16">
        <v>3.49</v>
      </c>
      <c r="J116" s="16">
        <v>1.29</v>
      </c>
      <c r="K116" s="16">
        <v>1.1000000000000001</v>
      </c>
      <c r="L116" s="16">
        <v>0.6</v>
      </c>
      <c r="M116" s="16">
        <v>0.01</v>
      </c>
      <c r="N116" s="16">
        <v>0.31</v>
      </c>
      <c r="O116" s="16">
        <v>0.17</v>
      </c>
      <c r="P116" s="16">
        <v>0.06</v>
      </c>
    </row>
    <row r="117" spans="1:16" ht="15" customHeight="1">
      <c r="A117" s="20" t="s">
        <v>146</v>
      </c>
      <c r="B117" s="16">
        <v>15.06</v>
      </c>
      <c r="C117" s="16">
        <v>8.6999999999999993</v>
      </c>
      <c r="D117" s="16">
        <v>13.77</v>
      </c>
      <c r="E117" s="16">
        <v>10.09</v>
      </c>
      <c r="F117" s="16">
        <v>6.43</v>
      </c>
      <c r="G117" s="16">
        <v>7.57</v>
      </c>
      <c r="H117" s="16">
        <v>6.04</v>
      </c>
      <c r="I117" s="16">
        <v>3.49</v>
      </c>
      <c r="J117" s="16">
        <v>1.29</v>
      </c>
      <c r="K117" s="16">
        <v>1.1000000000000001</v>
      </c>
      <c r="L117" s="16">
        <v>0.6</v>
      </c>
      <c r="M117" s="16">
        <v>0.02</v>
      </c>
      <c r="N117" s="16">
        <v>0.31</v>
      </c>
      <c r="O117" s="16">
        <v>0.17</v>
      </c>
      <c r="P117" s="16">
        <v>0.06</v>
      </c>
    </row>
    <row r="118" spans="1:16" ht="15" customHeight="1">
      <c r="A118" s="20" t="s">
        <v>147</v>
      </c>
      <c r="B118" s="16">
        <v>14.15</v>
      </c>
      <c r="C118" s="16">
        <v>8.8699999999999992</v>
      </c>
      <c r="D118" s="16">
        <v>11.66</v>
      </c>
      <c r="E118" s="16">
        <v>8.52</v>
      </c>
      <c r="F118" s="16">
        <v>6.88</v>
      </c>
      <c r="G118" s="16">
        <v>6.3</v>
      </c>
      <c r="H118" s="16">
        <v>5.03</v>
      </c>
      <c r="I118" s="16">
        <v>2.82</v>
      </c>
      <c r="J118" s="16">
        <v>1.03</v>
      </c>
      <c r="K118" s="16">
        <v>0.86</v>
      </c>
      <c r="L118" s="16">
        <v>0.44</v>
      </c>
      <c r="M118" s="16">
        <v>0.01</v>
      </c>
      <c r="N118" s="16">
        <v>0.31</v>
      </c>
      <c r="O118" s="16">
        <v>0.17</v>
      </c>
      <c r="P118" s="16">
        <v>0.06</v>
      </c>
    </row>
    <row r="119" spans="1:16" ht="15" customHeight="1">
      <c r="A119" s="12" t="s">
        <v>143</v>
      </c>
      <c r="B119" s="16">
        <v>0.14000000000000001</v>
      </c>
      <c r="C119" s="16">
        <v>0.15</v>
      </c>
      <c r="D119" s="16">
        <v>0.15</v>
      </c>
      <c r="E119" s="16">
        <v>0.16</v>
      </c>
      <c r="F119" s="16">
        <v>0.16</v>
      </c>
      <c r="G119" s="16">
        <v>0.17</v>
      </c>
      <c r="H119" s="16">
        <v>0.18</v>
      </c>
      <c r="I119" s="16">
        <v>0.19</v>
      </c>
      <c r="J119" s="16">
        <v>0.2</v>
      </c>
      <c r="K119" s="16">
        <v>0.21</v>
      </c>
      <c r="L119" s="16">
        <v>0.26</v>
      </c>
      <c r="M119" s="13"/>
      <c r="N119" s="13"/>
      <c r="O119" s="13"/>
      <c r="P119" s="13"/>
    </row>
    <row r="120" spans="1:16" ht="15" customHeight="1">
      <c r="A120" s="15" t="s">
        <v>144</v>
      </c>
      <c r="B120" s="14">
        <v>354</v>
      </c>
      <c r="C120" s="14">
        <v>402</v>
      </c>
      <c r="D120" s="14">
        <v>432</v>
      </c>
      <c r="E120" s="14">
        <v>444</v>
      </c>
      <c r="F120" s="14">
        <v>451</v>
      </c>
      <c r="G120" s="14">
        <v>487</v>
      </c>
      <c r="H120" s="14">
        <v>535</v>
      </c>
      <c r="I120" s="14">
        <v>560</v>
      </c>
      <c r="J120" s="14">
        <v>573</v>
      </c>
      <c r="K120" s="14">
        <v>591</v>
      </c>
      <c r="L120" s="14">
        <v>709</v>
      </c>
      <c r="M120" s="13"/>
      <c r="N120" s="13"/>
      <c r="O120" s="13"/>
      <c r="P120" s="13"/>
    </row>
    <row r="121" spans="1:16" ht="15" customHeight="1">
      <c r="A121" s="20" t="s">
        <v>145</v>
      </c>
      <c r="B121" s="16">
        <v>14.87</v>
      </c>
      <c r="C121" s="16">
        <v>8.59</v>
      </c>
      <c r="D121" s="16">
        <v>13.77</v>
      </c>
      <c r="E121" s="16">
        <v>10.09</v>
      </c>
      <c r="F121" s="16">
        <v>6.43</v>
      </c>
      <c r="G121" s="16">
        <v>7.57</v>
      </c>
      <c r="H121" s="16">
        <v>5.39</v>
      </c>
      <c r="I121" s="16">
        <v>3.49</v>
      </c>
      <c r="J121" s="16">
        <v>1.29</v>
      </c>
      <c r="K121" s="16">
        <v>1.1000000000000001</v>
      </c>
      <c r="L121" s="16">
        <v>0.6</v>
      </c>
      <c r="M121" s="16">
        <v>0.02</v>
      </c>
      <c r="N121" s="16">
        <v>0.31</v>
      </c>
      <c r="O121" s="16">
        <v>0.17</v>
      </c>
      <c r="P121" s="16">
        <v>0.06</v>
      </c>
    </row>
    <row r="122" spans="1:16" ht="15" customHeight="1">
      <c r="A122" s="20" t="s">
        <v>146</v>
      </c>
      <c r="B122" s="16">
        <v>15.06</v>
      </c>
      <c r="C122" s="16">
        <v>8.6999999999999993</v>
      </c>
      <c r="D122" s="16">
        <v>13.77</v>
      </c>
      <c r="E122" s="16">
        <v>10.09</v>
      </c>
      <c r="F122" s="16">
        <v>6.43</v>
      </c>
      <c r="G122" s="16">
        <v>7.57</v>
      </c>
      <c r="H122" s="16">
        <v>6.04</v>
      </c>
      <c r="I122" s="16">
        <v>3.49</v>
      </c>
      <c r="J122" s="16">
        <v>1.29</v>
      </c>
      <c r="K122" s="16">
        <v>1.1000000000000001</v>
      </c>
      <c r="L122" s="16">
        <v>0.6</v>
      </c>
      <c r="M122" s="16">
        <v>0.02</v>
      </c>
      <c r="N122" s="16">
        <v>0.31</v>
      </c>
      <c r="O122" s="16">
        <v>0.17</v>
      </c>
      <c r="P122" s="16">
        <v>0.06</v>
      </c>
    </row>
    <row r="123" spans="1:16" ht="15" customHeight="1">
      <c r="A123" s="20" t="s">
        <v>147</v>
      </c>
      <c r="B123" s="16">
        <v>16.75</v>
      </c>
      <c r="C123" s="16">
        <v>10.48</v>
      </c>
      <c r="D123" s="16">
        <v>13.99</v>
      </c>
      <c r="E123" s="16">
        <v>10.220000000000001</v>
      </c>
      <c r="F123" s="16">
        <v>8.2100000000000009</v>
      </c>
      <c r="G123" s="16">
        <v>7.6</v>
      </c>
      <c r="H123" s="16">
        <v>6.19</v>
      </c>
      <c r="I123" s="16">
        <v>3.47</v>
      </c>
      <c r="J123" s="16">
        <v>1.27</v>
      </c>
      <c r="K123" s="16">
        <v>1.06</v>
      </c>
      <c r="L123" s="16">
        <v>0.54</v>
      </c>
      <c r="M123" s="16">
        <v>0.01</v>
      </c>
      <c r="N123" s="16">
        <v>0.31</v>
      </c>
      <c r="O123" s="16">
        <v>0.17</v>
      </c>
      <c r="P123" s="16">
        <v>0.06</v>
      </c>
    </row>
    <row r="124" spans="1:16" ht="15" customHeight="1">
      <c r="A124" s="12" t="s">
        <v>148</v>
      </c>
      <c r="B124" s="21">
        <v>-0.22</v>
      </c>
      <c r="C124" s="21">
        <v>-0.13</v>
      </c>
      <c r="D124" s="13">
        <v>0</v>
      </c>
      <c r="E124" s="13">
        <v>0</v>
      </c>
      <c r="F124" s="13">
        <v>0</v>
      </c>
      <c r="G124" s="13">
        <v>0</v>
      </c>
      <c r="H124" s="21">
        <v>-0.77</v>
      </c>
      <c r="I124" s="13">
        <v>0</v>
      </c>
      <c r="J124" s="13">
        <v>0</v>
      </c>
      <c r="K124" s="13">
        <v>0</v>
      </c>
      <c r="L124" s="13">
        <v>0</v>
      </c>
      <c r="M124" s="21">
        <v>-0.01</v>
      </c>
      <c r="N124" s="13">
        <v>0</v>
      </c>
      <c r="O124" s="13">
        <v>0</v>
      </c>
      <c r="P124" s="13">
        <v>0</v>
      </c>
    </row>
    <row r="125" spans="1:16" ht="15" customHeight="1">
      <c r="A125" s="12" t="s">
        <v>149</v>
      </c>
      <c r="B125" s="16">
        <v>15.39</v>
      </c>
      <c r="C125" s="16">
        <v>7.54</v>
      </c>
      <c r="D125" s="16">
        <v>13.2</v>
      </c>
      <c r="E125" s="16">
        <v>10.58</v>
      </c>
      <c r="F125" s="16">
        <v>6.52</v>
      </c>
      <c r="G125" s="16">
        <v>7.4</v>
      </c>
      <c r="H125" s="16">
        <v>5.55</v>
      </c>
      <c r="I125" s="16">
        <v>3.41</v>
      </c>
      <c r="J125" s="16">
        <v>1.21</v>
      </c>
      <c r="K125" s="16">
        <v>1.01</v>
      </c>
      <c r="L125" s="16">
        <v>0.6</v>
      </c>
      <c r="M125" s="13"/>
      <c r="N125" s="13"/>
      <c r="O125" s="13"/>
      <c r="P125" s="13"/>
    </row>
    <row r="126" spans="1:16" ht="15" customHeight="1">
      <c r="A126" s="12" t="s">
        <v>149</v>
      </c>
      <c r="B126" s="14">
        <v>114.33</v>
      </c>
      <c r="C126" s="16">
        <v>50.65</v>
      </c>
      <c r="D126" s="16">
        <v>87.38</v>
      </c>
      <c r="E126" s="16">
        <v>68.83</v>
      </c>
      <c r="F126" s="16">
        <v>41.59</v>
      </c>
      <c r="G126" s="16">
        <v>44.37</v>
      </c>
      <c r="H126" s="16">
        <v>30.67</v>
      </c>
      <c r="I126" s="16">
        <v>17.8</v>
      </c>
      <c r="J126" s="16">
        <v>6.04</v>
      </c>
      <c r="K126" s="16">
        <v>4.57</v>
      </c>
      <c r="L126" s="16">
        <v>2.13</v>
      </c>
      <c r="M126" s="13"/>
      <c r="N126" s="13"/>
      <c r="O126" s="13"/>
      <c r="P126" s="13"/>
    </row>
    <row r="127" spans="1:16" ht="15" customHeight="1">
      <c r="A127" s="10" t="s">
        <v>150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5" customHeight="1">
      <c r="A128" s="12" t="s">
        <v>151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</row>
    <row r="129" spans="1:16" ht="15" customHeight="1">
      <c r="A129" s="12" t="s">
        <v>151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</row>
    <row r="130" spans="1:16" ht="15" customHeight="1">
      <c r="A130" s="12" t="s">
        <v>151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/>
    </row>
    <row r="131" spans="1:16" ht="15" customHeight="1">
      <c r="A131" s="12" t="s">
        <v>152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</row>
    <row r="132" spans="1:16" ht="15" customHeight="1">
      <c r="A132" s="12" t="s">
        <v>152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</row>
    <row r="133" spans="1:16" ht="15" customHeight="1">
      <c r="A133" s="12" t="s">
        <v>152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/>
    </row>
    <row r="134" spans="1:16" ht="15" customHeight="1">
      <c r="A134" s="10" t="s">
        <v>153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5" customHeight="1">
      <c r="A135" s="12" t="s">
        <v>154</v>
      </c>
      <c r="B135" s="13">
        <v>50203</v>
      </c>
      <c r="C135" s="13">
        <v>33555</v>
      </c>
      <c r="D135" s="13">
        <v>46753</v>
      </c>
      <c r="E135" s="13">
        <v>32671</v>
      </c>
      <c r="F135" s="13">
        <v>28986</v>
      </c>
      <c r="G135" s="13">
        <v>24913</v>
      </c>
      <c r="H135" s="13">
        <v>20203</v>
      </c>
      <c r="I135" s="13">
        <v>12427</v>
      </c>
      <c r="J135" s="14">
        <v>6225</v>
      </c>
      <c r="K135" s="14">
        <v>4994</v>
      </c>
      <c r="L135" s="14">
        <v>2804</v>
      </c>
      <c r="M135" s="14">
        <v>538</v>
      </c>
      <c r="N135" s="14">
        <v>1756</v>
      </c>
      <c r="O135" s="14">
        <v>1032</v>
      </c>
      <c r="P135" s="14">
        <v>262</v>
      </c>
    </row>
    <row r="136" spans="1:16" ht="15" customHeight="1">
      <c r="A136" s="12" t="s">
        <v>155</v>
      </c>
      <c r="B136" s="13">
        <v>61384</v>
      </c>
      <c r="C136" s="13">
        <v>42241</v>
      </c>
      <c r="D136" s="13">
        <v>54720</v>
      </c>
      <c r="E136" s="13">
        <v>39534</v>
      </c>
      <c r="F136" s="13">
        <v>34728</v>
      </c>
      <c r="G136" s="13">
        <v>29233</v>
      </c>
      <c r="H136" s="13">
        <v>23228</v>
      </c>
      <c r="I136" s="13">
        <v>14769</v>
      </c>
      <c r="J136" s="14">
        <v>8175</v>
      </c>
      <c r="K136" s="14">
        <v>6237</v>
      </c>
      <c r="L136" s="14">
        <v>3815</v>
      </c>
      <c r="M136" s="14">
        <v>1187</v>
      </c>
      <c r="N136" s="14">
        <v>2079</v>
      </c>
      <c r="O136" s="14">
        <v>1171</v>
      </c>
      <c r="P136" s="14">
        <v>340</v>
      </c>
    </row>
    <row r="137" spans="1:16" ht="15" customHeight="1">
      <c r="A137" s="12" t="s">
        <v>156</v>
      </c>
      <c r="B137" s="13">
        <v>63475</v>
      </c>
      <c r="C137" s="13">
        <v>44098</v>
      </c>
      <c r="D137" s="13">
        <v>56260</v>
      </c>
      <c r="E137" s="13">
        <v>40925</v>
      </c>
      <c r="F137" s="13">
        <v>36027</v>
      </c>
      <c r="G137" s="13">
        <v>29862</v>
      </c>
      <c r="H137" s="13">
        <v>23591</v>
      </c>
      <c r="I137" s="13">
        <v>15038</v>
      </c>
      <c r="J137" s="14">
        <v>8356</v>
      </c>
      <c r="K137" s="14">
        <v>6362</v>
      </c>
      <c r="L137" s="14">
        <v>3945</v>
      </c>
      <c r="M137" s="14">
        <v>1383</v>
      </c>
      <c r="N137" s="14">
        <v>2298</v>
      </c>
      <c r="O137" s="14">
        <v>1349</v>
      </c>
      <c r="P137" s="14">
        <v>409</v>
      </c>
    </row>
    <row r="138" spans="1:16" ht="15" customHeight="1">
      <c r="A138" s="10" t="s">
        <v>157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5" customHeight="1">
      <c r="A139" s="12" t="s">
        <v>158</v>
      </c>
      <c r="B139" s="13">
        <v>11181</v>
      </c>
      <c r="C139" s="14">
        <v>8685</v>
      </c>
      <c r="D139" s="14">
        <v>7967</v>
      </c>
      <c r="E139" s="14">
        <v>6863</v>
      </c>
      <c r="F139" s="14">
        <v>5742</v>
      </c>
      <c r="G139" s="14">
        <v>4320</v>
      </c>
      <c r="H139" s="14">
        <v>3022</v>
      </c>
      <c r="I139" s="14">
        <v>2341</v>
      </c>
      <c r="J139" s="14">
        <v>1950</v>
      </c>
      <c r="K139" s="14">
        <v>1242</v>
      </c>
      <c r="L139" s="14">
        <v>1002</v>
      </c>
      <c r="M139" s="14">
        <v>644</v>
      </c>
      <c r="N139" s="14">
        <v>323</v>
      </c>
      <c r="O139" s="14">
        <v>138</v>
      </c>
      <c r="P139" s="16">
        <v>78</v>
      </c>
    </row>
    <row r="140" spans="1:16" ht="15" customHeight="1">
      <c r="A140" s="15" t="s">
        <v>159</v>
      </c>
      <c r="B140" s="13">
        <v>11020</v>
      </c>
      <c r="C140" s="14">
        <v>8500</v>
      </c>
      <c r="D140" s="14">
        <v>7560</v>
      </c>
      <c r="E140" s="14">
        <v>6390</v>
      </c>
      <c r="F140" s="14">
        <v>5180</v>
      </c>
      <c r="G140" s="14">
        <v>3680</v>
      </c>
      <c r="H140" s="14">
        <v>2330</v>
      </c>
      <c r="I140" s="14">
        <v>1590</v>
      </c>
      <c r="J140" s="14">
        <v>1220</v>
      </c>
      <c r="K140" s="14">
        <v>923</v>
      </c>
      <c r="L140" s="14">
        <v>857</v>
      </c>
      <c r="M140" s="14">
        <v>566</v>
      </c>
      <c r="N140" s="14">
        <v>303</v>
      </c>
      <c r="O140" s="14">
        <v>129</v>
      </c>
      <c r="P140" s="16">
        <v>76</v>
      </c>
    </row>
    <row r="141" spans="1:16" ht="15" customHeight="1">
      <c r="A141" s="20" t="s">
        <v>160</v>
      </c>
      <c r="B141" s="14">
        <v>349</v>
      </c>
      <c r="C141" s="14">
        <v>380</v>
      </c>
      <c r="D141" s="14">
        <v>344</v>
      </c>
      <c r="E141" s="14">
        <v>259</v>
      </c>
      <c r="F141" s="14">
        <v>195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 ht="15" customHeight="1">
      <c r="A142" s="15" t="s">
        <v>161</v>
      </c>
      <c r="B142" s="14">
        <v>161</v>
      </c>
      <c r="C142" s="14">
        <v>185</v>
      </c>
      <c r="D142" s="14">
        <v>407</v>
      </c>
      <c r="E142" s="14">
        <v>473</v>
      </c>
      <c r="F142" s="14">
        <v>562</v>
      </c>
      <c r="G142" s="14">
        <v>640</v>
      </c>
      <c r="H142" s="14">
        <v>692</v>
      </c>
      <c r="I142" s="14">
        <v>751</v>
      </c>
      <c r="J142" s="14">
        <v>730</v>
      </c>
      <c r="K142" s="14">
        <v>319</v>
      </c>
      <c r="L142" s="14">
        <v>145</v>
      </c>
      <c r="M142" s="16">
        <v>78</v>
      </c>
      <c r="N142" s="16">
        <v>20</v>
      </c>
      <c r="O142" s="16">
        <v>9</v>
      </c>
      <c r="P142" s="16">
        <v>2</v>
      </c>
    </row>
    <row r="143" spans="1:16" ht="15" customHeight="1">
      <c r="A143" s="20" t="s">
        <v>162</v>
      </c>
      <c r="B143" s="14">
        <v>161</v>
      </c>
      <c r="C143" s="14">
        <v>185</v>
      </c>
      <c r="D143" s="14">
        <v>407</v>
      </c>
      <c r="E143" s="14">
        <v>473</v>
      </c>
      <c r="F143" s="14">
        <v>562</v>
      </c>
      <c r="G143" s="14">
        <v>640</v>
      </c>
      <c r="H143" s="14">
        <v>692</v>
      </c>
      <c r="I143" s="14">
        <v>751</v>
      </c>
      <c r="J143" s="14">
        <v>730</v>
      </c>
      <c r="K143" s="14">
        <v>319</v>
      </c>
      <c r="L143" s="14">
        <v>145</v>
      </c>
      <c r="M143" s="16">
        <v>78</v>
      </c>
      <c r="N143" s="16">
        <v>20</v>
      </c>
      <c r="O143" s="16">
        <v>9</v>
      </c>
      <c r="P143" s="16">
        <v>2</v>
      </c>
    </row>
    <row r="144" spans="1:16" ht="15" customHeight="1">
      <c r="A144" s="10" t="s">
        <v>163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5" customHeight="1">
      <c r="A145" s="12" t="s">
        <v>164</v>
      </c>
      <c r="B145" s="13">
        <v>11181</v>
      </c>
      <c r="C145" s="14">
        <v>8686</v>
      </c>
      <c r="D145" s="14">
        <v>7967</v>
      </c>
      <c r="E145" s="14">
        <v>6863</v>
      </c>
      <c r="F145" s="14">
        <v>5742</v>
      </c>
      <c r="G145" s="14">
        <v>4320</v>
      </c>
      <c r="H145" s="14">
        <v>3025</v>
      </c>
      <c r="I145" s="14">
        <v>2342</v>
      </c>
      <c r="J145" s="14">
        <v>1950</v>
      </c>
      <c r="K145" s="14">
        <v>1243</v>
      </c>
      <c r="L145" s="14">
        <v>1011</v>
      </c>
      <c r="M145" s="14">
        <v>649</v>
      </c>
      <c r="N145" s="14">
        <v>323</v>
      </c>
      <c r="O145" s="14">
        <v>139</v>
      </c>
      <c r="P145" s="16">
        <v>78</v>
      </c>
    </row>
    <row r="146" spans="1:16" ht="15" customHeight="1">
      <c r="A146" s="15" t="s">
        <v>165</v>
      </c>
      <c r="B146" s="13">
        <v>11020</v>
      </c>
      <c r="C146" s="14">
        <v>8500</v>
      </c>
      <c r="D146" s="14">
        <v>7560</v>
      </c>
      <c r="E146" s="14">
        <v>6390</v>
      </c>
      <c r="F146" s="14">
        <v>5180</v>
      </c>
      <c r="G146" s="14">
        <v>3680</v>
      </c>
      <c r="H146" s="14">
        <v>2330</v>
      </c>
      <c r="I146" s="14">
        <v>1590</v>
      </c>
      <c r="J146" s="14">
        <v>1220</v>
      </c>
      <c r="K146" s="14">
        <v>923</v>
      </c>
      <c r="L146" s="14">
        <v>857</v>
      </c>
      <c r="M146" s="14">
        <v>566</v>
      </c>
      <c r="N146" s="14">
        <v>303</v>
      </c>
      <c r="O146" s="14">
        <v>129</v>
      </c>
      <c r="P146" s="16">
        <v>76</v>
      </c>
    </row>
    <row r="147" spans="1:16" ht="15" customHeight="1">
      <c r="A147" s="15" t="s">
        <v>166</v>
      </c>
      <c r="B147" s="14">
        <v>161</v>
      </c>
      <c r="C147" s="14">
        <v>185</v>
      </c>
      <c r="D147" s="14">
        <v>407</v>
      </c>
      <c r="E147" s="14">
        <v>473</v>
      </c>
      <c r="F147" s="14">
        <v>562</v>
      </c>
      <c r="G147" s="14">
        <v>640</v>
      </c>
      <c r="H147" s="14">
        <v>692</v>
      </c>
      <c r="I147" s="14">
        <v>751</v>
      </c>
      <c r="J147" s="14">
        <v>730</v>
      </c>
      <c r="K147" s="14">
        <v>319</v>
      </c>
      <c r="L147" s="14">
        <v>145</v>
      </c>
      <c r="M147" s="16">
        <v>78</v>
      </c>
      <c r="N147" s="16">
        <v>20</v>
      </c>
      <c r="O147" s="16">
        <v>9</v>
      </c>
      <c r="P147" s="16">
        <v>2</v>
      </c>
    </row>
    <row r="148" spans="1:16" ht="15" customHeight="1">
      <c r="A148" s="10" t="s">
        <v>167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5" customHeight="1">
      <c r="A149" s="12" t="s">
        <v>168</v>
      </c>
      <c r="B149" s="13">
        <v>36489</v>
      </c>
      <c r="C149" s="13">
        <v>33619</v>
      </c>
      <c r="D149" s="13">
        <v>24655</v>
      </c>
      <c r="E149" s="13">
        <v>18447</v>
      </c>
      <c r="F149" s="13">
        <v>13600</v>
      </c>
      <c r="G149" s="13">
        <v>10273</v>
      </c>
      <c r="H149" s="14">
        <v>7754</v>
      </c>
      <c r="I149" s="14">
        <v>5919</v>
      </c>
      <c r="J149" s="14">
        <v>4816</v>
      </c>
      <c r="K149" s="14">
        <v>2666</v>
      </c>
      <c r="L149" s="14">
        <v>1415</v>
      </c>
      <c r="M149" s="14">
        <v>1399</v>
      </c>
      <c r="N149" s="14">
        <v>388</v>
      </c>
      <c r="O149" s="14">
        <v>144</v>
      </c>
      <c r="P149" s="16">
        <v>87</v>
      </c>
    </row>
    <row r="150" spans="1:16" ht="15" customHeight="1">
      <c r="A150" s="15" t="s">
        <v>169</v>
      </c>
      <c r="B150" s="13">
        <v>36489</v>
      </c>
      <c r="C150" s="13">
        <v>33619</v>
      </c>
      <c r="D150" s="13">
        <v>24655</v>
      </c>
      <c r="E150" s="13">
        <v>18447</v>
      </c>
      <c r="F150" s="13">
        <v>13600</v>
      </c>
      <c r="G150" s="13">
        <v>10273</v>
      </c>
      <c r="H150" s="14">
        <v>7754</v>
      </c>
      <c r="I150" s="14">
        <v>5919</v>
      </c>
      <c r="J150" s="14">
        <v>4816</v>
      </c>
      <c r="K150" s="14">
        <v>2666</v>
      </c>
      <c r="L150" s="14">
        <v>1415</v>
      </c>
      <c r="M150" s="14">
        <v>1399</v>
      </c>
      <c r="N150" s="14">
        <v>388</v>
      </c>
      <c r="O150" s="14">
        <v>144</v>
      </c>
      <c r="P150" s="16">
        <v>87</v>
      </c>
    </row>
    <row r="151" spans="1:16" ht="15" customHeight="1">
      <c r="A151" s="10" t="s">
        <v>170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5" customHeight="1">
      <c r="A152" s="12" t="s">
        <v>171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 ht="15" customHeight="1">
      <c r="A153" s="15" t="s">
        <v>172</v>
      </c>
      <c r="B153" s="13">
        <v>11081.33</v>
      </c>
      <c r="C153" s="14">
        <v>9473.68</v>
      </c>
      <c r="D153" s="14">
        <v>7239.56</v>
      </c>
      <c r="E153" s="14">
        <v>5163.4399999999996</v>
      </c>
      <c r="F153" s="14">
        <v>3820.44</v>
      </c>
      <c r="G153" s="14">
        <v>3280.08</v>
      </c>
      <c r="H153" s="14">
        <v>2233.8000000000002</v>
      </c>
      <c r="I153" s="14">
        <v>1930.8</v>
      </c>
      <c r="J153" s="14">
        <v>1781.4</v>
      </c>
      <c r="K153" s="14">
        <v>1102.2</v>
      </c>
      <c r="L153" s="14">
        <v>906</v>
      </c>
      <c r="M153" s="14">
        <v>1572</v>
      </c>
      <c r="N153" s="14">
        <v>217</v>
      </c>
      <c r="O153" s="16">
        <v>20</v>
      </c>
      <c r="P153" s="13"/>
    </row>
    <row r="154" spans="1:16" ht="15" customHeight="1">
      <c r="A154" s="20" t="s">
        <v>173</v>
      </c>
      <c r="B154" s="13">
        <v>14027</v>
      </c>
      <c r="C154" s="13">
        <v>11992</v>
      </c>
      <c r="D154" s="14">
        <v>9164</v>
      </c>
      <c r="E154" s="14">
        <v>6536</v>
      </c>
      <c r="F154" s="14">
        <v>4836</v>
      </c>
      <c r="G154" s="14">
        <v>4152</v>
      </c>
      <c r="H154" s="14">
        <v>3723</v>
      </c>
      <c r="I154" s="14">
        <v>3218</v>
      </c>
      <c r="J154" s="14">
        <v>2969</v>
      </c>
      <c r="K154" s="14">
        <v>1837</v>
      </c>
      <c r="L154" s="14">
        <v>906</v>
      </c>
      <c r="M154" s="13"/>
      <c r="N154" s="13"/>
      <c r="O154" s="13"/>
      <c r="P154" s="13"/>
    </row>
    <row r="155" spans="1:16" ht="15" customHeight="1">
      <c r="A155" s="20" t="s">
        <v>174</v>
      </c>
      <c r="B155" s="14">
        <v>2945.67</v>
      </c>
      <c r="C155" s="14">
        <v>2518.3200000000002</v>
      </c>
      <c r="D155" s="14">
        <v>1924.44</v>
      </c>
      <c r="E155" s="14">
        <v>1372.56</v>
      </c>
      <c r="F155" s="14">
        <v>1015.56</v>
      </c>
      <c r="G155" s="14">
        <v>871.92</v>
      </c>
      <c r="H155" s="14">
        <v>1489.2</v>
      </c>
      <c r="I155" s="14">
        <v>1287.2</v>
      </c>
      <c r="J155" s="14">
        <v>1187.5999999999999</v>
      </c>
      <c r="K155" s="14">
        <v>734.8</v>
      </c>
      <c r="L155" s="14">
        <v>362.4</v>
      </c>
      <c r="M155" s="13"/>
      <c r="N155" s="13"/>
      <c r="O155" s="13"/>
      <c r="P155" s="13"/>
    </row>
    <row r="156" spans="1:16" ht="15" customHeight="1">
      <c r="A156" s="10" t="s">
        <v>175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5" customHeight="1">
      <c r="A157" s="12" t="s">
        <v>175</v>
      </c>
      <c r="B157" s="16">
        <v>30.32</v>
      </c>
      <c r="C157" s="16">
        <v>29.31</v>
      </c>
      <c r="D157" s="16">
        <v>29.49</v>
      </c>
      <c r="E157" s="16">
        <v>27.33</v>
      </c>
      <c r="F157" s="16">
        <v>22.34</v>
      </c>
      <c r="G157" s="16">
        <v>18.809999999999999</v>
      </c>
      <c r="H157" s="16">
        <v>15.54</v>
      </c>
      <c r="I157" s="16">
        <v>14.5</v>
      </c>
      <c r="J157" s="16">
        <v>12.15</v>
      </c>
      <c r="K157" s="16">
        <v>11.68</v>
      </c>
      <c r="L157" s="16">
        <v>8.65</v>
      </c>
      <c r="M157" s="16">
        <v>11.99</v>
      </c>
      <c r="N157" s="16">
        <v>5.13</v>
      </c>
      <c r="O157" s="13"/>
      <c r="P157" s="13"/>
    </row>
    <row r="158" spans="1:16" ht="15" customHeight="1">
      <c r="A158" s="15" t="s">
        <v>176</v>
      </c>
      <c r="B158" s="16">
        <v>21.97</v>
      </c>
      <c r="C158" s="16">
        <v>19.47</v>
      </c>
      <c r="D158" s="16">
        <v>19.36</v>
      </c>
      <c r="E158" s="16">
        <v>17</v>
      </c>
      <c r="F158" s="16">
        <v>13.85</v>
      </c>
      <c r="G158" s="16">
        <v>11.66</v>
      </c>
      <c r="H158" s="16">
        <v>8.73</v>
      </c>
      <c r="I158" s="16">
        <v>8.07</v>
      </c>
      <c r="J158" s="16">
        <v>7.03</v>
      </c>
      <c r="K158" s="16">
        <v>6.29</v>
      </c>
      <c r="L158" s="16">
        <v>4.4000000000000004</v>
      </c>
      <c r="M158" s="16">
        <v>5.63</v>
      </c>
      <c r="N158" s="16">
        <v>1.35</v>
      </c>
      <c r="O158" s="13"/>
      <c r="P158" s="13"/>
    </row>
    <row r="159" spans="1:16" ht="15" customHeight="1">
      <c r="A159" s="15" t="s">
        <v>177</v>
      </c>
      <c r="B159" s="16">
        <v>8.35</v>
      </c>
      <c r="C159" s="16">
        <v>9.83</v>
      </c>
      <c r="D159" s="16">
        <v>10.130000000000001</v>
      </c>
      <c r="E159" s="16">
        <v>10.32</v>
      </c>
      <c r="F159" s="16">
        <v>8.48</v>
      </c>
      <c r="G159" s="16">
        <v>7.14</v>
      </c>
      <c r="H159" s="16">
        <v>6.66</v>
      </c>
      <c r="I159" s="16">
        <v>6.31</v>
      </c>
      <c r="J159" s="16">
        <v>4.99</v>
      </c>
      <c r="K159" s="16">
        <v>5.33</v>
      </c>
      <c r="L159" s="16">
        <v>3.86</v>
      </c>
      <c r="M159" s="16">
        <v>3.23</v>
      </c>
      <c r="N159" s="16">
        <v>2.58</v>
      </c>
      <c r="O159" s="13"/>
      <c r="P159" s="13"/>
    </row>
    <row r="160" spans="1:16" ht="15" customHeight="1">
      <c r="A160" s="15" t="s">
        <v>178</v>
      </c>
      <c r="B160" s="13">
        <v>0</v>
      </c>
      <c r="C160" s="13">
        <v>0</v>
      </c>
      <c r="D160" s="16">
        <v>0.01</v>
      </c>
      <c r="E160" s="16">
        <v>0.01</v>
      </c>
      <c r="F160" s="16">
        <v>0.01</v>
      </c>
      <c r="G160" s="16">
        <v>0.01</v>
      </c>
      <c r="H160" s="16">
        <v>0.14000000000000001</v>
      </c>
      <c r="I160" s="16">
        <v>0.13</v>
      </c>
      <c r="J160" s="16">
        <v>0.13</v>
      </c>
      <c r="K160" s="16">
        <v>7.0000000000000007E-2</v>
      </c>
      <c r="L160" s="16">
        <v>0.39</v>
      </c>
      <c r="M160" s="16">
        <v>3.12</v>
      </c>
      <c r="N160" s="16">
        <v>1.2</v>
      </c>
      <c r="O160" s="13"/>
      <c r="P160" s="13"/>
    </row>
    <row r="161" spans="1:16" ht="15" customHeight="1">
      <c r="A161" s="10" t="s">
        <v>179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5" customHeight="1">
      <c r="A162" s="12" t="s">
        <v>180</v>
      </c>
      <c r="B162" s="13">
        <v>43125</v>
      </c>
      <c r="C162" s="13">
        <v>28172</v>
      </c>
      <c r="D162" s="13">
        <v>39370</v>
      </c>
      <c r="E162" s="13">
        <v>29146</v>
      </c>
      <c r="F162" s="13">
        <v>23485</v>
      </c>
      <c r="G162" s="13">
        <v>22112</v>
      </c>
      <c r="H162" s="13">
        <v>18207</v>
      </c>
      <c r="I162" s="13">
        <v>10217</v>
      </c>
      <c r="J162" s="14">
        <v>3688</v>
      </c>
      <c r="K162" s="14">
        <v>2940</v>
      </c>
      <c r="L162" s="14">
        <v>1500</v>
      </c>
      <c r="M162" s="16">
        <v>53</v>
      </c>
      <c r="N162" s="14">
        <v>1000</v>
      </c>
      <c r="O162" s="14">
        <v>606</v>
      </c>
      <c r="P162" s="14">
        <v>229</v>
      </c>
    </row>
    <row r="163" spans="1:16" ht="15" customHeight="1">
      <c r="A163" s="12" t="s">
        <v>181</v>
      </c>
      <c r="B163" s="13">
        <v>43125</v>
      </c>
      <c r="C163" s="13">
        <v>28172</v>
      </c>
      <c r="D163" s="13">
        <v>39370</v>
      </c>
      <c r="E163" s="13">
        <v>29146</v>
      </c>
      <c r="F163" s="13">
        <v>23485</v>
      </c>
      <c r="G163" s="13">
        <v>22112</v>
      </c>
      <c r="H163" s="13">
        <v>18207</v>
      </c>
      <c r="I163" s="13">
        <v>10217</v>
      </c>
      <c r="J163" s="14">
        <v>3688</v>
      </c>
      <c r="K163" s="14">
        <v>2940</v>
      </c>
      <c r="L163" s="14">
        <v>1500</v>
      </c>
      <c r="M163" s="16">
        <v>53</v>
      </c>
      <c r="N163" s="14">
        <v>1000</v>
      </c>
      <c r="O163" s="14">
        <v>606</v>
      </c>
      <c r="P163" s="14">
        <v>229</v>
      </c>
    </row>
    <row r="164" spans="1:16" ht="15" customHeight="1">
      <c r="A164" s="12" t="s">
        <v>182</v>
      </c>
      <c r="B164" s="13">
        <v>43125</v>
      </c>
      <c r="C164" s="13">
        <v>28172</v>
      </c>
      <c r="D164" s="13">
        <v>39370</v>
      </c>
      <c r="E164" s="13">
        <v>29146</v>
      </c>
      <c r="F164" s="13">
        <v>23485</v>
      </c>
      <c r="G164" s="13">
        <v>22111</v>
      </c>
      <c r="H164" s="13">
        <v>18193</v>
      </c>
      <c r="I164" s="13">
        <v>10188</v>
      </c>
      <c r="J164" s="14">
        <v>3669</v>
      </c>
      <c r="K164" s="14">
        <v>2925</v>
      </c>
      <c r="L164" s="14">
        <v>1491</v>
      </c>
      <c r="M164" s="16">
        <v>32</v>
      </c>
      <c r="N164" s="14">
        <v>668</v>
      </c>
      <c r="O164" s="14">
        <v>372</v>
      </c>
      <c r="P164" s="14">
        <v>122</v>
      </c>
    </row>
    <row r="165" spans="1:16" ht="15" customHeight="1">
      <c r="A165" s="12" t="s">
        <v>183</v>
      </c>
      <c r="B165" s="13">
        <v>49687</v>
      </c>
      <c r="C165" s="13">
        <v>33154</v>
      </c>
      <c r="D165" s="13">
        <v>46838</v>
      </c>
      <c r="E165" s="13">
        <v>32522</v>
      </c>
      <c r="F165" s="13">
        <v>28908</v>
      </c>
      <c r="G165" s="13">
        <v>24709</v>
      </c>
      <c r="H165" s="13">
        <v>20202</v>
      </c>
      <c r="I165" s="13">
        <v>12352</v>
      </c>
      <c r="J165" s="14">
        <v>6165</v>
      </c>
      <c r="K165" s="14">
        <v>4906</v>
      </c>
      <c r="L165" s="14">
        <v>2791</v>
      </c>
      <c r="M165" s="14">
        <v>545</v>
      </c>
      <c r="N165" s="14">
        <v>1737</v>
      </c>
      <c r="O165" s="14">
        <v>1030</v>
      </c>
      <c r="P165" s="14">
        <v>264</v>
      </c>
    </row>
    <row r="166" spans="1:16" ht="15" customHeight="1">
      <c r="A166" s="12" t="s">
        <v>184</v>
      </c>
      <c r="B166" s="13">
        <v>60868</v>
      </c>
      <c r="C166" s="13">
        <v>41840</v>
      </c>
      <c r="D166" s="13">
        <v>54805</v>
      </c>
      <c r="E166" s="13">
        <v>39385</v>
      </c>
      <c r="F166" s="13">
        <v>34650</v>
      </c>
      <c r="G166" s="13">
        <v>29029</v>
      </c>
      <c r="H166" s="13">
        <v>23227</v>
      </c>
      <c r="I166" s="13">
        <v>14694</v>
      </c>
      <c r="J166" s="14">
        <v>8115</v>
      </c>
      <c r="K166" s="14">
        <v>6149</v>
      </c>
      <c r="L166" s="14">
        <v>3802</v>
      </c>
      <c r="M166" s="14">
        <v>1194</v>
      </c>
      <c r="N166" s="14">
        <v>2060</v>
      </c>
      <c r="O166" s="14">
        <v>1169</v>
      </c>
      <c r="P166" s="14">
        <v>342</v>
      </c>
    </row>
    <row r="167" spans="1:16" ht="15" customHeight="1">
      <c r="A167" s="10" t="s">
        <v>185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5" customHeight="1">
      <c r="A168" s="12" t="s">
        <v>186</v>
      </c>
      <c r="B168" s="14">
        <v>3040</v>
      </c>
      <c r="C168" s="14">
        <v>2616</v>
      </c>
      <c r="D168" s="14">
        <v>2171</v>
      </c>
      <c r="E168" s="14">
        <v>1933</v>
      </c>
      <c r="F168" s="14">
        <v>1506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 ht="15" customHeight="1">
      <c r="A169" s="15" t="s">
        <v>187</v>
      </c>
      <c r="B169" s="14">
        <v>2091</v>
      </c>
      <c r="C169" s="14">
        <v>1857</v>
      </c>
      <c r="D169" s="14">
        <v>1540</v>
      </c>
      <c r="E169" s="14">
        <v>1391</v>
      </c>
      <c r="F169" s="14">
        <v>1299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 ht="15" customHeight="1">
      <c r="A170" s="15" t="s">
        <v>188</v>
      </c>
      <c r="B170" s="14">
        <v>349</v>
      </c>
      <c r="C170" s="14">
        <v>380</v>
      </c>
      <c r="D170" s="14">
        <v>344</v>
      </c>
      <c r="E170" s="14">
        <v>259</v>
      </c>
      <c r="F170" s="14">
        <v>195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 ht="15" customHeight="1">
      <c r="A171" s="15" t="s">
        <v>189</v>
      </c>
      <c r="B171" s="14">
        <v>580</v>
      </c>
      <c r="C171" s="14">
        <v>363</v>
      </c>
      <c r="D171" s="14">
        <v>272</v>
      </c>
      <c r="E171" s="14">
        <v>269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 ht="15" customHeight="1">
      <c r="A172" s="15" t="s">
        <v>190</v>
      </c>
      <c r="B172" s="16">
        <v>20</v>
      </c>
      <c r="C172" s="16">
        <v>16</v>
      </c>
      <c r="D172" s="16">
        <v>15</v>
      </c>
      <c r="E172" s="16">
        <v>14</v>
      </c>
      <c r="F172" s="16">
        <v>12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 ht="15" customHeight="1">
      <c r="A173" s="10" t="s">
        <v>191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5" customHeight="1">
      <c r="A174" s="12" t="s">
        <v>192</v>
      </c>
      <c r="B174" s="14">
        <v>2091</v>
      </c>
      <c r="C174" s="14">
        <v>1857</v>
      </c>
      <c r="D174" s="14">
        <v>1540</v>
      </c>
      <c r="E174" s="14">
        <v>1391</v>
      </c>
      <c r="F174" s="14">
        <v>1299</v>
      </c>
      <c r="G174" s="14">
        <v>629</v>
      </c>
      <c r="H174" s="14">
        <v>363</v>
      </c>
      <c r="I174" s="14">
        <v>269</v>
      </c>
      <c r="J174" s="14">
        <v>181</v>
      </c>
      <c r="K174" s="14">
        <v>125</v>
      </c>
      <c r="L174" s="14">
        <v>130</v>
      </c>
      <c r="M174" s="14">
        <v>196</v>
      </c>
      <c r="N174" s="14">
        <v>219</v>
      </c>
      <c r="O174" s="14">
        <v>178</v>
      </c>
      <c r="P174" s="16">
        <v>69</v>
      </c>
    </row>
    <row r="175" spans="1:16" ht="15" customHeight="1">
      <c r="A175" s="12" t="s">
        <v>193</v>
      </c>
      <c r="B175" s="14">
        <v>2020</v>
      </c>
      <c r="C175" s="14">
        <v>2650</v>
      </c>
      <c r="D175" s="14">
        <v>2990</v>
      </c>
      <c r="E175" s="14">
        <v>2260</v>
      </c>
      <c r="F175" s="14">
        <v>1570</v>
      </c>
      <c r="G175" s="14">
        <v>1100</v>
      </c>
      <c r="H175" s="14">
        <v>324</v>
      </c>
      <c r="I175" s="14">
        <v>310</v>
      </c>
      <c r="J175" s="14">
        <v>281</v>
      </c>
      <c r="K175" s="14">
        <v>135</v>
      </c>
      <c r="L175" s="14">
        <v>117</v>
      </c>
      <c r="M175" s="16">
        <v>67</v>
      </c>
      <c r="N175" s="16">
        <v>28</v>
      </c>
      <c r="O175" s="16">
        <v>8</v>
      </c>
      <c r="P175" s="16">
        <v>5</v>
      </c>
    </row>
    <row r="176" spans="1:16" ht="15" customHeight="1">
      <c r="A176" s="12" t="s">
        <v>194</v>
      </c>
      <c r="B176" s="13">
        <v>26006</v>
      </c>
      <c r="C176" s="13">
        <v>23754</v>
      </c>
      <c r="D176" s="13">
        <v>22649</v>
      </c>
      <c r="E176" s="13">
        <v>16692</v>
      </c>
      <c r="F176" s="13">
        <v>12770</v>
      </c>
      <c r="G176" s="14">
        <v>9355</v>
      </c>
      <c r="H176" s="14">
        <v>5454</v>
      </c>
      <c r="I176" s="14">
        <v>3789</v>
      </c>
      <c r="J176" s="14">
        <v>2867</v>
      </c>
      <c r="K176" s="14">
        <v>2153</v>
      </c>
      <c r="L176" s="14">
        <v>1875</v>
      </c>
      <c r="M176" s="14">
        <v>1364</v>
      </c>
      <c r="N176" s="14">
        <v>860</v>
      </c>
      <c r="O176" s="14">
        <v>493</v>
      </c>
      <c r="P176" s="14">
        <v>223</v>
      </c>
    </row>
    <row r="177" spans="1:16" ht="15" customHeight="1">
      <c r="A177" s="12" t="s">
        <v>195</v>
      </c>
      <c r="B177" s="13">
        <v>26006</v>
      </c>
      <c r="C177" s="13">
        <v>23754</v>
      </c>
      <c r="D177" s="13">
        <v>22649</v>
      </c>
      <c r="E177" s="13">
        <v>16692</v>
      </c>
      <c r="F177" s="13">
        <v>12770</v>
      </c>
      <c r="G177" s="14">
        <v>9355</v>
      </c>
      <c r="H177" s="14">
        <v>5454</v>
      </c>
      <c r="I177" s="14">
        <v>3789</v>
      </c>
      <c r="J177" s="14">
        <v>2867</v>
      </c>
      <c r="K177" s="14">
        <v>2153</v>
      </c>
      <c r="L177" s="14">
        <v>1875</v>
      </c>
      <c r="M177" s="14">
        <v>1364</v>
      </c>
      <c r="N177" s="14">
        <v>860</v>
      </c>
      <c r="O177" s="14">
        <v>493</v>
      </c>
      <c r="P177" s="14">
        <v>223</v>
      </c>
    </row>
    <row r="178" spans="1:16" ht="15" customHeight="1">
      <c r="A178" s="12" t="s">
        <v>196</v>
      </c>
      <c r="B178" s="14">
        <v>446</v>
      </c>
      <c r="C178" s="14">
        <v>185</v>
      </c>
      <c r="D178" s="16">
        <v>15</v>
      </c>
      <c r="E178" s="16">
        <v>14</v>
      </c>
      <c r="F178" s="16">
        <v>20</v>
      </c>
      <c r="G178" s="16">
        <v>9</v>
      </c>
      <c r="H178" s="16">
        <v>6</v>
      </c>
      <c r="I178" s="16">
        <v>10</v>
      </c>
      <c r="J178" s="16">
        <v>23</v>
      </c>
      <c r="K178" s="16">
        <v>23</v>
      </c>
      <c r="L178" s="16">
        <v>56</v>
      </c>
      <c r="M178" s="16">
        <v>51</v>
      </c>
      <c r="N178" s="16">
        <v>42</v>
      </c>
      <c r="O178" s="16">
        <v>22</v>
      </c>
      <c r="P178" s="16">
        <v>10</v>
      </c>
    </row>
    <row r="179" spans="1:16" ht="15" customHeight="1">
      <c r="A179" s="12" t="s">
        <v>61</v>
      </c>
      <c r="B179" s="13">
        <v>84699</v>
      </c>
      <c r="C179" s="13">
        <v>83054</v>
      </c>
      <c r="D179" s="13">
        <v>71176</v>
      </c>
      <c r="E179" s="13">
        <v>53294</v>
      </c>
      <c r="F179" s="13">
        <v>41711</v>
      </c>
      <c r="G179" s="13">
        <v>30925</v>
      </c>
      <c r="H179" s="13">
        <v>20450</v>
      </c>
      <c r="I179" s="13">
        <v>15211</v>
      </c>
      <c r="J179" s="13">
        <v>11703</v>
      </c>
      <c r="K179" s="14">
        <v>7472</v>
      </c>
      <c r="L179" s="14">
        <v>5068</v>
      </c>
      <c r="M179" s="14">
        <v>4551</v>
      </c>
      <c r="N179" s="14">
        <v>1955</v>
      </c>
      <c r="O179" s="14">
        <v>942</v>
      </c>
      <c r="P179" s="14">
        <v>515</v>
      </c>
    </row>
    <row r="180" spans="1:16" ht="15" customHeight="1">
      <c r="A180" s="12" t="s">
        <v>197</v>
      </c>
      <c r="B180" s="13">
        <v>22204</v>
      </c>
      <c r="C180" s="13">
        <v>25681</v>
      </c>
      <c r="D180" s="13">
        <v>23872</v>
      </c>
      <c r="E180" s="13">
        <v>18155</v>
      </c>
      <c r="F180" s="13">
        <v>15341</v>
      </c>
      <c r="G180" s="13">
        <v>11297</v>
      </c>
      <c r="H180" s="14">
        <v>7242</v>
      </c>
      <c r="I180" s="14">
        <v>5503</v>
      </c>
      <c r="J180" s="14">
        <v>4020</v>
      </c>
      <c r="K180" s="14">
        <v>2653</v>
      </c>
      <c r="L180" s="14">
        <v>1778</v>
      </c>
      <c r="M180" s="14">
        <v>1788</v>
      </c>
      <c r="N180" s="14">
        <v>707</v>
      </c>
      <c r="O180" s="14">
        <v>305</v>
      </c>
      <c r="P180" s="14">
        <v>205</v>
      </c>
    </row>
  </sheetData>
  <mergeCells count="75">
    <mergeCell ref="P12"/>
    <mergeCell ref="P13"/>
    <mergeCell ref="P14"/>
    <mergeCell ref="P15"/>
    <mergeCell ref="N12"/>
    <mergeCell ref="N13"/>
    <mergeCell ref="N14"/>
    <mergeCell ref="N15"/>
    <mergeCell ref="O12"/>
    <mergeCell ref="O13"/>
    <mergeCell ref="O14"/>
    <mergeCell ref="O15"/>
    <mergeCell ref="L12"/>
    <mergeCell ref="L13"/>
    <mergeCell ref="L14"/>
    <mergeCell ref="L15"/>
    <mergeCell ref="M12"/>
    <mergeCell ref="M13"/>
    <mergeCell ref="M14"/>
    <mergeCell ref="M15"/>
    <mergeCell ref="J12"/>
    <mergeCell ref="J13"/>
    <mergeCell ref="J14"/>
    <mergeCell ref="J15"/>
    <mergeCell ref="K12"/>
    <mergeCell ref="K13"/>
    <mergeCell ref="K14"/>
    <mergeCell ref="K15"/>
    <mergeCell ref="H12"/>
    <mergeCell ref="H13"/>
    <mergeCell ref="H14"/>
    <mergeCell ref="H15"/>
    <mergeCell ref="I12"/>
    <mergeCell ref="I13"/>
    <mergeCell ref="I14"/>
    <mergeCell ref="I15"/>
    <mergeCell ref="F12"/>
    <mergeCell ref="F13"/>
    <mergeCell ref="F14"/>
    <mergeCell ref="F15"/>
    <mergeCell ref="G12"/>
    <mergeCell ref="G13"/>
    <mergeCell ref="G14"/>
    <mergeCell ref="G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L11"/>
    <mergeCell ref="M11"/>
    <mergeCell ref="N11"/>
    <mergeCell ref="O11"/>
    <mergeCell ref="P11"/>
    <mergeCell ref="G11"/>
    <mergeCell ref="H11"/>
    <mergeCell ref="I11"/>
    <mergeCell ref="J11"/>
    <mergeCell ref="K11"/>
    <mergeCell ref="B11"/>
    <mergeCell ref="C11"/>
    <mergeCell ref="D11"/>
    <mergeCell ref="E11"/>
    <mergeCell ref="F11"/>
  </mergeCells>
  <pageMargins left="0.5" right="0.5" top="1" bottom="1" header="0.5" footer="0.75"/>
  <pageSetup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50E6-E22A-6741-BBF9-AB931EDA8065}">
  <sheetPr>
    <pageSetUpPr fitToPage="1"/>
  </sheetPr>
  <dimension ref="A1:BH174"/>
  <sheetViews>
    <sheetView workbookViewId="0">
      <selection activeCell="A18" sqref="A18:BH174"/>
    </sheetView>
  </sheetViews>
  <sheetFormatPr baseColWidth="10" defaultColWidth="8.83203125" defaultRowHeight="15" outlineLevelRow="1"/>
  <cols>
    <col min="1" max="1" width="85.6640625" customWidth="1"/>
    <col min="2" max="60" width="15.6640625" customWidth="1"/>
  </cols>
  <sheetData>
    <row r="1" spans="1:60" ht="15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5" customHeight="1" thickTop="1">
      <c r="A2" s="3" t="s">
        <v>1</v>
      </c>
      <c r="B2" s="4" t="s">
        <v>2</v>
      </c>
    </row>
    <row r="3" spans="1:60">
      <c r="A3" s="3" t="s">
        <v>3</v>
      </c>
      <c r="B3" s="3" t="s">
        <v>4</v>
      </c>
    </row>
    <row r="4" spans="1:60">
      <c r="A4" s="3" t="s">
        <v>5</v>
      </c>
      <c r="B4" s="3" t="s">
        <v>4</v>
      </c>
    </row>
    <row r="5" spans="1:60">
      <c r="A5" s="3" t="s">
        <v>6</v>
      </c>
      <c r="B5" s="3" t="s">
        <v>7</v>
      </c>
      <c r="E5" s="52"/>
    </row>
    <row r="6" spans="1:60">
      <c r="A6" s="3" t="s">
        <v>8</v>
      </c>
      <c r="B6" s="3" t="s">
        <v>9</v>
      </c>
    </row>
    <row r="7" spans="1:60">
      <c r="A7" s="3" t="s">
        <v>10</v>
      </c>
      <c r="B7" s="3" t="s">
        <v>11</v>
      </c>
    </row>
    <row r="8" spans="1:60">
      <c r="A8" s="3" t="s">
        <v>12</v>
      </c>
      <c r="B8" s="3" t="s">
        <v>13</v>
      </c>
    </row>
    <row r="9" spans="1:60">
      <c r="A9" s="3" t="s">
        <v>14</v>
      </c>
      <c r="B9" s="3" t="s">
        <v>607</v>
      </c>
    </row>
    <row r="10" spans="1:60">
      <c r="A10" s="3" t="s">
        <v>16</v>
      </c>
      <c r="B10" s="5">
        <v>45609.081854907403</v>
      </c>
    </row>
    <row r="11" spans="1:60">
      <c r="A11" s="6" t="s">
        <v>17</v>
      </c>
      <c r="B11" s="149" t="s">
        <v>606</v>
      </c>
      <c r="C11" s="149" t="s">
        <v>606</v>
      </c>
      <c r="D11" s="149" t="s">
        <v>606</v>
      </c>
      <c r="E11" s="149" t="s">
        <v>18</v>
      </c>
      <c r="F11" s="149" t="s">
        <v>18</v>
      </c>
      <c r="G11" s="149" t="s">
        <v>18</v>
      </c>
      <c r="H11" s="149" t="s">
        <v>18</v>
      </c>
      <c r="I11" s="149" t="s">
        <v>19</v>
      </c>
      <c r="J11" s="149" t="s">
        <v>19</v>
      </c>
      <c r="K11" s="149" t="s">
        <v>19</v>
      </c>
      <c r="L11" s="149" t="s">
        <v>19</v>
      </c>
      <c r="M11" s="149" t="s">
        <v>20</v>
      </c>
      <c r="N11" s="149" t="s">
        <v>20</v>
      </c>
      <c r="O11" s="149" t="s">
        <v>20</v>
      </c>
      <c r="P11" s="149" t="s">
        <v>20</v>
      </c>
      <c r="Q11" s="149" t="s">
        <v>21</v>
      </c>
      <c r="R11" s="149" t="s">
        <v>21</v>
      </c>
      <c r="S11" s="149" t="s">
        <v>21</v>
      </c>
      <c r="T11" s="149" t="s">
        <v>21</v>
      </c>
      <c r="U11" s="149" t="s">
        <v>22</v>
      </c>
      <c r="V11" s="149" t="s">
        <v>22</v>
      </c>
      <c r="W11" s="149" t="s">
        <v>22</v>
      </c>
      <c r="X11" s="149" t="s">
        <v>22</v>
      </c>
      <c r="Y11" s="149" t="s">
        <v>23</v>
      </c>
      <c r="Z11" s="149" t="s">
        <v>23</v>
      </c>
      <c r="AA11" s="149" t="s">
        <v>23</v>
      </c>
      <c r="AB11" s="149" t="s">
        <v>23</v>
      </c>
      <c r="AC11" s="149" t="s">
        <v>24</v>
      </c>
      <c r="AD11" s="149" t="s">
        <v>24</v>
      </c>
      <c r="AE11" s="149" t="s">
        <v>24</v>
      </c>
      <c r="AF11" s="149" t="s">
        <v>24</v>
      </c>
      <c r="AG11" s="149" t="s">
        <v>25</v>
      </c>
      <c r="AH11" s="149" t="s">
        <v>25</v>
      </c>
      <c r="AI11" s="149" t="s">
        <v>25</v>
      </c>
      <c r="AJ11" s="149" t="s">
        <v>25</v>
      </c>
      <c r="AK11" s="149" t="s">
        <v>26</v>
      </c>
      <c r="AL11" s="149" t="s">
        <v>26</v>
      </c>
      <c r="AM11" s="149" t="s">
        <v>26</v>
      </c>
      <c r="AN11" s="149" t="s">
        <v>26</v>
      </c>
      <c r="AO11" s="149" t="s">
        <v>27</v>
      </c>
      <c r="AP11" s="149" t="s">
        <v>27</v>
      </c>
      <c r="AQ11" s="149" t="s">
        <v>27</v>
      </c>
      <c r="AR11" s="149" t="s">
        <v>27</v>
      </c>
      <c r="AS11" s="149" t="s">
        <v>28</v>
      </c>
      <c r="AT11" s="149" t="s">
        <v>28</v>
      </c>
      <c r="AU11" s="149" t="s">
        <v>28</v>
      </c>
      <c r="AV11" s="149" t="s">
        <v>28</v>
      </c>
      <c r="AW11" s="149" t="s">
        <v>29</v>
      </c>
      <c r="AX11" s="149" t="s">
        <v>29</v>
      </c>
      <c r="AY11" s="149" t="s">
        <v>29</v>
      </c>
      <c r="AZ11" s="149" t="s">
        <v>29</v>
      </c>
      <c r="BA11" s="149" t="s">
        <v>30</v>
      </c>
      <c r="BB11" s="149" t="s">
        <v>30</v>
      </c>
      <c r="BC11" s="149" t="s">
        <v>30</v>
      </c>
      <c r="BD11" s="149" t="s">
        <v>30</v>
      </c>
      <c r="BE11" s="149" t="s">
        <v>31</v>
      </c>
      <c r="BF11" s="149" t="s">
        <v>31</v>
      </c>
      <c r="BG11" s="149" t="s">
        <v>31</v>
      </c>
      <c r="BH11" s="149" t="s">
        <v>31</v>
      </c>
    </row>
    <row r="12" spans="1:60" ht="15" customHeight="1" outlineLevel="1">
      <c r="A12" s="7" t="s">
        <v>33</v>
      </c>
      <c r="B12" s="150">
        <v>45565</v>
      </c>
      <c r="C12" s="150">
        <v>45473</v>
      </c>
      <c r="D12" s="150">
        <v>45382</v>
      </c>
      <c r="E12" s="150">
        <v>45291</v>
      </c>
      <c r="F12" s="150">
        <v>45199</v>
      </c>
      <c r="G12" s="150">
        <v>45107</v>
      </c>
      <c r="H12" s="150">
        <v>45016</v>
      </c>
      <c r="I12" s="150">
        <v>44926</v>
      </c>
      <c r="J12" s="150">
        <v>44834</v>
      </c>
      <c r="K12" s="150">
        <v>44742</v>
      </c>
      <c r="L12" s="150">
        <v>44651</v>
      </c>
      <c r="M12" s="150">
        <v>44561</v>
      </c>
      <c r="N12" s="150">
        <v>44469</v>
      </c>
      <c r="O12" s="150">
        <v>44377</v>
      </c>
      <c r="P12" s="150">
        <v>44286</v>
      </c>
      <c r="Q12" s="150">
        <v>44196</v>
      </c>
      <c r="R12" s="150">
        <v>44104</v>
      </c>
      <c r="S12" s="150">
        <v>44012</v>
      </c>
      <c r="T12" s="150">
        <v>43921</v>
      </c>
      <c r="U12" s="150">
        <v>43830</v>
      </c>
      <c r="V12" s="150">
        <v>43738</v>
      </c>
      <c r="W12" s="150">
        <v>43646</v>
      </c>
      <c r="X12" s="150">
        <v>43555</v>
      </c>
      <c r="Y12" s="150">
        <v>43465</v>
      </c>
      <c r="Z12" s="150">
        <v>43373</v>
      </c>
      <c r="AA12" s="150">
        <v>43281</v>
      </c>
      <c r="AB12" s="150">
        <v>43190</v>
      </c>
      <c r="AC12" s="150">
        <v>43100</v>
      </c>
      <c r="AD12" s="150">
        <v>43008</v>
      </c>
      <c r="AE12" s="150">
        <v>42916</v>
      </c>
      <c r="AF12" s="150">
        <v>42825</v>
      </c>
      <c r="AG12" s="150">
        <v>42735</v>
      </c>
      <c r="AH12" s="150">
        <v>42643</v>
      </c>
      <c r="AI12" s="150">
        <v>42551</v>
      </c>
      <c r="AJ12" s="150">
        <v>42460</v>
      </c>
      <c r="AK12" s="150">
        <v>42369</v>
      </c>
      <c r="AL12" s="150">
        <v>42277</v>
      </c>
      <c r="AM12" s="150">
        <v>42185</v>
      </c>
      <c r="AN12" s="150">
        <v>42094</v>
      </c>
      <c r="AO12" s="150">
        <v>42004</v>
      </c>
      <c r="AP12" s="150">
        <v>41912</v>
      </c>
      <c r="AQ12" s="150">
        <v>41820</v>
      </c>
      <c r="AR12" s="150">
        <v>41729</v>
      </c>
      <c r="AS12" s="150">
        <v>41639</v>
      </c>
      <c r="AT12" s="150">
        <v>41547</v>
      </c>
      <c r="AU12" s="150">
        <v>41455</v>
      </c>
      <c r="AV12" s="150">
        <v>41364</v>
      </c>
      <c r="AW12" s="150">
        <v>41274</v>
      </c>
      <c r="AX12" s="150">
        <v>41182</v>
      </c>
      <c r="AY12" s="150">
        <v>41090</v>
      </c>
      <c r="AZ12" s="150">
        <v>40999</v>
      </c>
      <c r="BA12" s="150">
        <v>40908</v>
      </c>
      <c r="BB12" s="150">
        <v>40816</v>
      </c>
      <c r="BC12" s="150">
        <v>40724</v>
      </c>
      <c r="BD12" s="150">
        <v>40633</v>
      </c>
      <c r="BE12" s="150">
        <v>40543</v>
      </c>
      <c r="BF12" s="150">
        <v>40451</v>
      </c>
      <c r="BG12" s="150">
        <v>40359</v>
      </c>
      <c r="BH12" s="150">
        <v>40268</v>
      </c>
    </row>
    <row r="13" spans="1:60" ht="15" customHeight="1" outlineLevel="1">
      <c r="A13" s="7" t="s">
        <v>34</v>
      </c>
      <c r="B13" s="150">
        <v>45564</v>
      </c>
      <c r="C13" s="150">
        <v>45472</v>
      </c>
      <c r="D13" s="150">
        <v>45381</v>
      </c>
      <c r="E13" s="150">
        <v>45290</v>
      </c>
      <c r="F13" s="150">
        <v>45198</v>
      </c>
      <c r="G13" s="150">
        <v>45106</v>
      </c>
      <c r="H13" s="150">
        <v>45015</v>
      </c>
      <c r="I13" s="150">
        <v>44925</v>
      </c>
      <c r="J13" s="150">
        <v>44833</v>
      </c>
      <c r="K13" s="150">
        <v>44741</v>
      </c>
      <c r="L13" s="150">
        <v>44650</v>
      </c>
      <c r="M13" s="150">
        <v>44560</v>
      </c>
      <c r="N13" s="150">
        <v>44468</v>
      </c>
      <c r="O13" s="150">
        <v>44376</v>
      </c>
      <c r="P13" s="150">
        <v>44285</v>
      </c>
      <c r="Q13" s="150">
        <v>44195</v>
      </c>
      <c r="R13" s="150">
        <v>44103</v>
      </c>
      <c r="S13" s="150">
        <v>44011</v>
      </c>
      <c r="T13" s="150">
        <v>43920</v>
      </c>
      <c r="U13" s="150">
        <v>43829</v>
      </c>
      <c r="V13" s="150">
        <v>43737</v>
      </c>
      <c r="W13" s="150">
        <v>43645</v>
      </c>
      <c r="X13" s="150">
        <v>43554</v>
      </c>
      <c r="Y13" s="150">
        <v>43464</v>
      </c>
      <c r="Z13" s="150">
        <v>43372</v>
      </c>
      <c r="AA13" s="150">
        <v>43280</v>
      </c>
      <c r="AB13" s="150">
        <v>43189</v>
      </c>
      <c r="AC13" s="150">
        <v>43099</v>
      </c>
      <c r="AD13" s="150">
        <v>43007</v>
      </c>
      <c r="AE13" s="150">
        <v>42915</v>
      </c>
      <c r="AF13" s="150">
        <v>42824</v>
      </c>
      <c r="AG13" s="150">
        <v>43099</v>
      </c>
      <c r="AH13" s="150">
        <v>43007</v>
      </c>
      <c r="AI13" s="150">
        <v>42915</v>
      </c>
      <c r="AJ13" s="150">
        <v>42824</v>
      </c>
      <c r="AK13" s="150">
        <v>42368</v>
      </c>
      <c r="AL13" s="150">
        <v>42276</v>
      </c>
      <c r="AM13" s="150">
        <v>42184</v>
      </c>
      <c r="AN13" s="150">
        <v>42093</v>
      </c>
      <c r="AO13" s="150">
        <v>42003</v>
      </c>
      <c r="AP13" s="150">
        <v>41911</v>
      </c>
      <c r="AQ13" s="150">
        <v>41819</v>
      </c>
      <c r="AR13" s="150">
        <v>42093</v>
      </c>
      <c r="AS13" s="150">
        <v>41638</v>
      </c>
      <c r="AT13" s="150">
        <v>41546</v>
      </c>
      <c r="AU13" s="150">
        <v>41819</v>
      </c>
      <c r="AV13" s="150">
        <v>41363</v>
      </c>
      <c r="AW13" s="150">
        <v>41273</v>
      </c>
      <c r="AX13" s="150">
        <v>41181</v>
      </c>
      <c r="AY13" s="150">
        <v>41089</v>
      </c>
      <c r="AZ13" s="150">
        <v>41363</v>
      </c>
      <c r="BA13" s="150">
        <v>41273</v>
      </c>
      <c r="BB13" s="150">
        <v>41181</v>
      </c>
      <c r="BC13" s="150">
        <v>41089</v>
      </c>
      <c r="BD13" s="150">
        <v>40998</v>
      </c>
      <c r="BE13" s="150">
        <v>41273</v>
      </c>
      <c r="BF13" s="150">
        <v>40907</v>
      </c>
      <c r="BG13" s="150">
        <v>40907</v>
      </c>
      <c r="BH13" s="150">
        <v>40907</v>
      </c>
    </row>
    <row r="14" spans="1:60" ht="15" customHeight="1" outlineLevel="1">
      <c r="A14" s="7" t="s">
        <v>35</v>
      </c>
      <c r="B14" s="151" t="s">
        <v>36</v>
      </c>
      <c r="C14" s="151" t="s">
        <v>36</v>
      </c>
      <c r="D14" s="151" t="s">
        <v>36</v>
      </c>
      <c r="E14" s="151" t="s">
        <v>36</v>
      </c>
      <c r="F14" s="151" t="s">
        <v>36</v>
      </c>
      <c r="G14" s="151" t="s">
        <v>36</v>
      </c>
      <c r="H14" s="151" t="s">
        <v>36</v>
      </c>
      <c r="I14" s="151" t="s">
        <v>36</v>
      </c>
      <c r="J14" s="151" t="s">
        <v>36</v>
      </c>
      <c r="K14" s="151" t="s">
        <v>36</v>
      </c>
      <c r="L14" s="151" t="s">
        <v>36</v>
      </c>
      <c r="M14" s="151" t="s">
        <v>36</v>
      </c>
      <c r="N14" s="151" t="s">
        <v>36</v>
      </c>
      <c r="O14" s="151" t="s">
        <v>36</v>
      </c>
      <c r="P14" s="151" t="s">
        <v>36</v>
      </c>
      <c r="Q14" s="151" t="s">
        <v>36</v>
      </c>
      <c r="R14" s="151" t="s">
        <v>36</v>
      </c>
      <c r="S14" s="151" t="s">
        <v>36</v>
      </c>
      <c r="T14" s="151" t="s">
        <v>36</v>
      </c>
      <c r="U14" s="151" t="s">
        <v>36</v>
      </c>
      <c r="V14" s="151" t="s">
        <v>36</v>
      </c>
      <c r="W14" s="151" t="s">
        <v>36</v>
      </c>
      <c r="X14" s="151" t="s">
        <v>36</v>
      </c>
      <c r="Y14" s="151" t="s">
        <v>36</v>
      </c>
      <c r="Z14" s="151" t="s">
        <v>36</v>
      </c>
      <c r="AA14" s="151" t="s">
        <v>36</v>
      </c>
      <c r="AB14" s="151" t="s">
        <v>36</v>
      </c>
      <c r="AC14" s="151" t="s">
        <v>36</v>
      </c>
      <c r="AD14" s="151" t="s">
        <v>36</v>
      </c>
      <c r="AE14" s="151" t="s">
        <v>36</v>
      </c>
      <c r="AF14" s="151" t="s">
        <v>36</v>
      </c>
      <c r="AG14" s="151" t="s">
        <v>36</v>
      </c>
      <c r="AH14" s="151" t="s">
        <v>36</v>
      </c>
      <c r="AI14" s="151" t="s">
        <v>36</v>
      </c>
      <c r="AJ14" s="151" t="s">
        <v>36</v>
      </c>
      <c r="AK14" s="151" t="s">
        <v>36</v>
      </c>
      <c r="AL14" s="151" t="s">
        <v>36</v>
      </c>
      <c r="AM14" s="151" t="s">
        <v>36</v>
      </c>
      <c r="AN14" s="151" t="s">
        <v>36</v>
      </c>
      <c r="AO14" s="151" t="s">
        <v>36</v>
      </c>
      <c r="AP14" s="151" t="s">
        <v>36</v>
      </c>
      <c r="AQ14" s="151" t="s">
        <v>36</v>
      </c>
      <c r="AR14" s="151" t="s">
        <v>36</v>
      </c>
      <c r="AS14" s="151" t="s">
        <v>36</v>
      </c>
      <c r="AT14" s="151" t="s">
        <v>36</v>
      </c>
      <c r="AU14" s="151" t="s">
        <v>36</v>
      </c>
      <c r="AV14" s="151" t="s">
        <v>36</v>
      </c>
      <c r="AW14" s="151" t="s">
        <v>36</v>
      </c>
      <c r="AX14" s="151" t="s">
        <v>36</v>
      </c>
      <c r="AY14" s="151" t="s">
        <v>36</v>
      </c>
      <c r="AZ14" s="151" t="s">
        <v>36</v>
      </c>
      <c r="BA14" s="151" t="s">
        <v>36</v>
      </c>
      <c r="BB14" s="151" t="s">
        <v>36</v>
      </c>
      <c r="BC14" s="151" t="s">
        <v>36</v>
      </c>
      <c r="BD14" s="151" t="s">
        <v>36</v>
      </c>
      <c r="BE14" s="151" t="s">
        <v>36</v>
      </c>
      <c r="BF14" s="151" t="s">
        <v>36</v>
      </c>
      <c r="BG14" s="151" t="s">
        <v>36</v>
      </c>
      <c r="BH14" s="151" t="s">
        <v>36</v>
      </c>
    </row>
    <row r="15" spans="1:60" ht="15" customHeight="1" outlineLevel="1">
      <c r="A15" s="7" t="s">
        <v>37</v>
      </c>
      <c r="B15" s="151" t="s">
        <v>38</v>
      </c>
      <c r="C15" s="151" t="s">
        <v>38</v>
      </c>
      <c r="D15" s="151" t="s">
        <v>38</v>
      </c>
      <c r="E15" s="151" t="s">
        <v>38</v>
      </c>
      <c r="F15" s="151" t="s">
        <v>38</v>
      </c>
      <c r="G15" s="151" t="s">
        <v>38</v>
      </c>
      <c r="H15" s="151" t="s">
        <v>38</v>
      </c>
      <c r="I15" s="151" t="s">
        <v>38</v>
      </c>
      <c r="J15" s="151" t="s">
        <v>38</v>
      </c>
      <c r="K15" s="151" t="s">
        <v>38</v>
      </c>
      <c r="L15" s="151" t="s">
        <v>38</v>
      </c>
      <c r="M15" s="151" t="s">
        <v>38</v>
      </c>
      <c r="N15" s="151" t="s">
        <v>38</v>
      </c>
      <c r="O15" s="151" t="s">
        <v>38</v>
      </c>
      <c r="P15" s="151" t="s">
        <v>38</v>
      </c>
      <c r="Q15" s="151" t="s">
        <v>38</v>
      </c>
      <c r="R15" s="151" t="s">
        <v>38</v>
      </c>
      <c r="S15" s="151" t="s">
        <v>38</v>
      </c>
      <c r="T15" s="151" t="s">
        <v>38</v>
      </c>
      <c r="U15" s="151" t="s">
        <v>38</v>
      </c>
      <c r="V15" s="151" t="s">
        <v>38</v>
      </c>
      <c r="W15" s="151" t="s">
        <v>38</v>
      </c>
      <c r="X15" s="151" t="s">
        <v>38</v>
      </c>
      <c r="Y15" s="151" t="s">
        <v>38</v>
      </c>
      <c r="Z15" s="151" t="s">
        <v>38</v>
      </c>
      <c r="AA15" s="151" t="s">
        <v>38</v>
      </c>
      <c r="AB15" s="151" t="s">
        <v>38</v>
      </c>
      <c r="AC15" s="151" t="s">
        <v>38</v>
      </c>
      <c r="AD15" s="151" t="s">
        <v>38</v>
      </c>
      <c r="AE15" s="151" t="s">
        <v>38</v>
      </c>
      <c r="AF15" s="151" t="s">
        <v>38</v>
      </c>
      <c r="AG15" s="151" t="s">
        <v>38</v>
      </c>
      <c r="AH15" s="151" t="s">
        <v>38</v>
      </c>
      <c r="AI15" s="151" t="s">
        <v>38</v>
      </c>
      <c r="AJ15" s="151" t="s">
        <v>38</v>
      </c>
      <c r="AK15" s="151" t="s">
        <v>38</v>
      </c>
      <c r="AL15" s="151" t="s">
        <v>38</v>
      </c>
      <c r="AM15" s="151" t="s">
        <v>38</v>
      </c>
      <c r="AN15" s="151" t="s">
        <v>38</v>
      </c>
      <c r="AO15" s="151" t="s">
        <v>38</v>
      </c>
      <c r="AP15" s="151" t="s">
        <v>38</v>
      </c>
      <c r="AQ15" s="151" t="s">
        <v>38</v>
      </c>
      <c r="AR15" s="151" t="s">
        <v>38</v>
      </c>
      <c r="AS15" s="151" t="s">
        <v>38</v>
      </c>
      <c r="AT15" s="151" t="s">
        <v>38</v>
      </c>
      <c r="AU15" s="151" t="s">
        <v>38</v>
      </c>
      <c r="AV15" s="151" t="s">
        <v>38</v>
      </c>
      <c r="AW15" s="151" t="s">
        <v>38</v>
      </c>
      <c r="AX15" s="151" t="s">
        <v>38</v>
      </c>
      <c r="AY15" s="151" t="s">
        <v>38</v>
      </c>
      <c r="AZ15" s="151" t="s">
        <v>38</v>
      </c>
      <c r="BA15" s="151" t="s">
        <v>38</v>
      </c>
      <c r="BB15" s="151" t="s">
        <v>38</v>
      </c>
      <c r="BC15" s="151" t="s">
        <v>38</v>
      </c>
      <c r="BD15" s="151" t="s">
        <v>38</v>
      </c>
      <c r="BE15" s="151" t="s">
        <v>38</v>
      </c>
      <c r="BF15" s="151" t="s">
        <v>38</v>
      </c>
      <c r="BG15" s="151" t="s">
        <v>38</v>
      </c>
      <c r="BH15" s="151" t="s">
        <v>38</v>
      </c>
    </row>
    <row r="17" spans="1:60">
      <c r="A17" s="8" t="s">
        <v>39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>
      <c r="A18" s="8" t="s">
        <v>40</v>
      </c>
      <c r="B18" s="9" t="s">
        <v>605</v>
      </c>
      <c r="C18" s="9" t="s">
        <v>604</v>
      </c>
      <c r="D18" s="9" t="s">
        <v>603</v>
      </c>
      <c r="E18" s="9" t="s">
        <v>41</v>
      </c>
      <c r="F18" s="9" t="s">
        <v>602</v>
      </c>
      <c r="G18" s="9" t="s">
        <v>601</v>
      </c>
      <c r="H18" s="9" t="s">
        <v>600</v>
      </c>
      <c r="I18" s="9" t="s">
        <v>42</v>
      </c>
      <c r="J18" s="9" t="s">
        <v>599</v>
      </c>
      <c r="K18" s="9" t="s">
        <v>598</v>
      </c>
      <c r="L18" s="9" t="s">
        <v>597</v>
      </c>
      <c r="M18" s="9" t="s">
        <v>43</v>
      </c>
      <c r="N18" s="9" t="s">
        <v>596</v>
      </c>
      <c r="O18" s="9" t="s">
        <v>595</v>
      </c>
      <c r="P18" s="9" t="s">
        <v>594</v>
      </c>
      <c r="Q18" s="9" t="s">
        <v>44</v>
      </c>
      <c r="R18" s="9" t="s">
        <v>593</v>
      </c>
      <c r="S18" s="9" t="s">
        <v>592</v>
      </c>
      <c r="T18" s="9" t="s">
        <v>591</v>
      </c>
      <c r="U18" s="9" t="s">
        <v>45</v>
      </c>
      <c r="V18" s="9" t="s">
        <v>590</v>
      </c>
      <c r="W18" s="9" t="s">
        <v>589</v>
      </c>
      <c r="X18" s="9" t="s">
        <v>588</v>
      </c>
      <c r="Y18" s="9" t="s">
        <v>46</v>
      </c>
      <c r="Z18" s="9" t="s">
        <v>587</v>
      </c>
      <c r="AA18" s="9" t="s">
        <v>586</v>
      </c>
      <c r="AB18" s="9" t="s">
        <v>585</v>
      </c>
      <c r="AC18" s="9" t="s">
        <v>47</v>
      </c>
      <c r="AD18" s="9" t="s">
        <v>584</v>
      </c>
      <c r="AE18" s="9" t="s">
        <v>583</v>
      </c>
      <c r="AF18" s="9" t="s">
        <v>582</v>
      </c>
      <c r="AG18" s="9" t="s">
        <v>48</v>
      </c>
      <c r="AH18" s="9" t="s">
        <v>581</v>
      </c>
      <c r="AI18" s="9" t="s">
        <v>580</v>
      </c>
      <c r="AJ18" s="9" t="s">
        <v>579</v>
      </c>
      <c r="AK18" s="9" t="s">
        <v>49</v>
      </c>
      <c r="AL18" s="9" t="s">
        <v>578</v>
      </c>
      <c r="AM18" s="9" t="s">
        <v>577</v>
      </c>
      <c r="AN18" s="9" t="s">
        <v>576</v>
      </c>
      <c r="AO18" s="9" t="s">
        <v>50</v>
      </c>
      <c r="AP18" s="9" t="s">
        <v>575</v>
      </c>
      <c r="AQ18" s="9" t="s">
        <v>574</v>
      </c>
      <c r="AR18" s="9" t="s">
        <v>573</v>
      </c>
      <c r="AS18" s="9" t="s">
        <v>51</v>
      </c>
      <c r="AT18" s="9" t="s">
        <v>572</v>
      </c>
      <c r="AU18" s="9" t="s">
        <v>571</v>
      </c>
      <c r="AV18" s="9" t="s">
        <v>570</v>
      </c>
      <c r="AW18" s="9" t="s">
        <v>52</v>
      </c>
      <c r="AX18" s="9" t="s">
        <v>569</v>
      </c>
      <c r="AY18" s="9" t="s">
        <v>568</v>
      </c>
      <c r="AZ18" s="9" t="s">
        <v>567</v>
      </c>
      <c r="BA18" s="9" t="s">
        <v>53</v>
      </c>
      <c r="BB18" s="9" t="s">
        <v>566</v>
      </c>
      <c r="BC18" s="9" t="s">
        <v>565</v>
      </c>
      <c r="BD18" s="9" t="s">
        <v>564</v>
      </c>
      <c r="BE18" s="9" t="s">
        <v>54</v>
      </c>
      <c r="BF18" s="9" t="s">
        <v>563</v>
      </c>
      <c r="BG18" s="9" t="s">
        <v>562</v>
      </c>
      <c r="BH18" s="9" t="s">
        <v>561</v>
      </c>
    </row>
    <row r="19" spans="1:60" ht="15" customHeight="1">
      <c r="A19" s="10" t="s">
        <v>56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 customHeight="1">
      <c r="A20" s="12" t="s">
        <v>57</v>
      </c>
      <c r="B20" s="38">
        <v>39885</v>
      </c>
      <c r="C20" s="38">
        <v>38329</v>
      </c>
      <c r="D20" s="38">
        <v>35635</v>
      </c>
      <c r="E20" s="38">
        <v>38706</v>
      </c>
      <c r="F20" s="38">
        <v>33643</v>
      </c>
      <c r="G20" s="38">
        <v>31498</v>
      </c>
      <c r="H20" s="38">
        <v>28101</v>
      </c>
      <c r="I20" s="38">
        <v>31255</v>
      </c>
      <c r="J20" s="38">
        <v>27237</v>
      </c>
      <c r="K20" s="38">
        <v>28152</v>
      </c>
      <c r="L20" s="38">
        <v>26998</v>
      </c>
      <c r="M20" s="38">
        <v>32640</v>
      </c>
      <c r="N20" s="38">
        <v>28276</v>
      </c>
      <c r="O20" s="38">
        <v>28580</v>
      </c>
      <c r="P20" s="38">
        <v>25439</v>
      </c>
      <c r="Q20" s="38">
        <v>27188</v>
      </c>
      <c r="R20" s="38">
        <v>21221</v>
      </c>
      <c r="S20" s="38">
        <v>18321</v>
      </c>
      <c r="T20" s="38">
        <v>17440</v>
      </c>
      <c r="U20" s="38">
        <v>20736</v>
      </c>
      <c r="V20" s="38">
        <v>17383</v>
      </c>
      <c r="W20" s="38">
        <v>16624</v>
      </c>
      <c r="X20" s="38">
        <v>14912</v>
      </c>
      <c r="Y20" s="38">
        <v>16640</v>
      </c>
      <c r="Z20" s="38">
        <v>13539</v>
      </c>
      <c r="AA20" s="38">
        <v>13038</v>
      </c>
      <c r="AB20" s="38">
        <v>11795</v>
      </c>
      <c r="AC20" s="38">
        <v>12779</v>
      </c>
      <c r="AD20" s="38">
        <v>10142</v>
      </c>
      <c r="AE20" s="37">
        <v>9164</v>
      </c>
      <c r="AF20" s="37">
        <v>7857</v>
      </c>
      <c r="AG20" s="37">
        <v>8809</v>
      </c>
      <c r="AH20" s="37">
        <v>6816</v>
      </c>
      <c r="AI20" s="37">
        <v>6239</v>
      </c>
      <c r="AJ20" s="37">
        <v>5201</v>
      </c>
      <c r="AK20" s="37">
        <v>5637</v>
      </c>
      <c r="AL20" s="37">
        <v>4299</v>
      </c>
      <c r="AM20" s="37">
        <v>3827</v>
      </c>
      <c r="AN20" s="37">
        <v>3317</v>
      </c>
      <c r="AO20" s="37">
        <v>3594</v>
      </c>
      <c r="AP20" s="37">
        <v>2957</v>
      </c>
      <c r="AQ20" s="37">
        <v>2676</v>
      </c>
      <c r="AR20" s="37">
        <v>2265</v>
      </c>
      <c r="AS20" s="37">
        <v>2344</v>
      </c>
      <c r="AT20" s="37">
        <v>1798</v>
      </c>
      <c r="AU20" s="37">
        <v>1599</v>
      </c>
      <c r="AV20" s="37">
        <v>1245</v>
      </c>
      <c r="AW20" s="37">
        <v>1329</v>
      </c>
      <c r="AX20" s="37">
        <v>1086</v>
      </c>
      <c r="AY20" s="37">
        <v>992</v>
      </c>
      <c r="AZ20" s="37">
        <v>872</v>
      </c>
      <c r="BA20" s="37">
        <v>943</v>
      </c>
      <c r="BB20" s="37">
        <v>798</v>
      </c>
      <c r="BC20" s="37">
        <v>776</v>
      </c>
      <c r="BD20" s="37">
        <v>637</v>
      </c>
      <c r="BE20" s="37">
        <v>654</v>
      </c>
      <c r="BF20" s="37">
        <v>450</v>
      </c>
      <c r="BG20" s="37">
        <v>424</v>
      </c>
      <c r="BH20" s="37">
        <v>340</v>
      </c>
    </row>
    <row r="21" spans="1:60" ht="15" customHeight="1">
      <c r="A21" s="15" t="s">
        <v>58</v>
      </c>
      <c r="B21" s="38">
        <v>39885</v>
      </c>
      <c r="C21" s="38">
        <v>38329</v>
      </c>
      <c r="D21" s="38">
        <v>35635</v>
      </c>
      <c r="E21" s="38">
        <v>38706</v>
      </c>
      <c r="F21" s="38">
        <v>33643</v>
      </c>
      <c r="G21" s="38">
        <v>31498</v>
      </c>
      <c r="H21" s="38">
        <v>28101</v>
      </c>
      <c r="I21" s="38">
        <v>31255</v>
      </c>
      <c r="J21" s="38">
        <v>27237</v>
      </c>
      <c r="K21" s="38">
        <v>28152</v>
      </c>
      <c r="L21" s="38">
        <v>26998</v>
      </c>
      <c r="M21" s="38">
        <v>32640</v>
      </c>
      <c r="N21" s="38">
        <v>28276</v>
      </c>
      <c r="O21" s="38">
        <v>28580</v>
      </c>
      <c r="P21" s="38">
        <v>25439</v>
      </c>
      <c r="Q21" s="38">
        <v>27188</v>
      </c>
      <c r="R21" s="38">
        <v>21221</v>
      </c>
      <c r="S21" s="38">
        <v>18321</v>
      </c>
      <c r="T21" s="38">
        <v>17440</v>
      </c>
      <c r="U21" s="38">
        <v>20736</v>
      </c>
      <c r="V21" s="38">
        <v>17383</v>
      </c>
      <c r="W21" s="38">
        <v>16624</v>
      </c>
      <c r="X21" s="38">
        <v>14912</v>
      </c>
      <c r="Y21" s="38">
        <v>16640</v>
      </c>
      <c r="Z21" s="38">
        <v>13539</v>
      </c>
      <c r="AA21" s="38">
        <v>13038</v>
      </c>
      <c r="AB21" s="38">
        <v>11795</v>
      </c>
      <c r="AC21" s="38">
        <v>12779</v>
      </c>
      <c r="AD21" s="38">
        <v>10142</v>
      </c>
      <c r="AE21" s="37">
        <v>9164</v>
      </c>
      <c r="AF21" s="37">
        <v>7857</v>
      </c>
      <c r="AG21" s="37">
        <v>8809</v>
      </c>
      <c r="AH21" s="37">
        <v>6816</v>
      </c>
      <c r="AI21" s="37">
        <v>6239</v>
      </c>
      <c r="AJ21" s="37">
        <v>5201</v>
      </c>
      <c r="AK21" s="37">
        <v>5637</v>
      </c>
      <c r="AL21" s="37">
        <v>4299</v>
      </c>
      <c r="AM21" s="37">
        <v>3827</v>
      </c>
      <c r="AN21" s="37">
        <v>3317</v>
      </c>
      <c r="AO21" s="37">
        <v>3594</v>
      </c>
      <c r="AP21" s="37">
        <v>2957</v>
      </c>
      <c r="AQ21" s="37">
        <v>2676</v>
      </c>
      <c r="AR21" s="37">
        <v>2265</v>
      </c>
      <c r="AS21" s="37">
        <v>2344</v>
      </c>
      <c r="AT21" s="37">
        <v>1798</v>
      </c>
      <c r="AU21" s="37">
        <v>1599</v>
      </c>
      <c r="AV21" s="37">
        <v>1245</v>
      </c>
      <c r="AW21" s="37">
        <v>1329</v>
      </c>
      <c r="AX21" s="37">
        <v>1086</v>
      </c>
      <c r="AY21" s="37">
        <v>992</v>
      </c>
      <c r="AZ21" s="37">
        <v>872</v>
      </c>
      <c r="BA21" s="37">
        <v>943</v>
      </c>
      <c r="BB21" s="37">
        <v>798</v>
      </c>
      <c r="BC21" s="37">
        <v>776</v>
      </c>
      <c r="BD21" s="37">
        <v>637</v>
      </c>
      <c r="BE21" s="37">
        <v>654</v>
      </c>
      <c r="BF21" s="37">
        <v>450</v>
      </c>
      <c r="BG21" s="37">
        <v>424</v>
      </c>
      <c r="BH21" s="37">
        <v>340</v>
      </c>
    </row>
    <row r="22" spans="1:60" ht="15" customHeight="1">
      <c r="A22" s="12" t="s">
        <v>59</v>
      </c>
      <c r="B22" s="37">
        <v>704</v>
      </c>
      <c r="C22" s="37">
        <v>742</v>
      </c>
      <c r="D22" s="37">
        <v>820</v>
      </c>
      <c r="E22" s="37">
        <v>1405</v>
      </c>
      <c r="F22" s="37">
        <v>503</v>
      </c>
      <c r="G22" s="37">
        <v>501</v>
      </c>
      <c r="H22" s="37">
        <v>544</v>
      </c>
      <c r="I22" s="37">
        <v>910</v>
      </c>
      <c r="J22" s="37">
        <v>477</v>
      </c>
      <c r="K22" s="37">
        <v>670</v>
      </c>
      <c r="L22" s="37">
        <v>910</v>
      </c>
      <c r="M22" s="37">
        <v>1031</v>
      </c>
      <c r="N22" s="37">
        <v>734</v>
      </c>
      <c r="O22" s="37">
        <v>497</v>
      </c>
      <c r="P22" s="37">
        <v>732</v>
      </c>
      <c r="Q22" s="37">
        <v>884</v>
      </c>
      <c r="R22" s="37">
        <v>249</v>
      </c>
      <c r="S22" s="37">
        <v>366</v>
      </c>
      <c r="T22" s="37">
        <v>297</v>
      </c>
      <c r="U22" s="37">
        <v>346</v>
      </c>
      <c r="V22" s="37">
        <v>269</v>
      </c>
      <c r="W22" s="37">
        <v>262</v>
      </c>
      <c r="X22" s="37">
        <v>165</v>
      </c>
      <c r="Y22" s="37">
        <v>274</v>
      </c>
      <c r="Z22" s="37">
        <v>188</v>
      </c>
      <c r="AA22" s="37">
        <v>193</v>
      </c>
      <c r="AB22" s="37">
        <v>171</v>
      </c>
      <c r="AC22" s="37">
        <v>193</v>
      </c>
      <c r="AD22" s="37">
        <v>186</v>
      </c>
      <c r="AE22" s="37">
        <v>157</v>
      </c>
      <c r="AF22" s="37">
        <v>175</v>
      </c>
      <c r="AG22" s="38"/>
      <c r="AH22" s="37">
        <v>195</v>
      </c>
      <c r="AI22" s="37">
        <v>197</v>
      </c>
      <c r="AJ22" s="37">
        <v>181</v>
      </c>
      <c r="AK22" s="37">
        <v>204</v>
      </c>
      <c r="AL22" s="37">
        <v>202</v>
      </c>
      <c r="AM22" s="37">
        <v>215</v>
      </c>
      <c r="AN22" s="37">
        <v>226</v>
      </c>
      <c r="AO22" s="37">
        <v>257</v>
      </c>
      <c r="AP22" s="37">
        <v>246</v>
      </c>
      <c r="AQ22" s="37">
        <v>234</v>
      </c>
      <c r="AR22" s="37">
        <v>237</v>
      </c>
      <c r="AS22" s="37">
        <v>241</v>
      </c>
      <c r="AT22" s="37">
        <v>218</v>
      </c>
      <c r="AU22" s="37">
        <v>214</v>
      </c>
      <c r="AV22" s="37">
        <v>213</v>
      </c>
      <c r="AW22" s="37">
        <v>256</v>
      </c>
      <c r="AX22" s="37">
        <v>176</v>
      </c>
      <c r="AY22" s="37">
        <v>192</v>
      </c>
      <c r="AZ22" s="37">
        <v>186</v>
      </c>
      <c r="BA22" s="37">
        <v>188</v>
      </c>
      <c r="BB22" s="37">
        <v>156</v>
      </c>
      <c r="BC22" s="37">
        <v>119</v>
      </c>
      <c r="BD22" s="36">
        <v>94</v>
      </c>
      <c r="BE22" s="36">
        <v>76</v>
      </c>
      <c r="BF22" s="36">
        <v>17</v>
      </c>
      <c r="BG22" s="36">
        <v>8</v>
      </c>
      <c r="BH22" s="36">
        <v>5</v>
      </c>
    </row>
    <row r="23" spans="1:60" ht="15" customHeight="1">
      <c r="A23" s="17" t="s">
        <v>60</v>
      </c>
      <c r="B23" s="39">
        <v>40589</v>
      </c>
      <c r="C23" s="39">
        <v>39071</v>
      </c>
      <c r="D23" s="39">
        <v>36455</v>
      </c>
      <c r="E23" s="39">
        <v>40111</v>
      </c>
      <c r="F23" s="39">
        <v>34146</v>
      </c>
      <c r="G23" s="39">
        <v>31999</v>
      </c>
      <c r="H23" s="39">
        <v>28645</v>
      </c>
      <c r="I23" s="39">
        <v>32165</v>
      </c>
      <c r="J23" s="39">
        <v>27714</v>
      </c>
      <c r="K23" s="39">
        <v>28822</v>
      </c>
      <c r="L23" s="39">
        <v>27908</v>
      </c>
      <c r="M23" s="39">
        <v>33671</v>
      </c>
      <c r="N23" s="39">
        <v>29010</v>
      </c>
      <c r="O23" s="39">
        <v>29077</v>
      </c>
      <c r="P23" s="39">
        <v>26171</v>
      </c>
      <c r="Q23" s="39">
        <v>28072</v>
      </c>
      <c r="R23" s="39">
        <v>21470</v>
      </c>
      <c r="S23" s="39">
        <v>18687</v>
      </c>
      <c r="T23" s="39">
        <v>17737</v>
      </c>
      <c r="U23" s="39">
        <v>21082</v>
      </c>
      <c r="V23" s="39">
        <v>17652</v>
      </c>
      <c r="W23" s="39">
        <v>16886</v>
      </c>
      <c r="X23" s="39">
        <v>15077</v>
      </c>
      <c r="Y23" s="39">
        <v>16914</v>
      </c>
      <c r="Z23" s="39">
        <v>13727</v>
      </c>
      <c r="AA23" s="39">
        <v>13231</v>
      </c>
      <c r="AB23" s="39">
        <v>11966</v>
      </c>
      <c r="AC23" s="39">
        <v>12972</v>
      </c>
      <c r="AD23" s="39">
        <v>10328</v>
      </c>
      <c r="AE23" s="40">
        <v>9321</v>
      </c>
      <c r="AF23" s="40">
        <v>8032</v>
      </c>
      <c r="AG23" s="40">
        <v>8809</v>
      </c>
      <c r="AH23" s="40">
        <v>7011</v>
      </c>
      <c r="AI23" s="40">
        <v>6436</v>
      </c>
      <c r="AJ23" s="40">
        <v>5382</v>
      </c>
      <c r="AK23" s="40">
        <v>5841</v>
      </c>
      <c r="AL23" s="40">
        <v>4501</v>
      </c>
      <c r="AM23" s="40">
        <v>4042</v>
      </c>
      <c r="AN23" s="40">
        <v>3543</v>
      </c>
      <c r="AO23" s="40">
        <v>3851</v>
      </c>
      <c r="AP23" s="40">
        <v>3203</v>
      </c>
      <c r="AQ23" s="40">
        <v>2910</v>
      </c>
      <c r="AR23" s="40">
        <v>2502</v>
      </c>
      <c r="AS23" s="40">
        <v>2585</v>
      </c>
      <c r="AT23" s="40">
        <v>2016</v>
      </c>
      <c r="AU23" s="40">
        <v>1813</v>
      </c>
      <c r="AV23" s="40">
        <v>1458</v>
      </c>
      <c r="AW23" s="40">
        <v>1585</v>
      </c>
      <c r="AX23" s="40">
        <v>1262</v>
      </c>
      <c r="AY23" s="40">
        <v>1184</v>
      </c>
      <c r="AZ23" s="40">
        <v>1058</v>
      </c>
      <c r="BA23" s="40">
        <v>1131</v>
      </c>
      <c r="BB23" s="40">
        <v>954</v>
      </c>
      <c r="BC23" s="40">
        <v>895</v>
      </c>
      <c r="BD23" s="40">
        <v>731</v>
      </c>
      <c r="BE23" s="40">
        <v>730</v>
      </c>
      <c r="BF23" s="40">
        <v>467</v>
      </c>
      <c r="BG23" s="40">
        <v>432</v>
      </c>
      <c r="BH23" s="40">
        <v>345</v>
      </c>
    </row>
    <row r="24" spans="1:60" ht="15" customHeight="1">
      <c r="A24" s="10" t="s">
        <v>61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 customHeight="1">
      <c r="A25" s="12" t="s">
        <v>62</v>
      </c>
      <c r="B25" s="37">
        <v>7374</v>
      </c>
      <c r="C25" s="37">
        <v>7305</v>
      </c>
      <c r="D25" s="37">
        <v>6620</v>
      </c>
      <c r="E25" s="37">
        <v>7602</v>
      </c>
      <c r="F25" s="37">
        <v>6197</v>
      </c>
      <c r="G25" s="37">
        <v>5987</v>
      </c>
      <c r="H25" s="37">
        <v>6218</v>
      </c>
      <c r="I25" s="37">
        <v>6841</v>
      </c>
      <c r="J25" s="37">
        <v>5716</v>
      </c>
      <c r="K25" s="37">
        <v>5192</v>
      </c>
      <c r="L25" s="37">
        <v>6005</v>
      </c>
      <c r="M25" s="37">
        <v>6348</v>
      </c>
      <c r="N25" s="37">
        <v>5771</v>
      </c>
      <c r="O25" s="37">
        <v>5399</v>
      </c>
      <c r="P25" s="37">
        <v>5131</v>
      </c>
      <c r="Q25" s="37">
        <v>5210</v>
      </c>
      <c r="R25" s="37">
        <v>4194</v>
      </c>
      <c r="S25" s="37">
        <v>3829</v>
      </c>
      <c r="T25" s="37">
        <v>3459</v>
      </c>
      <c r="U25" s="37">
        <v>3491</v>
      </c>
      <c r="V25" s="37">
        <v>3155</v>
      </c>
      <c r="W25" s="37">
        <v>3307</v>
      </c>
      <c r="X25" s="37">
        <v>2816</v>
      </c>
      <c r="Y25" s="37">
        <v>2796</v>
      </c>
      <c r="Z25" s="37">
        <v>2418</v>
      </c>
      <c r="AA25" s="37">
        <v>2214</v>
      </c>
      <c r="AB25" s="37">
        <v>1927</v>
      </c>
      <c r="AC25" s="37">
        <v>1611</v>
      </c>
      <c r="AD25" s="37">
        <v>1448</v>
      </c>
      <c r="AE25" s="37">
        <v>1237</v>
      </c>
      <c r="AF25" s="37">
        <v>1159</v>
      </c>
      <c r="AG25" s="37">
        <v>1047</v>
      </c>
      <c r="AH25" s="37">
        <v>987</v>
      </c>
      <c r="AI25" s="37">
        <v>917</v>
      </c>
      <c r="AJ25" s="37">
        <v>838</v>
      </c>
      <c r="AK25" s="37">
        <v>824</v>
      </c>
      <c r="AL25" s="37">
        <v>720</v>
      </c>
      <c r="AM25" s="37">
        <v>668</v>
      </c>
      <c r="AN25" s="37">
        <v>654</v>
      </c>
      <c r="AO25" s="37">
        <v>653</v>
      </c>
      <c r="AP25" s="37">
        <v>565</v>
      </c>
      <c r="AQ25" s="37">
        <v>473</v>
      </c>
      <c r="AR25" s="37">
        <v>462</v>
      </c>
      <c r="AS25" s="37">
        <v>491</v>
      </c>
      <c r="AT25" s="37">
        <v>507</v>
      </c>
      <c r="AU25" s="37">
        <v>465</v>
      </c>
      <c r="AV25" s="37">
        <v>413</v>
      </c>
      <c r="AW25" s="37">
        <v>398</v>
      </c>
      <c r="AX25" s="37">
        <v>322</v>
      </c>
      <c r="AY25" s="37">
        <v>367</v>
      </c>
      <c r="AZ25" s="37">
        <v>277</v>
      </c>
      <c r="BA25" s="37">
        <v>247</v>
      </c>
      <c r="BB25" s="37">
        <v>236</v>
      </c>
      <c r="BC25" s="37">
        <v>210</v>
      </c>
      <c r="BD25" s="37">
        <v>167</v>
      </c>
      <c r="BE25" s="37">
        <v>151</v>
      </c>
      <c r="BF25" s="37">
        <v>131</v>
      </c>
      <c r="BG25" s="37">
        <v>111</v>
      </c>
      <c r="BH25" s="37">
        <v>100</v>
      </c>
    </row>
    <row r="26" spans="1:60" ht="15" customHeight="1">
      <c r="A26" s="15" t="s">
        <v>63</v>
      </c>
      <c r="B26" s="37">
        <v>7374</v>
      </c>
      <c r="C26" s="37">
        <v>7305</v>
      </c>
      <c r="D26" s="37">
        <v>6620</v>
      </c>
      <c r="E26" s="37">
        <v>7602</v>
      </c>
      <c r="F26" s="37">
        <v>6197</v>
      </c>
      <c r="G26" s="37">
        <v>5987</v>
      </c>
      <c r="H26" s="37">
        <v>6218</v>
      </c>
      <c r="I26" s="37">
        <v>6841</v>
      </c>
      <c r="J26" s="37">
        <v>5716</v>
      </c>
      <c r="K26" s="37">
        <v>5192</v>
      </c>
      <c r="L26" s="37">
        <v>6005</v>
      </c>
      <c r="M26" s="37">
        <v>6348</v>
      </c>
      <c r="N26" s="37">
        <v>5771</v>
      </c>
      <c r="O26" s="37">
        <v>5399</v>
      </c>
      <c r="P26" s="37">
        <v>5131</v>
      </c>
      <c r="Q26" s="37">
        <v>5210</v>
      </c>
      <c r="R26" s="37">
        <v>4194</v>
      </c>
      <c r="S26" s="37">
        <v>3829</v>
      </c>
      <c r="T26" s="37">
        <v>3459</v>
      </c>
      <c r="U26" s="37">
        <v>3491</v>
      </c>
      <c r="V26" s="37">
        <v>3155</v>
      </c>
      <c r="W26" s="37">
        <v>3307</v>
      </c>
      <c r="X26" s="37">
        <v>2816</v>
      </c>
      <c r="Y26" s="37">
        <v>2796</v>
      </c>
      <c r="Z26" s="37">
        <v>2418</v>
      </c>
      <c r="AA26" s="37">
        <v>2214</v>
      </c>
      <c r="AB26" s="37">
        <v>1927</v>
      </c>
      <c r="AC26" s="37">
        <v>1611</v>
      </c>
      <c r="AD26" s="37">
        <v>1448</v>
      </c>
      <c r="AE26" s="37">
        <v>1237</v>
      </c>
      <c r="AF26" s="37">
        <v>1159</v>
      </c>
      <c r="AG26" s="37">
        <v>1047</v>
      </c>
      <c r="AH26" s="37">
        <v>987</v>
      </c>
      <c r="AI26" s="37">
        <v>917</v>
      </c>
      <c r="AJ26" s="37">
        <v>838</v>
      </c>
      <c r="AK26" s="37">
        <v>824</v>
      </c>
      <c r="AL26" s="37">
        <v>720</v>
      </c>
      <c r="AM26" s="37">
        <v>668</v>
      </c>
      <c r="AN26" s="37">
        <v>654</v>
      </c>
      <c r="AO26" s="37">
        <v>653</v>
      </c>
      <c r="AP26" s="37">
        <v>565</v>
      </c>
      <c r="AQ26" s="37">
        <v>473</v>
      </c>
      <c r="AR26" s="37">
        <v>462</v>
      </c>
      <c r="AS26" s="37">
        <v>491</v>
      </c>
      <c r="AT26" s="37">
        <v>507</v>
      </c>
      <c r="AU26" s="37">
        <v>465</v>
      </c>
      <c r="AV26" s="37">
        <v>413</v>
      </c>
      <c r="AW26" s="37">
        <v>398</v>
      </c>
      <c r="AX26" s="37">
        <v>322</v>
      </c>
      <c r="AY26" s="37">
        <v>367</v>
      </c>
      <c r="AZ26" s="37">
        <v>277</v>
      </c>
      <c r="BA26" s="37">
        <v>247</v>
      </c>
      <c r="BB26" s="37">
        <v>236</v>
      </c>
      <c r="BC26" s="37">
        <v>210</v>
      </c>
      <c r="BD26" s="37">
        <v>167</v>
      </c>
      <c r="BE26" s="37">
        <v>151</v>
      </c>
      <c r="BF26" s="37">
        <v>131</v>
      </c>
      <c r="BG26" s="37">
        <v>111</v>
      </c>
      <c r="BH26" s="37">
        <v>100</v>
      </c>
    </row>
    <row r="27" spans="1:60" ht="15" customHeight="1">
      <c r="A27" s="20" t="s">
        <v>64</v>
      </c>
      <c r="B27" s="37">
        <v>7108</v>
      </c>
      <c r="C27" s="37">
        <v>7017</v>
      </c>
      <c r="D27" s="37">
        <v>6399</v>
      </c>
      <c r="E27" s="37">
        <v>7398</v>
      </c>
      <c r="F27" s="37">
        <v>6014</v>
      </c>
      <c r="G27" s="37">
        <v>5794</v>
      </c>
      <c r="H27" s="37">
        <v>6058</v>
      </c>
      <c r="I27" s="37">
        <v>6655</v>
      </c>
      <c r="J27" s="37">
        <v>5507</v>
      </c>
      <c r="K27" s="37">
        <v>4979</v>
      </c>
      <c r="L27" s="37">
        <v>5845</v>
      </c>
      <c r="M27" s="37">
        <v>6199</v>
      </c>
      <c r="N27" s="37">
        <v>5624</v>
      </c>
      <c r="O27" s="37">
        <v>5236</v>
      </c>
      <c r="P27" s="37">
        <v>5013</v>
      </c>
      <c r="Q27" s="37">
        <v>5090</v>
      </c>
      <c r="R27" s="37">
        <v>4078</v>
      </c>
      <c r="S27" s="37">
        <v>3712</v>
      </c>
      <c r="T27" s="37">
        <v>3365</v>
      </c>
      <c r="U27" s="37">
        <v>3401</v>
      </c>
      <c r="V27" s="37">
        <v>3064</v>
      </c>
      <c r="W27" s="37">
        <v>3198</v>
      </c>
      <c r="X27" s="37">
        <v>2729</v>
      </c>
      <c r="Y27" s="37">
        <v>2714</v>
      </c>
      <c r="Z27" s="37">
        <v>2346</v>
      </c>
      <c r="AA27" s="37">
        <v>2140</v>
      </c>
      <c r="AB27" s="37">
        <v>1871</v>
      </c>
      <c r="AC27" s="37">
        <v>1561</v>
      </c>
      <c r="AD27" s="37">
        <v>1401</v>
      </c>
      <c r="AE27" s="37">
        <v>1190</v>
      </c>
      <c r="AF27" s="37">
        <v>1125</v>
      </c>
      <c r="AG27" s="37">
        <v>1015</v>
      </c>
      <c r="AH27" s="37">
        <v>957</v>
      </c>
      <c r="AI27" s="37">
        <v>888</v>
      </c>
      <c r="AJ27" s="37">
        <v>816</v>
      </c>
      <c r="AK27" s="37">
        <v>802</v>
      </c>
      <c r="AL27" s="37">
        <v>655</v>
      </c>
      <c r="AM27" s="37">
        <v>602</v>
      </c>
      <c r="AN27" s="37">
        <v>593</v>
      </c>
      <c r="AO27" s="37">
        <v>635</v>
      </c>
      <c r="AP27" s="37">
        <v>549</v>
      </c>
      <c r="AQ27" s="37">
        <v>457</v>
      </c>
      <c r="AR27" s="37">
        <v>442</v>
      </c>
      <c r="AS27" s="37">
        <v>480</v>
      </c>
      <c r="AT27" s="37">
        <v>495</v>
      </c>
      <c r="AU27" s="37">
        <v>454</v>
      </c>
      <c r="AV27" s="37">
        <v>405</v>
      </c>
      <c r="AW27" s="38"/>
      <c r="AX27" s="38"/>
      <c r="AY27" s="38"/>
      <c r="AZ27" s="37">
        <v>272</v>
      </c>
      <c r="BA27" s="38"/>
      <c r="BB27" s="38"/>
      <c r="BC27" s="38"/>
      <c r="BD27" s="38"/>
      <c r="BE27" s="38"/>
      <c r="BF27" s="38"/>
      <c r="BG27" s="38"/>
      <c r="BH27" s="38"/>
    </row>
    <row r="28" spans="1:60" ht="15" customHeight="1">
      <c r="A28" s="20" t="s">
        <v>560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6">
        <v>44</v>
      </c>
      <c r="AM28" s="36">
        <v>45</v>
      </c>
      <c r="AN28" s="36">
        <v>44</v>
      </c>
      <c r="AO28" s="38"/>
      <c r="AP28" s="38"/>
      <c r="AQ28" s="38"/>
      <c r="AR28" s="36">
        <v>8</v>
      </c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</row>
    <row r="29" spans="1:60" ht="15" customHeight="1">
      <c r="A29" s="20" t="s">
        <v>65</v>
      </c>
      <c r="B29" s="37">
        <v>266</v>
      </c>
      <c r="C29" s="37">
        <v>288</v>
      </c>
      <c r="D29" s="37">
        <v>221</v>
      </c>
      <c r="E29" s="37">
        <v>204</v>
      </c>
      <c r="F29" s="37">
        <v>183</v>
      </c>
      <c r="G29" s="37">
        <v>193</v>
      </c>
      <c r="H29" s="37">
        <v>160</v>
      </c>
      <c r="I29" s="37">
        <v>186</v>
      </c>
      <c r="J29" s="37">
        <v>209</v>
      </c>
      <c r="K29" s="37">
        <v>213</v>
      </c>
      <c r="L29" s="37">
        <v>160</v>
      </c>
      <c r="M29" s="37">
        <v>149</v>
      </c>
      <c r="N29" s="37">
        <v>147</v>
      </c>
      <c r="O29" s="37">
        <v>163</v>
      </c>
      <c r="P29" s="37">
        <v>118</v>
      </c>
      <c r="Q29" s="37">
        <v>120</v>
      </c>
      <c r="R29" s="37">
        <v>116</v>
      </c>
      <c r="S29" s="37">
        <v>117</v>
      </c>
      <c r="T29" s="36">
        <v>94</v>
      </c>
      <c r="U29" s="36">
        <v>90</v>
      </c>
      <c r="V29" s="36">
        <v>91</v>
      </c>
      <c r="W29" s="37">
        <v>109</v>
      </c>
      <c r="X29" s="36">
        <v>87</v>
      </c>
      <c r="Y29" s="36">
        <v>82</v>
      </c>
      <c r="Z29" s="36">
        <v>72</v>
      </c>
      <c r="AA29" s="36">
        <v>74</v>
      </c>
      <c r="AB29" s="36">
        <v>56</v>
      </c>
      <c r="AC29" s="36">
        <v>50</v>
      </c>
      <c r="AD29" s="36">
        <v>47</v>
      </c>
      <c r="AE29" s="36">
        <v>47</v>
      </c>
      <c r="AF29" s="36">
        <v>34</v>
      </c>
      <c r="AG29" s="36">
        <v>32</v>
      </c>
      <c r="AH29" s="36">
        <v>30</v>
      </c>
      <c r="AI29" s="36">
        <v>29</v>
      </c>
      <c r="AJ29" s="36">
        <v>22</v>
      </c>
      <c r="AK29" s="36">
        <v>22</v>
      </c>
      <c r="AL29" s="36">
        <v>21</v>
      </c>
      <c r="AM29" s="36">
        <v>21</v>
      </c>
      <c r="AN29" s="36">
        <v>17</v>
      </c>
      <c r="AO29" s="36">
        <v>18</v>
      </c>
      <c r="AP29" s="36">
        <v>16</v>
      </c>
      <c r="AQ29" s="36">
        <v>16</v>
      </c>
      <c r="AR29" s="36">
        <v>12</v>
      </c>
      <c r="AS29" s="36">
        <v>11</v>
      </c>
      <c r="AT29" s="36">
        <v>12</v>
      </c>
      <c r="AU29" s="36">
        <v>11</v>
      </c>
      <c r="AV29" s="36">
        <v>8</v>
      </c>
      <c r="AW29" s="38"/>
      <c r="AX29" s="38"/>
      <c r="AY29" s="38"/>
      <c r="AZ29" s="36">
        <v>5</v>
      </c>
      <c r="BA29" s="38"/>
      <c r="BB29" s="38"/>
      <c r="BC29" s="38"/>
      <c r="BD29" s="38"/>
      <c r="BE29" s="38"/>
      <c r="BF29" s="38"/>
      <c r="BG29" s="38"/>
      <c r="BH29" s="38"/>
    </row>
    <row r="30" spans="1:60" ht="15" customHeight="1">
      <c r="A30" s="17" t="s">
        <v>66</v>
      </c>
      <c r="B30" s="39">
        <v>33215</v>
      </c>
      <c r="C30" s="39">
        <v>31766</v>
      </c>
      <c r="D30" s="39">
        <v>29835</v>
      </c>
      <c r="E30" s="39">
        <v>32509</v>
      </c>
      <c r="F30" s="39">
        <v>27949</v>
      </c>
      <c r="G30" s="39">
        <v>26012</v>
      </c>
      <c r="H30" s="39">
        <v>22427</v>
      </c>
      <c r="I30" s="39">
        <v>25324</v>
      </c>
      <c r="J30" s="39">
        <v>21998</v>
      </c>
      <c r="K30" s="39">
        <v>23630</v>
      </c>
      <c r="L30" s="39">
        <v>21903</v>
      </c>
      <c r="M30" s="39">
        <v>27323</v>
      </c>
      <c r="N30" s="39">
        <v>23239</v>
      </c>
      <c r="O30" s="39">
        <v>23678</v>
      </c>
      <c r="P30" s="39">
        <v>21040</v>
      </c>
      <c r="Q30" s="39">
        <v>22862</v>
      </c>
      <c r="R30" s="39">
        <v>17276</v>
      </c>
      <c r="S30" s="39">
        <v>14858</v>
      </c>
      <c r="T30" s="39">
        <v>14278</v>
      </c>
      <c r="U30" s="39">
        <v>17591</v>
      </c>
      <c r="V30" s="39">
        <v>14497</v>
      </c>
      <c r="W30" s="39">
        <v>13579</v>
      </c>
      <c r="X30" s="39">
        <v>12261</v>
      </c>
      <c r="Y30" s="39">
        <v>14118</v>
      </c>
      <c r="Z30" s="39">
        <v>11309</v>
      </c>
      <c r="AA30" s="39">
        <v>11017</v>
      </c>
      <c r="AB30" s="39">
        <v>10039</v>
      </c>
      <c r="AC30" s="39">
        <v>11361</v>
      </c>
      <c r="AD30" s="40">
        <v>8880</v>
      </c>
      <c r="AE30" s="40">
        <v>8084</v>
      </c>
      <c r="AF30" s="40">
        <v>6873</v>
      </c>
      <c r="AG30" s="40">
        <v>7762</v>
      </c>
      <c r="AH30" s="40">
        <v>6024</v>
      </c>
      <c r="AI30" s="40">
        <v>5519</v>
      </c>
      <c r="AJ30" s="40">
        <v>4544</v>
      </c>
      <c r="AK30" s="40">
        <v>5017</v>
      </c>
      <c r="AL30" s="40">
        <v>3781</v>
      </c>
      <c r="AM30" s="40">
        <v>3374</v>
      </c>
      <c r="AN30" s="40">
        <v>2889</v>
      </c>
      <c r="AO30" s="40">
        <v>3198</v>
      </c>
      <c r="AP30" s="40">
        <v>2638</v>
      </c>
      <c r="AQ30" s="40">
        <v>2437</v>
      </c>
      <c r="AR30" s="40">
        <v>2040</v>
      </c>
      <c r="AS30" s="40">
        <v>2094</v>
      </c>
      <c r="AT30" s="40">
        <v>1509</v>
      </c>
      <c r="AU30" s="40">
        <v>1348</v>
      </c>
      <c r="AV30" s="40">
        <v>1045</v>
      </c>
      <c r="AW30" s="40">
        <v>1187</v>
      </c>
      <c r="AX30" s="40">
        <v>940</v>
      </c>
      <c r="AY30" s="40">
        <v>817</v>
      </c>
      <c r="AZ30" s="40">
        <v>781</v>
      </c>
      <c r="BA30" s="40">
        <v>884</v>
      </c>
      <c r="BB30" s="40">
        <v>718</v>
      </c>
      <c r="BC30" s="40">
        <v>685</v>
      </c>
      <c r="BD30" s="40">
        <v>564</v>
      </c>
      <c r="BE30" s="40">
        <v>579</v>
      </c>
      <c r="BF30" s="40">
        <v>336</v>
      </c>
      <c r="BG30" s="40">
        <v>321</v>
      </c>
      <c r="BH30" s="40">
        <v>245</v>
      </c>
    </row>
    <row r="31" spans="1:60" ht="15" customHeight="1">
      <c r="A31" s="12" t="s">
        <v>67</v>
      </c>
      <c r="B31" s="38">
        <v>15857</v>
      </c>
      <c r="C31" s="38">
        <v>16878</v>
      </c>
      <c r="D31" s="38">
        <v>15771</v>
      </c>
      <c r="E31" s="38">
        <v>14976</v>
      </c>
      <c r="F31" s="38">
        <v>13821</v>
      </c>
      <c r="G31" s="38">
        <v>15840</v>
      </c>
      <c r="H31" s="38">
        <v>14056</v>
      </c>
      <c r="I31" s="38">
        <v>14314</v>
      </c>
      <c r="J31" s="38">
        <v>16334</v>
      </c>
      <c r="K31" s="38">
        <v>15272</v>
      </c>
      <c r="L31" s="38">
        <v>13379</v>
      </c>
      <c r="M31" s="38">
        <v>14738</v>
      </c>
      <c r="N31" s="38">
        <v>12816</v>
      </c>
      <c r="O31" s="38">
        <v>11311</v>
      </c>
      <c r="P31" s="37">
        <v>9662</v>
      </c>
      <c r="Q31" s="38">
        <v>10087</v>
      </c>
      <c r="R31" s="37">
        <v>9236</v>
      </c>
      <c r="S31" s="37">
        <v>8895</v>
      </c>
      <c r="T31" s="37">
        <v>8385</v>
      </c>
      <c r="U31" s="37">
        <v>8733</v>
      </c>
      <c r="V31" s="37">
        <v>7312</v>
      </c>
      <c r="W31" s="37">
        <v>6953</v>
      </c>
      <c r="X31" s="37">
        <v>5944</v>
      </c>
      <c r="Y31" s="37">
        <v>6298</v>
      </c>
      <c r="Z31" s="37">
        <v>5528</v>
      </c>
      <c r="AA31" s="37">
        <v>5154</v>
      </c>
      <c r="AB31" s="37">
        <v>4590</v>
      </c>
      <c r="AC31" s="37">
        <v>4009</v>
      </c>
      <c r="AD31" s="37">
        <v>3758</v>
      </c>
      <c r="AE31" s="37">
        <v>3683</v>
      </c>
      <c r="AF31" s="37">
        <v>3546</v>
      </c>
      <c r="AG31" s="37">
        <v>3195</v>
      </c>
      <c r="AH31" s="37">
        <v>2907</v>
      </c>
      <c r="AI31" s="37">
        <v>2785</v>
      </c>
      <c r="AJ31" s="37">
        <v>2534</v>
      </c>
      <c r="AK31" s="37">
        <v>2457</v>
      </c>
      <c r="AL31" s="37">
        <v>2322</v>
      </c>
      <c r="AM31" s="37">
        <v>2101</v>
      </c>
      <c r="AN31" s="37">
        <v>1956</v>
      </c>
      <c r="AO31" s="37">
        <v>2065</v>
      </c>
      <c r="AP31" s="37">
        <v>1241</v>
      </c>
      <c r="AQ31" s="37">
        <v>1047</v>
      </c>
      <c r="AR31" s="37">
        <v>965</v>
      </c>
      <c r="AS31" s="37">
        <v>961</v>
      </c>
      <c r="AT31" s="37">
        <v>773</v>
      </c>
      <c r="AU31" s="37">
        <v>786</v>
      </c>
      <c r="AV31" s="37">
        <v>672</v>
      </c>
      <c r="AW31" s="37">
        <v>664</v>
      </c>
      <c r="AX31" s="37">
        <v>261</v>
      </c>
      <c r="AY31" s="37">
        <v>634</v>
      </c>
      <c r="AZ31" s="37">
        <v>400</v>
      </c>
      <c r="BA31" s="37">
        <v>336</v>
      </c>
      <c r="BB31" s="37">
        <v>304</v>
      </c>
      <c r="BC31" s="37">
        <v>278</v>
      </c>
      <c r="BD31" s="37">
        <v>176</v>
      </c>
      <c r="BE31" s="37">
        <v>152</v>
      </c>
      <c r="BF31" s="37">
        <v>120</v>
      </c>
      <c r="BG31" s="37">
        <v>102</v>
      </c>
      <c r="BH31" s="36">
        <v>83</v>
      </c>
    </row>
    <row r="32" spans="1:60" ht="15" customHeight="1">
      <c r="A32" s="15" t="s">
        <v>68</v>
      </c>
      <c r="B32" s="37">
        <v>4187</v>
      </c>
      <c r="C32" s="37">
        <v>5820</v>
      </c>
      <c r="D32" s="37">
        <v>5522</v>
      </c>
      <c r="E32" s="37">
        <v>4771</v>
      </c>
      <c r="F32" s="37">
        <v>4310</v>
      </c>
      <c r="G32" s="37">
        <v>6228</v>
      </c>
      <c r="H32" s="37">
        <v>5037</v>
      </c>
      <c r="I32" s="37">
        <v>5806</v>
      </c>
      <c r="J32" s="37">
        <v>6686</v>
      </c>
      <c r="K32" s="37">
        <v>6050</v>
      </c>
      <c r="L32" s="37">
        <v>5275</v>
      </c>
      <c r="M32" s="37">
        <v>7316</v>
      </c>
      <c r="N32" s="37">
        <v>6117</v>
      </c>
      <c r="O32" s="37">
        <v>4797</v>
      </c>
      <c r="P32" s="37">
        <v>4161</v>
      </c>
      <c r="Q32" s="37">
        <v>4577</v>
      </c>
      <c r="R32" s="37">
        <v>4164</v>
      </c>
      <c r="S32" s="37">
        <v>4116</v>
      </c>
      <c r="T32" s="37">
        <v>4128</v>
      </c>
      <c r="U32" s="37">
        <v>4602</v>
      </c>
      <c r="V32" s="37">
        <v>3513</v>
      </c>
      <c r="W32" s="37">
        <v>3371</v>
      </c>
      <c r="X32" s="37">
        <v>2884</v>
      </c>
      <c r="Y32" s="37">
        <v>3228</v>
      </c>
      <c r="Z32" s="37">
        <v>2651</v>
      </c>
      <c r="AA32" s="37">
        <v>2400</v>
      </c>
      <c r="AB32" s="37">
        <v>2171</v>
      </c>
      <c r="AC32" s="37">
        <v>1883</v>
      </c>
      <c r="AD32" s="37">
        <v>1519</v>
      </c>
      <c r="AE32" s="37">
        <v>1566</v>
      </c>
      <c r="AF32" s="37">
        <v>1549</v>
      </c>
      <c r="AG32" s="37">
        <v>1474</v>
      </c>
      <c r="AH32" s="37">
        <v>1207</v>
      </c>
      <c r="AI32" s="37">
        <v>1157</v>
      </c>
      <c r="AJ32" s="37">
        <v>1053</v>
      </c>
      <c r="AK32" s="37">
        <v>1002</v>
      </c>
      <c r="AL32" s="37">
        <v>787</v>
      </c>
      <c r="AM32" s="37">
        <v>667</v>
      </c>
      <c r="AN32" s="37">
        <v>649</v>
      </c>
      <c r="AO32" s="37">
        <v>761</v>
      </c>
      <c r="AP32" s="37">
        <v>539</v>
      </c>
      <c r="AQ32" s="37">
        <v>476</v>
      </c>
      <c r="AR32" s="37">
        <v>404</v>
      </c>
      <c r="AS32" s="37">
        <v>463</v>
      </c>
      <c r="AT32" s="37">
        <v>341</v>
      </c>
      <c r="AU32" s="37">
        <v>380</v>
      </c>
      <c r="AV32" s="37">
        <v>334</v>
      </c>
      <c r="AW32" s="37">
        <v>367</v>
      </c>
      <c r="AX32" s="36">
        <v>18</v>
      </c>
      <c r="AY32" s="21">
        <v>-40</v>
      </c>
      <c r="AZ32" s="37">
        <v>209</v>
      </c>
      <c r="BA32" s="37">
        <v>212</v>
      </c>
      <c r="BB32" s="37">
        <v>196</v>
      </c>
      <c r="BC32" s="37">
        <v>179</v>
      </c>
      <c r="BD32" s="37">
        <v>119</v>
      </c>
      <c r="BE32" s="37">
        <v>106</v>
      </c>
      <c r="BF32" s="36">
        <v>77</v>
      </c>
      <c r="BG32" s="36">
        <v>67</v>
      </c>
      <c r="BH32" s="36">
        <v>55</v>
      </c>
    </row>
    <row r="33" spans="1:60" ht="15" customHeight="1">
      <c r="A33" s="15" t="s">
        <v>69</v>
      </c>
      <c r="B33" s="37">
        <v>498</v>
      </c>
      <c r="C33" s="37">
        <v>548</v>
      </c>
      <c r="D33" s="37">
        <v>430</v>
      </c>
      <c r="E33" s="37">
        <v>426</v>
      </c>
      <c r="F33" s="37">
        <v>428</v>
      </c>
      <c r="G33" s="37">
        <v>562</v>
      </c>
      <c r="H33" s="37">
        <v>442</v>
      </c>
      <c r="I33" s="37">
        <v>456</v>
      </c>
      <c r="J33" s="37">
        <v>478</v>
      </c>
      <c r="K33" s="37">
        <v>532</v>
      </c>
      <c r="L33" s="37">
        <v>397</v>
      </c>
      <c r="M33" s="37">
        <v>376</v>
      </c>
      <c r="N33" s="37">
        <v>383</v>
      </c>
      <c r="O33" s="37">
        <v>418</v>
      </c>
      <c r="P33" s="37">
        <v>304</v>
      </c>
      <c r="Q33" s="37">
        <v>303</v>
      </c>
      <c r="R33" s="37">
        <v>309</v>
      </c>
      <c r="S33" s="37">
        <v>317</v>
      </c>
      <c r="T33" s="37">
        <v>242</v>
      </c>
      <c r="U33" s="37">
        <v>253</v>
      </c>
      <c r="V33" s="37">
        <v>251</v>
      </c>
      <c r="W33" s="37">
        <v>267</v>
      </c>
      <c r="X33" s="37">
        <v>200</v>
      </c>
      <c r="Y33" s="37">
        <v>215</v>
      </c>
      <c r="Z33" s="37">
        <v>220</v>
      </c>
      <c r="AA33" s="37">
        <v>231</v>
      </c>
      <c r="AB33" s="37">
        <v>181</v>
      </c>
      <c r="AC33" s="37">
        <v>177</v>
      </c>
      <c r="AD33" s="37">
        <v>187</v>
      </c>
      <c r="AE33" s="37">
        <v>198</v>
      </c>
      <c r="AF33" s="37">
        <v>163</v>
      </c>
      <c r="AG33" s="37">
        <v>158</v>
      </c>
      <c r="AH33" s="37">
        <v>158</v>
      </c>
      <c r="AI33" s="37">
        <v>157</v>
      </c>
      <c r="AJ33" s="37">
        <v>138</v>
      </c>
      <c r="AK33" s="37">
        <v>141</v>
      </c>
      <c r="AL33" s="37">
        <v>138</v>
      </c>
      <c r="AM33" s="37">
        <v>139</v>
      </c>
      <c r="AN33" s="37">
        <v>120</v>
      </c>
      <c r="AO33" s="37">
        <v>193</v>
      </c>
      <c r="AP33" s="36">
        <v>94</v>
      </c>
      <c r="AQ33" s="36">
        <v>79</v>
      </c>
      <c r="AR33" s="36">
        <v>81</v>
      </c>
      <c r="AS33" s="36">
        <v>90</v>
      </c>
      <c r="AT33" s="36">
        <v>63</v>
      </c>
      <c r="AU33" s="36">
        <v>62</v>
      </c>
      <c r="AV33" s="36">
        <v>45</v>
      </c>
      <c r="AW33" s="38"/>
      <c r="AX33" s="21">
        <v>-1</v>
      </c>
      <c r="AY33" s="21">
        <v>-31</v>
      </c>
      <c r="AZ33" s="36">
        <v>38</v>
      </c>
      <c r="BA33" s="38"/>
      <c r="BB33" s="38"/>
      <c r="BC33" s="38"/>
      <c r="BD33" s="38"/>
      <c r="BE33" s="38"/>
      <c r="BF33" s="36">
        <v>2</v>
      </c>
      <c r="BG33" s="36">
        <v>3</v>
      </c>
      <c r="BH33" s="36">
        <v>3</v>
      </c>
    </row>
    <row r="34" spans="1:60" ht="15" customHeight="1">
      <c r="A34" s="15" t="s">
        <v>70</v>
      </c>
      <c r="B34" s="38">
        <v>11172</v>
      </c>
      <c r="C34" s="38">
        <v>10510</v>
      </c>
      <c r="D34" s="37">
        <v>9819</v>
      </c>
      <c r="E34" s="37">
        <v>9779</v>
      </c>
      <c r="F34" s="37">
        <v>9083</v>
      </c>
      <c r="G34" s="37">
        <v>9050</v>
      </c>
      <c r="H34" s="37">
        <v>8577</v>
      </c>
      <c r="I34" s="37">
        <v>8052</v>
      </c>
      <c r="J34" s="37">
        <v>9170</v>
      </c>
      <c r="K34" s="37">
        <v>8690</v>
      </c>
      <c r="L34" s="37">
        <v>7707</v>
      </c>
      <c r="M34" s="37">
        <v>7046</v>
      </c>
      <c r="N34" s="37">
        <v>6316</v>
      </c>
      <c r="O34" s="37">
        <v>6096</v>
      </c>
      <c r="P34" s="37">
        <v>5197</v>
      </c>
      <c r="Q34" s="37">
        <v>5207</v>
      </c>
      <c r="R34" s="37">
        <v>4763</v>
      </c>
      <c r="S34" s="37">
        <v>4462</v>
      </c>
      <c r="T34" s="37">
        <v>4015</v>
      </c>
      <c r="U34" s="37">
        <v>3878</v>
      </c>
      <c r="V34" s="37">
        <v>3548</v>
      </c>
      <c r="W34" s="37">
        <v>3315</v>
      </c>
      <c r="X34" s="37">
        <v>2860</v>
      </c>
      <c r="Y34" s="37">
        <v>2855</v>
      </c>
      <c r="Z34" s="37">
        <v>2657</v>
      </c>
      <c r="AA34" s="37">
        <v>2523</v>
      </c>
      <c r="AB34" s="37">
        <v>2238</v>
      </c>
      <c r="AC34" s="37">
        <v>1949</v>
      </c>
      <c r="AD34" s="37">
        <v>2052</v>
      </c>
      <c r="AE34" s="37">
        <v>1919</v>
      </c>
      <c r="AF34" s="37">
        <v>1834</v>
      </c>
      <c r="AG34" s="37">
        <v>1563</v>
      </c>
      <c r="AH34" s="37">
        <v>1542</v>
      </c>
      <c r="AI34" s="37">
        <v>1471</v>
      </c>
      <c r="AJ34" s="37">
        <v>1343</v>
      </c>
      <c r="AK34" s="37">
        <v>1314</v>
      </c>
      <c r="AL34" s="37">
        <v>1261</v>
      </c>
      <c r="AM34" s="37">
        <v>1160</v>
      </c>
      <c r="AN34" s="37">
        <v>1052</v>
      </c>
      <c r="AO34" s="37">
        <v>1111</v>
      </c>
      <c r="AP34" s="37">
        <v>608</v>
      </c>
      <c r="AQ34" s="37">
        <v>492</v>
      </c>
      <c r="AR34" s="37">
        <v>447</v>
      </c>
      <c r="AS34" s="37">
        <v>408</v>
      </c>
      <c r="AT34" s="37">
        <v>369</v>
      </c>
      <c r="AU34" s="37">
        <v>344</v>
      </c>
      <c r="AV34" s="37">
        <v>293</v>
      </c>
      <c r="AW34" s="37">
        <v>297</v>
      </c>
      <c r="AX34" s="37">
        <v>244</v>
      </c>
      <c r="AY34" s="37">
        <v>705</v>
      </c>
      <c r="AZ34" s="37">
        <v>153</v>
      </c>
      <c r="BA34" s="37">
        <v>124</v>
      </c>
      <c r="BB34" s="37">
        <v>108</v>
      </c>
      <c r="BC34" s="36">
        <v>99</v>
      </c>
      <c r="BD34" s="36">
        <v>57</v>
      </c>
      <c r="BE34" s="36">
        <v>46</v>
      </c>
      <c r="BF34" s="36">
        <v>41</v>
      </c>
      <c r="BG34" s="36">
        <v>32</v>
      </c>
      <c r="BH34" s="36">
        <v>25</v>
      </c>
    </row>
    <row r="35" spans="1:60" ht="15" customHeight="1">
      <c r="A35" s="15" t="s">
        <v>559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7">
        <v>136</v>
      </c>
      <c r="AM35" s="37">
        <v>135</v>
      </c>
      <c r="AN35" s="37">
        <v>135</v>
      </c>
      <c r="AO35" s="38"/>
      <c r="AP35" s="38"/>
      <c r="AQ35" s="38"/>
      <c r="AR35" s="36">
        <v>33</v>
      </c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</row>
    <row r="36" spans="1:60" ht="15" customHeight="1">
      <c r="A36" s="12" t="s">
        <v>558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7">
        <v>151</v>
      </c>
      <c r="AY36" s="37">
        <v>463</v>
      </c>
      <c r="AZ36" s="38"/>
      <c r="BA36" s="38"/>
      <c r="BB36" s="38"/>
      <c r="BC36" s="38"/>
      <c r="BD36" s="38"/>
      <c r="BE36" s="21">
        <v>-8</v>
      </c>
      <c r="BF36" s="38"/>
      <c r="BG36" s="38"/>
      <c r="BH36" s="38"/>
    </row>
    <row r="37" spans="1:60" ht="15" customHeight="1">
      <c r="A37" s="15" t="s">
        <v>557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7">
        <v>151</v>
      </c>
      <c r="AY37" s="37">
        <v>463</v>
      </c>
      <c r="AZ37" s="38"/>
      <c r="BA37" s="38"/>
      <c r="BB37" s="38"/>
      <c r="BC37" s="38"/>
      <c r="BD37" s="38"/>
      <c r="BE37" s="38"/>
      <c r="BF37" s="38"/>
      <c r="BG37" s="38"/>
      <c r="BH37" s="38"/>
    </row>
    <row r="38" spans="1:60" ht="15" customHeight="1">
      <c r="A38" s="12" t="s">
        <v>73</v>
      </c>
      <c r="B38" s="38">
        <v>23231</v>
      </c>
      <c r="C38" s="38">
        <v>24183</v>
      </c>
      <c r="D38" s="38">
        <v>22391</v>
      </c>
      <c r="E38" s="38">
        <v>22578</v>
      </c>
      <c r="F38" s="38">
        <v>20018</v>
      </c>
      <c r="G38" s="38">
        <v>21827</v>
      </c>
      <c r="H38" s="38">
        <v>20274</v>
      </c>
      <c r="I38" s="38">
        <v>21155</v>
      </c>
      <c r="J38" s="38">
        <v>22050</v>
      </c>
      <c r="K38" s="38">
        <v>20464</v>
      </c>
      <c r="L38" s="38">
        <v>19384</v>
      </c>
      <c r="M38" s="38">
        <v>21086</v>
      </c>
      <c r="N38" s="38">
        <v>18587</v>
      </c>
      <c r="O38" s="38">
        <v>16710</v>
      </c>
      <c r="P38" s="38">
        <v>14793</v>
      </c>
      <c r="Q38" s="38">
        <v>15297</v>
      </c>
      <c r="R38" s="38">
        <v>13430</v>
      </c>
      <c r="S38" s="38">
        <v>12724</v>
      </c>
      <c r="T38" s="38">
        <v>11844</v>
      </c>
      <c r="U38" s="38">
        <v>12224</v>
      </c>
      <c r="V38" s="38">
        <v>10467</v>
      </c>
      <c r="W38" s="38">
        <v>10260</v>
      </c>
      <c r="X38" s="37">
        <v>8760</v>
      </c>
      <c r="Y38" s="37">
        <v>9094</v>
      </c>
      <c r="Z38" s="37">
        <v>7946</v>
      </c>
      <c r="AA38" s="37">
        <v>7368</v>
      </c>
      <c r="AB38" s="37">
        <v>6517</v>
      </c>
      <c r="AC38" s="37">
        <v>5620</v>
      </c>
      <c r="AD38" s="37">
        <v>5206</v>
      </c>
      <c r="AE38" s="37">
        <v>4920</v>
      </c>
      <c r="AF38" s="37">
        <v>4705</v>
      </c>
      <c r="AG38" s="37">
        <v>4242</v>
      </c>
      <c r="AH38" s="37">
        <v>3894</v>
      </c>
      <c r="AI38" s="37">
        <v>3702</v>
      </c>
      <c r="AJ38" s="37">
        <v>3372</v>
      </c>
      <c r="AK38" s="37">
        <v>3281</v>
      </c>
      <c r="AL38" s="37">
        <v>3042</v>
      </c>
      <c r="AM38" s="37">
        <v>2769</v>
      </c>
      <c r="AN38" s="37">
        <v>2610</v>
      </c>
      <c r="AO38" s="37">
        <v>2718</v>
      </c>
      <c r="AP38" s="37">
        <v>1806</v>
      </c>
      <c r="AQ38" s="37">
        <v>1520</v>
      </c>
      <c r="AR38" s="37">
        <v>1427</v>
      </c>
      <c r="AS38" s="37">
        <v>1452</v>
      </c>
      <c r="AT38" s="37">
        <v>1280</v>
      </c>
      <c r="AU38" s="37">
        <v>1251</v>
      </c>
      <c r="AV38" s="37">
        <v>1085</v>
      </c>
      <c r="AW38" s="37">
        <v>1062</v>
      </c>
      <c r="AX38" s="37">
        <v>734</v>
      </c>
      <c r="AY38" s="37">
        <v>1464</v>
      </c>
      <c r="AZ38" s="37">
        <v>677</v>
      </c>
      <c r="BA38" s="37">
        <v>583</v>
      </c>
      <c r="BB38" s="37">
        <v>540</v>
      </c>
      <c r="BC38" s="37">
        <v>488</v>
      </c>
      <c r="BD38" s="37">
        <v>343</v>
      </c>
      <c r="BE38" s="37">
        <v>295</v>
      </c>
      <c r="BF38" s="37">
        <v>251</v>
      </c>
      <c r="BG38" s="37">
        <v>213</v>
      </c>
      <c r="BH38" s="37">
        <v>183</v>
      </c>
    </row>
    <row r="39" spans="1:60" ht="15" customHeight="1">
      <c r="A39" s="10" t="s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</row>
    <row r="40" spans="1:60" ht="15" customHeight="1">
      <c r="A40" s="17" t="s">
        <v>75</v>
      </c>
      <c r="B40" s="39">
        <v>17358</v>
      </c>
      <c r="C40" s="39">
        <v>14888</v>
      </c>
      <c r="D40" s="39">
        <v>14064</v>
      </c>
      <c r="E40" s="39">
        <v>17533</v>
      </c>
      <c r="F40" s="39">
        <v>14128</v>
      </c>
      <c r="G40" s="39">
        <v>10172</v>
      </c>
      <c r="H40" s="40">
        <v>8371</v>
      </c>
      <c r="I40" s="39">
        <v>11010</v>
      </c>
      <c r="J40" s="40">
        <v>5664</v>
      </c>
      <c r="K40" s="40">
        <v>8358</v>
      </c>
      <c r="L40" s="40">
        <v>8524</v>
      </c>
      <c r="M40" s="39">
        <v>12585</v>
      </c>
      <c r="N40" s="39">
        <v>10423</v>
      </c>
      <c r="O40" s="39">
        <v>12367</v>
      </c>
      <c r="P40" s="39">
        <v>11378</v>
      </c>
      <c r="Q40" s="39">
        <v>12775</v>
      </c>
      <c r="R40" s="40">
        <v>8040</v>
      </c>
      <c r="S40" s="40">
        <v>5963</v>
      </c>
      <c r="T40" s="40">
        <v>5893</v>
      </c>
      <c r="U40" s="40">
        <v>8858</v>
      </c>
      <c r="V40" s="40">
        <v>7185</v>
      </c>
      <c r="W40" s="40">
        <v>6626</v>
      </c>
      <c r="X40" s="40">
        <v>6317</v>
      </c>
      <c r="Y40" s="40">
        <v>7820</v>
      </c>
      <c r="Z40" s="40">
        <v>5781</v>
      </c>
      <c r="AA40" s="40">
        <v>5863</v>
      </c>
      <c r="AB40" s="40">
        <v>5449</v>
      </c>
      <c r="AC40" s="40">
        <v>7352</v>
      </c>
      <c r="AD40" s="40">
        <v>5122</v>
      </c>
      <c r="AE40" s="40">
        <v>4401</v>
      </c>
      <c r="AF40" s="40">
        <v>3327</v>
      </c>
      <c r="AG40" s="40">
        <v>4567</v>
      </c>
      <c r="AH40" s="40">
        <v>3117</v>
      </c>
      <c r="AI40" s="40">
        <v>2734</v>
      </c>
      <c r="AJ40" s="40">
        <v>2010</v>
      </c>
      <c r="AK40" s="40">
        <v>2560</v>
      </c>
      <c r="AL40" s="40">
        <v>1459</v>
      </c>
      <c r="AM40" s="40">
        <v>1273</v>
      </c>
      <c r="AN40" s="40">
        <v>933</v>
      </c>
      <c r="AO40" s="40">
        <v>1133</v>
      </c>
      <c r="AP40" s="40">
        <v>1397</v>
      </c>
      <c r="AQ40" s="40">
        <v>1390</v>
      </c>
      <c r="AR40" s="40">
        <v>1075</v>
      </c>
      <c r="AS40" s="40">
        <v>1133</v>
      </c>
      <c r="AT40" s="40">
        <v>736</v>
      </c>
      <c r="AU40" s="40">
        <v>562</v>
      </c>
      <c r="AV40" s="40">
        <v>373</v>
      </c>
      <c r="AW40" s="40">
        <v>523</v>
      </c>
      <c r="AX40" s="40">
        <v>528</v>
      </c>
      <c r="AY40" s="29">
        <v>-280</v>
      </c>
      <c r="AZ40" s="40">
        <v>381</v>
      </c>
      <c r="BA40" s="40">
        <v>548</v>
      </c>
      <c r="BB40" s="40">
        <v>414</v>
      </c>
      <c r="BC40" s="40">
        <v>407</v>
      </c>
      <c r="BD40" s="40">
        <v>388</v>
      </c>
      <c r="BE40" s="40">
        <v>435</v>
      </c>
      <c r="BF40" s="40">
        <v>216</v>
      </c>
      <c r="BG40" s="40">
        <v>219</v>
      </c>
      <c r="BH40" s="40">
        <v>162</v>
      </c>
    </row>
    <row r="41" spans="1:60" ht="15" customHeight="1">
      <c r="A41" s="10" t="s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</row>
    <row r="42" spans="1:60" ht="15" customHeight="1">
      <c r="A42" s="12" t="s">
        <v>77</v>
      </c>
      <c r="B42" s="37">
        <v>464</v>
      </c>
      <c r="C42" s="37">
        <v>244</v>
      </c>
      <c r="D42" s="37">
        <v>310</v>
      </c>
      <c r="E42" s="37">
        <v>391</v>
      </c>
      <c r="F42" s="37">
        <v>297</v>
      </c>
      <c r="G42" s="36">
        <v>62</v>
      </c>
      <c r="H42" s="36">
        <v>75</v>
      </c>
      <c r="I42" s="36">
        <v>89</v>
      </c>
      <c r="J42" s="21">
        <v>-54</v>
      </c>
      <c r="K42" s="36">
        <v>31</v>
      </c>
      <c r="L42" s="37">
        <v>130</v>
      </c>
      <c r="M42" s="37">
        <v>103</v>
      </c>
      <c r="N42" s="36">
        <v>72</v>
      </c>
      <c r="O42" s="37">
        <v>121</v>
      </c>
      <c r="P42" s="37">
        <v>118</v>
      </c>
      <c r="Q42" s="36">
        <v>7</v>
      </c>
      <c r="R42" s="37">
        <v>146</v>
      </c>
      <c r="S42" s="37">
        <v>162</v>
      </c>
      <c r="T42" s="37">
        <v>228</v>
      </c>
      <c r="U42" s="37">
        <v>124</v>
      </c>
      <c r="V42" s="37">
        <v>258</v>
      </c>
      <c r="W42" s="37">
        <v>219</v>
      </c>
      <c r="X42" s="37">
        <v>198</v>
      </c>
      <c r="Y42" s="21">
        <v>-26</v>
      </c>
      <c r="Z42" s="37">
        <v>176</v>
      </c>
      <c r="AA42" s="37">
        <v>143</v>
      </c>
      <c r="AB42" s="37">
        <v>145</v>
      </c>
      <c r="AC42" s="37">
        <v>120</v>
      </c>
      <c r="AD42" s="37">
        <v>108</v>
      </c>
      <c r="AE42" s="36">
        <v>91</v>
      </c>
      <c r="AF42" s="36">
        <v>67</v>
      </c>
      <c r="AG42" s="21">
        <v>-20</v>
      </c>
      <c r="AH42" s="36">
        <v>50</v>
      </c>
      <c r="AI42" s="36">
        <v>32</v>
      </c>
      <c r="AJ42" s="36">
        <v>27</v>
      </c>
      <c r="AK42" s="21">
        <v>-52</v>
      </c>
      <c r="AL42" s="36">
        <v>7</v>
      </c>
      <c r="AM42" s="36">
        <v>5</v>
      </c>
      <c r="AN42" s="36">
        <v>2</v>
      </c>
      <c r="AO42" s="21">
        <v>-19</v>
      </c>
      <c r="AP42" s="36">
        <v>4</v>
      </c>
      <c r="AQ42" s="38">
        <v>0</v>
      </c>
      <c r="AR42" s="38">
        <v>0</v>
      </c>
      <c r="AS42" s="21">
        <v>-7</v>
      </c>
      <c r="AT42" s="21">
        <v>-21</v>
      </c>
      <c r="AU42" s="21">
        <v>-9</v>
      </c>
      <c r="AV42" s="21">
        <v>-15</v>
      </c>
      <c r="AW42" s="21">
        <v>-16</v>
      </c>
      <c r="AX42" s="21">
        <v>-11</v>
      </c>
      <c r="AY42" s="21">
        <v>-10</v>
      </c>
      <c r="AZ42" s="21">
        <v>-13</v>
      </c>
      <c r="BA42" s="21">
        <v>-16</v>
      </c>
      <c r="BB42" s="21">
        <v>-10</v>
      </c>
      <c r="BC42" s="21">
        <v>-9</v>
      </c>
      <c r="BD42" s="21">
        <v>-7</v>
      </c>
      <c r="BE42" s="38"/>
      <c r="BF42" s="38"/>
      <c r="BG42" s="38"/>
      <c r="BH42" s="38"/>
    </row>
    <row r="43" spans="1:60" ht="15" customHeight="1">
      <c r="A43" s="15" t="s">
        <v>78</v>
      </c>
      <c r="B43" s="22">
        <v>-453</v>
      </c>
      <c r="C43" s="22">
        <v>-412</v>
      </c>
      <c r="D43" s="22">
        <v>-458</v>
      </c>
      <c r="E43" s="22">
        <v>-452</v>
      </c>
      <c r="F43" s="22">
        <v>-395</v>
      </c>
      <c r="G43" s="22">
        <v>-207</v>
      </c>
      <c r="H43" s="22">
        <v>-138</v>
      </c>
      <c r="I43" s="21">
        <v>-32</v>
      </c>
      <c r="J43" s="21">
        <v>-77</v>
      </c>
      <c r="K43" s="21">
        <v>-91</v>
      </c>
      <c r="L43" s="21">
        <v>-76</v>
      </c>
      <c r="M43" s="21">
        <v>-98</v>
      </c>
      <c r="N43" s="22">
        <v>-116</v>
      </c>
      <c r="O43" s="22">
        <v>-117</v>
      </c>
      <c r="P43" s="22">
        <v>-114</v>
      </c>
      <c r="Q43" s="22">
        <v>-133</v>
      </c>
      <c r="R43" s="22">
        <v>-142</v>
      </c>
      <c r="S43" s="22">
        <v>-158</v>
      </c>
      <c r="T43" s="22">
        <v>-225</v>
      </c>
      <c r="U43" s="22">
        <v>-226</v>
      </c>
      <c r="V43" s="22">
        <v>-254</v>
      </c>
      <c r="W43" s="22">
        <v>-216</v>
      </c>
      <c r="X43" s="22">
        <v>-196</v>
      </c>
      <c r="Y43" s="22">
        <v>-187</v>
      </c>
      <c r="Z43" s="22">
        <v>-176</v>
      </c>
      <c r="AA43" s="22">
        <v>-143</v>
      </c>
      <c r="AB43" s="22">
        <v>-145</v>
      </c>
      <c r="AC43" s="22">
        <v>-126</v>
      </c>
      <c r="AD43" s="22">
        <v>-108</v>
      </c>
      <c r="AE43" s="21">
        <v>-91</v>
      </c>
      <c r="AF43" s="21">
        <v>-67</v>
      </c>
      <c r="AG43" s="21">
        <v>-56</v>
      </c>
      <c r="AH43" s="21">
        <v>-50</v>
      </c>
      <c r="AI43" s="21">
        <v>-32</v>
      </c>
      <c r="AJ43" s="21">
        <v>-27</v>
      </c>
      <c r="AK43" s="36">
        <v>52</v>
      </c>
      <c r="AL43" s="21">
        <v>-7</v>
      </c>
      <c r="AM43" s="21">
        <v>-5</v>
      </c>
      <c r="AN43" s="21">
        <v>-2</v>
      </c>
      <c r="AO43" s="36">
        <v>19</v>
      </c>
      <c r="AP43" s="21">
        <v>-4</v>
      </c>
      <c r="AQ43" s="38">
        <v>0</v>
      </c>
      <c r="AR43" s="38">
        <v>0</v>
      </c>
      <c r="AS43" s="36">
        <v>7</v>
      </c>
      <c r="AT43" s="36">
        <v>21</v>
      </c>
      <c r="AU43" s="36">
        <v>9</v>
      </c>
      <c r="AV43" s="36">
        <v>15</v>
      </c>
      <c r="AW43" s="36">
        <v>16</v>
      </c>
      <c r="AX43" s="36">
        <v>11</v>
      </c>
      <c r="AY43" s="36">
        <v>10</v>
      </c>
      <c r="AZ43" s="36">
        <v>13</v>
      </c>
      <c r="BA43" s="36">
        <v>16</v>
      </c>
      <c r="BB43" s="36">
        <v>10</v>
      </c>
      <c r="BC43" s="36">
        <v>9</v>
      </c>
      <c r="BD43" s="36">
        <v>7</v>
      </c>
      <c r="BE43" s="38"/>
      <c r="BF43" s="38"/>
      <c r="BG43" s="38"/>
      <c r="BH43" s="38"/>
    </row>
    <row r="44" spans="1:60" ht="15" customHeight="1">
      <c r="A44" s="20" t="s">
        <v>79</v>
      </c>
      <c r="B44" s="37">
        <v>661</v>
      </c>
      <c r="C44" s="37">
        <v>540</v>
      </c>
      <c r="D44" s="37">
        <v>585</v>
      </c>
      <c r="E44" s="37">
        <v>588</v>
      </c>
      <c r="F44" s="37">
        <v>534</v>
      </c>
      <c r="G44" s="37">
        <v>323</v>
      </c>
      <c r="H44" s="37">
        <v>193</v>
      </c>
      <c r="I44" s="37">
        <v>142</v>
      </c>
      <c r="J44" s="37">
        <v>142</v>
      </c>
      <c r="K44" s="36">
        <v>96</v>
      </c>
      <c r="L44" s="36">
        <v>81</v>
      </c>
      <c r="M44" s="37">
        <v>102</v>
      </c>
      <c r="N44" s="37">
        <v>120</v>
      </c>
      <c r="O44" s="37">
        <v>121</v>
      </c>
      <c r="P44" s="37">
        <v>118</v>
      </c>
      <c r="Q44" s="37">
        <v>136</v>
      </c>
      <c r="R44" s="37">
        <v>146</v>
      </c>
      <c r="S44" s="37">
        <v>162</v>
      </c>
      <c r="T44" s="37">
        <v>228</v>
      </c>
      <c r="U44" s="37">
        <v>249</v>
      </c>
      <c r="V44" s="37">
        <v>258</v>
      </c>
      <c r="W44" s="37">
        <v>219</v>
      </c>
      <c r="X44" s="37">
        <v>198</v>
      </c>
      <c r="Y44" s="37">
        <v>196</v>
      </c>
      <c r="Z44" s="37">
        <v>176</v>
      </c>
      <c r="AA44" s="37">
        <v>143</v>
      </c>
      <c r="AB44" s="37">
        <v>145</v>
      </c>
      <c r="AC44" s="37">
        <v>132</v>
      </c>
      <c r="AD44" s="37">
        <v>108</v>
      </c>
      <c r="AE44" s="36">
        <v>91</v>
      </c>
      <c r="AF44" s="36">
        <v>67</v>
      </c>
      <c r="AG44" s="36">
        <v>66</v>
      </c>
      <c r="AH44" s="36">
        <v>50</v>
      </c>
      <c r="AI44" s="36">
        <v>32</v>
      </c>
      <c r="AJ44" s="36">
        <v>27</v>
      </c>
      <c r="AK44" s="36">
        <v>37</v>
      </c>
      <c r="AL44" s="36">
        <v>7</v>
      </c>
      <c r="AM44" s="36">
        <v>5</v>
      </c>
      <c r="AN44" s="36">
        <v>2</v>
      </c>
      <c r="AO44" s="36">
        <v>23</v>
      </c>
      <c r="AP44" s="36">
        <v>4</v>
      </c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</row>
    <row r="45" spans="1:60" ht="15" customHeight="1">
      <c r="A45" s="20" t="s">
        <v>80</v>
      </c>
      <c r="B45" s="37">
        <v>208</v>
      </c>
      <c r="C45" s="37">
        <v>128</v>
      </c>
      <c r="D45" s="37">
        <v>127</v>
      </c>
      <c r="E45" s="37">
        <v>136</v>
      </c>
      <c r="F45" s="37">
        <v>139</v>
      </c>
      <c r="G45" s="37">
        <v>116</v>
      </c>
      <c r="H45" s="36">
        <v>55</v>
      </c>
      <c r="I45" s="37">
        <v>110</v>
      </c>
      <c r="J45" s="36">
        <v>65</v>
      </c>
      <c r="K45" s="36">
        <v>5</v>
      </c>
      <c r="L45" s="36">
        <v>5</v>
      </c>
      <c r="M45" s="36">
        <v>4</v>
      </c>
      <c r="N45" s="36">
        <v>4</v>
      </c>
      <c r="O45" s="36">
        <v>4</v>
      </c>
      <c r="P45" s="36">
        <v>4</v>
      </c>
      <c r="Q45" s="36">
        <v>3</v>
      </c>
      <c r="R45" s="36">
        <v>4</v>
      </c>
      <c r="S45" s="36">
        <v>4</v>
      </c>
      <c r="T45" s="36">
        <v>3</v>
      </c>
      <c r="U45" s="36">
        <v>23</v>
      </c>
      <c r="V45" s="36">
        <v>4</v>
      </c>
      <c r="W45" s="36">
        <v>3</v>
      </c>
      <c r="X45" s="36">
        <v>2</v>
      </c>
      <c r="Y45" s="36">
        <v>9</v>
      </c>
      <c r="Z45" s="38"/>
      <c r="AA45" s="38"/>
      <c r="AB45" s="38"/>
      <c r="AC45" s="36">
        <v>6</v>
      </c>
      <c r="AD45" s="38"/>
      <c r="AE45" s="38"/>
      <c r="AF45" s="38"/>
      <c r="AG45" s="36">
        <v>10</v>
      </c>
      <c r="AH45" s="38"/>
      <c r="AI45" s="38"/>
      <c r="AJ45" s="38"/>
      <c r="AK45" s="36">
        <v>89</v>
      </c>
      <c r="AL45" s="38"/>
      <c r="AM45" s="38"/>
      <c r="AN45" s="38"/>
      <c r="AO45" s="36">
        <v>42</v>
      </c>
      <c r="AP45" s="38"/>
      <c r="AQ45" s="38">
        <v>0</v>
      </c>
      <c r="AR45" s="38"/>
      <c r="AS45" s="36">
        <v>7</v>
      </c>
      <c r="AT45" s="36">
        <v>21</v>
      </c>
      <c r="AU45" s="38"/>
      <c r="AV45" s="36">
        <v>15</v>
      </c>
      <c r="AW45" s="36">
        <v>16</v>
      </c>
      <c r="AX45" s="36">
        <v>11</v>
      </c>
      <c r="AY45" s="36">
        <v>10</v>
      </c>
      <c r="AZ45" s="36">
        <v>13</v>
      </c>
      <c r="BA45" s="36">
        <v>16</v>
      </c>
      <c r="BB45" s="36">
        <v>10</v>
      </c>
      <c r="BC45" s="36">
        <v>9</v>
      </c>
      <c r="BD45" s="36">
        <v>7</v>
      </c>
      <c r="BE45" s="38"/>
      <c r="BF45" s="38"/>
      <c r="BG45" s="38"/>
      <c r="BH45" s="38"/>
    </row>
    <row r="46" spans="1:60" ht="15" customHeight="1">
      <c r="A46" s="15" t="s">
        <v>81</v>
      </c>
      <c r="B46" s="36">
        <v>11</v>
      </c>
      <c r="C46" s="22">
        <v>-168</v>
      </c>
      <c r="D46" s="22">
        <v>-148</v>
      </c>
      <c r="E46" s="21">
        <v>-61</v>
      </c>
      <c r="F46" s="21">
        <v>-98</v>
      </c>
      <c r="G46" s="22">
        <v>-145</v>
      </c>
      <c r="H46" s="21">
        <v>-63</v>
      </c>
      <c r="I46" s="36">
        <v>57</v>
      </c>
      <c r="J46" s="22">
        <v>-131</v>
      </c>
      <c r="K46" s="21">
        <v>-60</v>
      </c>
      <c r="L46" s="36">
        <v>54</v>
      </c>
      <c r="M46" s="36">
        <v>5</v>
      </c>
      <c r="N46" s="21">
        <v>-44</v>
      </c>
      <c r="O46" s="36">
        <v>4</v>
      </c>
      <c r="P46" s="36">
        <v>4</v>
      </c>
      <c r="Q46" s="22">
        <v>-126</v>
      </c>
      <c r="R46" s="36">
        <v>4</v>
      </c>
      <c r="S46" s="36">
        <v>4</v>
      </c>
      <c r="T46" s="36">
        <v>3</v>
      </c>
      <c r="U46" s="22">
        <v>-102</v>
      </c>
      <c r="V46" s="36">
        <v>4</v>
      </c>
      <c r="W46" s="36">
        <v>3</v>
      </c>
      <c r="X46" s="36">
        <v>2</v>
      </c>
      <c r="Y46" s="22">
        <v>-213</v>
      </c>
      <c r="Z46" s="38"/>
      <c r="AA46" s="38"/>
      <c r="AB46" s="38"/>
      <c r="AC46" s="21">
        <v>-6</v>
      </c>
      <c r="AD46" s="38"/>
      <c r="AE46" s="38"/>
      <c r="AF46" s="38"/>
      <c r="AG46" s="21">
        <v>-76</v>
      </c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</row>
    <row r="47" spans="1:60" ht="15" customHeight="1">
      <c r="A47" s="20" t="s">
        <v>82</v>
      </c>
      <c r="B47" s="36">
        <v>11</v>
      </c>
      <c r="C47" s="22">
        <v>-168</v>
      </c>
      <c r="D47" s="22">
        <v>-148</v>
      </c>
      <c r="E47" s="21">
        <v>-61</v>
      </c>
      <c r="F47" s="21">
        <v>-98</v>
      </c>
      <c r="G47" s="22">
        <v>-145</v>
      </c>
      <c r="H47" s="21">
        <v>-63</v>
      </c>
      <c r="I47" s="36">
        <v>57</v>
      </c>
      <c r="J47" s="22">
        <v>-131</v>
      </c>
      <c r="K47" s="21">
        <v>-60</v>
      </c>
      <c r="L47" s="36">
        <v>54</v>
      </c>
      <c r="M47" s="36">
        <v>1</v>
      </c>
      <c r="N47" s="21">
        <v>-48</v>
      </c>
      <c r="O47" s="38"/>
      <c r="P47" s="38"/>
      <c r="Q47" s="22">
        <v>-129</v>
      </c>
      <c r="R47" s="38"/>
      <c r="S47" s="38"/>
      <c r="T47" s="38"/>
      <c r="U47" s="22">
        <v>-105</v>
      </c>
      <c r="V47" s="38"/>
      <c r="W47" s="38"/>
      <c r="X47" s="38"/>
      <c r="Y47" s="22">
        <v>-213</v>
      </c>
      <c r="Z47" s="38"/>
      <c r="AA47" s="38"/>
      <c r="AB47" s="38"/>
      <c r="AC47" s="21">
        <v>-6</v>
      </c>
      <c r="AD47" s="38"/>
      <c r="AE47" s="38"/>
      <c r="AF47" s="38"/>
      <c r="AG47" s="21">
        <v>-76</v>
      </c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</row>
    <row r="48" spans="1:60" ht="15" customHeight="1">
      <c r="A48" s="20" t="s">
        <v>83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6">
        <v>4</v>
      </c>
      <c r="N48" s="36">
        <v>4</v>
      </c>
      <c r="O48" s="36">
        <v>4</v>
      </c>
      <c r="P48" s="36">
        <v>4</v>
      </c>
      <c r="Q48" s="36">
        <v>3</v>
      </c>
      <c r="R48" s="36">
        <v>4</v>
      </c>
      <c r="S48" s="36">
        <v>4</v>
      </c>
      <c r="T48" s="36">
        <v>3</v>
      </c>
      <c r="U48" s="36">
        <v>3</v>
      </c>
      <c r="V48" s="36">
        <v>4</v>
      </c>
      <c r="W48" s="36">
        <v>3</v>
      </c>
      <c r="X48" s="36">
        <v>2</v>
      </c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</row>
    <row r="49" spans="1:60" ht="15" customHeight="1">
      <c r="A49" s="12" t="s">
        <v>84</v>
      </c>
      <c r="B49" s="36">
        <v>8</v>
      </c>
      <c r="C49" s="36">
        <v>15</v>
      </c>
      <c r="D49" s="36">
        <v>55</v>
      </c>
      <c r="E49" s="36">
        <v>32</v>
      </c>
      <c r="F49" s="21">
        <v>-25</v>
      </c>
      <c r="G49" s="22">
        <v>-161</v>
      </c>
      <c r="H49" s="36">
        <v>5</v>
      </c>
      <c r="I49" s="22">
        <v>-339</v>
      </c>
      <c r="J49" s="21">
        <v>-34</v>
      </c>
      <c r="K49" s="22">
        <v>-203</v>
      </c>
      <c r="L49" s="37">
        <v>254</v>
      </c>
      <c r="M49" s="36">
        <v>15</v>
      </c>
      <c r="N49" s="36">
        <v>70</v>
      </c>
      <c r="O49" s="36">
        <v>25</v>
      </c>
      <c r="P49" s="36">
        <v>7</v>
      </c>
      <c r="Q49" s="37">
        <v>273</v>
      </c>
      <c r="R49" s="21">
        <v>-53</v>
      </c>
      <c r="S49" s="36">
        <v>6</v>
      </c>
      <c r="T49" s="22">
        <v>-260</v>
      </c>
      <c r="U49" s="37">
        <v>187</v>
      </c>
      <c r="V49" s="22">
        <v>-114</v>
      </c>
      <c r="W49" s="21">
        <v>-13</v>
      </c>
      <c r="X49" s="21">
        <v>-33</v>
      </c>
      <c r="Y49" s="37">
        <v>177</v>
      </c>
      <c r="Z49" s="21">
        <v>-45</v>
      </c>
      <c r="AA49" s="22">
        <v>-138</v>
      </c>
      <c r="AB49" s="36">
        <v>16</v>
      </c>
      <c r="AC49" s="21">
        <v>-10</v>
      </c>
      <c r="AD49" s="36">
        <v>6</v>
      </c>
      <c r="AE49" s="21">
        <v>-4</v>
      </c>
      <c r="AF49" s="36">
        <v>14</v>
      </c>
      <c r="AG49" s="21">
        <v>-14</v>
      </c>
      <c r="AH49" s="21">
        <v>-3</v>
      </c>
      <c r="AI49" s="21">
        <v>-12</v>
      </c>
      <c r="AJ49" s="36">
        <v>29</v>
      </c>
      <c r="AK49" s="36">
        <v>49</v>
      </c>
      <c r="AL49" s="21">
        <v>-34</v>
      </c>
      <c r="AM49" s="21">
        <v>-5</v>
      </c>
      <c r="AN49" s="21">
        <v>-3</v>
      </c>
      <c r="AO49" s="38"/>
      <c r="AP49" s="21">
        <v>-65</v>
      </c>
      <c r="AQ49" s="21">
        <v>-4</v>
      </c>
      <c r="AR49" s="38"/>
      <c r="AS49" s="36">
        <v>4</v>
      </c>
      <c r="AT49" s="36">
        <v>11</v>
      </c>
      <c r="AU49" s="21">
        <v>-8</v>
      </c>
      <c r="AV49" s="21">
        <v>-5</v>
      </c>
      <c r="AW49" s="21">
        <v>-2</v>
      </c>
      <c r="AX49" s="36">
        <v>6</v>
      </c>
      <c r="AY49" s="21">
        <v>-12</v>
      </c>
      <c r="AZ49" s="36">
        <v>14</v>
      </c>
      <c r="BA49" s="21">
        <v>-12</v>
      </c>
      <c r="BB49" s="21">
        <v>-25</v>
      </c>
      <c r="BC49" s="36">
        <v>1</v>
      </c>
      <c r="BD49" s="36">
        <v>17</v>
      </c>
      <c r="BE49" s="38"/>
      <c r="BF49" s="38"/>
      <c r="BG49" s="38"/>
      <c r="BH49" s="38"/>
    </row>
    <row r="50" spans="1:60" ht="15" customHeight="1">
      <c r="A50" s="12" t="s">
        <v>85</v>
      </c>
      <c r="B50" s="38">
        <v>17830</v>
      </c>
      <c r="C50" s="38">
        <v>15147</v>
      </c>
      <c r="D50" s="38">
        <v>14429</v>
      </c>
      <c r="E50" s="38">
        <v>17956</v>
      </c>
      <c r="F50" s="38">
        <v>14400</v>
      </c>
      <c r="G50" s="38">
        <v>10073</v>
      </c>
      <c r="H50" s="37">
        <v>8451</v>
      </c>
      <c r="I50" s="38">
        <v>10760</v>
      </c>
      <c r="J50" s="37">
        <v>5576</v>
      </c>
      <c r="K50" s="37">
        <v>8186</v>
      </c>
      <c r="L50" s="37">
        <v>8908</v>
      </c>
      <c r="M50" s="38">
        <v>12703</v>
      </c>
      <c r="N50" s="38">
        <v>10565</v>
      </c>
      <c r="O50" s="38">
        <v>12513</v>
      </c>
      <c r="P50" s="38">
        <v>11503</v>
      </c>
      <c r="Q50" s="38">
        <v>13055</v>
      </c>
      <c r="R50" s="37">
        <v>8133</v>
      </c>
      <c r="S50" s="37">
        <v>6131</v>
      </c>
      <c r="T50" s="37">
        <v>5861</v>
      </c>
      <c r="U50" s="37">
        <v>9169</v>
      </c>
      <c r="V50" s="37">
        <v>7329</v>
      </c>
      <c r="W50" s="37">
        <v>6832</v>
      </c>
      <c r="X50" s="37">
        <v>6482</v>
      </c>
      <c r="Y50" s="37">
        <v>7971</v>
      </c>
      <c r="Z50" s="37">
        <v>5912</v>
      </c>
      <c r="AA50" s="37">
        <v>5868</v>
      </c>
      <c r="AB50" s="37">
        <v>5610</v>
      </c>
      <c r="AC50" s="37">
        <v>7462</v>
      </c>
      <c r="AD50" s="37">
        <v>5236</v>
      </c>
      <c r="AE50" s="37">
        <v>4488</v>
      </c>
      <c r="AF50" s="37">
        <v>3408</v>
      </c>
      <c r="AG50" s="37">
        <v>4533</v>
      </c>
      <c r="AH50" s="37">
        <v>3164</v>
      </c>
      <c r="AI50" s="37">
        <v>2754</v>
      </c>
      <c r="AJ50" s="37">
        <v>2066</v>
      </c>
      <c r="AK50" s="37">
        <v>2557</v>
      </c>
      <c r="AL50" s="37">
        <v>1432</v>
      </c>
      <c r="AM50" s="37">
        <v>1273</v>
      </c>
      <c r="AN50" s="37">
        <v>932</v>
      </c>
      <c r="AO50" s="37">
        <v>1114</v>
      </c>
      <c r="AP50" s="37">
        <v>1336</v>
      </c>
      <c r="AQ50" s="37">
        <v>1386</v>
      </c>
      <c r="AR50" s="37">
        <v>1075</v>
      </c>
      <c r="AS50" s="37">
        <v>1130</v>
      </c>
      <c r="AT50" s="37">
        <v>726</v>
      </c>
      <c r="AU50" s="37">
        <v>545</v>
      </c>
      <c r="AV50" s="37">
        <v>353</v>
      </c>
      <c r="AW50" s="37">
        <v>505</v>
      </c>
      <c r="AX50" s="37">
        <v>523</v>
      </c>
      <c r="AY50" s="22">
        <v>-302</v>
      </c>
      <c r="AZ50" s="37">
        <v>382</v>
      </c>
      <c r="BA50" s="37">
        <v>520</v>
      </c>
      <c r="BB50" s="37">
        <v>379</v>
      </c>
      <c r="BC50" s="37">
        <v>399</v>
      </c>
      <c r="BD50" s="37">
        <v>398</v>
      </c>
      <c r="BE50" s="38"/>
      <c r="BF50" s="38"/>
      <c r="BG50" s="38"/>
      <c r="BH50" s="38"/>
    </row>
    <row r="51" spans="1:60" ht="15" customHeight="1">
      <c r="A51" s="10" t="s">
        <v>86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</row>
    <row r="52" spans="1:60" ht="15" customHeight="1">
      <c r="A52" s="12" t="s">
        <v>87</v>
      </c>
      <c r="B52" s="21">
        <v>-8</v>
      </c>
      <c r="C52" s="21">
        <v>-41</v>
      </c>
      <c r="D52" s="22">
        <v>-246</v>
      </c>
      <c r="E52" s="22">
        <v>-1149</v>
      </c>
      <c r="F52" s="22">
        <v>-380</v>
      </c>
      <c r="G52" s="22">
        <v>-780</v>
      </c>
      <c r="H52" s="22">
        <v>-1144</v>
      </c>
      <c r="I52" s="22">
        <v>-4611</v>
      </c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>
        <v>0</v>
      </c>
      <c r="U52" s="38">
        <v>0</v>
      </c>
      <c r="V52" s="38">
        <v>0</v>
      </c>
      <c r="W52" s="22">
        <v>-2000</v>
      </c>
      <c r="X52" s="22">
        <v>-3000</v>
      </c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</row>
    <row r="53" spans="1:60" ht="15" customHeight="1">
      <c r="A53" s="15" t="s">
        <v>88</v>
      </c>
      <c r="B53" s="36">
        <v>8</v>
      </c>
      <c r="C53" s="36">
        <v>41</v>
      </c>
      <c r="D53" s="37">
        <v>246</v>
      </c>
      <c r="E53" s="37">
        <v>1149</v>
      </c>
      <c r="F53" s="37">
        <v>380</v>
      </c>
      <c r="G53" s="37">
        <v>780</v>
      </c>
      <c r="H53" s="37">
        <v>1144</v>
      </c>
      <c r="I53" s="37">
        <v>4611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</row>
    <row r="54" spans="1:60" ht="15" customHeight="1">
      <c r="A54" s="15" t="s">
        <v>89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>
        <v>0</v>
      </c>
      <c r="U54" s="38">
        <v>0</v>
      </c>
      <c r="V54" s="38">
        <v>0</v>
      </c>
      <c r="W54" s="37">
        <v>2000</v>
      </c>
      <c r="X54" s="37">
        <v>3000</v>
      </c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</row>
    <row r="55" spans="1:60" ht="15" customHeight="1">
      <c r="A55" s="10" t="s">
        <v>90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</row>
    <row r="56" spans="1:60" ht="15" customHeight="1">
      <c r="A56" s="17" t="s">
        <v>91</v>
      </c>
      <c r="B56" s="39">
        <v>17822</v>
      </c>
      <c r="C56" s="39">
        <v>15106</v>
      </c>
      <c r="D56" s="39">
        <v>14183</v>
      </c>
      <c r="E56" s="39">
        <v>16807</v>
      </c>
      <c r="F56" s="39">
        <v>14020</v>
      </c>
      <c r="G56" s="40">
        <v>9293</v>
      </c>
      <c r="H56" s="40">
        <v>7307</v>
      </c>
      <c r="I56" s="40">
        <v>6149</v>
      </c>
      <c r="J56" s="40">
        <v>5576</v>
      </c>
      <c r="K56" s="40">
        <v>8186</v>
      </c>
      <c r="L56" s="40">
        <v>8908</v>
      </c>
      <c r="M56" s="39">
        <v>12703</v>
      </c>
      <c r="N56" s="39">
        <v>10565</v>
      </c>
      <c r="O56" s="39">
        <v>12513</v>
      </c>
      <c r="P56" s="39">
        <v>11503</v>
      </c>
      <c r="Q56" s="39">
        <v>13055</v>
      </c>
      <c r="R56" s="40">
        <v>8133</v>
      </c>
      <c r="S56" s="40">
        <v>6131</v>
      </c>
      <c r="T56" s="40">
        <v>5861</v>
      </c>
      <c r="U56" s="40">
        <v>9169</v>
      </c>
      <c r="V56" s="40">
        <v>7329</v>
      </c>
      <c r="W56" s="40">
        <v>4832</v>
      </c>
      <c r="X56" s="40">
        <v>3482</v>
      </c>
      <c r="Y56" s="40">
        <v>7971</v>
      </c>
      <c r="Z56" s="40">
        <v>5912</v>
      </c>
      <c r="AA56" s="40">
        <v>5868</v>
      </c>
      <c r="AB56" s="40">
        <v>5610</v>
      </c>
      <c r="AC56" s="40">
        <v>7462</v>
      </c>
      <c r="AD56" s="40">
        <v>5236</v>
      </c>
      <c r="AE56" s="40">
        <v>4488</v>
      </c>
      <c r="AF56" s="40">
        <v>3408</v>
      </c>
      <c r="AG56" s="40">
        <v>4533</v>
      </c>
      <c r="AH56" s="40">
        <v>3164</v>
      </c>
      <c r="AI56" s="40">
        <v>2754</v>
      </c>
      <c r="AJ56" s="40">
        <v>2066</v>
      </c>
      <c r="AK56" s="40">
        <v>2557</v>
      </c>
      <c r="AL56" s="40">
        <v>1432</v>
      </c>
      <c r="AM56" s="40">
        <v>1273</v>
      </c>
      <c r="AN56" s="40">
        <v>932</v>
      </c>
      <c r="AO56" s="40">
        <v>1114</v>
      </c>
      <c r="AP56" s="40">
        <v>1336</v>
      </c>
      <c r="AQ56" s="40">
        <v>1386</v>
      </c>
      <c r="AR56" s="40">
        <v>1075</v>
      </c>
      <c r="AS56" s="40">
        <v>1130</v>
      </c>
      <c r="AT56" s="40">
        <v>726</v>
      </c>
      <c r="AU56" s="40">
        <v>545</v>
      </c>
      <c r="AV56" s="40">
        <v>353</v>
      </c>
      <c r="AW56" s="40">
        <v>505</v>
      </c>
      <c r="AX56" s="40">
        <v>372</v>
      </c>
      <c r="AY56" s="29">
        <v>-765</v>
      </c>
      <c r="AZ56" s="40">
        <v>382</v>
      </c>
      <c r="BA56" s="40">
        <v>520</v>
      </c>
      <c r="BB56" s="40">
        <v>379</v>
      </c>
      <c r="BC56" s="40">
        <v>399</v>
      </c>
      <c r="BD56" s="40">
        <v>398</v>
      </c>
      <c r="BE56" s="39"/>
      <c r="BF56" s="39"/>
      <c r="BG56" s="39"/>
      <c r="BH56" s="39"/>
    </row>
    <row r="57" spans="1:60" ht="15" customHeight="1">
      <c r="A57" s="10" t="s">
        <v>92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</row>
    <row r="58" spans="1:60" ht="15" customHeight="1">
      <c r="A58" s="12" t="s">
        <v>93</v>
      </c>
      <c r="B58" s="37">
        <v>2134</v>
      </c>
      <c r="C58" s="37">
        <v>923</v>
      </c>
      <c r="D58" s="37">
        <v>1814</v>
      </c>
      <c r="E58" s="37">
        <v>2215</v>
      </c>
      <c r="F58" s="37">
        <v>2437</v>
      </c>
      <c r="G58" s="37">
        <v>1505</v>
      </c>
      <c r="H58" s="37">
        <v>1598</v>
      </c>
      <c r="I58" s="37">
        <v>1135</v>
      </c>
      <c r="J58" s="37">
        <v>1181</v>
      </c>
      <c r="K58" s="37">
        <v>1499</v>
      </c>
      <c r="L58" s="37">
        <v>1443</v>
      </c>
      <c r="M58" s="37">
        <v>2418</v>
      </c>
      <c r="N58" s="37">
        <v>1371</v>
      </c>
      <c r="O58" s="37">
        <v>2119</v>
      </c>
      <c r="P58" s="37">
        <v>2006</v>
      </c>
      <c r="Q58" s="37">
        <v>1836</v>
      </c>
      <c r="R58" s="37">
        <v>287</v>
      </c>
      <c r="S58" s="37">
        <v>953</v>
      </c>
      <c r="T58" s="37">
        <v>959</v>
      </c>
      <c r="U58" s="37">
        <v>1820</v>
      </c>
      <c r="V58" s="37">
        <v>1238</v>
      </c>
      <c r="W58" s="37">
        <v>2216</v>
      </c>
      <c r="X58" s="37">
        <v>1053</v>
      </c>
      <c r="Y58" s="37">
        <v>1089</v>
      </c>
      <c r="Z58" s="37">
        <v>775</v>
      </c>
      <c r="AA58" s="37">
        <v>762</v>
      </c>
      <c r="AB58" s="37">
        <v>622</v>
      </c>
      <c r="AC58" s="37">
        <v>920</v>
      </c>
      <c r="AD58" s="37">
        <v>529</v>
      </c>
      <c r="AE58" s="37">
        <v>594</v>
      </c>
      <c r="AF58" s="37">
        <v>344</v>
      </c>
      <c r="AG58" s="37">
        <v>964</v>
      </c>
      <c r="AH58" s="37">
        <v>537</v>
      </c>
      <c r="AI58" s="37">
        <v>471</v>
      </c>
      <c r="AJ58" s="37">
        <v>328</v>
      </c>
      <c r="AK58" s="37">
        <v>996</v>
      </c>
      <c r="AL58" s="37">
        <v>536</v>
      </c>
      <c r="AM58" s="37">
        <v>554</v>
      </c>
      <c r="AN58" s="37">
        <v>420</v>
      </c>
      <c r="AO58" s="37">
        <v>413</v>
      </c>
      <c r="AP58" s="37">
        <v>530</v>
      </c>
      <c r="AQ58" s="37">
        <v>595</v>
      </c>
      <c r="AR58" s="37">
        <v>433</v>
      </c>
      <c r="AS58" s="37">
        <v>607</v>
      </c>
      <c r="AT58" s="37">
        <v>301</v>
      </c>
      <c r="AU58" s="37">
        <v>212</v>
      </c>
      <c r="AV58" s="37">
        <v>134</v>
      </c>
      <c r="AW58" s="37">
        <v>441</v>
      </c>
      <c r="AX58" s="37">
        <v>431</v>
      </c>
      <c r="AY58" s="22">
        <v>-608</v>
      </c>
      <c r="AZ58" s="37">
        <v>177</v>
      </c>
      <c r="BA58" s="37">
        <v>218</v>
      </c>
      <c r="BB58" s="37">
        <v>152</v>
      </c>
      <c r="BC58" s="37">
        <v>159</v>
      </c>
      <c r="BD58" s="37">
        <v>165</v>
      </c>
      <c r="BE58" s="38"/>
      <c r="BF58" s="38"/>
      <c r="BG58" s="38"/>
      <c r="BH58" s="38"/>
    </row>
    <row r="59" spans="1:60" ht="15" customHeight="1">
      <c r="A59" s="15" t="s">
        <v>556</v>
      </c>
      <c r="B59" s="37">
        <v>2134</v>
      </c>
      <c r="C59" s="37">
        <v>923</v>
      </c>
      <c r="D59" s="37">
        <v>1814</v>
      </c>
      <c r="E59" s="37">
        <v>2215</v>
      </c>
      <c r="F59" s="37">
        <v>2437</v>
      </c>
      <c r="G59" s="37">
        <v>1505</v>
      </c>
      <c r="H59" s="37">
        <v>1598</v>
      </c>
      <c r="I59" s="37">
        <v>1135</v>
      </c>
      <c r="J59" s="37">
        <v>1181</v>
      </c>
      <c r="K59" s="37">
        <v>1499</v>
      </c>
      <c r="L59" s="37">
        <v>1443</v>
      </c>
      <c r="M59" s="37">
        <v>2418</v>
      </c>
      <c r="N59" s="37">
        <v>1371</v>
      </c>
      <c r="O59" s="37">
        <v>2119</v>
      </c>
      <c r="P59" s="37">
        <v>2006</v>
      </c>
      <c r="Q59" s="37">
        <v>1836</v>
      </c>
      <c r="R59" s="37">
        <v>287</v>
      </c>
      <c r="S59" s="37">
        <v>953</v>
      </c>
      <c r="T59" s="37">
        <v>959</v>
      </c>
      <c r="U59" s="37">
        <v>1820</v>
      </c>
      <c r="V59" s="37">
        <v>1238</v>
      </c>
      <c r="W59" s="37">
        <v>2216</v>
      </c>
      <c r="X59" s="37">
        <v>1053</v>
      </c>
      <c r="Y59" s="37">
        <v>1089</v>
      </c>
      <c r="Z59" s="37">
        <v>775</v>
      </c>
      <c r="AA59" s="37">
        <v>762</v>
      </c>
      <c r="AB59" s="37">
        <v>622</v>
      </c>
      <c r="AC59" s="37">
        <v>920</v>
      </c>
      <c r="AD59" s="37">
        <v>529</v>
      </c>
      <c r="AE59" s="37">
        <v>594</v>
      </c>
      <c r="AF59" s="37">
        <v>344</v>
      </c>
      <c r="AG59" s="37">
        <v>964</v>
      </c>
      <c r="AH59" s="37">
        <v>537</v>
      </c>
      <c r="AI59" s="37">
        <v>471</v>
      </c>
      <c r="AJ59" s="37">
        <v>328</v>
      </c>
      <c r="AK59" s="37">
        <v>996</v>
      </c>
      <c r="AL59" s="37">
        <v>536</v>
      </c>
      <c r="AM59" s="37">
        <v>554</v>
      </c>
      <c r="AN59" s="37">
        <v>420</v>
      </c>
      <c r="AO59" s="37">
        <v>413</v>
      </c>
      <c r="AP59" s="37">
        <v>530</v>
      </c>
      <c r="AQ59" s="37">
        <v>595</v>
      </c>
      <c r="AR59" s="37">
        <v>433</v>
      </c>
      <c r="AS59" s="37">
        <v>607</v>
      </c>
      <c r="AT59" s="37">
        <v>301</v>
      </c>
      <c r="AU59" s="37">
        <v>212</v>
      </c>
      <c r="AV59" s="37">
        <v>134</v>
      </c>
      <c r="AW59" s="37">
        <v>441</v>
      </c>
      <c r="AX59" s="37">
        <v>431</v>
      </c>
      <c r="AY59" s="22">
        <v>-608</v>
      </c>
      <c r="AZ59" s="37">
        <v>177</v>
      </c>
      <c r="BA59" s="37">
        <v>218</v>
      </c>
      <c r="BB59" s="37">
        <v>152</v>
      </c>
      <c r="BC59" s="37">
        <v>159</v>
      </c>
      <c r="BD59" s="37">
        <v>165</v>
      </c>
      <c r="BE59" s="38"/>
      <c r="BF59" s="38"/>
      <c r="BG59" s="38"/>
      <c r="BH59" s="38"/>
    </row>
    <row r="60" spans="1:60" ht="15" customHeight="1">
      <c r="A60" s="10" t="s">
        <v>100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</row>
    <row r="61" spans="1:60" ht="15" customHeight="1">
      <c r="A61" s="12" t="s">
        <v>101</v>
      </c>
      <c r="B61" s="38">
        <v>15688</v>
      </c>
      <c r="C61" s="38">
        <v>14183</v>
      </c>
      <c r="D61" s="38">
        <v>12369</v>
      </c>
      <c r="E61" s="38">
        <v>14592</v>
      </c>
      <c r="F61" s="38">
        <v>11583</v>
      </c>
      <c r="G61" s="37">
        <v>7788</v>
      </c>
      <c r="H61" s="37">
        <v>5709</v>
      </c>
      <c r="I61" s="37">
        <v>5014</v>
      </c>
      <c r="J61" s="37">
        <v>4395</v>
      </c>
      <c r="K61" s="37">
        <v>6687</v>
      </c>
      <c r="L61" s="37">
        <v>7465</v>
      </c>
      <c r="M61" s="38">
        <v>10285</v>
      </c>
      <c r="N61" s="37">
        <v>9194</v>
      </c>
      <c r="O61" s="38">
        <v>10394</v>
      </c>
      <c r="P61" s="37">
        <v>9497</v>
      </c>
      <c r="Q61" s="38">
        <v>11219</v>
      </c>
      <c r="R61" s="37">
        <v>7846</v>
      </c>
      <c r="S61" s="37">
        <v>5178</v>
      </c>
      <c r="T61" s="37">
        <v>4902</v>
      </c>
      <c r="U61" s="37">
        <v>7349</v>
      </c>
      <c r="V61" s="37">
        <v>6091</v>
      </c>
      <c r="W61" s="37">
        <v>2616</v>
      </c>
      <c r="X61" s="37">
        <v>2429</v>
      </c>
      <c r="Y61" s="37">
        <v>6882</v>
      </c>
      <c r="Z61" s="37">
        <v>5137</v>
      </c>
      <c r="AA61" s="37">
        <v>5106</v>
      </c>
      <c r="AB61" s="37">
        <v>4988</v>
      </c>
      <c r="AC61" s="37">
        <v>6542</v>
      </c>
      <c r="AD61" s="37">
        <v>4707</v>
      </c>
      <c r="AE61" s="37">
        <v>3894</v>
      </c>
      <c r="AF61" s="37">
        <v>3064</v>
      </c>
      <c r="AG61" s="37">
        <v>3569</v>
      </c>
      <c r="AH61" s="37">
        <v>2627</v>
      </c>
      <c r="AI61" s="37">
        <v>2283</v>
      </c>
      <c r="AJ61" s="37">
        <v>1738</v>
      </c>
      <c r="AK61" s="37">
        <v>1561</v>
      </c>
      <c r="AL61" s="37">
        <v>896</v>
      </c>
      <c r="AM61" s="37">
        <v>719</v>
      </c>
      <c r="AN61" s="37">
        <v>512</v>
      </c>
      <c r="AO61" s="37">
        <v>701</v>
      </c>
      <c r="AP61" s="37">
        <v>806</v>
      </c>
      <c r="AQ61" s="37">
        <v>791</v>
      </c>
      <c r="AR61" s="37">
        <v>642</v>
      </c>
      <c r="AS61" s="37">
        <v>523</v>
      </c>
      <c r="AT61" s="37">
        <v>425</v>
      </c>
      <c r="AU61" s="37">
        <v>333</v>
      </c>
      <c r="AV61" s="37">
        <v>219</v>
      </c>
      <c r="AW61" s="36">
        <v>64</v>
      </c>
      <c r="AX61" s="21">
        <v>-59</v>
      </c>
      <c r="AY61" s="22">
        <v>-157</v>
      </c>
      <c r="AZ61" s="37">
        <v>205</v>
      </c>
      <c r="BA61" s="37">
        <v>302</v>
      </c>
      <c r="BB61" s="37">
        <v>227</v>
      </c>
      <c r="BC61" s="37">
        <v>240</v>
      </c>
      <c r="BD61" s="37">
        <v>233</v>
      </c>
      <c r="BE61" s="38"/>
      <c r="BF61" s="38"/>
      <c r="BG61" s="38"/>
      <c r="BH61" s="38"/>
    </row>
    <row r="62" spans="1:60" ht="15" customHeight="1">
      <c r="A62" s="10" t="s">
        <v>102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</row>
    <row r="63" spans="1:60" ht="15" customHeight="1">
      <c r="A63" s="17" t="s">
        <v>103</v>
      </c>
      <c r="B63" s="39">
        <v>15688</v>
      </c>
      <c r="C63" s="39">
        <v>14183</v>
      </c>
      <c r="D63" s="39">
        <v>12369</v>
      </c>
      <c r="E63" s="39">
        <v>14592</v>
      </c>
      <c r="F63" s="39">
        <v>11583</v>
      </c>
      <c r="G63" s="40">
        <v>7788</v>
      </c>
      <c r="H63" s="40">
        <v>5709</v>
      </c>
      <c r="I63" s="40">
        <v>5014</v>
      </c>
      <c r="J63" s="40">
        <v>4395</v>
      </c>
      <c r="K63" s="40">
        <v>6687</v>
      </c>
      <c r="L63" s="40">
        <v>7465</v>
      </c>
      <c r="M63" s="39">
        <v>10285</v>
      </c>
      <c r="N63" s="40">
        <v>9194</v>
      </c>
      <c r="O63" s="39">
        <v>10394</v>
      </c>
      <c r="P63" s="40">
        <v>9497</v>
      </c>
      <c r="Q63" s="39">
        <v>11219</v>
      </c>
      <c r="R63" s="40">
        <v>7846</v>
      </c>
      <c r="S63" s="40">
        <v>5178</v>
      </c>
      <c r="T63" s="40">
        <v>4902</v>
      </c>
      <c r="U63" s="40">
        <v>7349</v>
      </c>
      <c r="V63" s="40">
        <v>6091</v>
      </c>
      <c r="W63" s="40">
        <v>2616</v>
      </c>
      <c r="X63" s="40">
        <v>2429</v>
      </c>
      <c r="Y63" s="40">
        <v>6882</v>
      </c>
      <c r="Z63" s="40">
        <v>5137</v>
      </c>
      <c r="AA63" s="40">
        <v>5106</v>
      </c>
      <c r="AB63" s="40">
        <v>4988</v>
      </c>
      <c r="AC63" s="40">
        <v>6542</v>
      </c>
      <c r="AD63" s="40">
        <v>4707</v>
      </c>
      <c r="AE63" s="40">
        <v>3894</v>
      </c>
      <c r="AF63" s="40">
        <v>3064</v>
      </c>
      <c r="AG63" s="40">
        <v>3569</v>
      </c>
      <c r="AH63" s="40">
        <v>2627</v>
      </c>
      <c r="AI63" s="40">
        <v>2283</v>
      </c>
      <c r="AJ63" s="40">
        <v>1738</v>
      </c>
      <c r="AK63" s="40">
        <v>1561</v>
      </c>
      <c r="AL63" s="40">
        <v>896</v>
      </c>
      <c r="AM63" s="40">
        <v>719</v>
      </c>
      <c r="AN63" s="40">
        <v>512</v>
      </c>
      <c r="AO63" s="40">
        <v>701</v>
      </c>
      <c r="AP63" s="40">
        <v>806</v>
      </c>
      <c r="AQ63" s="40">
        <v>791</v>
      </c>
      <c r="AR63" s="40">
        <v>642</v>
      </c>
      <c r="AS63" s="40">
        <v>523</v>
      </c>
      <c r="AT63" s="40">
        <v>425</v>
      </c>
      <c r="AU63" s="40">
        <v>333</v>
      </c>
      <c r="AV63" s="40">
        <v>219</v>
      </c>
      <c r="AW63" s="41">
        <v>64</v>
      </c>
      <c r="AX63" s="30">
        <v>-59</v>
      </c>
      <c r="AY63" s="29">
        <v>-157</v>
      </c>
      <c r="AZ63" s="40">
        <v>205</v>
      </c>
      <c r="BA63" s="40">
        <v>302</v>
      </c>
      <c r="BB63" s="40">
        <v>227</v>
      </c>
      <c r="BC63" s="40">
        <v>240</v>
      </c>
      <c r="BD63" s="40">
        <v>233</v>
      </c>
      <c r="BE63" s="40">
        <v>251</v>
      </c>
      <c r="BF63" s="40">
        <v>131</v>
      </c>
      <c r="BG63" s="40">
        <v>129</v>
      </c>
      <c r="BH63" s="41">
        <v>95</v>
      </c>
    </row>
    <row r="64" spans="1:60" ht="15" customHeight="1">
      <c r="A64" s="12" t="s">
        <v>104</v>
      </c>
      <c r="B64" s="38"/>
      <c r="C64" s="22">
        <v>-718</v>
      </c>
      <c r="D64" s="38"/>
      <c r="E64" s="22">
        <v>-575</v>
      </c>
      <c r="F64" s="38"/>
      <c r="G64" s="38"/>
      <c r="H64" s="38"/>
      <c r="I64" s="22">
        <v>-361</v>
      </c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22">
        <v>-2273</v>
      </c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</row>
    <row r="65" spans="1:60" ht="15" customHeight="1">
      <c r="A65" s="15" t="s">
        <v>105</v>
      </c>
      <c r="B65" s="38"/>
      <c r="C65" s="22">
        <v>-718</v>
      </c>
      <c r="D65" s="38"/>
      <c r="E65" s="22">
        <v>-575</v>
      </c>
      <c r="F65" s="38"/>
      <c r="G65" s="38"/>
      <c r="H65" s="38"/>
      <c r="I65" s="22">
        <v>-361</v>
      </c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22">
        <v>-2273</v>
      </c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</row>
    <row r="66" spans="1:60" ht="15" customHeight="1">
      <c r="A66" s="12" t="s">
        <v>106</v>
      </c>
      <c r="B66" s="38">
        <v>15688</v>
      </c>
      <c r="C66" s="38">
        <v>13465</v>
      </c>
      <c r="D66" s="38">
        <v>12369</v>
      </c>
      <c r="E66" s="38">
        <v>14017</v>
      </c>
      <c r="F66" s="38">
        <v>11583</v>
      </c>
      <c r="G66" s="37">
        <v>7788</v>
      </c>
      <c r="H66" s="37">
        <v>5709</v>
      </c>
      <c r="I66" s="37">
        <v>4653</v>
      </c>
      <c r="J66" s="37">
        <v>4395</v>
      </c>
      <c r="K66" s="37">
        <v>6687</v>
      </c>
      <c r="L66" s="37">
        <v>7465</v>
      </c>
      <c r="M66" s="38">
        <v>10285</v>
      </c>
      <c r="N66" s="37">
        <v>9194</v>
      </c>
      <c r="O66" s="38">
        <v>10394</v>
      </c>
      <c r="P66" s="37">
        <v>9497</v>
      </c>
      <c r="Q66" s="38">
        <v>11219</v>
      </c>
      <c r="R66" s="37">
        <v>7846</v>
      </c>
      <c r="S66" s="37">
        <v>5178</v>
      </c>
      <c r="T66" s="37">
        <v>4902</v>
      </c>
      <c r="U66" s="37">
        <v>7349</v>
      </c>
      <c r="V66" s="37">
        <v>6091</v>
      </c>
      <c r="W66" s="37">
        <v>2616</v>
      </c>
      <c r="X66" s="37">
        <v>2429</v>
      </c>
      <c r="Y66" s="37">
        <v>6882</v>
      </c>
      <c r="Z66" s="37">
        <v>5137</v>
      </c>
      <c r="AA66" s="37">
        <v>5106</v>
      </c>
      <c r="AB66" s="37">
        <v>4988</v>
      </c>
      <c r="AC66" s="37">
        <v>4269</v>
      </c>
      <c r="AD66" s="37">
        <v>4707</v>
      </c>
      <c r="AE66" s="37">
        <v>3894</v>
      </c>
      <c r="AF66" s="37">
        <v>3064</v>
      </c>
      <c r="AG66" s="37">
        <v>3569</v>
      </c>
      <c r="AH66" s="37">
        <v>2627</v>
      </c>
      <c r="AI66" s="37">
        <v>2283</v>
      </c>
      <c r="AJ66" s="37">
        <v>1738</v>
      </c>
      <c r="AK66" s="37">
        <v>1561</v>
      </c>
      <c r="AL66" s="37">
        <v>896</v>
      </c>
      <c r="AM66" s="37">
        <v>719</v>
      </c>
      <c r="AN66" s="37">
        <v>512</v>
      </c>
      <c r="AO66" s="37">
        <v>701</v>
      </c>
      <c r="AP66" s="37">
        <v>806</v>
      </c>
      <c r="AQ66" s="37">
        <v>791</v>
      </c>
      <c r="AR66" s="37">
        <v>642</v>
      </c>
      <c r="AS66" s="37">
        <v>523</v>
      </c>
      <c r="AT66" s="37">
        <v>425</v>
      </c>
      <c r="AU66" s="37">
        <v>333</v>
      </c>
      <c r="AV66" s="37">
        <v>219</v>
      </c>
      <c r="AW66" s="36">
        <v>64</v>
      </c>
      <c r="AX66" s="21">
        <v>-59</v>
      </c>
      <c r="AY66" s="22">
        <v>-157</v>
      </c>
      <c r="AZ66" s="37">
        <v>205</v>
      </c>
      <c r="BA66" s="37">
        <v>302</v>
      </c>
      <c r="BB66" s="37">
        <v>227</v>
      </c>
      <c r="BC66" s="37">
        <v>240</v>
      </c>
      <c r="BD66" s="37">
        <v>233</v>
      </c>
      <c r="BE66" s="37">
        <v>251</v>
      </c>
      <c r="BF66" s="37">
        <v>131</v>
      </c>
      <c r="BG66" s="37">
        <v>129</v>
      </c>
      <c r="BH66" s="36">
        <v>95</v>
      </c>
    </row>
    <row r="67" spans="1:60" ht="15" customHeight="1">
      <c r="A67" s="12" t="s">
        <v>107</v>
      </c>
      <c r="B67" s="38">
        <v>15688</v>
      </c>
      <c r="C67" s="38">
        <v>13465</v>
      </c>
      <c r="D67" s="38">
        <v>12369</v>
      </c>
      <c r="E67" s="38">
        <v>14017</v>
      </c>
      <c r="F67" s="38">
        <v>11583</v>
      </c>
      <c r="G67" s="37">
        <v>7788</v>
      </c>
      <c r="H67" s="37">
        <v>5709</v>
      </c>
      <c r="I67" s="37">
        <v>4653</v>
      </c>
      <c r="J67" s="37">
        <v>4395</v>
      </c>
      <c r="K67" s="37">
        <v>6687</v>
      </c>
      <c r="L67" s="37">
        <v>7465</v>
      </c>
      <c r="M67" s="38">
        <v>10285</v>
      </c>
      <c r="N67" s="37">
        <v>9194</v>
      </c>
      <c r="O67" s="38">
        <v>10394</v>
      </c>
      <c r="P67" s="37">
        <v>9497</v>
      </c>
      <c r="Q67" s="38">
        <v>11219</v>
      </c>
      <c r="R67" s="37">
        <v>7846</v>
      </c>
      <c r="S67" s="37">
        <v>5178</v>
      </c>
      <c r="T67" s="37">
        <v>4902</v>
      </c>
      <c r="U67" s="37">
        <v>7349</v>
      </c>
      <c r="V67" s="37">
        <v>6091</v>
      </c>
      <c r="W67" s="37">
        <v>2616</v>
      </c>
      <c r="X67" s="37">
        <v>2429</v>
      </c>
      <c r="Y67" s="37">
        <v>6882</v>
      </c>
      <c r="Z67" s="37">
        <v>5137</v>
      </c>
      <c r="AA67" s="37">
        <v>5106</v>
      </c>
      <c r="AB67" s="37">
        <v>4988</v>
      </c>
      <c r="AC67" s="37">
        <v>4269</v>
      </c>
      <c r="AD67" s="37">
        <v>4707</v>
      </c>
      <c r="AE67" s="37">
        <v>3894</v>
      </c>
      <c r="AF67" s="37">
        <v>3064</v>
      </c>
      <c r="AG67" s="37">
        <v>3569</v>
      </c>
      <c r="AH67" s="37">
        <v>2627</v>
      </c>
      <c r="AI67" s="37">
        <v>2283</v>
      </c>
      <c r="AJ67" s="37">
        <v>1738</v>
      </c>
      <c r="AK67" s="37">
        <v>1561</v>
      </c>
      <c r="AL67" s="37">
        <v>896</v>
      </c>
      <c r="AM67" s="37">
        <v>719</v>
      </c>
      <c r="AN67" s="37">
        <v>512</v>
      </c>
      <c r="AO67" s="37">
        <v>701</v>
      </c>
      <c r="AP67" s="37">
        <v>806</v>
      </c>
      <c r="AQ67" s="37">
        <v>791</v>
      </c>
      <c r="AR67" s="37">
        <v>642</v>
      </c>
      <c r="AS67" s="37">
        <v>523</v>
      </c>
      <c r="AT67" s="37">
        <v>425</v>
      </c>
      <c r="AU67" s="37">
        <v>333</v>
      </c>
      <c r="AV67" s="37">
        <v>219</v>
      </c>
      <c r="AW67" s="36">
        <v>64</v>
      </c>
      <c r="AX67" s="21">
        <v>-59</v>
      </c>
      <c r="AY67" s="22">
        <v>-157</v>
      </c>
      <c r="AZ67" s="37">
        <v>205</v>
      </c>
      <c r="BA67" s="37">
        <v>302</v>
      </c>
      <c r="BB67" s="37">
        <v>227</v>
      </c>
      <c r="BC67" s="37">
        <v>240</v>
      </c>
      <c r="BD67" s="37">
        <v>233</v>
      </c>
      <c r="BE67" s="37">
        <v>251</v>
      </c>
      <c r="BF67" s="37">
        <v>131</v>
      </c>
      <c r="BG67" s="37">
        <v>129</v>
      </c>
      <c r="BH67" s="36">
        <v>95</v>
      </c>
    </row>
    <row r="68" spans="1:60" ht="15" customHeight="1">
      <c r="A68" s="10" t="s">
        <v>108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</row>
    <row r="69" spans="1:60" ht="15" customHeight="1">
      <c r="A69" s="12" t="s">
        <v>109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>
        <v>0</v>
      </c>
      <c r="R69" s="38"/>
      <c r="S69" s="38"/>
      <c r="T69" s="38"/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6">
        <v>1</v>
      </c>
      <c r="AC69" s="36">
        <v>1</v>
      </c>
      <c r="AD69" s="36">
        <v>3</v>
      </c>
      <c r="AE69" s="36">
        <v>4</v>
      </c>
      <c r="AF69" s="36">
        <v>5</v>
      </c>
      <c r="AG69" s="36">
        <v>9</v>
      </c>
      <c r="AH69" s="36">
        <v>7</v>
      </c>
      <c r="AI69" s="36">
        <v>7</v>
      </c>
      <c r="AJ69" s="36">
        <v>6</v>
      </c>
      <c r="AK69" s="36">
        <v>7</v>
      </c>
      <c r="AL69" s="36">
        <v>5</v>
      </c>
      <c r="AM69" s="36">
        <v>4</v>
      </c>
      <c r="AN69" s="36">
        <v>3</v>
      </c>
      <c r="AO69" s="36">
        <v>5</v>
      </c>
      <c r="AP69" s="36">
        <v>4</v>
      </c>
      <c r="AQ69" s="36">
        <v>3</v>
      </c>
      <c r="AR69" s="36">
        <v>3</v>
      </c>
      <c r="AS69" s="36">
        <v>3</v>
      </c>
      <c r="AT69" s="36">
        <v>3</v>
      </c>
      <c r="AU69" s="36">
        <v>2</v>
      </c>
      <c r="AV69" s="36">
        <v>2</v>
      </c>
      <c r="AW69" s="36">
        <v>21</v>
      </c>
      <c r="AX69" s="38">
        <v>0</v>
      </c>
      <c r="AY69" s="38">
        <v>0</v>
      </c>
      <c r="AZ69" s="36">
        <v>68</v>
      </c>
      <c r="BA69" s="36">
        <v>97</v>
      </c>
      <c r="BB69" s="36">
        <v>77</v>
      </c>
      <c r="BC69" s="36">
        <v>81</v>
      </c>
      <c r="BD69" s="36">
        <v>80</v>
      </c>
      <c r="BE69" s="38"/>
      <c r="BF69" s="38"/>
      <c r="BG69" s="38"/>
      <c r="BH69" s="38"/>
    </row>
    <row r="70" spans="1:60" ht="15" customHeight="1">
      <c r="A70" s="17" t="s">
        <v>110</v>
      </c>
      <c r="B70" s="39">
        <v>15688</v>
      </c>
      <c r="C70" s="39">
        <v>13465</v>
      </c>
      <c r="D70" s="39">
        <v>12369</v>
      </c>
      <c r="E70" s="39">
        <v>14017</v>
      </c>
      <c r="F70" s="39">
        <v>11583</v>
      </c>
      <c r="G70" s="40">
        <v>7788</v>
      </c>
      <c r="H70" s="40">
        <v>5709</v>
      </c>
      <c r="I70" s="40">
        <v>4653</v>
      </c>
      <c r="J70" s="40">
        <v>4395</v>
      </c>
      <c r="K70" s="40">
        <v>6687</v>
      </c>
      <c r="L70" s="40">
        <v>7465</v>
      </c>
      <c r="M70" s="39">
        <v>10285</v>
      </c>
      <c r="N70" s="40">
        <v>9194</v>
      </c>
      <c r="O70" s="39">
        <v>10394</v>
      </c>
      <c r="P70" s="40">
        <v>9497</v>
      </c>
      <c r="Q70" s="39">
        <v>11219</v>
      </c>
      <c r="R70" s="40">
        <v>7846</v>
      </c>
      <c r="S70" s="40">
        <v>5178</v>
      </c>
      <c r="T70" s="40">
        <v>4902</v>
      </c>
      <c r="U70" s="40">
        <v>7349</v>
      </c>
      <c r="V70" s="40">
        <v>6091</v>
      </c>
      <c r="W70" s="40">
        <v>2616</v>
      </c>
      <c r="X70" s="40">
        <v>2429</v>
      </c>
      <c r="Y70" s="40">
        <v>6882</v>
      </c>
      <c r="Z70" s="40">
        <v>5137</v>
      </c>
      <c r="AA70" s="40">
        <v>5106</v>
      </c>
      <c r="AB70" s="40">
        <v>4987</v>
      </c>
      <c r="AC70" s="40">
        <v>4268</v>
      </c>
      <c r="AD70" s="40">
        <v>4704</v>
      </c>
      <c r="AE70" s="40">
        <v>3890</v>
      </c>
      <c r="AF70" s="40">
        <v>3059</v>
      </c>
      <c r="AG70" s="40">
        <v>3560</v>
      </c>
      <c r="AH70" s="40">
        <v>2620</v>
      </c>
      <c r="AI70" s="40">
        <v>2276</v>
      </c>
      <c r="AJ70" s="40">
        <v>1732</v>
      </c>
      <c r="AK70" s="40">
        <v>1554</v>
      </c>
      <c r="AL70" s="40">
        <v>891</v>
      </c>
      <c r="AM70" s="40">
        <v>715</v>
      </c>
      <c r="AN70" s="40">
        <v>509</v>
      </c>
      <c r="AO70" s="40">
        <v>696</v>
      </c>
      <c r="AP70" s="40">
        <v>802</v>
      </c>
      <c r="AQ70" s="40">
        <v>788</v>
      </c>
      <c r="AR70" s="40">
        <v>639</v>
      </c>
      <c r="AS70" s="40">
        <v>520</v>
      </c>
      <c r="AT70" s="40">
        <v>422</v>
      </c>
      <c r="AU70" s="40">
        <v>331</v>
      </c>
      <c r="AV70" s="40">
        <v>217</v>
      </c>
      <c r="AW70" s="41">
        <v>43</v>
      </c>
      <c r="AX70" s="30">
        <v>-59</v>
      </c>
      <c r="AY70" s="29">
        <v>-157</v>
      </c>
      <c r="AZ70" s="40">
        <v>137</v>
      </c>
      <c r="BA70" s="40">
        <v>205</v>
      </c>
      <c r="BB70" s="40">
        <v>150</v>
      </c>
      <c r="BC70" s="40">
        <v>159</v>
      </c>
      <c r="BD70" s="40">
        <v>153</v>
      </c>
      <c r="BE70" s="40">
        <v>251</v>
      </c>
      <c r="BF70" s="40">
        <v>131</v>
      </c>
      <c r="BG70" s="40">
        <v>129</v>
      </c>
      <c r="BH70" s="41">
        <v>95</v>
      </c>
    </row>
    <row r="71" spans="1:60" ht="15" customHeight="1">
      <c r="A71" s="10" t="s">
        <v>111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</row>
    <row r="72" spans="1:60" ht="15" customHeight="1">
      <c r="A72" s="12" t="s">
        <v>112</v>
      </c>
      <c r="B72" s="38">
        <v>15688</v>
      </c>
      <c r="C72" s="38">
        <v>13465</v>
      </c>
      <c r="D72" s="38">
        <v>12369</v>
      </c>
      <c r="E72" s="38">
        <v>14017</v>
      </c>
      <c r="F72" s="38">
        <v>11583</v>
      </c>
      <c r="G72" s="37">
        <v>7788</v>
      </c>
      <c r="H72" s="37">
        <v>5709</v>
      </c>
      <c r="I72" s="37">
        <v>4653</v>
      </c>
      <c r="J72" s="37">
        <v>4395</v>
      </c>
      <c r="K72" s="37">
        <v>6687</v>
      </c>
      <c r="L72" s="37">
        <v>7465</v>
      </c>
      <c r="M72" s="38">
        <v>10285</v>
      </c>
      <c r="N72" s="37">
        <v>9194</v>
      </c>
      <c r="O72" s="38">
        <v>10394</v>
      </c>
      <c r="P72" s="37">
        <v>9497</v>
      </c>
      <c r="Q72" s="38">
        <v>11219</v>
      </c>
      <c r="R72" s="37">
        <v>7846</v>
      </c>
      <c r="S72" s="37">
        <v>5178</v>
      </c>
      <c r="T72" s="37">
        <v>4902</v>
      </c>
      <c r="U72" s="37">
        <v>7349</v>
      </c>
      <c r="V72" s="37">
        <v>6091</v>
      </c>
      <c r="W72" s="37">
        <v>2616</v>
      </c>
      <c r="X72" s="37">
        <v>2429</v>
      </c>
      <c r="Y72" s="37">
        <v>6882</v>
      </c>
      <c r="Z72" s="37">
        <v>5137</v>
      </c>
      <c r="AA72" s="37">
        <v>5106</v>
      </c>
      <c r="AB72" s="37">
        <v>4988</v>
      </c>
      <c r="AC72" s="37">
        <v>4269</v>
      </c>
      <c r="AD72" s="37">
        <v>4707</v>
      </c>
      <c r="AE72" s="37">
        <v>3894</v>
      </c>
      <c r="AF72" s="37">
        <v>3064</v>
      </c>
      <c r="AG72" s="37">
        <v>3569</v>
      </c>
      <c r="AH72" s="37">
        <v>2627</v>
      </c>
      <c r="AI72" s="37">
        <v>2283</v>
      </c>
      <c r="AJ72" s="37">
        <v>1738</v>
      </c>
      <c r="AK72" s="37">
        <v>1561</v>
      </c>
      <c r="AL72" s="37">
        <v>896</v>
      </c>
      <c r="AM72" s="37">
        <v>719</v>
      </c>
      <c r="AN72" s="37">
        <v>512</v>
      </c>
      <c r="AO72" s="37">
        <v>701</v>
      </c>
      <c r="AP72" s="37">
        <v>806</v>
      </c>
      <c r="AQ72" s="37">
        <v>791</v>
      </c>
      <c r="AR72" s="37">
        <v>642</v>
      </c>
      <c r="AS72" s="38"/>
      <c r="AT72" s="37">
        <v>425</v>
      </c>
      <c r="AU72" s="37">
        <v>333</v>
      </c>
      <c r="AV72" s="37">
        <v>219</v>
      </c>
      <c r="AW72" s="38"/>
      <c r="AX72" s="38"/>
      <c r="AY72" s="38"/>
      <c r="AZ72" s="37">
        <v>205</v>
      </c>
      <c r="BA72" s="38"/>
      <c r="BB72" s="38"/>
      <c r="BC72" s="38"/>
      <c r="BD72" s="38"/>
      <c r="BE72" s="38"/>
      <c r="BF72" s="38"/>
      <c r="BG72" s="38"/>
      <c r="BH72" s="38"/>
    </row>
    <row r="73" spans="1:60" ht="15" customHeight="1">
      <c r="A73" s="12" t="s">
        <v>113</v>
      </c>
      <c r="B73" s="37">
        <v>937</v>
      </c>
      <c r="C73" s="22">
        <v>-149</v>
      </c>
      <c r="D73" s="22">
        <v>-545</v>
      </c>
      <c r="E73" s="37">
        <v>940</v>
      </c>
      <c r="F73" s="22">
        <v>-533</v>
      </c>
      <c r="G73" s="21">
        <v>-37</v>
      </c>
      <c r="H73" s="37">
        <v>248</v>
      </c>
      <c r="I73" s="37">
        <v>1288</v>
      </c>
      <c r="J73" s="22">
        <v>-1037</v>
      </c>
      <c r="K73" s="22">
        <v>-1076</v>
      </c>
      <c r="L73" s="22">
        <v>-359</v>
      </c>
      <c r="M73" s="22">
        <v>-260</v>
      </c>
      <c r="N73" s="22">
        <v>-424</v>
      </c>
      <c r="O73" s="37">
        <v>169</v>
      </c>
      <c r="P73" s="22">
        <v>-601</v>
      </c>
      <c r="Q73" s="37">
        <v>683</v>
      </c>
      <c r="R73" s="37">
        <v>502</v>
      </c>
      <c r="S73" s="37">
        <v>247</v>
      </c>
      <c r="T73" s="22">
        <v>-376</v>
      </c>
      <c r="U73" s="37">
        <v>352</v>
      </c>
      <c r="V73" s="22">
        <v>-418</v>
      </c>
      <c r="W73" s="36">
        <v>90</v>
      </c>
      <c r="X73" s="22">
        <v>-175</v>
      </c>
      <c r="Y73" s="22">
        <v>-129</v>
      </c>
      <c r="Z73" s="21">
        <v>-44</v>
      </c>
      <c r="AA73" s="22">
        <v>-372</v>
      </c>
      <c r="AB73" s="36">
        <v>94</v>
      </c>
      <c r="AC73" s="36">
        <v>86</v>
      </c>
      <c r="AD73" s="37">
        <v>174</v>
      </c>
      <c r="AE73" s="37">
        <v>246</v>
      </c>
      <c r="AF73" s="36">
        <v>60</v>
      </c>
      <c r="AG73" s="22">
        <v>-207</v>
      </c>
      <c r="AH73" s="36">
        <v>35</v>
      </c>
      <c r="AI73" s="22">
        <v>-116</v>
      </c>
      <c r="AJ73" s="37">
        <v>137</v>
      </c>
      <c r="AK73" s="21">
        <v>-47</v>
      </c>
      <c r="AL73" s="21">
        <v>-22</v>
      </c>
      <c r="AM73" s="36">
        <v>91</v>
      </c>
      <c r="AN73" s="22">
        <v>-223</v>
      </c>
      <c r="AO73" s="22">
        <v>-116</v>
      </c>
      <c r="AP73" s="22">
        <v>-102</v>
      </c>
      <c r="AQ73" s="21">
        <v>-20</v>
      </c>
      <c r="AR73" s="21">
        <v>-1</v>
      </c>
      <c r="AS73" s="38"/>
      <c r="AT73" s="36">
        <v>38</v>
      </c>
      <c r="AU73" s="21">
        <v>-13</v>
      </c>
      <c r="AV73" s="21">
        <v>-18</v>
      </c>
      <c r="AW73" s="38"/>
      <c r="AX73" s="38"/>
      <c r="AY73" s="38"/>
      <c r="AZ73" s="21">
        <v>-1</v>
      </c>
      <c r="BA73" s="38"/>
      <c r="BB73" s="38"/>
      <c r="BC73" s="38"/>
      <c r="BD73" s="38"/>
      <c r="BE73" s="38"/>
      <c r="BF73" s="38"/>
      <c r="BG73" s="38"/>
      <c r="BH73" s="38"/>
    </row>
    <row r="74" spans="1:60" ht="15" customHeight="1">
      <c r="A74" s="12" t="s">
        <v>114</v>
      </c>
      <c r="B74" s="37">
        <v>566</v>
      </c>
      <c r="C74" s="37">
        <v>109</v>
      </c>
      <c r="D74" s="36">
        <v>45</v>
      </c>
      <c r="E74" s="37">
        <v>461</v>
      </c>
      <c r="F74" s="36">
        <v>83</v>
      </c>
      <c r="G74" s="21">
        <v>-88</v>
      </c>
      <c r="H74" s="37">
        <v>301</v>
      </c>
      <c r="I74" s="37">
        <v>236</v>
      </c>
      <c r="J74" s="22">
        <v>-606</v>
      </c>
      <c r="K74" s="22">
        <v>-339</v>
      </c>
      <c r="L74" s="22">
        <v>-944</v>
      </c>
      <c r="M74" s="22">
        <v>-226</v>
      </c>
      <c r="N74" s="21">
        <v>-68</v>
      </c>
      <c r="O74" s="21">
        <v>-38</v>
      </c>
      <c r="P74" s="22">
        <v>-172</v>
      </c>
      <c r="Q74" s="21">
        <v>-64</v>
      </c>
      <c r="R74" s="21">
        <v>-52</v>
      </c>
      <c r="S74" s="37">
        <v>155</v>
      </c>
      <c r="T74" s="37">
        <v>321</v>
      </c>
      <c r="U74" s="36">
        <v>8</v>
      </c>
      <c r="V74" s="36">
        <v>52</v>
      </c>
      <c r="W74" s="37">
        <v>208</v>
      </c>
      <c r="X74" s="37">
        <v>154</v>
      </c>
      <c r="Y74" s="37">
        <v>177</v>
      </c>
      <c r="Z74" s="21">
        <v>-46</v>
      </c>
      <c r="AA74" s="21">
        <v>-21</v>
      </c>
      <c r="AB74" s="22">
        <v>-161</v>
      </c>
      <c r="AC74" s="22">
        <v>-113</v>
      </c>
      <c r="AD74" s="21">
        <v>-4</v>
      </c>
      <c r="AE74" s="36">
        <v>10</v>
      </c>
      <c r="AF74" s="36">
        <v>17</v>
      </c>
      <c r="AG74" s="22">
        <v>-124</v>
      </c>
      <c r="AH74" s="21">
        <v>-33</v>
      </c>
      <c r="AI74" s="36">
        <v>19</v>
      </c>
      <c r="AJ74" s="36">
        <v>42</v>
      </c>
      <c r="AK74" s="21">
        <v>-28</v>
      </c>
      <c r="AL74" s="21">
        <v>-1</v>
      </c>
      <c r="AM74" s="21">
        <v>-1</v>
      </c>
      <c r="AN74" s="36">
        <v>4</v>
      </c>
      <c r="AO74" s="21">
        <v>-3</v>
      </c>
      <c r="AP74" s="38">
        <v>0</v>
      </c>
      <c r="AQ74" s="38">
        <v>0</v>
      </c>
      <c r="AR74" s="36">
        <v>2</v>
      </c>
      <c r="AS74" s="38"/>
      <c r="AT74" s="21">
        <v>-1</v>
      </c>
      <c r="AU74" s="21">
        <v>-3</v>
      </c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</row>
    <row r="75" spans="1:60" ht="15" customHeight="1">
      <c r="A75" s="12" t="s">
        <v>115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>
        <v>0</v>
      </c>
      <c r="AP75" s="21">
        <v>-2</v>
      </c>
      <c r="AQ75" s="38">
        <v>0</v>
      </c>
      <c r="AR75" s="38"/>
      <c r="AS75" s="38"/>
      <c r="AT75" s="36">
        <v>4</v>
      </c>
      <c r="AU75" s="36">
        <v>2</v>
      </c>
      <c r="AV75" s="36">
        <v>1</v>
      </c>
      <c r="AW75" s="38"/>
      <c r="AX75" s="38"/>
      <c r="AY75" s="38"/>
      <c r="AZ75" s="38">
        <v>0</v>
      </c>
      <c r="BA75" s="38"/>
      <c r="BB75" s="38"/>
      <c r="BC75" s="38"/>
      <c r="BD75" s="38"/>
      <c r="BE75" s="38"/>
      <c r="BF75" s="38"/>
      <c r="BG75" s="38"/>
      <c r="BH75" s="38"/>
    </row>
    <row r="76" spans="1:60" ht="15" customHeight="1">
      <c r="A76" s="12" t="s">
        <v>116</v>
      </c>
      <c r="B76" s="37">
        <v>1503</v>
      </c>
      <c r="C76" s="21">
        <v>-40</v>
      </c>
      <c r="D76" s="22">
        <v>-500</v>
      </c>
      <c r="E76" s="37">
        <v>1401</v>
      </c>
      <c r="F76" s="22">
        <v>-450</v>
      </c>
      <c r="G76" s="22">
        <v>-125</v>
      </c>
      <c r="H76" s="37">
        <v>549</v>
      </c>
      <c r="I76" s="37">
        <v>1524</v>
      </c>
      <c r="J76" s="22">
        <v>-1643</v>
      </c>
      <c r="K76" s="22">
        <v>-1415</v>
      </c>
      <c r="L76" s="22">
        <v>-1303</v>
      </c>
      <c r="M76" s="22">
        <v>-486</v>
      </c>
      <c r="N76" s="22">
        <v>-492</v>
      </c>
      <c r="O76" s="37">
        <v>131</v>
      </c>
      <c r="P76" s="22">
        <v>-773</v>
      </c>
      <c r="Q76" s="37">
        <v>619</v>
      </c>
      <c r="R76" s="37">
        <v>450</v>
      </c>
      <c r="S76" s="37">
        <v>402</v>
      </c>
      <c r="T76" s="21">
        <v>-55</v>
      </c>
      <c r="U76" s="37">
        <v>360</v>
      </c>
      <c r="V76" s="22">
        <v>-366</v>
      </c>
      <c r="W76" s="37">
        <v>298</v>
      </c>
      <c r="X76" s="21">
        <v>-21</v>
      </c>
      <c r="Y76" s="36">
        <v>48</v>
      </c>
      <c r="Z76" s="21">
        <v>-90</v>
      </c>
      <c r="AA76" s="22">
        <v>-393</v>
      </c>
      <c r="AB76" s="21">
        <v>-67</v>
      </c>
      <c r="AC76" s="21">
        <v>-27</v>
      </c>
      <c r="AD76" s="37">
        <v>170</v>
      </c>
      <c r="AE76" s="37">
        <v>256</v>
      </c>
      <c r="AF76" s="36">
        <v>77</v>
      </c>
      <c r="AG76" s="22">
        <v>-331</v>
      </c>
      <c r="AH76" s="36">
        <v>2</v>
      </c>
      <c r="AI76" s="21">
        <v>-97</v>
      </c>
      <c r="AJ76" s="37">
        <v>179</v>
      </c>
      <c r="AK76" s="21">
        <v>-75</v>
      </c>
      <c r="AL76" s="21">
        <v>-23</v>
      </c>
      <c r="AM76" s="36">
        <v>90</v>
      </c>
      <c r="AN76" s="22">
        <v>-219</v>
      </c>
      <c r="AO76" s="22">
        <v>-119</v>
      </c>
      <c r="AP76" s="22">
        <v>-104</v>
      </c>
      <c r="AQ76" s="21">
        <v>-20</v>
      </c>
      <c r="AR76" s="36">
        <v>1</v>
      </c>
      <c r="AS76" s="38"/>
      <c r="AT76" s="36">
        <v>41</v>
      </c>
      <c r="AU76" s="21">
        <v>-14</v>
      </c>
      <c r="AV76" s="21">
        <v>-17</v>
      </c>
      <c r="AW76" s="38"/>
      <c r="AX76" s="38"/>
      <c r="AY76" s="38"/>
      <c r="AZ76" s="21">
        <v>-1</v>
      </c>
      <c r="BA76" s="38"/>
      <c r="BB76" s="38"/>
      <c r="BC76" s="38"/>
      <c r="BD76" s="38"/>
      <c r="BE76" s="38"/>
      <c r="BF76" s="38"/>
      <c r="BG76" s="38"/>
      <c r="BH76" s="38"/>
    </row>
    <row r="77" spans="1:60" ht="15" customHeight="1">
      <c r="A77" s="17" t="s">
        <v>117</v>
      </c>
      <c r="B77" s="39">
        <v>17191</v>
      </c>
      <c r="C77" s="39">
        <v>13425</v>
      </c>
      <c r="D77" s="39">
        <v>11869</v>
      </c>
      <c r="E77" s="39">
        <v>15418</v>
      </c>
      <c r="F77" s="39">
        <v>11133</v>
      </c>
      <c r="G77" s="40">
        <v>7663</v>
      </c>
      <c r="H77" s="40">
        <v>6258</v>
      </c>
      <c r="I77" s="40">
        <v>6177</v>
      </c>
      <c r="J77" s="40">
        <v>2752</v>
      </c>
      <c r="K77" s="40">
        <v>5272</v>
      </c>
      <c r="L77" s="40">
        <v>6162</v>
      </c>
      <c r="M77" s="40">
        <v>9799</v>
      </c>
      <c r="N77" s="40">
        <v>8702</v>
      </c>
      <c r="O77" s="39">
        <v>10525</v>
      </c>
      <c r="P77" s="40">
        <v>8724</v>
      </c>
      <c r="Q77" s="39">
        <v>11838</v>
      </c>
      <c r="R77" s="40">
        <v>8296</v>
      </c>
      <c r="S77" s="40">
        <v>5580</v>
      </c>
      <c r="T77" s="40">
        <v>4847</v>
      </c>
      <c r="U77" s="40">
        <v>7709</v>
      </c>
      <c r="V77" s="40">
        <v>5725</v>
      </c>
      <c r="W77" s="40">
        <v>2914</v>
      </c>
      <c r="X77" s="40">
        <v>2408</v>
      </c>
      <c r="Y77" s="40">
        <v>6930</v>
      </c>
      <c r="Z77" s="40">
        <v>5047</v>
      </c>
      <c r="AA77" s="40">
        <v>4713</v>
      </c>
      <c r="AB77" s="40">
        <v>4921</v>
      </c>
      <c r="AC77" s="40">
        <v>4242</v>
      </c>
      <c r="AD77" s="40">
        <v>4877</v>
      </c>
      <c r="AE77" s="40">
        <v>4150</v>
      </c>
      <c r="AF77" s="40">
        <v>3141</v>
      </c>
      <c r="AG77" s="40">
        <v>3238</v>
      </c>
      <c r="AH77" s="40">
        <v>2629</v>
      </c>
      <c r="AI77" s="40">
        <v>2186</v>
      </c>
      <c r="AJ77" s="40">
        <v>1917</v>
      </c>
      <c r="AK77" s="40">
        <v>1486</v>
      </c>
      <c r="AL77" s="40">
        <v>873</v>
      </c>
      <c r="AM77" s="40">
        <v>809</v>
      </c>
      <c r="AN77" s="40">
        <v>293</v>
      </c>
      <c r="AO77" s="40">
        <v>582</v>
      </c>
      <c r="AP77" s="40">
        <v>702</v>
      </c>
      <c r="AQ77" s="40">
        <v>771</v>
      </c>
      <c r="AR77" s="40">
        <v>643</v>
      </c>
      <c r="AS77" s="39"/>
      <c r="AT77" s="40">
        <v>466</v>
      </c>
      <c r="AU77" s="40">
        <v>319</v>
      </c>
      <c r="AV77" s="40">
        <v>202</v>
      </c>
      <c r="AW77" s="39"/>
      <c r="AX77" s="39"/>
      <c r="AY77" s="39"/>
      <c r="AZ77" s="40">
        <v>204</v>
      </c>
      <c r="BA77" s="39"/>
      <c r="BB77" s="39"/>
      <c r="BC77" s="39"/>
      <c r="BD77" s="39"/>
      <c r="BE77" s="39"/>
      <c r="BF77" s="39"/>
      <c r="BG77" s="39"/>
      <c r="BH77" s="39"/>
    </row>
    <row r="78" spans="1:60" ht="15" customHeight="1">
      <c r="A78" s="12" t="s">
        <v>118</v>
      </c>
      <c r="B78" s="38">
        <v>17191</v>
      </c>
      <c r="C78" s="38">
        <v>13425</v>
      </c>
      <c r="D78" s="38">
        <v>11869</v>
      </c>
      <c r="E78" s="38">
        <v>15418</v>
      </c>
      <c r="F78" s="38">
        <v>11133</v>
      </c>
      <c r="G78" s="37">
        <v>7663</v>
      </c>
      <c r="H78" s="37">
        <v>6258</v>
      </c>
      <c r="I78" s="37">
        <v>6177</v>
      </c>
      <c r="J78" s="37">
        <v>2752</v>
      </c>
      <c r="K78" s="37">
        <v>5272</v>
      </c>
      <c r="L78" s="37">
        <v>6162</v>
      </c>
      <c r="M78" s="37">
        <v>9799</v>
      </c>
      <c r="N78" s="37">
        <v>8702</v>
      </c>
      <c r="O78" s="38">
        <v>10525</v>
      </c>
      <c r="P78" s="37">
        <v>8724</v>
      </c>
      <c r="Q78" s="38">
        <v>11838</v>
      </c>
      <c r="R78" s="37">
        <v>8296</v>
      </c>
      <c r="S78" s="37">
        <v>5580</v>
      </c>
      <c r="T78" s="37">
        <v>4847</v>
      </c>
      <c r="U78" s="37">
        <v>7709</v>
      </c>
      <c r="V78" s="37">
        <v>5725</v>
      </c>
      <c r="W78" s="37">
        <v>2914</v>
      </c>
      <c r="X78" s="37">
        <v>2408</v>
      </c>
      <c r="Y78" s="37">
        <v>6930</v>
      </c>
      <c r="Z78" s="37">
        <v>5047</v>
      </c>
      <c r="AA78" s="37">
        <v>4713</v>
      </c>
      <c r="AB78" s="37">
        <v>4921</v>
      </c>
      <c r="AC78" s="37">
        <v>4242</v>
      </c>
      <c r="AD78" s="37">
        <v>4877</v>
      </c>
      <c r="AE78" s="37">
        <v>4150</v>
      </c>
      <c r="AF78" s="37">
        <v>3141</v>
      </c>
      <c r="AG78" s="37">
        <v>3238</v>
      </c>
      <c r="AH78" s="37">
        <v>2629</v>
      </c>
      <c r="AI78" s="37">
        <v>2186</v>
      </c>
      <c r="AJ78" s="37">
        <v>1917</v>
      </c>
      <c r="AK78" s="37">
        <v>1486</v>
      </c>
      <c r="AL78" s="37">
        <v>873</v>
      </c>
      <c r="AM78" s="37">
        <v>809</v>
      </c>
      <c r="AN78" s="37">
        <v>293</v>
      </c>
      <c r="AO78" s="37">
        <v>582</v>
      </c>
      <c r="AP78" s="37">
        <v>702</v>
      </c>
      <c r="AQ78" s="37">
        <v>771</v>
      </c>
      <c r="AR78" s="37">
        <v>643</v>
      </c>
      <c r="AS78" s="38"/>
      <c r="AT78" s="37">
        <v>466</v>
      </c>
      <c r="AU78" s="37">
        <v>319</v>
      </c>
      <c r="AV78" s="37">
        <v>202</v>
      </c>
      <c r="AW78" s="38"/>
      <c r="AX78" s="38"/>
      <c r="AY78" s="38"/>
      <c r="AZ78" s="37">
        <v>204</v>
      </c>
      <c r="BA78" s="38"/>
      <c r="BB78" s="38"/>
      <c r="BC78" s="38"/>
      <c r="BD78" s="38"/>
      <c r="BE78" s="38"/>
      <c r="BF78" s="38"/>
      <c r="BG78" s="38"/>
      <c r="BH78" s="38"/>
    </row>
    <row r="79" spans="1:60" ht="15" customHeight="1">
      <c r="A79" s="10" t="s">
        <v>119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</row>
    <row r="80" spans="1:60" ht="15" customHeight="1">
      <c r="A80" s="12" t="s">
        <v>120</v>
      </c>
      <c r="B80" s="38">
        <v>15688</v>
      </c>
      <c r="C80" s="38">
        <v>13465</v>
      </c>
      <c r="D80" s="38">
        <v>12369</v>
      </c>
      <c r="E80" s="38">
        <v>14017</v>
      </c>
      <c r="F80" s="38">
        <v>11583</v>
      </c>
      <c r="G80" s="37">
        <v>7788</v>
      </c>
      <c r="H80" s="37">
        <v>5709</v>
      </c>
      <c r="I80" s="37">
        <v>4653</v>
      </c>
      <c r="J80" s="37">
        <v>4395</v>
      </c>
      <c r="K80" s="37">
        <v>6687</v>
      </c>
      <c r="L80" s="37">
        <v>7465</v>
      </c>
      <c r="M80" s="38">
        <v>10285</v>
      </c>
      <c r="N80" s="37">
        <v>9194</v>
      </c>
      <c r="O80" s="38">
        <v>10394</v>
      </c>
      <c r="P80" s="37">
        <v>9497</v>
      </c>
      <c r="Q80" s="38">
        <v>11219</v>
      </c>
      <c r="R80" s="37">
        <v>7846</v>
      </c>
      <c r="S80" s="37">
        <v>5178</v>
      </c>
      <c r="T80" s="37">
        <v>4902</v>
      </c>
      <c r="U80" s="37">
        <v>7349</v>
      </c>
      <c r="V80" s="37">
        <v>6091</v>
      </c>
      <c r="W80" s="37">
        <v>2616</v>
      </c>
      <c r="X80" s="37">
        <v>2429</v>
      </c>
      <c r="Y80" s="37">
        <v>6882</v>
      </c>
      <c r="Z80" s="37">
        <v>5137</v>
      </c>
      <c r="AA80" s="37">
        <v>5106</v>
      </c>
      <c r="AB80" s="37">
        <v>4987</v>
      </c>
      <c r="AC80" s="37">
        <v>4268</v>
      </c>
      <c r="AD80" s="37">
        <v>4704</v>
      </c>
      <c r="AE80" s="37">
        <v>3890</v>
      </c>
      <c r="AF80" s="37">
        <v>3059</v>
      </c>
      <c r="AG80" s="37">
        <v>3560</v>
      </c>
      <c r="AH80" s="37">
        <v>2620</v>
      </c>
      <c r="AI80" s="37">
        <v>2276</v>
      </c>
      <c r="AJ80" s="37">
        <v>1732</v>
      </c>
      <c r="AK80" s="37">
        <v>1554</v>
      </c>
      <c r="AL80" s="37">
        <v>891</v>
      </c>
      <c r="AM80" s="37">
        <v>715</v>
      </c>
      <c r="AN80" s="37">
        <v>509</v>
      </c>
      <c r="AO80" s="37">
        <v>696</v>
      </c>
      <c r="AP80" s="37">
        <v>802</v>
      </c>
      <c r="AQ80" s="37">
        <v>788</v>
      </c>
      <c r="AR80" s="37">
        <v>639</v>
      </c>
      <c r="AS80" s="37">
        <v>520</v>
      </c>
      <c r="AT80" s="37">
        <v>422</v>
      </c>
      <c r="AU80" s="37">
        <v>331</v>
      </c>
      <c r="AV80" s="37">
        <v>217</v>
      </c>
      <c r="AW80" s="36">
        <v>43</v>
      </c>
      <c r="AX80" s="21">
        <v>-59</v>
      </c>
      <c r="AY80" s="22">
        <v>-157</v>
      </c>
      <c r="AZ80" s="37">
        <v>137</v>
      </c>
      <c r="BA80" s="37">
        <v>205</v>
      </c>
      <c r="BB80" s="37">
        <v>150</v>
      </c>
      <c r="BC80" s="37">
        <v>159</v>
      </c>
      <c r="BD80" s="37">
        <v>153</v>
      </c>
      <c r="BE80" s="37">
        <v>251</v>
      </c>
      <c r="BF80" s="37">
        <v>131</v>
      </c>
      <c r="BG80" s="37">
        <v>129</v>
      </c>
      <c r="BH80" s="36">
        <v>95</v>
      </c>
    </row>
    <row r="81" spans="1:60" ht="15" customHeight="1">
      <c r="A81" s="15" t="s">
        <v>121</v>
      </c>
      <c r="B81" s="38">
        <v>15688</v>
      </c>
      <c r="C81" s="38">
        <v>14183</v>
      </c>
      <c r="D81" s="38">
        <v>12369</v>
      </c>
      <c r="E81" s="38">
        <v>14592</v>
      </c>
      <c r="F81" s="38">
        <v>11583</v>
      </c>
      <c r="G81" s="37">
        <v>7788</v>
      </c>
      <c r="H81" s="37">
        <v>5709</v>
      </c>
      <c r="I81" s="37">
        <v>5014</v>
      </c>
      <c r="J81" s="37">
        <v>4395</v>
      </c>
      <c r="K81" s="37">
        <v>6687</v>
      </c>
      <c r="L81" s="37">
        <v>7465</v>
      </c>
      <c r="M81" s="38">
        <v>10285</v>
      </c>
      <c r="N81" s="37">
        <v>9194</v>
      </c>
      <c r="O81" s="38">
        <v>10394</v>
      </c>
      <c r="P81" s="37">
        <v>9497</v>
      </c>
      <c r="Q81" s="38">
        <v>11219</v>
      </c>
      <c r="R81" s="37">
        <v>7846</v>
      </c>
      <c r="S81" s="37">
        <v>5178</v>
      </c>
      <c r="T81" s="37">
        <v>4902</v>
      </c>
      <c r="U81" s="37">
        <v>7349</v>
      </c>
      <c r="V81" s="37">
        <v>6091</v>
      </c>
      <c r="W81" s="37">
        <v>2616</v>
      </c>
      <c r="X81" s="37">
        <v>2429</v>
      </c>
      <c r="Y81" s="37">
        <v>6882</v>
      </c>
      <c r="Z81" s="37">
        <v>5137</v>
      </c>
      <c r="AA81" s="37">
        <v>5106</v>
      </c>
      <c r="AB81" s="37">
        <v>4987</v>
      </c>
      <c r="AC81" s="37">
        <v>6541</v>
      </c>
      <c r="AD81" s="37">
        <v>4704</v>
      </c>
      <c r="AE81" s="37">
        <v>3890</v>
      </c>
      <c r="AF81" s="37">
        <v>3059</v>
      </c>
      <c r="AG81" s="37">
        <v>3560</v>
      </c>
      <c r="AH81" s="37">
        <v>2620</v>
      </c>
      <c r="AI81" s="37">
        <v>2276</v>
      </c>
      <c r="AJ81" s="37">
        <v>1732</v>
      </c>
      <c r="AK81" s="37">
        <v>1554</v>
      </c>
      <c r="AL81" s="37">
        <v>891</v>
      </c>
      <c r="AM81" s="37">
        <v>715</v>
      </c>
      <c r="AN81" s="37">
        <v>509</v>
      </c>
      <c r="AO81" s="37">
        <v>696</v>
      </c>
      <c r="AP81" s="37">
        <v>802</v>
      </c>
      <c r="AQ81" s="37">
        <v>788</v>
      </c>
      <c r="AR81" s="37">
        <v>639</v>
      </c>
      <c r="AS81" s="37">
        <v>520</v>
      </c>
      <c r="AT81" s="37">
        <v>422</v>
      </c>
      <c r="AU81" s="37">
        <v>331</v>
      </c>
      <c r="AV81" s="37">
        <v>217</v>
      </c>
      <c r="AW81" s="36">
        <v>43</v>
      </c>
      <c r="AX81" s="21">
        <v>-59</v>
      </c>
      <c r="AY81" s="22">
        <v>-157</v>
      </c>
      <c r="AZ81" s="37">
        <v>137</v>
      </c>
      <c r="BA81" s="37">
        <v>205</v>
      </c>
      <c r="BB81" s="37">
        <v>150</v>
      </c>
      <c r="BC81" s="37">
        <v>159</v>
      </c>
      <c r="BD81" s="37">
        <v>153</v>
      </c>
      <c r="BE81" s="37">
        <v>251</v>
      </c>
      <c r="BF81" s="37">
        <v>131</v>
      </c>
      <c r="BG81" s="37">
        <v>129</v>
      </c>
      <c r="BH81" s="36">
        <v>95</v>
      </c>
    </row>
    <row r="82" spans="1:60" ht="15" customHeight="1">
      <c r="A82" s="15" t="s">
        <v>122</v>
      </c>
      <c r="B82" s="37">
        <v>2529</v>
      </c>
      <c r="C82" s="37">
        <v>2534</v>
      </c>
      <c r="D82" s="37">
        <v>2545</v>
      </c>
      <c r="E82" s="37">
        <v>2565</v>
      </c>
      <c r="F82" s="37">
        <v>2576</v>
      </c>
      <c r="G82" s="37">
        <v>2568</v>
      </c>
      <c r="H82" s="37">
        <v>2587</v>
      </c>
      <c r="I82" s="37">
        <v>2639</v>
      </c>
      <c r="J82" s="37">
        <v>2682</v>
      </c>
      <c r="K82" s="37">
        <v>2704</v>
      </c>
      <c r="L82" s="37">
        <v>2725</v>
      </c>
      <c r="M82" s="37">
        <v>2764</v>
      </c>
      <c r="N82" s="37">
        <v>2814</v>
      </c>
      <c r="O82" s="37">
        <v>2834</v>
      </c>
      <c r="P82" s="37">
        <v>2847</v>
      </c>
      <c r="Q82" s="37">
        <v>2854</v>
      </c>
      <c r="R82" s="37">
        <v>2850</v>
      </c>
      <c r="S82" s="37">
        <v>2850</v>
      </c>
      <c r="T82" s="37">
        <v>2851</v>
      </c>
      <c r="U82" s="37">
        <v>2851</v>
      </c>
      <c r="V82" s="37">
        <v>2854</v>
      </c>
      <c r="W82" s="37">
        <v>2855</v>
      </c>
      <c r="X82" s="37">
        <v>2856</v>
      </c>
      <c r="Y82" s="37">
        <v>2875</v>
      </c>
      <c r="Z82" s="37">
        <v>2885</v>
      </c>
      <c r="AA82" s="37">
        <v>2895</v>
      </c>
      <c r="AB82" s="37">
        <v>2906</v>
      </c>
      <c r="AC82" s="37">
        <v>2910</v>
      </c>
      <c r="AD82" s="37">
        <v>2904</v>
      </c>
      <c r="AE82" s="37">
        <v>2900</v>
      </c>
      <c r="AF82" s="37">
        <v>2891</v>
      </c>
      <c r="AG82" s="37">
        <v>2881</v>
      </c>
      <c r="AH82" s="37">
        <v>2871</v>
      </c>
      <c r="AI82" s="37">
        <v>2856</v>
      </c>
      <c r="AJ82" s="37">
        <v>2843</v>
      </c>
      <c r="AK82" s="37">
        <v>2825</v>
      </c>
      <c r="AL82" s="37">
        <v>2808</v>
      </c>
      <c r="AM82" s="37">
        <v>2796</v>
      </c>
      <c r="AN82" s="37">
        <v>2784</v>
      </c>
      <c r="AO82" s="37">
        <v>2761</v>
      </c>
      <c r="AP82" s="37">
        <v>2587</v>
      </c>
      <c r="AQ82" s="37">
        <v>2560</v>
      </c>
      <c r="AR82" s="37">
        <v>1982</v>
      </c>
      <c r="AS82" s="37">
        <v>2458</v>
      </c>
      <c r="AT82" s="37">
        <v>2430</v>
      </c>
      <c r="AU82" s="37">
        <v>2407</v>
      </c>
      <c r="AV82" s="37">
        <v>2386</v>
      </c>
      <c r="AW82" s="37">
        <v>2372</v>
      </c>
      <c r="AX82" s="37">
        <v>2420</v>
      </c>
      <c r="AY82" s="37">
        <v>1879</v>
      </c>
      <c r="AZ82" s="37">
        <v>1347</v>
      </c>
      <c r="BA82" s="37">
        <v>2138.09</v>
      </c>
      <c r="BB82" s="37">
        <v>2138.09</v>
      </c>
      <c r="BC82" s="37">
        <v>2138.09</v>
      </c>
      <c r="BD82" s="37">
        <v>2138.09</v>
      </c>
      <c r="BE82" s="37">
        <v>2138.09</v>
      </c>
      <c r="BF82" s="37">
        <v>2138.09</v>
      </c>
      <c r="BG82" s="37">
        <v>2138.09</v>
      </c>
      <c r="BH82" s="37">
        <v>2138.09</v>
      </c>
    </row>
    <row r="83" spans="1:60" ht="15" customHeight="1">
      <c r="A83" s="20" t="s">
        <v>123</v>
      </c>
      <c r="B83" s="36">
        <v>6.2</v>
      </c>
      <c r="C83" s="36">
        <v>5.31</v>
      </c>
      <c r="D83" s="36">
        <v>4.8600000000000003</v>
      </c>
      <c r="E83" s="36">
        <v>5.46</v>
      </c>
      <c r="F83" s="36">
        <v>4.5</v>
      </c>
      <c r="G83" s="36">
        <v>3.03</v>
      </c>
      <c r="H83" s="36">
        <v>2.21</v>
      </c>
      <c r="I83" s="36">
        <v>1.76</v>
      </c>
      <c r="J83" s="36">
        <v>1.64</v>
      </c>
      <c r="K83" s="36">
        <v>2.4700000000000002</v>
      </c>
      <c r="L83" s="36">
        <v>2.74</v>
      </c>
      <c r="M83" s="36">
        <v>3.72</v>
      </c>
      <c r="N83" s="36">
        <v>3.27</v>
      </c>
      <c r="O83" s="36">
        <v>3.67</v>
      </c>
      <c r="P83" s="36">
        <v>3.34</v>
      </c>
      <c r="Q83" s="36">
        <v>3.93</v>
      </c>
      <c r="R83" s="36">
        <v>2.75</v>
      </c>
      <c r="S83" s="36">
        <v>1.82</v>
      </c>
      <c r="T83" s="36">
        <v>1.72</v>
      </c>
      <c r="U83" s="36">
        <v>2.58</v>
      </c>
      <c r="V83" s="36">
        <v>2.13</v>
      </c>
      <c r="W83" s="36">
        <v>0.92</v>
      </c>
      <c r="X83" s="36">
        <v>0.85</v>
      </c>
      <c r="Y83" s="36">
        <v>2.39</v>
      </c>
      <c r="Z83" s="36">
        <v>1.78</v>
      </c>
      <c r="AA83" s="36">
        <v>1.76</v>
      </c>
      <c r="AB83" s="36">
        <v>1.72</v>
      </c>
      <c r="AC83" s="36">
        <v>1.47</v>
      </c>
      <c r="AD83" s="36">
        <v>1.62</v>
      </c>
      <c r="AE83" s="36">
        <v>1.34</v>
      </c>
      <c r="AF83" s="36">
        <v>1.06</v>
      </c>
      <c r="AG83" s="36">
        <v>1.24</v>
      </c>
      <c r="AH83" s="36">
        <v>0.91</v>
      </c>
      <c r="AI83" s="36">
        <v>0.8</v>
      </c>
      <c r="AJ83" s="36">
        <v>0.61</v>
      </c>
      <c r="AK83" s="36">
        <v>0.55000000000000004</v>
      </c>
      <c r="AL83" s="36">
        <v>0.32</v>
      </c>
      <c r="AM83" s="36">
        <v>0.26</v>
      </c>
      <c r="AN83" s="36">
        <v>0.18</v>
      </c>
      <c r="AO83" s="36">
        <v>0.25</v>
      </c>
      <c r="AP83" s="36">
        <v>0.31</v>
      </c>
      <c r="AQ83" s="36">
        <v>0.31</v>
      </c>
      <c r="AR83" s="36">
        <v>0.32</v>
      </c>
      <c r="AS83" s="36">
        <v>0.21</v>
      </c>
      <c r="AT83" s="36">
        <v>0.17</v>
      </c>
      <c r="AU83" s="36">
        <v>0.14000000000000001</v>
      </c>
      <c r="AV83" s="36">
        <v>0.09</v>
      </c>
      <c r="AW83" s="36">
        <v>0.02</v>
      </c>
      <c r="AX83" s="21">
        <v>-0.02</v>
      </c>
      <c r="AY83" s="21">
        <v>-0.08</v>
      </c>
      <c r="AZ83" s="36">
        <v>0.1</v>
      </c>
      <c r="BA83" s="36">
        <v>0.1</v>
      </c>
      <c r="BB83" s="36">
        <v>7.0000000000000007E-2</v>
      </c>
      <c r="BC83" s="36">
        <v>7.0000000000000007E-2</v>
      </c>
      <c r="BD83" s="36">
        <v>7.0000000000000007E-2</v>
      </c>
      <c r="BE83" s="36">
        <v>0.12</v>
      </c>
      <c r="BF83" s="36">
        <v>0.06</v>
      </c>
      <c r="BG83" s="36">
        <v>0.06</v>
      </c>
      <c r="BH83" s="36">
        <v>0.04</v>
      </c>
    </row>
    <row r="84" spans="1:60" ht="15" customHeight="1">
      <c r="A84" s="20" t="s">
        <v>124</v>
      </c>
      <c r="B84" s="36">
        <v>6.2</v>
      </c>
      <c r="C84" s="36">
        <v>5.6</v>
      </c>
      <c r="D84" s="36">
        <v>4.8600000000000003</v>
      </c>
      <c r="E84" s="36">
        <v>5.69</v>
      </c>
      <c r="F84" s="36">
        <v>4.5</v>
      </c>
      <c r="G84" s="36">
        <v>3.03</v>
      </c>
      <c r="H84" s="36">
        <v>2.21</v>
      </c>
      <c r="I84" s="36">
        <v>1.9</v>
      </c>
      <c r="J84" s="36">
        <v>1.64</v>
      </c>
      <c r="K84" s="36">
        <v>2.4700000000000002</v>
      </c>
      <c r="L84" s="36">
        <v>2.74</v>
      </c>
      <c r="M84" s="36">
        <v>3.72</v>
      </c>
      <c r="N84" s="36">
        <v>3.27</v>
      </c>
      <c r="O84" s="36">
        <v>3.67</v>
      </c>
      <c r="P84" s="36">
        <v>3.34</v>
      </c>
      <c r="Q84" s="36">
        <v>3.93</v>
      </c>
      <c r="R84" s="36">
        <v>2.75</v>
      </c>
      <c r="S84" s="36">
        <v>1.82</v>
      </c>
      <c r="T84" s="36">
        <v>1.72</v>
      </c>
      <c r="U84" s="36">
        <v>2.58</v>
      </c>
      <c r="V84" s="36">
        <v>2.13</v>
      </c>
      <c r="W84" s="36">
        <v>0.92</v>
      </c>
      <c r="X84" s="36">
        <v>0.85</v>
      </c>
      <c r="Y84" s="36">
        <v>2.39</v>
      </c>
      <c r="Z84" s="36">
        <v>1.78</v>
      </c>
      <c r="AA84" s="36">
        <v>1.76</v>
      </c>
      <c r="AB84" s="36">
        <v>1.72</v>
      </c>
      <c r="AC84" s="36">
        <v>2.25</v>
      </c>
      <c r="AD84" s="36">
        <v>1.62</v>
      </c>
      <c r="AE84" s="36">
        <v>1.34</v>
      </c>
      <c r="AF84" s="36">
        <v>1.06</v>
      </c>
      <c r="AG84" s="36">
        <v>1.24</v>
      </c>
      <c r="AH84" s="36">
        <v>0.91</v>
      </c>
      <c r="AI84" s="36">
        <v>0.8</v>
      </c>
      <c r="AJ84" s="36">
        <v>0.61</v>
      </c>
      <c r="AK84" s="36">
        <v>0.55000000000000004</v>
      </c>
      <c r="AL84" s="36">
        <v>0.32</v>
      </c>
      <c r="AM84" s="36">
        <v>0.26</v>
      </c>
      <c r="AN84" s="36">
        <v>0.18</v>
      </c>
      <c r="AO84" s="36">
        <v>0.25</v>
      </c>
      <c r="AP84" s="36">
        <v>0.31</v>
      </c>
      <c r="AQ84" s="36">
        <v>0.31</v>
      </c>
      <c r="AR84" s="36">
        <v>0.32</v>
      </c>
      <c r="AS84" s="36">
        <v>0.21</v>
      </c>
      <c r="AT84" s="36">
        <v>0.17</v>
      </c>
      <c r="AU84" s="36">
        <v>0.14000000000000001</v>
      </c>
      <c r="AV84" s="36">
        <v>0.09</v>
      </c>
      <c r="AW84" s="36">
        <v>0.02</v>
      </c>
      <c r="AX84" s="21">
        <v>-0.02</v>
      </c>
      <c r="AY84" s="21">
        <v>-0.08</v>
      </c>
      <c r="AZ84" s="36">
        <v>0.1</v>
      </c>
      <c r="BA84" s="36">
        <v>0.1</v>
      </c>
      <c r="BB84" s="36">
        <v>7.0000000000000007E-2</v>
      </c>
      <c r="BC84" s="36">
        <v>7.0000000000000007E-2</v>
      </c>
      <c r="BD84" s="36">
        <v>7.0000000000000007E-2</v>
      </c>
      <c r="BE84" s="36">
        <v>0.12</v>
      </c>
      <c r="BF84" s="36">
        <v>0.06</v>
      </c>
      <c r="BG84" s="36">
        <v>0.06</v>
      </c>
      <c r="BH84" s="36">
        <v>0.04</v>
      </c>
    </row>
    <row r="85" spans="1:60" ht="15" customHeight="1">
      <c r="A85" s="20" t="s">
        <v>125</v>
      </c>
      <c r="B85" s="36">
        <v>6.21</v>
      </c>
      <c r="C85" s="36">
        <v>5.61</v>
      </c>
      <c r="D85" s="36">
        <v>4.96</v>
      </c>
      <c r="E85" s="36">
        <v>6.14</v>
      </c>
      <c r="F85" s="36">
        <v>4.6399999999999997</v>
      </c>
      <c r="G85" s="36">
        <v>3.34</v>
      </c>
      <c r="H85" s="36">
        <v>2.65</v>
      </c>
      <c r="I85" s="36">
        <v>3.65</v>
      </c>
      <c r="J85" s="36">
        <v>1.64</v>
      </c>
      <c r="K85" s="36">
        <v>2.4700000000000002</v>
      </c>
      <c r="L85" s="36">
        <v>2.74</v>
      </c>
      <c r="M85" s="36">
        <v>3.72</v>
      </c>
      <c r="N85" s="36">
        <v>3.27</v>
      </c>
      <c r="O85" s="36">
        <v>3.67</v>
      </c>
      <c r="P85" s="36">
        <v>3.34</v>
      </c>
      <c r="Q85" s="36">
        <v>3.93</v>
      </c>
      <c r="R85" s="36">
        <v>2.75</v>
      </c>
      <c r="S85" s="36">
        <v>1.82</v>
      </c>
      <c r="T85" s="36">
        <v>1.72</v>
      </c>
      <c r="U85" s="36">
        <v>2.58</v>
      </c>
      <c r="V85" s="36">
        <v>2.13</v>
      </c>
      <c r="W85" s="36">
        <v>1.62</v>
      </c>
      <c r="X85" s="36">
        <v>1.9</v>
      </c>
      <c r="Y85" s="36">
        <v>2.39</v>
      </c>
      <c r="Z85" s="36">
        <v>1.78</v>
      </c>
      <c r="AA85" s="36">
        <v>1.76</v>
      </c>
      <c r="AB85" s="36">
        <v>1.72</v>
      </c>
      <c r="AC85" s="36">
        <v>2.25</v>
      </c>
      <c r="AD85" s="36">
        <v>1.62</v>
      </c>
      <c r="AE85" s="36">
        <v>1.34</v>
      </c>
      <c r="AF85" s="36">
        <v>1.06</v>
      </c>
      <c r="AG85" s="36">
        <v>1.24</v>
      </c>
      <c r="AH85" s="36">
        <v>0.91</v>
      </c>
      <c r="AI85" s="36">
        <v>0.8</v>
      </c>
      <c r="AJ85" s="36">
        <v>0.61</v>
      </c>
      <c r="AK85" s="36">
        <v>0.55000000000000004</v>
      </c>
      <c r="AL85" s="36">
        <v>0.32</v>
      </c>
      <c r="AM85" s="36">
        <v>0.26</v>
      </c>
      <c r="AN85" s="36">
        <v>0.18</v>
      </c>
      <c r="AO85" s="36">
        <v>0.25</v>
      </c>
      <c r="AP85" s="36">
        <v>0.31</v>
      </c>
      <c r="AQ85" s="36">
        <v>0.31</v>
      </c>
      <c r="AR85" s="36">
        <v>0.32</v>
      </c>
      <c r="AS85" s="36">
        <v>0.21</v>
      </c>
      <c r="AT85" s="36">
        <v>0.17</v>
      </c>
      <c r="AU85" s="36">
        <v>0.14000000000000001</v>
      </c>
      <c r="AV85" s="36">
        <v>0.09</v>
      </c>
      <c r="AW85" s="36">
        <v>0.02</v>
      </c>
      <c r="AX85" s="21">
        <v>-0.02</v>
      </c>
      <c r="AY85" s="21">
        <v>-0.08</v>
      </c>
      <c r="AZ85" s="36">
        <v>0.1</v>
      </c>
      <c r="BA85" s="36">
        <v>0.1</v>
      </c>
      <c r="BB85" s="36">
        <v>7.0000000000000007E-2</v>
      </c>
      <c r="BC85" s="36">
        <v>7.0000000000000007E-2</v>
      </c>
      <c r="BD85" s="36">
        <v>7.0000000000000007E-2</v>
      </c>
      <c r="BE85" s="36">
        <v>0.12</v>
      </c>
      <c r="BF85" s="36">
        <v>0.06</v>
      </c>
      <c r="BG85" s="36">
        <v>0.06</v>
      </c>
      <c r="BH85" s="36">
        <v>0.04</v>
      </c>
    </row>
    <row r="86" spans="1:60" ht="15" customHeight="1">
      <c r="A86" s="12" t="s">
        <v>126</v>
      </c>
      <c r="B86" s="38"/>
      <c r="C86" s="38"/>
      <c r="D86" s="38"/>
      <c r="E86" s="38">
        <v>12096</v>
      </c>
      <c r="F86" s="38">
        <v>10007</v>
      </c>
      <c r="G86" s="37">
        <v>6725</v>
      </c>
      <c r="H86" s="37">
        <v>4905</v>
      </c>
      <c r="I86" s="37">
        <v>3993</v>
      </c>
      <c r="J86" s="37">
        <v>3729</v>
      </c>
      <c r="K86" s="37">
        <v>5673</v>
      </c>
      <c r="L86" s="37">
        <v>6334</v>
      </c>
      <c r="M86" s="37">
        <v>8740</v>
      </c>
      <c r="N86" s="37">
        <v>7782</v>
      </c>
      <c r="O86" s="37">
        <v>8785</v>
      </c>
      <c r="P86" s="37">
        <v>8025</v>
      </c>
      <c r="Q86" s="37">
        <v>9474</v>
      </c>
      <c r="R86" s="37">
        <v>6623</v>
      </c>
      <c r="S86" s="37">
        <v>4371</v>
      </c>
      <c r="T86" s="37">
        <v>4138</v>
      </c>
      <c r="U86" s="37">
        <v>6204.5</v>
      </c>
      <c r="V86" s="37">
        <v>5138</v>
      </c>
      <c r="W86" s="37">
        <v>2204</v>
      </c>
      <c r="X86" s="37">
        <v>2038</v>
      </c>
      <c r="Y86" s="37">
        <v>5750</v>
      </c>
      <c r="Z86" s="37">
        <v>4293</v>
      </c>
      <c r="AA86" s="37">
        <v>4246</v>
      </c>
      <c r="AB86" s="37">
        <v>4122</v>
      </c>
      <c r="AC86" s="37">
        <v>3510</v>
      </c>
      <c r="AD86" s="37">
        <v>3850</v>
      </c>
      <c r="AE86" s="37">
        <v>3173</v>
      </c>
      <c r="AF86" s="37">
        <v>2493</v>
      </c>
      <c r="AG86" s="37">
        <v>2887</v>
      </c>
      <c r="AH86" s="37">
        <v>2120</v>
      </c>
      <c r="AI86" s="37">
        <v>1841</v>
      </c>
      <c r="AJ86" s="37">
        <v>1399</v>
      </c>
      <c r="AK86" s="37">
        <v>1248</v>
      </c>
      <c r="AL86" s="37">
        <v>715</v>
      </c>
      <c r="AM86" s="37">
        <v>573</v>
      </c>
      <c r="AN86" s="37">
        <v>408</v>
      </c>
      <c r="AO86" s="37">
        <v>557</v>
      </c>
      <c r="AP86" s="37">
        <v>629</v>
      </c>
      <c r="AQ86" s="37">
        <v>615</v>
      </c>
      <c r="AR86" s="37">
        <v>496</v>
      </c>
      <c r="AS86" s="37">
        <v>520</v>
      </c>
      <c r="AT86" s="37">
        <v>422</v>
      </c>
      <c r="AU86" s="37">
        <v>243</v>
      </c>
      <c r="AV86" s="37">
        <v>217</v>
      </c>
      <c r="AW86" s="36">
        <v>43</v>
      </c>
      <c r="AX86" s="21">
        <v>-59</v>
      </c>
      <c r="AY86" s="22">
        <v>-157</v>
      </c>
      <c r="AZ86" s="37">
        <v>137</v>
      </c>
      <c r="BA86" s="38"/>
      <c r="BB86" s="38"/>
      <c r="BC86" s="38"/>
      <c r="BD86" s="38"/>
      <c r="BE86" s="38"/>
      <c r="BF86" s="38"/>
      <c r="BG86" s="38"/>
      <c r="BH86" s="38"/>
    </row>
    <row r="87" spans="1:60" ht="15" customHeight="1">
      <c r="A87" s="12" t="s">
        <v>126</v>
      </c>
      <c r="B87" s="38"/>
      <c r="C87" s="38"/>
      <c r="D87" s="38"/>
      <c r="E87" s="37">
        <v>1921</v>
      </c>
      <c r="F87" s="37">
        <v>1576</v>
      </c>
      <c r="G87" s="37">
        <v>1063</v>
      </c>
      <c r="H87" s="37">
        <v>804</v>
      </c>
      <c r="I87" s="37">
        <v>660</v>
      </c>
      <c r="J87" s="37">
        <v>666</v>
      </c>
      <c r="K87" s="37">
        <v>1014</v>
      </c>
      <c r="L87" s="37">
        <v>1131</v>
      </c>
      <c r="M87" s="37">
        <v>1545</v>
      </c>
      <c r="N87" s="37">
        <v>1412</v>
      </c>
      <c r="O87" s="37">
        <v>1609</v>
      </c>
      <c r="P87" s="37">
        <v>1472</v>
      </c>
      <c r="Q87" s="37">
        <v>1745</v>
      </c>
      <c r="R87" s="37">
        <v>1223</v>
      </c>
      <c r="S87" s="37">
        <v>807</v>
      </c>
      <c r="T87" s="37">
        <v>764</v>
      </c>
      <c r="U87" s="37">
        <v>1144.5</v>
      </c>
      <c r="V87" s="37">
        <v>953</v>
      </c>
      <c r="W87" s="37">
        <v>412</v>
      </c>
      <c r="X87" s="37">
        <v>391</v>
      </c>
      <c r="Y87" s="37">
        <v>1132</v>
      </c>
      <c r="Z87" s="37">
        <v>844</v>
      </c>
      <c r="AA87" s="37">
        <v>860</v>
      </c>
      <c r="AB87" s="37">
        <v>865</v>
      </c>
      <c r="AC87" s="37">
        <v>758</v>
      </c>
      <c r="AD87" s="37">
        <v>854</v>
      </c>
      <c r="AE87" s="37">
        <v>717</v>
      </c>
      <c r="AF87" s="37">
        <v>566</v>
      </c>
      <c r="AG87" s="37">
        <v>673</v>
      </c>
      <c r="AH87" s="37">
        <v>500</v>
      </c>
      <c r="AI87" s="37">
        <v>435</v>
      </c>
      <c r="AJ87" s="37">
        <v>333</v>
      </c>
      <c r="AK87" s="37">
        <v>306</v>
      </c>
      <c r="AL87" s="37">
        <v>176</v>
      </c>
      <c r="AM87" s="37">
        <v>142</v>
      </c>
      <c r="AN87" s="37">
        <v>101</v>
      </c>
      <c r="AO87" s="37">
        <v>139</v>
      </c>
      <c r="AP87" s="37">
        <v>173</v>
      </c>
      <c r="AQ87" s="37">
        <v>173</v>
      </c>
      <c r="AR87" s="37">
        <v>143</v>
      </c>
      <c r="AS87" s="38"/>
      <c r="AT87" s="38"/>
      <c r="AU87" s="36">
        <v>88</v>
      </c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</row>
    <row r="88" spans="1:60" ht="15" customHeight="1">
      <c r="A88" s="12" t="s">
        <v>127</v>
      </c>
      <c r="B88" s="38"/>
      <c r="C88" s="38"/>
      <c r="D88" s="38"/>
      <c r="E88" s="36">
        <v>0.77</v>
      </c>
      <c r="F88" s="36">
        <v>0.88</v>
      </c>
      <c r="G88" s="36">
        <v>0.86</v>
      </c>
      <c r="H88" s="36">
        <v>0.86</v>
      </c>
      <c r="I88" s="36">
        <v>0.86</v>
      </c>
      <c r="J88" s="36">
        <v>0.85</v>
      </c>
      <c r="K88" s="36">
        <v>0.85</v>
      </c>
      <c r="L88" s="36">
        <v>0.85</v>
      </c>
      <c r="M88" s="36">
        <v>0.85</v>
      </c>
      <c r="N88" s="36">
        <v>0.85</v>
      </c>
      <c r="O88" s="36">
        <v>0.87</v>
      </c>
      <c r="P88" s="36">
        <v>0.85</v>
      </c>
      <c r="Q88" s="36">
        <v>0.84</v>
      </c>
      <c r="R88" s="36">
        <v>0.84</v>
      </c>
      <c r="S88" s="36">
        <v>0.84</v>
      </c>
      <c r="T88" s="36">
        <v>0.84</v>
      </c>
      <c r="U88" s="36">
        <v>0.84</v>
      </c>
      <c r="V88" s="36">
        <v>0.84</v>
      </c>
      <c r="W88" s="36">
        <v>0.84</v>
      </c>
      <c r="X88" s="36">
        <v>0.84</v>
      </c>
      <c r="Y88" s="36">
        <v>0.84</v>
      </c>
      <c r="Z88" s="36">
        <v>0.84</v>
      </c>
      <c r="AA88" s="36">
        <v>0.83</v>
      </c>
      <c r="AB88" s="36">
        <v>0.83</v>
      </c>
      <c r="AC88" s="36">
        <v>0.82</v>
      </c>
      <c r="AD88" s="36">
        <v>0.82</v>
      </c>
      <c r="AE88" s="36">
        <v>0.82</v>
      </c>
      <c r="AF88" s="36">
        <v>0.81</v>
      </c>
      <c r="AG88" s="36">
        <v>0.56000000000000005</v>
      </c>
      <c r="AH88" s="36">
        <v>0.81</v>
      </c>
      <c r="AI88" s="36">
        <v>0.81</v>
      </c>
      <c r="AJ88" s="36">
        <v>0.81</v>
      </c>
      <c r="AK88" s="36">
        <v>0.84</v>
      </c>
      <c r="AL88" s="36">
        <v>0.8</v>
      </c>
      <c r="AM88" s="36">
        <v>0.8</v>
      </c>
      <c r="AN88" s="36">
        <v>0.8</v>
      </c>
      <c r="AO88" s="36">
        <v>0.8</v>
      </c>
      <c r="AP88" s="36">
        <v>0.78</v>
      </c>
      <c r="AQ88" s="36">
        <v>0.78</v>
      </c>
      <c r="AR88" s="36">
        <v>0.78</v>
      </c>
      <c r="AS88" s="36">
        <v>1</v>
      </c>
      <c r="AT88" s="36">
        <v>1</v>
      </c>
      <c r="AU88" s="36">
        <v>0.74</v>
      </c>
      <c r="AV88" s="36">
        <v>1</v>
      </c>
      <c r="AW88" s="36">
        <v>1</v>
      </c>
      <c r="AX88" s="36">
        <v>1</v>
      </c>
      <c r="AY88" s="36">
        <v>1</v>
      </c>
      <c r="AZ88" s="36">
        <v>1</v>
      </c>
      <c r="BA88" s="38"/>
      <c r="BB88" s="38"/>
      <c r="BC88" s="38"/>
      <c r="BD88" s="38"/>
      <c r="BE88" s="38"/>
      <c r="BF88" s="38"/>
      <c r="BG88" s="38"/>
      <c r="BH88" s="38"/>
    </row>
    <row r="89" spans="1:60" ht="15" customHeight="1">
      <c r="A89" s="15" t="s">
        <v>128</v>
      </c>
      <c r="B89" s="38"/>
      <c r="C89" s="38"/>
      <c r="D89" s="38"/>
      <c r="E89" s="37">
        <v>1149</v>
      </c>
      <c r="F89" s="37">
        <v>2576</v>
      </c>
      <c r="G89" s="37">
        <v>2217</v>
      </c>
      <c r="H89" s="37">
        <v>2223</v>
      </c>
      <c r="I89" s="37">
        <v>2261</v>
      </c>
      <c r="J89" s="37">
        <v>2276</v>
      </c>
      <c r="K89" s="37">
        <v>2294</v>
      </c>
      <c r="L89" s="37">
        <v>2312</v>
      </c>
      <c r="M89" s="37">
        <v>2350</v>
      </c>
      <c r="N89" s="37">
        <v>2382</v>
      </c>
      <c r="O89" s="37">
        <v>2834</v>
      </c>
      <c r="P89" s="37">
        <v>2406</v>
      </c>
      <c r="Q89" s="37">
        <v>2410</v>
      </c>
      <c r="R89" s="37">
        <v>2406</v>
      </c>
      <c r="S89" s="37">
        <v>2406</v>
      </c>
      <c r="T89" s="37">
        <v>2407</v>
      </c>
      <c r="U89" s="37">
        <v>2407</v>
      </c>
      <c r="V89" s="37">
        <v>2407</v>
      </c>
      <c r="W89" s="37">
        <v>2405</v>
      </c>
      <c r="X89" s="37">
        <v>2396</v>
      </c>
      <c r="Y89" s="37">
        <v>2403</v>
      </c>
      <c r="Z89" s="37">
        <v>2411</v>
      </c>
      <c r="AA89" s="37">
        <v>2407</v>
      </c>
      <c r="AB89" s="37">
        <v>2402</v>
      </c>
      <c r="AC89" s="37">
        <v>2394</v>
      </c>
      <c r="AD89" s="37">
        <v>2377</v>
      </c>
      <c r="AE89" s="37">
        <v>2366</v>
      </c>
      <c r="AF89" s="37">
        <v>2356</v>
      </c>
      <c r="AG89" s="37">
        <v>697</v>
      </c>
      <c r="AH89" s="37">
        <v>2323</v>
      </c>
      <c r="AI89" s="37">
        <v>2310</v>
      </c>
      <c r="AJ89" s="37">
        <v>2296</v>
      </c>
      <c r="AK89" s="37">
        <v>2825</v>
      </c>
      <c r="AL89" s="37">
        <v>2254</v>
      </c>
      <c r="AM89" s="37">
        <v>2242</v>
      </c>
      <c r="AN89" s="37">
        <v>2229</v>
      </c>
      <c r="AO89" s="37">
        <v>2209</v>
      </c>
      <c r="AP89" s="37">
        <v>2028</v>
      </c>
      <c r="AQ89" s="37">
        <v>1997</v>
      </c>
      <c r="AR89" s="37">
        <v>1982</v>
      </c>
      <c r="AS89" s="37">
        <v>2458</v>
      </c>
      <c r="AT89" s="37">
        <v>2430</v>
      </c>
      <c r="AU89" s="37">
        <v>1772</v>
      </c>
      <c r="AV89" s="37">
        <v>2386</v>
      </c>
      <c r="AW89" s="37">
        <v>2372</v>
      </c>
      <c r="AX89" s="37">
        <v>2420</v>
      </c>
      <c r="AY89" s="37">
        <v>1879</v>
      </c>
      <c r="AZ89" s="37">
        <v>1347</v>
      </c>
      <c r="BA89" s="38"/>
      <c r="BB89" s="38"/>
      <c r="BC89" s="38"/>
      <c r="BD89" s="38"/>
      <c r="BE89" s="38"/>
      <c r="BF89" s="38"/>
      <c r="BG89" s="38"/>
      <c r="BH89" s="38"/>
    </row>
    <row r="90" spans="1:60" ht="15" customHeight="1">
      <c r="A90" s="20" t="s">
        <v>129</v>
      </c>
      <c r="B90" s="36">
        <v>6.2</v>
      </c>
      <c r="C90" s="36">
        <v>5.31</v>
      </c>
      <c r="D90" s="36">
        <v>4.8600000000000003</v>
      </c>
      <c r="E90" s="36">
        <v>10.53</v>
      </c>
      <c r="F90" s="36">
        <v>3.88</v>
      </c>
      <c r="G90" s="36">
        <v>3.03</v>
      </c>
      <c r="H90" s="36">
        <v>2.21</v>
      </c>
      <c r="I90" s="36">
        <v>1.77</v>
      </c>
      <c r="J90" s="36">
        <v>1.64</v>
      </c>
      <c r="K90" s="36">
        <v>2.4700000000000002</v>
      </c>
      <c r="L90" s="36">
        <v>2.74</v>
      </c>
      <c r="M90" s="36">
        <v>3.72</v>
      </c>
      <c r="N90" s="36">
        <v>3.27</v>
      </c>
      <c r="O90" s="36">
        <v>3.1</v>
      </c>
      <c r="P90" s="36">
        <v>3.34</v>
      </c>
      <c r="Q90" s="36">
        <v>3.93</v>
      </c>
      <c r="R90" s="36">
        <v>2.75</v>
      </c>
      <c r="S90" s="36">
        <v>1.82</v>
      </c>
      <c r="T90" s="36">
        <v>1.72</v>
      </c>
      <c r="U90" s="36">
        <v>2.58</v>
      </c>
      <c r="V90" s="36">
        <v>2.13</v>
      </c>
      <c r="W90" s="36">
        <v>0.92</v>
      </c>
      <c r="X90" s="36">
        <v>0.85</v>
      </c>
      <c r="Y90" s="36">
        <v>2.39</v>
      </c>
      <c r="Z90" s="36">
        <v>1.78</v>
      </c>
      <c r="AA90" s="36">
        <v>1.76</v>
      </c>
      <c r="AB90" s="36">
        <v>1.72</v>
      </c>
      <c r="AC90" s="36">
        <v>1.47</v>
      </c>
      <c r="AD90" s="36">
        <v>1.62</v>
      </c>
      <c r="AE90" s="36">
        <v>1.34</v>
      </c>
      <c r="AF90" s="36">
        <v>1.06</v>
      </c>
      <c r="AG90" s="36">
        <v>4.1399999999999997</v>
      </c>
      <c r="AH90" s="36">
        <v>0.91</v>
      </c>
      <c r="AI90" s="36">
        <v>0.8</v>
      </c>
      <c r="AJ90" s="36">
        <v>0.61</v>
      </c>
      <c r="AK90" s="36">
        <v>0.44</v>
      </c>
      <c r="AL90" s="36">
        <v>0.32</v>
      </c>
      <c r="AM90" s="36">
        <v>0.26</v>
      </c>
      <c r="AN90" s="36">
        <v>0.18</v>
      </c>
      <c r="AO90" s="36">
        <v>0.25</v>
      </c>
      <c r="AP90" s="36">
        <v>0.31</v>
      </c>
      <c r="AQ90" s="36">
        <v>0.31</v>
      </c>
      <c r="AR90" s="36">
        <v>0.25</v>
      </c>
      <c r="AS90" s="36">
        <v>0.21</v>
      </c>
      <c r="AT90" s="36">
        <v>0.17</v>
      </c>
      <c r="AU90" s="36">
        <v>0.14000000000000001</v>
      </c>
      <c r="AV90" s="36">
        <v>0.09</v>
      </c>
      <c r="AW90" s="36">
        <v>0.02</v>
      </c>
      <c r="AX90" s="21">
        <v>-0.02</v>
      </c>
      <c r="AY90" s="21">
        <v>-0.08</v>
      </c>
      <c r="AZ90" s="36">
        <v>0.1</v>
      </c>
      <c r="BA90" s="36">
        <v>0.1</v>
      </c>
      <c r="BB90" s="36">
        <v>7.0000000000000007E-2</v>
      </c>
      <c r="BC90" s="36">
        <v>7.0000000000000007E-2</v>
      </c>
      <c r="BD90" s="36">
        <v>7.0000000000000007E-2</v>
      </c>
      <c r="BE90" s="36">
        <v>0.12</v>
      </c>
      <c r="BF90" s="36">
        <v>0.06</v>
      </c>
      <c r="BG90" s="36">
        <v>0.06</v>
      </c>
      <c r="BH90" s="36">
        <v>0.04</v>
      </c>
    </row>
    <row r="91" spans="1:60" ht="15" customHeight="1">
      <c r="A91" s="20" t="s">
        <v>130</v>
      </c>
      <c r="B91" s="36">
        <v>6.2</v>
      </c>
      <c r="C91" s="36">
        <v>5.6</v>
      </c>
      <c r="D91" s="36">
        <v>4.8600000000000003</v>
      </c>
      <c r="E91" s="36">
        <v>10.91</v>
      </c>
      <c r="F91" s="36">
        <v>3.88</v>
      </c>
      <c r="G91" s="36">
        <v>3.03</v>
      </c>
      <c r="H91" s="36">
        <v>2.21</v>
      </c>
      <c r="I91" s="36">
        <v>1.9</v>
      </c>
      <c r="J91" s="36">
        <v>1.64</v>
      </c>
      <c r="K91" s="36">
        <v>2.4700000000000002</v>
      </c>
      <c r="L91" s="36">
        <v>2.74</v>
      </c>
      <c r="M91" s="36">
        <v>3.72</v>
      </c>
      <c r="N91" s="36">
        <v>3.27</v>
      </c>
      <c r="O91" s="36">
        <v>3.1</v>
      </c>
      <c r="P91" s="36">
        <v>3.34</v>
      </c>
      <c r="Q91" s="36">
        <v>3.93</v>
      </c>
      <c r="R91" s="36">
        <v>2.75</v>
      </c>
      <c r="S91" s="36">
        <v>1.82</v>
      </c>
      <c r="T91" s="36">
        <v>1.72</v>
      </c>
      <c r="U91" s="36">
        <v>2.58</v>
      </c>
      <c r="V91" s="36">
        <v>2.13</v>
      </c>
      <c r="W91" s="36">
        <v>0.92</v>
      </c>
      <c r="X91" s="36">
        <v>0.85</v>
      </c>
      <c r="Y91" s="36">
        <v>2.39</v>
      </c>
      <c r="Z91" s="36">
        <v>1.78</v>
      </c>
      <c r="AA91" s="36">
        <v>1.76</v>
      </c>
      <c r="AB91" s="36">
        <v>1.72</v>
      </c>
      <c r="AC91" s="36">
        <v>2.25</v>
      </c>
      <c r="AD91" s="36">
        <v>1.62</v>
      </c>
      <c r="AE91" s="36">
        <v>1.34</v>
      </c>
      <c r="AF91" s="36">
        <v>1.06</v>
      </c>
      <c r="AG91" s="36">
        <v>4.1399999999999997</v>
      </c>
      <c r="AH91" s="36">
        <v>0.91</v>
      </c>
      <c r="AI91" s="36">
        <v>0.8</v>
      </c>
      <c r="AJ91" s="36">
        <v>0.61</v>
      </c>
      <c r="AK91" s="36">
        <v>0.44</v>
      </c>
      <c r="AL91" s="36">
        <v>0.32</v>
      </c>
      <c r="AM91" s="36">
        <v>0.26</v>
      </c>
      <c r="AN91" s="36">
        <v>0.18</v>
      </c>
      <c r="AO91" s="36">
        <v>0.25</v>
      </c>
      <c r="AP91" s="36">
        <v>0.31</v>
      </c>
      <c r="AQ91" s="36">
        <v>0.31</v>
      </c>
      <c r="AR91" s="36">
        <v>0.25</v>
      </c>
      <c r="AS91" s="36">
        <v>0.21</v>
      </c>
      <c r="AT91" s="36">
        <v>0.17</v>
      </c>
      <c r="AU91" s="36">
        <v>0.14000000000000001</v>
      </c>
      <c r="AV91" s="36">
        <v>0.09</v>
      </c>
      <c r="AW91" s="36">
        <v>0.02</v>
      </c>
      <c r="AX91" s="21">
        <v>-0.02</v>
      </c>
      <c r="AY91" s="21">
        <v>-0.08</v>
      </c>
      <c r="AZ91" s="36">
        <v>0.1</v>
      </c>
      <c r="BA91" s="36">
        <v>0.1</v>
      </c>
      <c r="BB91" s="36">
        <v>7.0000000000000007E-2</v>
      </c>
      <c r="BC91" s="36">
        <v>7.0000000000000007E-2</v>
      </c>
      <c r="BD91" s="36">
        <v>7.0000000000000007E-2</v>
      </c>
      <c r="BE91" s="36">
        <v>0.12</v>
      </c>
      <c r="BF91" s="36">
        <v>0.06</v>
      </c>
      <c r="BG91" s="36">
        <v>0.06</v>
      </c>
      <c r="BH91" s="36">
        <v>0.04</v>
      </c>
    </row>
    <row r="92" spans="1:60" ht="15" customHeight="1">
      <c r="A92" s="20" t="s">
        <v>131</v>
      </c>
      <c r="B92" s="36">
        <v>6.21</v>
      </c>
      <c r="C92" s="36">
        <v>5.61</v>
      </c>
      <c r="D92" s="36">
        <v>4.96</v>
      </c>
      <c r="E92" s="36">
        <v>10.49</v>
      </c>
      <c r="F92" s="36">
        <v>4.09</v>
      </c>
      <c r="G92" s="36">
        <v>3.34</v>
      </c>
      <c r="H92" s="36">
        <v>2.65</v>
      </c>
      <c r="I92" s="36">
        <v>3.65</v>
      </c>
      <c r="J92" s="36">
        <v>1.64</v>
      </c>
      <c r="K92" s="36">
        <v>2.4700000000000002</v>
      </c>
      <c r="L92" s="36">
        <v>2.74</v>
      </c>
      <c r="M92" s="36">
        <v>3.72</v>
      </c>
      <c r="N92" s="36">
        <v>3.27</v>
      </c>
      <c r="O92" s="36">
        <v>3.18</v>
      </c>
      <c r="P92" s="36">
        <v>3.34</v>
      </c>
      <c r="Q92" s="36">
        <v>3.93</v>
      </c>
      <c r="R92" s="36">
        <v>2.75</v>
      </c>
      <c r="S92" s="36">
        <v>1.82</v>
      </c>
      <c r="T92" s="36">
        <v>1.72</v>
      </c>
      <c r="U92" s="36">
        <v>2.58</v>
      </c>
      <c r="V92" s="36">
        <v>2.13</v>
      </c>
      <c r="W92" s="36">
        <v>1.62</v>
      </c>
      <c r="X92" s="36">
        <v>1.9</v>
      </c>
      <c r="Y92" s="36">
        <v>2.39</v>
      </c>
      <c r="Z92" s="36">
        <v>1.78</v>
      </c>
      <c r="AA92" s="36">
        <v>1.76</v>
      </c>
      <c r="AB92" s="36">
        <v>1.72</v>
      </c>
      <c r="AC92" s="36">
        <v>2.25</v>
      </c>
      <c r="AD92" s="36">
        <v>1.62</v>
      </c>
      <c r="AE92" s="36">
        <v>1.34</v>
      </c>
      <c r="AF92" s="36">
        <v>1.06</v>
      </c>
      <c r="AG92" s="36">
        <v>2.87</v>
      </c>
      <c r="AH92" s="36">
        <v>0.91</v>
      </c>
      <c r="AI92" s="36">
        <v>0.8</v>
      </c>
      <c r="AJ92" s="36">
        <v>0.61</v>
      </c>
      <c r="AK92" s="36">
        <v>0.46</v>
      </c>
      <c r="AL92" s="36">
        <v>0.32</v>
      </c>
      <c r="AM92" s="36">
        <v>0.26</v>
      </c>
      <c r="AN92" s="36">
        <v>0.18</v>
      </c>
      <c r="AO92" s="36">
        <v>0.25</v>
      </c>
      <c r="AP92" s="36">
        <v>0.31</v>
      </c>
      <c r="AQ92" s="36">
        <v>0.31</v>
      </c>
      <c r="AR92" s="36">
        <v>0.25</v>
      </c>
      <c r="AS92" s="36">
        <v>0.21</v>
      </c>
      <c r="AT92" s="36">
        <v>0.17</v>
      </c>
      <c r="AU92" s="36">
        <v>0.14000000000000001</v>
      </c>
      <c r="AV92" s="36">
        <v>0.09</v>
      </c>
      <c r="AW92" s="36">
        <v>0.02</v>
      </c>
      <c r="AX92" s="21">
        <v>-0.02</v>
      </c>
      <c r="AY92" s="21">
        <v>-0.08</v>
      </c>
      <c r="AZ92" s="36">
        <v>0.1</v>
      </c>
      <c r="BA92" s="36">
        <v>0.1</v>
      </c>
      <c r="BB92" s="36">
        <v>7.0000000000000007E-2</v>
      </c>
      <c r="BC92" s="36">
        <v>7.0000000000000007E-2</v>
      </c>
      <c r="BD92" s="36">
        <v>7.0000000000000007E-2</v>
      </c>
      <c r="BE92" s="36">
        <v>0.12</v>
      </c>
      <c r="BF92" s="36">
        <v>0.06</v>
      </c>
      <c r="BG92" s="36">
        <v>0.06</v>
      </c>
      <c r="BH92" s="36">
        <v>0.04</v>
      </c>
    </row>
    <row r="93" spans="1:60" ht="15" customHeight="1">
      <c r="A93" s="12" t="s">
        <v>127</v>
      </c>
      <c r="B93" s="38"/>
      <c r="C93" s="38"/>
      <c r="D93" s="38"/>
      <c r="E93" s="36">
        <v>0.23</v>
      </c>
      <c r="F93" s="36">
        <v>0.12</v>
      </c>
      <c r="G93" s="36">
        <v>0.14000000000000001</v>
      </c>
      <c r="H93" s="36">
        <v>0.14000000000000001</v>
      </c>
      <c r="I93" s="36">
        <v>0.14000000000000001</v>
      </c>
      <c r="J93" s="36">
        <v>0.15</v>
      </c>
      <c r="K93" s="36">
        <v>0.15</v>
      </c>
      <c r="L93" s="36">
        <v>0.15</v>
      </c>
      <c r="M93" s="36">
        <v>0.15</v>
      </c>
      <c r="N93" s="36">
        <v>0.15</v>
      </c>
      <c r="O93" s="36">
        <v>0.13</v>
      </c>
      <c r="P93" s="36">
        <v>0.15</v>
      </c>
      <c r="Q93" s="36">
        <v>0.16</v>
      </c>
      <c r="R93" s="36">
        <v>0.16</v>
      </c>
      <c r="S93" s="36">
        <v>0.16</v>
      </c>
      <c r="T93" s="36">
        <v>0.16</v>
      </c>
      <c r="U93" s="36">
        <v>0.16</v>
      </c>
      <c r="V93" s="36">
        <v>0.16</v>
      </c>
      <c r="W93" s="36">
        <v>0.16</v>
      </c>
      <c r="X93" s="36">
        <v>0.16</v>
      </c>
      <c r="Y93" s="36">
        <v>0.16</v>
      </c>
      <c r="Z93" s="36">
        <v>0.16</v>
      </c>
      <c r="AA93" s="36">
        <v>0.17</v>
      </c>
      <c r="AB93" s="36">
        <v>0.17</v>
      </c>
      <c r="AC93" s="36">
        <v>0.18</v>
      </c>
      <c r="AD93" s="36">
        <v>0.18</v>
      </c>
      <c r="AE93" s="36">
        <v>0.18</v>
      </c>
      <c r="AF93" s="36">
        <v>0.19</v>
      </c>
      <c r="AG93" s="36">
        <v>0.44</v>
      </c>
      <c r="AH93" s="36">
        <v>0.19</v>
      </c>
      <c r="AI93" s="36">
        <v>0.19</v>
      </c>
      <c r="AJ93" s="36">
        <v>0.19</v>
      </c>
      <c r="AK93" s="36">
        <v>0.16</v>
      </c>
      <c r="AL93" s="36">
        <v>0.2</v>
      </c>
      <c r="AM93" s="36">
        <v>0.2</v>
      </c>
      <c r="AN93" s="36">
        <v>0.2</v>
      </c>
      <c r="AO93" s="36">
        <v>0.2</v>
      </c>
      <c r="AP93" s="36">
        <v>0.22</v>
      </c>
      <c r="AQ93" s="36">
        <v>0.22</v>
      </c>
      <c r="AR93" s="36">
        <v>0.22</v>
      </c>
      <c r="AS93" s="38"/>
      <c r="AT93" s="38"/>
      <c r="AU93" s="36">
        <v>0.26</v>
      </c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</row>
    <row r="94" spans="1:60" ht="15" customHeight="1">
      <c r="A94" s="15" t="s">
        <v>128</v>
      </c>
      <c r="B94" s="38"/>
      <c r="C94" s="38"/>
      <c r="D94" s="38"/>
      <c r="E94" s="37">
        <v>351</v>
      </c>
      <c r="F94" s="37">
        <v>350</v>
      </c>
      <c r="G94" s="37">
        <v>351</v>
      </c>
      <c r="H94" s="37">
        <v>364</v>
      </c>
      <c r="I94" s="37">
        <v>378</v>
      </c>
      <c r="J94" s="37">
        <v>406</v>
      </c>
      <c r="K94" s="37">
        <v>410</v>
      </c>
      <c r="L94" s="37">
        <v>413</v>
      </c>
      <c r="M94" s="37">
        <v>414</v>
      </c>
      <c r="N94" s="37">
        <v>432</v>
      </c>
      <c r="O94" s="37">
        <v>439</v>
      </c>
      <c r="P94" s="37">
        <v>441</v>
      </c>
      <c r="Q94" s="37">
        <v>444</v>
      </c>
      <c r="R94" s="37">
        <v>444</v>
      </c>
      <c r="S94" s="37">
        <v>444</v>
      </c>
      <c r="T94" s="37">
        <v>444</v>
      </c>
      <c r="U94" s="37">
        <v>444</v>
      </c>
      <c r="V94" s="37">
        <v>447</v>
      </c>
      <c r="W94" s="37">
        <v>450</v>
      </c>
      <c r="X94" s="37">
        <v>460</v>
      </c>
      <c r="Y94" s="37">
        <v>472</v>
      </c>
      <c r="Z94" s="37">
        <v>474</v>
      </c>
      <c r="AA94" s="37">
        <v>488</v>
      </c>
      <c r="AB94" s="37">
        <v>504</v>
      </c>
      <c r="AC94" s="37">
        <v>516</v>
      </c>
      <c r="AD94" s="37">
        <v>527</v>
      </c>
      <c r="AE94" s="37">
        <v>534</v>
      </c>
      <c r="AF94" s="37">
        <v>535</v>
      </c>
      <c r="AG94" s="37">
        <v>543</v>
      </c>
      <c r="AH94" s="37">
        <v>548</v>
      </c>
      <c r="AI94" s="37">
        <v>546</v>
      </c>
      <c r="AJ94" s="37">
        <v>547</v>
      </c>
      <c r="AK94" s="37">
        <v>554</v>
      </c>
      <c r="AL94" s="37">
        <v>554</v>
      </c>
      <c r="AM94" s="37">
        <v>554</v>
      </c>
      <c r="AN94" s="37">
        <v>555</v>
      </c>
      <c r="AO94" s="37">
        <v>552</v>
      </c>
      <c r="AP94" s="37">
        <v>559</v>
      </c>
      <c r="AQ94" s="37">
        <v>563</v>
      </c>
      <c r="AR94" s="37">
        <v>574</v>
      </c>
      <c r="AS94" s="38"/>
      <c r="AT94" s="38"/>
      <c r="AU94" s="37">
        <v>635</v>
      </c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</row>
    <row r="95" spans="1:60" ht="15" customHeight="1">
      <c r="A95" s="20" t="s">
        <v>129</v>
      </c>
      <c r="B95" s="36">
        <v>6.2</v>
      </c>
      <c r="C95" s="36">
        <v>5.31</v>
      </c>
      <c r="D95" s="36">
        <v>4.8600000000000003</v>
      </c>
      <c r="E95" s="36">
        <v>5.47</v>
      </c>
      <c r="F95" s="36">
        <v>4.5</v>
      </c>
      <c r="G95" s="36">
        <v>3.03</v>
      </c>
      <c r="H95" s="36">
        <v>2.21</v>
      </c>
      <c r="I95" s="36">
        <v>1.75</v>
      </c>
      <c r="J95" s="36">
        <v>1.64</v>
      </c>
      <c r="K95" s="36">
        <v>2.4700000000000002</v>
      </c>
      <c r="L95" s="36">
        <v>2.74</v>
      </c>
      <c r="M95" s="36">
        <v>3.73</v>
      </c>
      <c r="N95" s="36">
        <v>3.27</v>
      </c>
      <c r="O95" s="36">
        <v>3.67</v>
      </c>
      <c r="P95" s="36">
        <v>3.34</v>
      </c>
      <c r="Q95" s="36">
        <v>3.93</v>
      </c>
      <c r="R95" s="36">
        <v>2.75</v>
      </c>
      <c r="S95" s="36">
        <v>1.82</v>
      </c>
      <c r="T95" s="36">
        <v>1.72</v>
      </c>
      <c r="U95" s="36">
        <v>2.58</v>
      </c>
      <c r="V95" s="36">
        <v>2.13</v>
      </c>
      <c r="W95" s="36">
        <v>0.92</v>
      </c>
      <c r="X95" s="36">
        <v>0.85</v>
      </c>
      <c r="Y95" s="36">
        <v>2.4</v>
      </c>
      <c r="Z95" s="36">
        <v>1.78</v>
      </c>
      <c r="AA95" s="36">
        <v>1.76</v>
      </c>
      <c r="AB95" s="36">
        <v>1.72</v>
      </c>
      <c r="AC95" s="36">
        <v>1.47</v>
      </c>
      <c r="AD95" s="36">
        <v>1.62</v>
      </c>
      <c r="AE95" s="36">
        <v>1.34</v>
      </c>
      <c r="AF95" s="36">
        <v>1.06</v>
      </c>
      <c r="AG95" s="36">
        <v>1.24</v>
      </c>
      <c r="AH95" s="36">
        <v>0.91</v>
      </c>
      <c r="AI95" s="36">
        <v>0.8</v>
      </c>
      <c r="AJ95" s="36">
        <v>0.61</v>
      </c>
      <c r="AK95" s="36">
        <v>0.55000000000000004</v>
      </c>
      <c r="AL95" s="36">
        <v>0.32</v>
      </c>
      <c r="AM95" s="36">
        <v>0.26</v>
      </c>
      <c r="AN95" s="36">
        <v>0.18</v>
      </c>
      <c r="AO95" s="36">
        <v>0.25</v>
      </c>
      <c r="AP95" s="36">
        <v>0.31</v>
      </c>
      <c r="AQ95" s="36">
        <v>0.31</v>
      </c>
      <c r="AR95" s="36">
        <v>0.25</v>
      </c>
      <c r="AS95" s="36">
        <v>0.21</v>
      </c>
      <c r="AT95" s="36">
        <v>0.17</v>
      </c>
      <c r="AU95" s="36">
        <v>0.14000000000000001</v>
      </c>
      <c r="AV95" s="36">
        <v>0.09</v>
      </c>
      <c r="AW95" s="36">
        <v>0.02</v>
      </c>
      <c r="AX95" s="21">
        <v>-0.02</v>
      </c>
      <c r="AY95" s="21">
        <v>-0.08</v>
      </c>
      <c r="AZ95" s="36">
        <v>0.1</v>
      </c>
      <c r="BA95" s="36">
        <v>0.1</v>
      </c>
      <c r="BB95" s="36">
        <v>7.0000000000000007E-2</v>
      </c>
      <c r="BC95" s="36">
        <v>7.0000000000000007E-2</v>
      </c>
      <c r="BD95" s="36">
        <v>7.0000000000000007E-2</v>
      </c>
      <c r="BE95" s="36">
        <v>0.12</v>
      </c>
      <c r="BF95" s="36">
        <v>0.06</v>
      </c>
      <c r="BG95" s="36">
        <v>0.06</v>
      </c>
      <c r="BH95" s="36">
        <v>0.04</v>
      </c>
    </row>
    <row r="96" spans="1:60" ht="15" customHeight="1">
      <c r="A96" s="20" t="s">
        <v>130</v>
      </c>
      <c r="B96" s="36">
        <v>6.2</v>
      </c>
      <c r="C96" s="36">
        <v>5.6</v>
      </c>
      <c r="D96" s="36">
        <v>4.8600000000000003</v>
      </c>
      <c r="E96" s="36">
        <v>5.86</v>
      </c>
      <c r="F96" s="36">
        <v>4.5</v>
      </c>
      <c r="G96" s="36">
        <v>3.03</v>
      </c>
      <c r="H96" s="36">
        <v>2.21</v>
      </c>
      <c r="I96" s="36">
        <v>1.88</v>
      </c>
      <c r="J96" s="36">
        <v>1.64</v>
      </c>
      <c r="K96" s="36">
        <v>2.4700000000000002</v>
      </c>
      <c r="L96" s="36">
        <v>2.74</v>
      </c>
      <c r="M96" s="36">
        <v>3.73</v>
      </c>
      <c r="N96" s="36">
        <v>3.27</v>
      </c>
      <c r="O96" s="36">
        <v>3.67</v>
      </c>
      <c r="P96" s="36">
        <v>3.34</v>
      </c>
      <c r="Q96" s="36">
        <v>3.93</v>
      </c>
      <c r="R96" s="36">
        <v>2.75</v>
      </c>
      <c r="S96" s="36">
        <v>1.82</v>
      </c>
      <c r="T96" s="36">
        <v>1.72</v>
      </c>
      <c r="U96" s="36">
        <v>2.58</v>
      </c>
      <c r="V96" s="36">
        <v>2.13</v>
      </c>
      <c r="W96" s="36">
        <v>0.92</v>
      </c>
      <c r="X96" s="36">
        <v>0.85</v>
      </c>
      <c r="Y96" s="36">
        <v>2.4</v>
      </c>
      <c r="Z96" s="36">
        <v>1.78</v>
      </c>
      <c r="AA96" s="36">
        <v>1.76</v>
      </c>
      <c r="AB96" s="36">
        <v>1.72</v>
      </c>
      <c r="AC96" s="36">
        <v>2.25</v>
      </c>
      <c r="AD96" s="36">
        <v>1.62</v>
      </c>
      <c r="AE96" s="36">
        <v>1.34</v>
      </c>
      <c r="AF96" s="36">
        <v>1.06</v>
      </c>
      <c r="AG96" s="36">
        <v>1.24</v>
      </c>
      <c r="AH96" s="36">
        <v>0.91</v>
      </c>
      <c r="AI96" s="36">
        <v>0.8</v>
      </c>
      <c r="AJ96" s="36">
        <v>0.61</v>
      </c>
      <c r="AK96" s="36">
        <v>0.55000000000000004</v>
      </c>
      <c r="AL96" s="36">
        <v>0.32</v>
      </c>
      <c r="AM96" s="36">
        <v>0.26</v>
      </c>
      <c r="AN96" s="36">
        <v>0.18</v>
      </c>
      <c r="AO96" s="36">
        <v>0.25</v>
      </c>
      <c r="AP96" s="36">
        <v>0.31</v>
      </c>
      <c r="AQ96" s="36">
        <v>0.31</v>
      </c>
      <c r="AR96" s="36">
        <v>0.25</v>
      </c>
      <c r="AS96" s="36">
        <v>0.21</v>
      </c>
      <c r="AT96" s="36">
        <v>0.17</v>
      </c>
      <c r="AU96" s="36">
        <v>0.14000000000000001</v>
      </c>
      <c r="AV96" s="36">
        <v>0.09</v>
      </c>
      <c r="AW96" s="36">
        <v>0.02</v>
      </c>
      <c r="AX96" s="21">
        <v>-0.02</v>
      </c>
      <c r="AY96" s="21">
        <v>-0.08</v>
      </c>
      <c r="AZ96" s="36">
        <v>0.1</v>
      </c>
      <c r="BA96" s="36">
        <v>0.1</v>
      </c>
      <c r="BB96" s="36">
        <v>7.0000000000000007E-2</v>
      </c>
      <c r="BC96" s="36">
        <v>7.0000000000000007E-2</v>
      </c>
      <c r="BD96" s="36">
        <v>7.0000000000000007E-2</v>
      </c>
      <c r="BE96" s="36">
        <v>0.12</v>
      </c>
      <c r="BF96" s="36">
        <v>0.06</v>
      </c>
      <c r="BG96" s="36">
        <v>0.06</v>
      </c>
      <c r="BH96" s="36">
        <v>0.04</v>
      </c>
    </row>
    <row r="97" spans="1:60" ht="15" customHeight="1">
      <c r="A97" s="20" t="s">
        <v>131</v>
      </c>
      <c r="B97" s="36">
        <v>6.21</v>
      </c>
      <c r="C97" s="36">
        <v>5.61</v>
      </c>
      <c r="D97" s="36">
        <v>4.96</v>
      </c>
      <c r="E97" s="36">
        <v>10.49</v>
      </c>
      <c r="F97" s="36">
        <v>4.09</v>
      </c>
      <c r="G97" s="36">
        <v>3.34</v>
      </c>
      <c r="H97" s="36">
        <v>2.65</v>
      </c>
      <c r="I97" s="36">
        <v>3.65</v>
      </c>
      <c r="J97" s="36">
        <v>1.64</v>
      </c>
      <c r="K97" s="36">
        <v>2.4700000000000002</v>
      </c>
      <c r="L97" s="36">
        <v>2.74</v>
      </c>
      <c r="M97" s="36">
        <v>3.72</v>
      </c>
      <c r="N97" s="36">
        <v>3.27</v>
      </c>
      <c r="O97" s="36">
        <v>3.18</v>
      </c>
      <c r="P97" s="36">
        <v>3.34</v>
      </c>
      <c r="Q97" s="36">
        <v>3.93</v>
      </c>
      <c r="R97" s="36">
        <v>2.75</v>
      </c>
      <c r="S97" s="36">
        <v>1.82</v>
      </c>
      <c r="T97" s="36">
        <v>1.72</v>
      </c>
      <c r="U97" s="36">
        <v>2.58</v>
      </c>
      <c r="V97" s="36">
        <v>2.13</v>
      </c>
      <c r="W97" s="36">
        <v>1.62</v>
      </c>
      <c r="X97" s="36">
        <v>1.9</v>
      </c>
      <c r="Y97" s="36">
        <v>2.39</v>
      </c>
      <c r="Z97" s="36">
        <v>1.78</v>
      </c>
      <c r="AA97" s="36">
        <v>1.76</v>
      </c>
      <c r="AB97" s="36">
        <v>1.72</v>
      </c>
      <c r="AC97" s="36">
        <v>2.25</v>
      </c>
      <c r="AD97" s="36">
        <v>1.62</v>
      </c>
      <c r="AE97" s="36">
        <v>1.34</v>
      </c>
      <c r="AF97" s="36">
        <v>1.06</v>
      </c>
      <c r="AG97" s="36">
        <v>2.87</v>
      </c>
      <c r="AH97" s="36">
        <v>0.91</v>
      </c>
      <c r="AI97" s="36">
        <v>0.8</v>
      </c>
      <c r="AJ97" s="36">
        <v>0.61</v>
      </c>
      <c r="AK97" s="36">
        <v>0.46</v>
      </c>
      <c r="AL97" s="36">
        <v>0.32</v>
      </c>
      <c r="AM97" s="36">
        <v>0.26</v>
      </c>
      <c r="AN97" s="36">
        <v>0.18</v>
      </c>
      <c r="AO97" s="36">
        <v>0.25</v>
      </c>
      <c r="AP97" s="36">
        <v>0.31</v>
      </c>
      <c r="AQ97" s="36">
        <v>0.31</v>
      </c>
      <c r="AR97" s="36">
        <v>0.25</v>
      </c>
      <c r="AS97" s="36">
        <v>0.21</v>
      </c>
      <c r="AT97" s="36">
        <v>0.17</v>
      </c>
      <c r="AU97" s="36">
        <v>0.14000000000000001</v>
      </c>
      <c r="AV97" s="36">
        <v>0.09</v>
      </c>
      <c r="AW97" s="36">
        <v>0.02</v>
      </c>
      <c r="AX97" s="21">
        <v>-0.02</v>
      </c>
      <c r="AY97" s="21">
        <v>-0.08</v>
      </c>
      <c r="AZ97" s="36">
        <v>0.1</v>
      </c>
      <c r="BA97" s="36">
        <v>0.1</v>
      </c>
      <c r="BB97" s="36">
        <v>7.0000000000000007E-2</v>
      </c>
      <c r="BC97" s="36">
        <v>7.0000000000000007E-2</v>
      </c>
      <c r="BD97" s="36">
        <v>7.0000000000000007E-2</v>
      </c>
      <c r="BE97" s="36">
        <v>0.12</v>
      </c>
      <c r="BF97" s="36">
        <v>0.06</v>
      </c>
      <c r="BG97" s="36">
        <v>0.06</v>
      </c>
      <c r="BH97" s="36">
        <v>0.04</v>
      </c>
    </row>
    <row r="98" spans="1:60" ht="15" customHeight="1">
      <c r="A98" s="12" t="s">
        <v>132</v>
      </c>
      <c r="B98" s="38">
        <v>0</v>
      </c>
      <c r="C98" s="21">
        <v>-0.28000000000000003</v>
      </c>
      <c r="D98" s="38">
        <v>0</v>
      </c>
      <c r="E98" s="21">
        <v>-0.22</v>
      </c>
      <c r="F98" s="38">
        <v>0</v>
      </c>
      <c r="G98" s="38">
        <v>0</v>
      </c>
      <c r="H98" s="38">
        <v>0</v>
      </c>
      <c r="I98" s="21">
        <v>-0.14000000000000001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21">
        <v>-0.78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38">
        <v>0</v>
      </c>
      <c r="AJ98" s="38">
        <v>0</v>
      </c>
      <c r="AK98" s="38">
        <v>0</v>
      </c>
      <c r="AL98" s="38">
        <v>0</v>
      </c>
      <c r="AM98" s="38">
        <v>0</v>
      </c>
      <c r="AN98" s="38">
        <v>0</v>
      </c>
      <c r="AO98" s="38">
        <v>0</v>
      </c>
      <c r="AP98" s="26">
        <v>0</v>
      </c>
      <c r="AQ98" s="38">
        <v>0</v>
      </c>
      <c r="AR98" s="38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38">
        <v>0</v>
      </c>
    </row>
    <row r="99" spans="1:60" ht="15" customHeight="1">
      <c r="A99" s="12" t="s">
        <v>133</v>
      </c>
      <c r="B99" s="38"/>
      <c r="C99" s="38"/>
      <c r="D99" s="38"/>
      <c r="E99" s="36">
        <v>13.42</v>
      </c>
      <c r="F99" s="36">
        <v>4.32</v>
      </c>
      <c r="G99" s="36">
        <v>3.46</v>
      </c>
      <c r="H99" s="36">
        <v>2.82</v>
      </c>
      <c r="I99" s="36">
        <v>2.73</v>
      </c>
      <c r="J99" s="36">
        <v>1.21</v>
      </c>
      <c r="K99" s="36">
        <v>2.2999999999999998</v>
      </c>
      <c r="L99" s="36">
        <v>2.67</v>
      </c>
      <c r="M99" s="36">
        <v>4.17</v>
      </c>
      <c r="N99" s="36">
        <v>3.65</v>
      </c>
      <c r="O99" s="36">
        <v>3.71</v>
      </c>
      <c r="P99" s="36">
        <v>3.63</v>
      </c>
      <c r="Q99" s="36">
        <v>4.91</v>
      </c>
      <c r="R99" s="36">
        <v>3.45</v>
      </c>
      <c r="S99" s="36">
        <v>2.3199999999999998</v>
      </c>
      <c r="T99" s="36">
        <v>2.0099999999999998</v>
      </c>
      <c r="U99" s="36">
        <v>3.2</v>
      </c>
      <c r="V99" s="36">
        <v>2.38</v>
      </c>
      <c r="W99" s="36">
        <v>1.21</v>
      </c>
      <c r="X99" s="36">
        <v>1.01</v>
      </c>
      <c r="Y99" s="36">
        <v>2.88</v>
      </c>
      <c r="Z99" s="36">
        <v>2.09</v>
      </c>
      <c r="AA99" s="36">
        <v>1.96</v>
      </c>
      <c r="AB99" s="36">
        <v>2.0499999999999998</v>
      </c>
      <c r="AC99" s="36">
        <v>1.77</v>
      </c>
      <c r="AD99" s="36">
        <v>2.0499999999999998</v>
      </c>
      <c r="AE99" s="36">
        <v>1.75</v>
      </c>
      <c r="AF99" s="36">
        <v>1.33</v>
      </c>
      <c r="AG99" s="36">
        <v>4.6500000000000004</v>
      </c>
      <c r="AH99" s="36">
        <v>1.1299999999999999</v>
      </c>
      <c r="AI99" s="36">
        <v>0.95</v>
      </c>
      <c r="AJ99" s="36">
        <v>0.83</v>
      </c>
      <c r="AK99" s="36">
        <v>0.53</v>
      </c>
      <c r="AL99" s="36">
        <v>0.39</v>
      </c>
      <c r="AM99" s="36">
        <v>0.36</v>
      </c>
      <c r="AN99" s="36">
        <v>0.13</v>
      </c>
      <c r="AO99" s="36">
        <v>0.26</v>
      </c>
      <c r="AP99" s="36">
        <v>0.35</v>
      </c>
      <c r="AQ99" s="36">
        <v>0.39</v>
      </c>
      <c r="AR99" s="36">
        <v>0.32</v>
      </c>
      <c r="AS99" s="38"/>
      <c r="AT99" s="36">
        <v>0.19</v>
      </c>
      <c r="AU99" s="36">
        <v>0.18</v>
      </c>
      <c r="AV99" s="36">
        <v>0.08</v>
      </c>
      <c r="AW99" s="38"/>
      <c r="AX99" s="38"/>
      <c r="AY99" s="38"/>
      <c r="AZ99" s="36">
        <v>0.15</v>
      </c>
      <c r="BA99" s="38"/>
      <c r="BB99" s="38"/>
      <c r="BC99" s="38"/>
      <c r="BD99" s="38"/>
      <c r="BE99" s="38"/>
      <c r="BF99" s="38"/>
      <c r="BG99" s="38"/>
      <c r="BH99" s="38"/>
    </row>
    <row r="100" spans="1:60" ht="15" customHeight="1">
      <c r="A100" s="12" t="s">
        <v>133</v>
      </c>
      <c r="B100" s="38"/>
      <c r="C100" s="38"/>
      <c r="D100" s="38"/>
      <c r="E100" s="36">
        <v>43.93</v>
      </c>
      <c r="F100" s="36">
        <v>31.81</v>
      </c>
      <c r="G100" s="36">
        <v>21.83</v>
      </c>
      <c r="H100" s="36">
        <v>17.190000000000001</v>
      </c>
      <c r="I100" s="36">
        <v>16.34</v>
      </c>
      <c r="J100" s="36">
        <v>6.78</v>
      </c>
      <c r="K100" s="36">
        <v>12.86</v>
      </c>
      <c r="L100" s="36">
        <v>14.92</v>
      </c>
      <c r="M100" s="36">
        <v>23.67</v>
      </c>
      <c r="N100" s="36">
        <v>20.14</v>
      </c>
      <c r="O100" s="36">
        <v>23.97</v>
      </c>
      <c r="P100" s="36">
        <v>19.78</v>
      </c>
      <c r="Q100" s="36">
        <v>26.66</v>
      </c>
      <c r="R100" s="36">
        <v>18.68</v>
      </c>
      <c r="S100" s="36">
        <v>12.57</v>
      </c>
      <c r="T100" s="36">
        <v>10.92</v>
      </c>
      <c r="U100" s="36">
        <v>17.36</v>
      </c>
      <c r="V100" s="36">
        <v>12.81</v>
      </c>
      <c r="W100" s="36">
        <v>6.48</v>
      </c>
      <c r="X100" s="36">
        <v>5.23</v>
      </c>
      <c r="Y100" s="36">
        <v>14.68</v>
      </c>
      <c r="Z100" s="36">
        <v>10.65</v>
      </c>
      <c r="AA100" s="36">
        <v>9.66</v>
      </c>
      <c r="AB100" s="36">
        <v>9.76</v>
      </c>
      <c r="AC100" s="36">
        <v>8.2200000000000006</v>
      </c>
      <c r="AD100" s="36">
        <v>9.25</v>
      </c>
      <c r="AE100" s="36">
        <v>7.77</v>
      </c>
      <c r="AF100" s="36">
        <v>5.87</v>
      </c>
      <c r="AG100" s="36">
        <v>5.96</v>
      </c>
      <c r="AH100" s="36">
        <v>4.8</v>
      </c>
      <c r="AI100" s="36">
        <v>4</v>
      </c>
      <c r="AJ100" s="36">
        <v>3.5</v>
      </c>
      <c r="AK100" s="36">
        <v>2.68</v>
      </c>
      <c r="AL100" s="36">
        <v>1.58</v>
      </c>
      <c r="AM100" s="36">
        <v>1.46</v>
      </c>
      <c r="AN100" s="36">
        <v>0.53</v>
      </c>
      <c r="AO100" s="36">
        <v>1.05</v>
      </c>
      <c r="AP100" s="36">
        <v>1.26</v>
      </c>
      <c r="AQ100" s="36">
        <v>1.37</v>
      </c>
      <c r="AR100" s="36">
        <v>1.1200000000000001</v>
      </c>
      <c r="AS100" s="38"/>
      <c r="AT100" s="38"/>
      <c r="AU100" s="36">
        <v>0.5</v>
      </c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</row>
    <row r="101" spans="1:60" ht="15" customHeight="1">
      <c r="A101" s="10" t="s">
        <v>134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</row>
    <row r="102" spans="1:60" ht="15" customHeight="1">
      <c r="A102" s="12" t="s">
        <v>135</v>
      </c>
      <c r="B102" s="38"/>
      <c r="C102" s="38"/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6">
        <v>1</v>
      </c>
      <c r="AC102" s="36">
        <v>1</v>
      </c>
      <c r="AD102" s="36">
        <v>3</v>
      </c>
      <c r="AE102" s="36">
        <v>4</v>
      </c>
      <c r="AF102" s="36">
        <v>5</v>
      </c>
      <c r="AG102" s="36">
        <v>9</v>
      </c>
      <c r="AH102" s="36">
        <v>7</v>
      </c>
      <c r="AI102" s="36">
        <v>7</v>
      </c>
      <c r="AJ102" s="36">
        <v>6</v>
      </c>
      <c r="AK102" s="36">
        <v>7</v>
      </c>
      <c r="AL102" s="36">
        <v>5</v>
      </c>
      <c r="AM102" s="36">
        <v>4</v>
      </c>
      <c r="AN102" s="36">
        <v>3</v>
      </c>
      <c r="AO102" s="36">
        <v>5</v>
      </c>
      <c r="AP102" s="36">
        <v>4</v>
      </c>
      <c r="AQ102" s="36">
        <v>3</v>
      </c>
      <c r="AR102" s="36">
        <v>3</v>
      </c>
      <c r="AS102" s="36">
        <v>3.44</v>
      </c>
      <c r="AT102" s="36">
        <v>7.76</v>
      </c>
      <c r="AU102" s="36">
        <v>2</v>
      </c>
      <c r="AV102" s="36">
        <v>69</v>
      </c>
      <c r="AW102" s="38">
        <v>0</v>
      </c>
      <c r="AX102" s="38">
        <v>0</v>
      </c>
      <c r="AY102" s="38">
        <v>0</v>
      </c>
      <c r="AZ102" s="38">
        <v>0</v>
      </c>
      <c r="BA102" s="38"/>
      <c r="BB102" s="38"/>
      <c r="BC102" s="38"/>
      <c r="BD102" s="38"/>
      <c r="BE102" s="38"/>
      <c r="BF102" s="38"/>
      <c r="BG102" s="38"/>
      <c r="BH102" s="38"/>
    </row>
    <row r="103" spans="1:60" ht="15" customHeight="1">
      <c r="A103" s="12" t="s">
        <v>136</v>
      </c>
      <c r="B103" s="38">
        <v>15688</v>
      </c>
      <c r="C103" s="38">
        <v>13465</v>
      </c>
      <c r="D103" s="38">
        <v>12369</v>
      </c>
      <c r="E103" s="38">
        <v>14017</v>
      </c>
      <c r="F103" s="38">
        <v>11583</v>
      </c>
      <c r="G103" s="37">
        <v>7788</v>
      </c>
      <c r="H103" s="37">
        <v>5709</v>
      </c>
      <c r="I103" s="37">
        <v>4653</v>
      </c>
      <c r="J103" s="37">
        <v>4395</v>
      </c>
      <c r="K103" s="37">
        <v>6687</v>
      </c>
      <c r="L103" s="37">
        <v>7465</v>
      </c>
      <c r="M103" s="38">
        <v>10285</v>
      </c>
      <c r="N103" s="37">
        <v>9194</v>
      </c>
      <c r="O103" s="38">
        <v>10394</v>
      </c>
      <c r="P103" s="37">
        <v>9497</v>
      </c>
      <c r="Q103" s="38">
        <v>11219</v>
      </c>
      <c r="R103" s="37">
        <v>7846</v>
      </c>
      <c r="S103" s="37">
        <v>5178</v>
      </c>
      <c r="T103" s="37">
        <v>4902</v>
      </c>
      <c r="U103" s="37">
        <v>7349</v>
      </c>
      <c r="V103" s="37">
        <v>6091</v>
      </c>
      <c r="W103" s="37">
        <v>2616</v>
      </c>
      <c r="X103" s="37">
        <v>2429</v>
      </c>
      <c r="Y103" s="37">
        <v>6882</v>
      </c>
      <c r="Z103" s="37">
        <v>5137</v>
      </c>
      <c r="AA103" s="37">
        <v>5106</v>
      </c>
      <c r="AB103" s="37">
        <v>4988</v>
      </c>
      <c r="AC103" s="37">
        <v>4269</v>
      </c>
      <c r="AD103" s="37">
        <v>4707</v>
      </c>
      <c r="AE103" s="37">
        <v>3894</v>
      </c>
      <c r="AF103" s="37">
        <v>3064</v>
      </c>
      <c r="AG103" s="37">
        <v>3569</v>
      </c>
      <c r="AH103" s="37">
        <v>2627</v>
      </c>
      <c r="AI103" s="37">
        <v>2283</v>
      </c>
      <c r="AJ103" s="37">
        <v>1738</v>
      </c>
      <c r="AK103" s="37">
        <v>1561</v>
      </c>
      <c r="AL103" s="37">
        <v>896</v>
      </c>
      <c r="AM103" s="37">
        <v>719</v>
      </c>
      <c r="AN103" s="37">
        <v>512</v>
      </c>
      <c r="AO103" s="37">
        <v>701</v>
      </c>
      <c r="AP103" s="37">
        <v>806</v>
      </c>
      <c r="AQ103" s="37">
        <v>791</v>
      </c>
      <c r="AR103" s="37">
        <v>642</v>
      </c>
      <c r="AS103" s="37">
        <v>523.44000000000005</v>
      </c>
      <c r="AT103" s="37">
        <v>429.76</v>
      </c>
      <c r="AU103" s="37">
        <v>333</v>
      </c>
      <c r="AV103" s="37">
        <v>286</v>
      </c>
      <c r="AW103" s="36">
        <v>43</v>
      </c>
      <c r="AX103" s="21">
        <v>-59</v>
      </c>
      <c r="AY103" s="22">
        <v>-157</v>
      </c>
      <c r="AZ103" s="37">
        <v>137</v>
      </c>
      <c r="BA103" s="37">
        <v>205</v>
      </c>
      <c r="BB103" s="37">
        <v>150</v>
      </c>
      <c r="BC103" s="37">
        <v>159</v>
      </c>
      <c r="BD103" s="37">
        <v>153</v>
      </c>
      <c r="BE103" s="37">
        <v>251</v>
      </c>
      <c r="BF103" s="37">
        <v>131</v>
      </c>
      <c r="BG103" s="37">
        <v>129</v>
      </c>
      <c r="BH103" s="36">
        <v>95</v>
      </c>
    </row>
    <row r="104" spans="1:60" ht="15" customHeight="1">
      <c r="A104" s="15" t="s">
        <v>137</v>
      </c>
      <c r="B104" s="38">
        <v>15688</v>
      </c>
      <c r="C104" s="38">
        <v>14183</v>
      </c>
      <c r="D104" s="38">
        <v>12369</v>
      </c>
      <c r="E104" s="38">
        <v>14592</v>
      </c>
      <c r="F104" s="38">
        <v>11583</v>
      </c>
      <c r="G104" s="37">
        <v>7788</v>
      </c>
      <c r="H104" s="37">
        <v>5709</v>
      </c>
      <c r="I104" s="37">
        <v>5014</v>
      </c>
      <c r="J104" s="37">
        <v>4395</v>
      </c>
      <c r="K104" s="37">
        <v>6687</v>
      </c>
      <c r="L104" s="37">
        <v>7465</v>
      </c>
      <c r="M104" s="38">
        <v>10285</v>
      </c>
      <c r="N104" s="37">
        <v>9194</v>
      </c>
      <c r="O104" s="38">
        <v>10394</v>
      </c>
      <c r="P104" s="37">
        <v>9497</v>
      </c>
      <c r="Q104" s="38">
        <v>11219</v>
      </c>
      <c r="R104" s="37">
        <v>7846</v>
      </c>
      <c r="S104" s="37">
        <v>5178</v>
      </c>
      <c r="T104" s="37">
        <v>4902</v>
      </c>
      <c r="U104" s="37">
        <v>7349</v>
      </c>
      <c r="V104" s="37">
        <v>6091</v>
      </c>
      <c r="W104" s="37">
        <v>2616</v>
      </c>
      <c r="X104" s="37">
        <v>2429</v>
      </c>
      <c r="Y104" s="37">
        <v>6882</v>
      </c>
      <c r="Z104" s="37">
        <v>5137</v>
      </c>
      <c r="AA104" s="37">
        <v>5106</v>
      </c>
      <c r="AB104" s="37">
        <v>4988</v>
      </c>
      <c r="AC104" s="37">
        <v>6542</v>
      </c>
      <c r="AD104" s="37">
        <v>4707</v>
      </c>
      <c r="AE104" s="37">
        <v>3894</v>
      </c>
      <c r="AF104" s="37">
        <v>3064</v>
      </c>
      <c r="AG104" s="37">
        <v>3569</v>
      </c>
      <c r="AH104" s="37">
        <v>2627</v>
      </c>
      <c r="AI104" s="37">
        <v>2283</v>
      </c>
      <c r="AJ104" s="37">
        <v>1738</v>
      </c>
      <c r="AK104" s="37">
        <v>1561</v>
      </c>
      <c r="AL104" s="37">
        <v>896</v>
      </c>
      <c r="AM104" s="37">
        <v>719</v>
      </c>
      <c r="AN104" s="37">
        <v>512</v>
      </c>
      <c r="AO104" s="37">
        <v>701</v>
      </c>
      <c r="AP104" s="37">
        <v>806</v>
      </c>
      <c r="AQ104" s="37">
        <v>791</v>
      </c>
      <c r="AR104" s="37">
        <v>642</v>
      </c>
      <c r="AS104" s="37">
        <v>523.44000000000005</v>
      </c>
      <c r="AT104" s="37">
        <v>429.76</v>
      </c>
      <c r="AU104" s="37">
        <v>333</v>
      </c>
      <c r="AV104" s="37">
        <v>286</v>
      </c>
      <c r="AW104" s="36">
        <v>43</v>
      </c>
      <c r="AX104" s="21">
        <v>-59</v>
      </c>
      <c r="AY104" s="22">
        <v>-157</v>
      </c>
      <c r="AZ104" s="37">
        <v>137</v>
      </c>
      <c r="BA104" s="37">
        <v>205</v>
      </c>
      <c r="BB104" s="37">
        <v>150</v>
      </c>
      <c r="BC104" s="37">
        <v>159</v>
      </c>
      <c r="BD104" s="37">
        <v>153</v>
      </c>
      <c r="BE104" s="37">
        <v>251</v>
      </c>
      <c r="BF104" s="37">
        <v>131</v>
      </c>
      <c r="BG104" s="37">
        <v>129</v>
      </c>
      <c r="BH104" s="36">
        <v>95</v>
      </c>
    </row>
    <row r="105" spans="1:60" ht="15" customHeight="1">
      <c r="A105" s="15" t="s">
        <v>138</v>
      </c>
      <c r="B105" s="37">
        <v>2600</v>
      </c>
      <c r="C105" s="37">
        <v>2610</v>
      </c>
      <c r="D105" s="37">
        <v>2625</v>
      </c>
      <c r="E105" s="37">
        <v>2647</v>
      </c>
      <c r="F105" s="37">
        <v>2641</v>
      </c>
      <c r="G105" s="37">
        <v>2612</v>
      </c>
      <c r="H105" s="37">
        <v>2596</v>
      </c>
      <c r="I105" s="37">
        <v>3032</v>
      </c>
      <c r="J105" s="37">
        <v>2687</v>
      </c>
      <c r="K105" s="37">
        <v>2713</v>
      </c>
      <c r="L105" s="37">
        <v>2742</v>
      </c>
      <c r="M105" s="37">
        <v>2808</v>
      </c>
      <c r="N105" s="37">
        <v>2859</v>
      </c>
      <c r="O105" s="37">
        <v>2877</v>
      </c>
      <c r="P105" s="37">
        <v>2882</v>
      </c>
      <c r="Q105" s="37">
        <v>2903</v>
      </c>
      <c r="R105" s="37">
        <v>2891</v>
      </c>
      <c r="S105" s="37">
        <v>2879</v>
      </c>
      <c r="T105" s="37">
        <v>2868</v>
      </c>
      <c r="U105" s="37">
        <v>3324</v>
      </c>
      <c r="V105" s="37">
        <v>2874</v>
      </c>
      <c r="W105" s="37">
        <v>2875</v>
      </c>
      <c r="X105" s="37">
        <v>2869</v>
      </c>
      <c r="Y105" s="37">
        <v>2891</v>
      </c>
      <c r="Z105" s="37">
        <v>2913</v>
      </c>
      <c r="AA105" s="37">
        <v>2930</v>
      </c>
      <c r="AB105" s="37">
        <v>2945</v>
      </c>
      <c r="AC105" s="37">
        <v>2962</v>
      </c>
      <c r="AD105" s="37">
        <v>2956</v>
      </c>
      <c r="AE105" s="37">
        <v>2951</v>
      </c>
      <c r="AF105" s="37">
        <v>2944</v>
      </c>
      <c r="AG105" s="37">
        <v>2946</v>
      </c>
      <c r="AH105" s="37">
        <v>2931</v>
      </c>
      <c r="AI105" s="37">
        <v>2921</v>
      </c>
      <c r="AJ105" s="37">
        <v>2905</v>
      </c>
      <c r="AK105" s="37">
        <v>2878</v>
      </c>
      <c r="AL105" s="37">
        <v>2863</v>
      </c>
      <c r="AM105" s="37">
        <v>2850</v>
      </c>
      <c r="AN105" s="37">
        <v>2836</v>
      </c>
      <c r="AO105" s="37">
        <v>2808</v>
      </c>
      <c r="AP105" s="37">
        <v>2644</v>
      </c>
      <c r="AQ105" s="37">
        <v>2615</v>
      </c>
      <c r="AR105" s="37">
        <v>2609</v>
      </c>
      <c r="AS105" s="37">
        <v>2558</v>
      </c>
      <c r="AT105" s="37">
        <v>2528</v>
      </c>
      <c r="AU105" s="37">
        <v>2502</v>
      </c>
      <c r="AV105" s="37">
        <v>2499</v>
      </c>
      <c r="AW105" s="37">
        <v>3012</v>
      </c>
      <c r="AX105" s="37">
        <v>2420</v>
      </c>
      <c r="AY105" s="37">
        <v>1879</v>
      </c>
      <c r="AZ105" s="37">
        <v>1527</v>
      </c>
      <c r="BA105" s="37">
        <v>2138.09</v>
      </c>
      <c r="BB105" s="37">
        <v>2138.09</v>
      </c>
      <c r="BC105" s="37">
        <v>2138.09</v>
      </c>
      <c r="BD105" s="37">
        <v>2138.09</v>
      </c>
      <c r="BE105" s="37">
        <v>2138.09</v>
      </c>
      <c r="BF105" s="37">
        <v>2138.09</v>
      </c>
      <c r="BG105" s="37">
        <v>2138.09</v>
      </c>
      <c r="BH105" s="37">
        <v>2138.09</v>
      </c>
    </row>
    <row r="106" spans="1:60" ht="15" customHeight="1">
      <c r="A106" s="20" t="s">
        <v>139</v>
      </c>
      <c r="B106" s="36">
        <v>6.03</v>
      </c>
      <c r="C106" s="36">
        <v>5.16</v>
      </c>
      <c r="D106" s="36">
        <v>4.71</v>
      </c>
      <c r="E106" s="36">
        <v>5.3</v>
      </c>
      <c r="F106" s="36">
        <v>4.3899999999999997</v>
      </c>
      <c r="G106" s="36">
        <v>2.98</v>
      </c>
      <c r="H106" s="36">
        <v>2.2000000000000002</v>
      </c>
      <c r="I106" s="36">
        <v>1.53</v>
      </c>
      <c r="J106" s="36">
        <v>1.64</v>
      </c>
      <c r="K106" s="36">
        <v>2.46</v>
      </c>
      <c r="L106" s="36">
        <v>2.72</v>
      </c>
      <c r="M106" s="36">
        <v>3.66</v>
      </c>
      <c r="N106" s="36">
        <v>3.22</v>
      </c>
      <c r="O106" s="36">
        <v>3.61</v>
      </c>
      <c r="P106" s="36">
        <v>3.3</v>
      </c>
      <c r="Q106" s="36">
        <v>3.86</v>
      </c>
      <c r="R106" s="36">
        <v>2.71</v>
      </c>
      <c r="S106" s="36">
        <v>1.8</v>
      </c>
      <c r="T106" s="36">
        <v>1.71</v>
      </c>
      <c r="U106" s="36">
        <v>2.21</v>
      </c>
      <c r="V106" s="36">
        <v>2.12</v>
      </c>
      <c r="W106" s="36">
        <v>0.91</v>
      </c>
      <c r="X106" s="36">
        <v>0.85</v>
      </c>
      <c r="Y106" s="36">
        <v>2.38</v>
      </c>
      <c r="Z106" s="36">
        <v>1.76</v>
      </c>
      <c r="AA106" s="36">
        <v>1.74</v>
      </c>
      <c r="AB106" s="36">
        <v>1.69</v>
      </c>
      <c r="AC106" s="36">
        <v>1.44</v>
      </c>
      <c r="AD106" s="36">
        <v>1.59</v>
      </c>
      <c r="AE106" s="36">
        <v>1.32</v>
      </c>
      <c r="AF106" s="36">
        <v>1.04</v>
      </c>
      <c r="AG106" s="36">
        <v>1.21</v>
      </c>
      <c r="AH106" s="36">
        <v>0.9</v>
      </c>
      <c r="AI106" s="36">
        <v>0.78</v>
      </c>
      <c r="AJ106" s="36">
        <v>0.6</v>
      </c>
      <c r="AK106" s="36">
        <v>0.54</v>
      </c>
      <c r="AL106" s="36">
        <v>0.31</v>
      </c>
      <c r="AM106" s="36">
        <v>0.25</v>
      </c>
      <c r="AN106" s="36">
        <v>0.18</v>
      </c>
      <c r="AO106" s="36">
        <v>0.25</v>
      </c>
      <c r="AP106" s="36">
        <v>0.3</v>
      </c>
      <c r="AQ106" s="36">
        <v>0.3</v>
      </c>
      <c r="AR106" s="36">
        <v>0.25</v>
      </c>
      <c r="AS106" s="36">
        <v>0.2</v>
      </c>
      <c r="AT106" s="36">
        <v>0.17</v>
      </c>
      <c r="AU106" s="36">
        <v>0.13</v>
      </c>
      <c r="AV106" s="36">
        <v>0.11</v>
      </c>
      <c r="AW106" s="36">
        <v>0.02</v>
      </c>
      <c r="AX106" s="21">
        <v>-0.02</v>
      </c>
      <c r="AY106" s="21">
        <v>-0.08</v>
      </c>
      <c r="AZ106" s="36">
        <v>0.09</v>
      </c>
      <c r="BA106" s="36">
        <v>0.1</v>
      </c>
      <c r="BB106" s="36">
        <v>7.0000000000000007E-2</v>
      </c>
      <c r="BC106" s="36">
        <v>7.0000000000000007E-2</v>
      </c>
      <c r="BD106" s="36">
        <v>7.0000000000000007E-2</v>
      </c>
      <c r="BE106" s="36">
        <v>0.12</v>
      </c>
      <c r="BF106" s="36">
        <v>0.06</v>
      </c>
      <c r="BG106" s="36">
        <v>0.06</v>
      </c>
      <c r="BH106" s="36">
        <v>0.04</v>
      </c>
    </row>
    <row r="107" spans="1:60" ht="15" customHeight="1">
      <c r="A107" s="20" t="s">
        <v>140</v>
      </c>
      <c r="B107" s="36">
        <v>6.03</v>
      </c>
      <c r="C107" s="36">
        <v>5.43</v>
      </c>
      <c r="D107" s="36">
        <v>4.71</v>
      </c>
      <c r="E107" s="36">
        <v>5.51</v>
      </c>
      <c r="F107" s="36">
        <v>4.3899999999999997</v>
      </c>
      <c r="G107" s="36">
        <v>2.98</v>
      </c>
      <c r="H107" s="36">
        <v>2.2000000000000002</v>
      </c>
      <c r="I107" s="36">
        <v>1.65</v>
      </c>
      <c r="J107" s="36">
        <v>1.64</v>
      </c>
      <c r="K107" s="36">
        <v>2.46</v>
      </c>
      <c r="L107" s="36">
        <v>2.72</v>
      </c>
      <c r="M107" s="36">
        <v>3.66</v>
      </c>
      <c r="N107" s="36">
        <v>3.22</v>
      </c>
      <c r="O107" s="36">
        <v>3.61</v>
      </c>
      <c r="P107" s="36">
        <v>3.3</v>
      </c>
      <c r="Q107" s="36">
        <v>3.86</v>
      </c>
      <c r="R107" s="36">
        <v>2.71</v>
      </c>
      <c r="S107" s="36">
        <v>1.8</v>
      </c>
      <c r="T107" s="36">
        <v>1.71</v>
      </c>
      <c r="U107" s="36">
        <v>2.21</v>
      </c>
      <c r="V107" s="36">
        <v>2.12</v>
      </c>
      <c r="W107" s="36">
        <v>0.91</v>
      </c>
      <c r="X107" s="36">
        <v>0.85</v>
      </c>
      <c r="Y107" s="36">
        <v>2.38</v>
      </c>
      <c r="Z107" s="36">
        <v>1.76</v>
      </c>
      <c r="AA107" s="36">
        <v>1.74</v>
      </c>
      <c r="AB107" s="36">
        <v>1.69</v>
      </c>
      <c r="AC107" s="36">
        <v>2.21</v>
      </c>
      <c r="AD107" s="36">
        <v>1.59</v>
      </c>
      <c r="AE107" s="36">
        <v>1.32</v>
      </c>
      <c r="AF107" s="36">
        <v>1.04</v>
      </c>
      <c r="AG107" s="36">
        <v>1.21</v>
      </c>
      <c r="AH107" s="36">
        <v>0.89</v>
      </c>
      <c r="AI107" s="36">
        <v>0.78</v>
      </c>
      <c r="AJ107" s="36">
        <v>0.6</v>
      </c>
      <c r="AK107" s="36">
        <v>0.54</v>
      </c>
      <c r="AL107" s="36">
        <v>0.31</v>
      </c>
      <c r="AM107" s="36">
        <v>0.25</v>
      </c>
      <c r="AN107" s="36">
        <v>0.18</v>
      </c>
      <c r="AO107" s="36">
        <v>0.25</v>
      </c>
      <c r="AP107" s="36">
        <v>0.3</v>
      </c>
      <c r="AQ107" s="36">
        <v>0.3</v>
      </c>
      <c r="AR107" s="36">
        <v>0.25</v>
      </c>
      <c r="AS107" s="36">
        <v>0.2</v>
      </c>
      <c r="AT107" s="36">
        <v>0.17</v>
      </c>
      <c r="AU107" s="36">
        <v>0.13</v>
      </c>
      <c r="AV107" s="36">
        <v>0.11</v>
      </c>
      <c r="AW107" s="36">
        <v>0.01</v>
      </c>
      <c r="AX107" s="21">
        <v>-0.02</v>
      </c>
      <c r="AY107" s="21">
        <v>-0.08</v>
      </c>
      <c r="AZ107" s="36">
        <v>0.09</v>
      </c>
      <c r="BA107" s="36">
        <v>0.1</v>
      </c>
      <c r="BB107" s="36">
        <v>7.0000000000000007E-2</v>
      </c>
      <c r="BC107" s="36">
        <v>7.0000000000000007E-2</v>
      </c>
      <c r="BD107" s="36">
        <v>7.0000000000000007E-2</v>
      </c>
      <c r="BE107" s="36">
        <v>0.12</v>
      </c>
      <c r="BF107" s="36">
        <v>0.06</v>
      </c>
      <c r="BG107" s="36">
        <v>0.06</v>
      </c>
      <c r="BH107" s="36">
        <v>0.04</v>
      </c>
    </row>
    <row r="108" spans="1:60" ht="15" customHeight="1">
      <c r="A108" s="20" t="s">
        <v>141</v>
      </c>
      <c r="B108" s="36">
        <v>6.04</v>
      </c>
      <c r="C108" s="36">
        <v>5.45</v>
      </c>
      <c r="D108" s="36">
        <v>4.8099999999999996</v>
      </c>
      <c r="E108" s="36">
        <v>5.95</v>
      </c>
      <c r="F108" s="36">
        <v>4.53</v>
      </c>
      <c r="G108" s="36">
        <v>3.28</v>
      </c>
      <c r="H108" s="36">
        <v>2.64</v>
      </c>
      <c r="I108" s="36">
        <v>3.17</v>
      </c>
      <c r="J108" s="36">
        <v>1.64</v>
      </c>
      <c r="K108" s="36">
        <v>2.46</v>
      </c>
      <c r="L108" s="36">
        <v>2.72</v>
      </c>
      <c r="M108" s="36">
        <v>3.66</v>
      </c>
      <c r="N108" s="36">
        <v>3.22</v>
      </c>
      <c r="O108" s="36">
        <v>3.61</v>
      </c>
      <c r="P108" s="36">
        <v>3.3</v>
      </c>
      <c r="Q108" s="36">
        <v>3.86</v>
      </c>
      <c r="R108" s="36">
        <v>2.71</v>
      </c>
      <c r="S108" s="36">
        <v>1.8</v>
      </c>
      <c r="T108" s="36">
        <v>1.71</v>
      </c>
      <c r="U108" s="36">
        <v>2.21</v>
      </c>
      <c r="V108" s="36">
        <v>2.12</v>
      </c>
      <c r="W108" s="36">
        <v>1.61</v>
      </c>
      <c r="X108" s="36">
        <v>1.89</v>
      </c>
      <c r="Y108" s="36">
        <v>2.38</v>
      </c>
      <c r="Z108" s="36">
        <v>1.76</v>
      </c>
      <c r="AA108" s="36">
        <v>1.74</v>
      </c>
      <c r="AB108" s="36">
        <v>1.69</v>
      </c>
      <c r="AC108" s="36">
        <v>2.21</v>
      </c>
      <c r="AD108" s="36">
        <v>1.59</v>
      </c>
      <c r="AE108" s="36">
        <v>1.32</v>
      </c>
      <c r="AF108" s="36">
        <v>1.04</v>
      </c>
      <c r="AG108" s="36">
        <v>1.21</v>
      </c>
      <c r="AH108" s="36">
        <v>0.89</v>
      </c>
      <c r="AI108" s="36">
        <v>0.78</v>
      </c>
      <c r="AJ108" s="36">
        <v>0.6</v>
      </c>
      <c r="AK108" s="36">
        <v>0.54</v>
      </c>
      <c r="AL108" s="36">
        <v>0.31</v>
      </c>
      <c r="AM108" s="36">
        <v>0.25</v>
      </c>
      <c r="AN108" s="36">
        <v>0.18</v>
      </c>
      <c r="AO108" s="36">
        <v>0.25</v>
      </c>
      <c r="AP108" s="36">
        <v>0.3</v>
      </c>
      <c r="AQ108" s="36">
        <v>0.3</v>
      </c>
      <c r="AR108" s="36">
        <v>0.24</v>
      </c>
      <c r="AS108" s="36">
        <v>0.2</v>
      </c>
      <c r="AT108" s="36">
        <v>0.17</v>
      </c>
      <c r="AU108" s="36">
        <v>0.13</v>
      </c>
      <c r="AV108" s="36">
        <v>0.09</v>
      </c>
      <c r="AW108" s="36">
        <v>0.01</v>
      </c>
      <c r="AX108" s="21">
        <v>-0.02</v>
      </c>
      <c r="AY108" s="21">
        <v>-0.08</v>
      </c>
      <c r="AZ108" s="36">
        <v>0.09</v>
      </c>
      <c r="BA108" s="36">
        <v>0.1</v>
      </c>
      <c r="BB108" s="36">
        <v>7.0000000000000007E-2</v>
      </c>
      <c r="BC108" s="36">
        <v>7.0000000000000007E-2</v>
      </c>
      <c r="BD108" s="36">
        <v>7.0000000000000007E-2</v>
      </c>
      <c r="BE108" s="36">
        <v>0.12</v>
      </c>
      <c r="BF108" s="36">
        <v>0.06</v>
      </c>
      <c r="BG108" s="36">
        <v>0.06</v>
      </c>
      <c r="BH108" s="36">
        <v>0.04</v>
      </c>
    </row>
    <row r="109" spans="1:60" ht="15" customHeight="1">
      <c r="A109" s="12" t="s">
        <v>142</v>
      </c>
      <c r="B109" s="38"/>
      <c r="C109" s="38"/>
      <c r="D109" s="38"/>
      <c r="E109" s="38">
        <v>14017</v>
      </c>
      <c r="F109" s="38">
        <v>11583</v>
      </c>
      <c r="G109" s="37">
        <v>7788</v>
      </c>
      <c r="H109" s="37">
        <v>5709</v>
      </c>
      <c r="I109" s="37">
        <v>4653</v>
      </c>
      <c r="J109" s="37">
        <v>4395</v>
      </c>
      <c r="K109" s="37">
        <v>6687</v>
      </c>
      <c r="L109" s="37">
        <v>7465</v>
      </c>
      <c r="M109" s="38">
        <v>10285</v>
      </c>
      <c r="N109" s="37">
        <v>9194</v>
      </c>
      <c r="O109" s="38">
        <v>10394</v>
      </c>
      <c r="P109" s="37">
        <v>9497</v>
      </c>
      <c r="Q109" s="38">
        <v>11219</v>
      </c>
      <c r="R109" s="37">
        <v>7846</v>
      </c>
      <c r="S109" s="37">
        <v>5178</v>
      </c>
      <c r="T109" s="37">
        <v>4902</v>
      </c>
      <c r="U109" s="37">
        <v>6365.15</v>
      </c>
      <c r="V109" s="37">
        <v>6091</v>
      </c>
      <c r="W109" s="37">
        <v>2616</v>
      </c>
      <c r="X109" s="37">
        <v>2429</v>
      </c>
      <c r="Y109" s="37">
        <v>6882</v>
      </c>
      <c r="Z109" s="37">
        <v>5137</v>
      </c>
      <c r="AA109" s="37">
        <v>5106</v>
      </c>
      <c r="AB109" s="37">
        <v>4988</v>
      </c>
      <c r="AC109" s="37">
        <v>4269</v>
      </c>
      <c r="AD109" s="37">
        <v>4707</v>
      </c>
      <c r="AE109" s="37">
        <v>3894</v>
      </c>
      <c r="AF109" s="37">
        <v>3064</v>
      </c>
      <c r="AG109" s="37">
        <v>3569</v>
      </c>
      <c r="AH109" s="37">
        <v>2627</v>
      </c>
      <c r="AI109" s="37">
        <v>2283</v>
      </c>
      <c r="AJ109" s="37">
        <v>1738</v>
      </c>
      <c r="AK109" s="37">
        <v>1561</v>
      </c>
      <c r="AL109" s="37">
        <v>896</v>
      </c>
      <c r="AM109" s="37">
        <v>719</v>
      </c>
      <c r="AN109" s="37">
        <v>512</v>
      </c>
      <c r="AO109" s="37">
        <v>701</v>
      </c>
      <c r="AP109" s="37">
        <v>806</v>
      </c>
      <c r="AQ109" s="37">
        <v>791</v>
      </c>
      <c r="AR109" s="37">
        <v>642</v>
      </c>
      <c r="AS109" s="37">
        <v>523.44000000000005</v>
      </c>
      <c r="AT109" s="37">
        <v>429.76</v>
      </c>
      <c r="AU109" s="37">
        <v>333</v>
      </c>
      <c r="AV109" s="37">
        <v>286</v>
      </c>
      <c r="AW109" s="36">
        <v>43</v>
      </c>
      <c r="AX109" s="21">
        <v>-59</v>
      </c>
      <c r="AY109" s="22">
        <v>-157</v>
      </c>
      <c r="AZ109" s="37">
        <v>137</v>
      </c>
      <c r="BA109" s="38"/>
      <c r="BB109" s="38"/>
      <c r="BC109" s="38"/>
      <c r="BD109" s="38"/>
      <c r="BE109" s="38"/>
      <c r="BF109" s="38"/>
      <c r="BG109" s="38"/>
      <c r="BH109" s="38"/>
    </row>
    <row r="110" spans="1:60" ht="15" customHeight="1">
      <c r="A110" s="12" t="s">
        <v>142</v>
      </c>
      <c r="B110" s="38"/>
      <c r="C110" s="38"/>
      <c r="D110" s="38"/>
      <c r="E110" s="37">
        <v>1869</v>
      </c>
      <c r="F110" s="37">
        <v>1538</v>
      </c>
      <c r="G110" s="37">
        <v>1045</v>
      </c>
      <c r="H110" s="37">
        <v>801</v>
      </c>
      <c r="I110" s="37">
        <v>657</v>
      </c>
      <c r="J110" s="37">
        <v>665</v>
      </c>
      <c r="K110" s="37">
        <v>1010</v>
      </c>
      <c r="L110" s="37">
        <v>1124</v>
      </c>
      <c r="M110" s="37">
        <v>1521</v>
      </c>
      <c r="N110" s="37">
        <v>1390</v>
      </c>
      <c r="O110" s="37">
        <v>1585</v>
      </c>
      <c r="P110" s="37">
        <v>1454</v>
      </c>
      <c r="Q110" s="37">
        <v>1719</v>
      </c>
      <c r="R110" s="37">
        <v>1205</v>
      </c>
      <c r="S110" s="37">
        <v>799</v>
      </c>
      <c r="T110" s="37">
        <v>759</v>
      </c>
      <c r="U110" s="37">
        <v>983.85</v>
      </c>
      <c r="V110" s="37">
        <v>947</v>
      </c>
      <c r="W110" s="37">
        <v>410</v>
      </c>
      <c r="X110" s="37">
        <v>391</v>
      </c>
      <c r="Y110" s="37">
        <v>1130</v>
      </c>
      <c r="Z110" s="37">
        <v>840</v>
      </c>
      <c r="AA110" s="37">
        <v>856</v>
      </c>
      <c r="AB110" s="37">
        <v>860</v>
      </c>
      <c r="AC110" s="37">
        <v>751</v>
      </c>
      <c r="AD110" s="37">
        <v>849</v>
      </c>
      <c r="AE110" s="37">
        <v>715</v>
      </c>
      <c r="AF110" s="37">
        <v>568</v>
      </c>
      <c r="AG110" s="37">
        <v>674</v>
      </c>
      <c r="AH110" s="37">
        <v>503</v>
      </c>
      <c r="AI110" s="37">
        <v>441</v>
      </c>
      <c r="AJ110" s="37">
        <v>337</v>
      </c>
      <c r="AK110" s="37">
        <v>311</v>
      </c>
      <c r="AL110" s="37">
        <v>179</v>
      </c>
      <c r="AM110" s="37">
        <v>145</v>
      </c>
      <c r="AN110" s="37">
        <v>104</v>
      </c>
      <c r="AO110" s="37">
        <v>144</v>
      </c>
      <c r="AP110" s="37">
        <v>180</v>
      </c>
      <c r="AQ110" s="37">
        <v>180</v>
      </c>
      <c r="AR110" s="37">
        <v>150</v>
      </c>
      <c r="AS110" s="38"/>
      <c r="AT110" s="38"/>
      <c r="AU110" s="36">
        <v>98</v>
      </c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</row>
    <row r="111" spans="1:60" ht="15" customHeight="1">
      <c r="A111" s="12" t="s">
        <v>143</v>
      </c>
      <c r="B111" s="38"/>
      <c r="C111" s="38"/>
      <c r="D111" s="38"/>
      <c r="E111" s="36">
        <v>0.77</v>
      </c>
      <c r="F111" s="36">
        <v>0.88</v>
      </c>
      <c r="G111" s="36">
        <v>0.86</v>
      </c>
      <c r="H111" s="36">
        <v>0.86</v>
      </c>
      <c r="I111" s="36">
        <v>0.86</v>
      </c>
      <c r="J111" s="36">
        <v>0.85</v>
      </c>
      <c r="K111" s="36">
        <v>0.85</v>
      </c>
      <c r="L111" s="36">
        <v>0.85</v>
      </c>
      <c r="M111" s="36">
        <v>0.85</v>
      </c>
      <c r="N111" s="36">
        <v>0.85</v>
      </c>
      <c r="O111" s="36">
        <v>0.87</v>
      </c>
      <c r="P111" s="36">
        <v>0.85</v>
      </c>
      <c r="Q111" s="36">
        <v>0.84</v>
      </c>
      <c r="R111" s="36">
        <v>0.84</v>
      </c>
      <c r="S111" s="36">
        <v>0.84</v>
      </c>
      <c r="T111" s="36">
        <v>0.84</v>
      </c>
      <c r="U111" s="36">
        <v>0.84</v>
      </c>
      <c r="V111" s="36">
        <v>0.84</v>
      </c>
      <c r="W111" s="36">
        <v>0.84</v>
      </c>
      <c r="X111" s="36">
        <v>0.84</v>
      </c>
      <c r="Y111" s="36">
        <v>0.84</v>
      </c>
      <c r="Z111" s="36">
        <v>0.84</v>
      </c>
      <c r="AA111" s="36">
        <v>0.83</v>
      </c>
      <c r="AB111" s="36">
        <v>0.83</v>
      </c>
      <c r="AC111" s="36">
        <v>0.82</v>
      </c>
      <c r="AD111" s="36">
        <v>0.82</v>
      </c>
      <c r="AE111" s="36">
        <v>0.82</v>
      </c>
      <c r="AF111" s="36">
        <v>0.81</v>
      </c>
      <c r="AG111" s="36">
        <v>0.56000000000000005</v>
      </c>
      <c r="AH111" s="36">
        <v>0.81</v>
      </c>
      <c r="AI111" s="36">
        <v>0.81</v>
      </c>
      <c r="AJ111" s="36">
        <v>0.81</v>
      </c>
      <c r="AK111" s="36">
        <v>0.84</v>
      </c>
      <c r="AL111" s="36">
        <v>0.8</v>
      </c>
      <c r="AM111" s="36">
        <v>0.8</v>
      </c>
      <c r="AN111" s="36">
        <v>0.8</v>
      </c>
      <c r="AO111" s="36">
        <v>0.8</v>
      </c>
      <c r="AP111" s="36">
        <v>0.78</v>
      </c>
      <c r="AQ111" s="36">
        <v>0.78</v>
      </c>
      <c r="AR111" s="36">
        <v>0.78</v>
      </c>
      <c r="AS111" s="36">
        <v>1</v>
      </c>
      <c r="AT111" s="36">
        <v>1</v>
      </c>
      <c r="AU111" s="36">
        <v>0.74</v>
      </c>
      <c r="AV111" s="36">
        <v>1</v>
      </c>
      <c r="AW111" s="36">
        <v>1</v>
      </c>
      <c r="AX111" s="36">
        <v>1</v>
      </c>
      <c r="AY111" s="36">
        <v>1</v>
      </c>
      <c r="AZ111" s="36">
        <v>1</v>
      </c>
      <c r="BA111" s="38"/>
      <c r="BB111" s="38"/>
      <c r="BC111" s="38"/>
      <c r="BD111" s="38"/>
      <c r="BE111" s="38"/>
      <c r="BF111" s="38"/>
      <c r="BG111" s="38"/>
      <c r="BH111" s="38"/>
    </row>
    <row r="112" spans="1:60" ht="15" customHeight="1">
      <c r="A112" s="15" t="s">
        <v>144</v>
      </c>
      <c r="B112" s="38"/>
      <c r="C112" s="38"/>
      <c r="D112" s="38"/>
      <c r="E112" s="37">
        <v>2647</v>
      </c>
      <c r="F112" s="37">
        <v>2641</v>
      </c>
      <c r="G112" s="37">
        <v>2612</v>
      </c>
      <c r="H112" s="37">
        <v>2596</v>
      </c>
      <c r="I112" s="37">
        <v>2654</v>
      </c>
      <c r="J112" s="37">
        <v>2687</v>
      </c>
      <c r="K112" s="37">
        <v>2713</v>
      </c>
      <c r="L112" s="37">
        <v>2742</v>
      </c>
      <c r="M112" s="37">
        <v>2808</v>
      </c>
      <c r="N112" s="37">
        <v>2859</v>
      </c>
      <c r="O112" s="37">
        <v>2877</v>
      </c>
      <c r="P112" s="37">
        <v>2882</v>
      </c>
      <c r="Q112" s="37">
        <v>2903</v>
      </c>
      <c r="R112" s="37">
        <v>2891</v>
      </c>
      <c r="S112" s="37">
        <v>2879</v>
      </c>
      <c r="T112" s="37">
        <v>2868</v>
      </c>
      <c r="U112" s="37">
        <v>2879</v>
      </c>
      <c r="V112" s="37">
        <v>2874</v>
      </c>
      <c r="W112" s="37">
        <v>2875</v>
      </c>
      <c r="X112" s="37">
        <v>2869</v>
      </c>
      <c r="Y112" s="37">
        <v>2891</v>
      </c>
      <c r="Z112" s="37">
        <v>2913</v>
      </c>
      <c r="AA112" s="37">
        <v>2930</v>
      </c>
      <c r="AB112" s="37">
        <v>2945</v>
      </c>
      <c r="AC112" s="37">
        <v>2962</v>
      </c>
      <c r="AD112" s="37">
        <v>2956</v>
      </c>
      <c r="AE112" s="37">
        <v>2951</v>
      </c>
      <c r="AF112" s="37">
        <v>2944</v>
      </c>
      <c r="AG112" s="37">
        <v>2946</v>
      </c>
      <c r="AH112" s="37">
        <v>2627</v>
      </c>
      <c r="AI112" s="37">
        <v>2921</v>
      </c>
      <c r="AJ112" s="37">
        <v>2905</v>
      </c>
      <c r="AK112" s="37">
        <v>2878</v>
      </c>
      <c r="AL112" s="37">
        <v>2863</v>
      </c>
      <c r="AM112" s="37">
        <v>2850</v>
      </c>
      <c r="AN112" s="37">
        <v>2836</v>
      </c>
      <c r="AO112" s="37">
        <v>2808</v>
      </c>
      <c r="AP112" s="37">
        <v>2644</v>
      </c>
      <c r="AQ112" s="37">
        <v>2615</v>
      </c>
      <c r="AR112" s="37">
        <v>2609</v>
      </c>
      <c r="AS112" s="37">
        <v>2558</v>
      </c>
      <c r="AT112" s="37">
        <v>2528</v>
      </c>
      <c r="AU112" s="37">
        <v>2502</v>
      </c>
      <c r="AV112" s="37">
        <v>2499</v>
      </c>
      <c r="AW112" s="37">
        <v>3012</v>
      </c>
      <c r="AX112" s="37">
        <v>2420</v>
      </c>
      <c r="AY112" s="37">
        <v>1879</v>
      </c>
      <c r="AZ112" s="37">
        <v>1527</v>
      </c>
      <c r="BA112" s="38"/>
      <c r="BB112" s="38"/>
      <c r="BC112" s="38"/>
      <c r="BD112" s="38"/>
      <c r="BE112" s="38"/>
      <c r="BF112" s="38"/>
      <c r="BG112" s="38"/>
      <c r="BH112" s="38"/>
    </row>
    <row r="113" spans="1:60" ht="15" customHeight="1">
      <c r="A113" s="20" t="s">
        <v>145</v>
      </c>
      <c r="B113" s="36">
        <v>6.03</v>
      </c>
      <c r="C113" s="36">
        <v>5.16</v>
      </c>
      <c r="D113" s="36">
        <v>4.71</v>
      </c>
      <c r="E113" s="36">
        <v>5.3</v>
      </c>
      <c r="F113" s="36">
        <v>4.3899999999999997</v>
      </c>
      <c r="G113" s="36">
        <v>2.98</v>
      </c>
      <c r="H113" s="36">
        <v>2.2000000000000002</v>
      </c>
      <c r="I113" s="36">
        <v>1.75</v>
      </c>
      <c r="J113" s="36">
        <v>1.64</v>
      </c>
      <c r="K113" s="36">
        <v>2.46</v>
      </c>
      <c r="L113" s="36">
        <v>2.72</v>
      </c>
      <c r="M113" s="36">
        <v>3.66</v>
      </c>
      <c r="N113" s="36">
        <v>3.22</v>
      </c>
      <c r="O113" s="36">
        <v>3.61</v>
      </c>
      <c r="P113" s="36">
        <v>3.3</v>
      </c>
      <c r="Q113" s="36">
        <v>3.86</v>
      </c>
      <c r="R113" s="36">
        <v>2.71</v>
      </c>
      <c r="S113" s="36">
        <v>1.8</v>
      </c>
      <c r="T113" s="36">
        <v>1.71</v>
      </c>
      <c r="U113" s="36">
        <v>2.21</v>
      </c>
      <c r="V113" s="36">
        <v>2.12</v>
      </c>
      <c r="W113" s="36">
        <v>0.91</v>
      </c>
      <c r="X113" s="36">
        <v>0.85</v>
      </c>
      <c r="Y113" s="36">
        <v>2.38</v>
      </c>
      <c r="Z113" s="36">
        <v>1.76</v>
      </c>
      <c r="AA113" s="36">
        <v>1.74</v>
      </c>
      <c r="AB113" s="36">
        <v>1.69</v>
      </c>
      <c r="AC113" s="36">
        <v>1.44</v>
      </c>
      <c r="AD113" s="36">
        <v>1.59</v>
      </c>
      <c r="AE113" s="36">
        <v>1.32</v>
      </c>
      <c r="AF113" s="36">
        <v>1.04</v>
      </c>
      <c r="AG113" s="36">
        <v>1.21</v>
      </c>
      <c r="AH113" s="36">
        <v>1</v>
      </c>
      <c r="AI113" s="36">
        <v>0.78</v>
      </c>
      <c r="AJ113" s="36">
        <v>0.6</v>
      </c>
      <c r="AK113" s="36">
        <v>0.54</v>
      </c>
      <c r="AL113" s="36">
        <v>0.31</v>
      </c>
      <c r="AM113" s="36">
        <v>0.25</v>
      </c>
      <c r="AN113" s="36">
        <v>0.18</v>
      </c>
      <c r="AO113" s="36">
        <v>0.25</v>
      </c>
      <c r="AP113" s="36">
        <v>0.3</v>
      </c>
      <c r="AQ113" s="36">
        <v>0.3</v>
      </c>
      <c r="AR113" s="36">
        <v>0.25</v>
      </c>
      <c r="AS113" s="36">
        <v>0.2</v>
      </c>
      <c r="AT113" s="36">
        <v>0.17</v>
      </c>
      <c r="AU113" s="36">
        <v>0.13</v>
      </c>
      <c r="AV113" s="36">
        <v>0.11</v>
      </c>
      <c r="AW113" s="36">
        <v>0.01</v>
      </c>
      <c r="AX113" s="21">
        <v>-0.02</v>
      </c>
      <c r="AY113" s="21">
        <v>-0.08</v>
      </c>
      <c r="AZ113" s="36">
        <v>0.09</v>
      </c>
      <c r="BA113" s="36">
        <v>0.1</v>
      </c>
      <c r="BB113" s="36">
        <v>7.0000000000000007E-2</v>
      </c>
      <c r="BC113" s="36">
        <v>7.0000000000000007E-2</v>
      </c>
      <c r="BD113" s="36">
        <v>7.0000000000000007E-2</v>
      </c>
      <c r="BE113" s="36">
        <v>0.12</v>
      </c>
      <c r="BF113" s="36">
        <v>0.06</v>
      </c>
      <c r="BG113" s="36">
        <v>0.06</v>
      </c>
      <c r="BH113" s="36">
        <v>0.04</v>
      </c>
    </row>
    <row r="114" spans="1:60" ht="15" customHeight="1">
      <c r="A114" s="20" t="s">
        <v>146</v>
      </c>
      <c r="B114" s="36">
        <v>6.03</v>
      </c>
      <c r="C114" s="36">
        <v>5.43</v>
      </c>
      <c r="D114" s="36">
        <v>4.71</v>
      </c>
      <c r="E114" s="36">
        <v>5.49</v>
      </c>
      <c r="F114" s="36">
        <v>4.3899999999999997</v>
      </c>
      <c r="G114" s="36">
        <v>2.98</v>
      </c>
      <c r="H114" s="36">
        <v>2.2000000000000002</v>
      </c>
      <c r="I114" s="36">
        <v>1.87</v>
      </c>
      <c r="J114" s="36">
        <v>1.64</v>
      </c>
      <c r="K114" s="36">
        <v>2.46</v>
      </c>
      <c r="L114" s="36">
        <v>2.72</v>
      </c>
      <c r="M114" s="36">
        <v>3.66</v>
      </c>
      <c r="N114" s="36">
        <v>3.22</v>
      </c>
      <c r="O114" s="36">
        <v>3.61</v>
      </c>
      <c r="P114" s="36">
        <v>3.3</v>
      </c>
      <c r="Q114" s="36">
        <v>3.86</v>
      </c>
      <c r="R114" s="36">
        <v>2.71</v>
      </c>
      <c r="S114" s="36">
        <v>1.8</v>
      </c>
      <c r="T114" s="36">
        <v>1.71</v>
      </c>
      <c r="U114" s="36">
        <v>2.21</v>
      </c>
      <c r="V114" s="36">
        <v>2.12</v>
      </c>
      <c r="W114" s="36">
        <v>0.91</v>
      </c>
      <c r="X114" s="36">
        <v>0.85</v>
      </c>
      <c r="Y114" s="36">
        <v>2.38</v>
      </c>
      <c r="Z114" s="36">
        <v>1.76</v>
      </c>
      <c r="AA114" s="36">
        <v>1.74</v>
      </c>
      <c r="AB114" s="36">
        <v>1.69</v>
      </c>
      <c r="AC114" s="36">
        <v>2.09</v>
      </c>
      <c r="AD114" s="36">
        <v>1.59</v>
      </c>
      <c r="AE114" s="36">
        <v>1.32</v>
      </c>
      <c r="AF114" s="36">
        <v>1.04</v>
      </c>
      <c r="AG114" s="36">
        <v>1.21</v>
      </c>
      <c r="AH114" s="36">
        <v>1</v>
      </c>
      <c r="AI114" s="36">
        <v>0.63</v>
      </c>
      <c r="AJ114" s="36">
        <v>0.6</v>
      </c>
      <c r="AK114" s="36">
        <v>0.54</v>
      </c>
      <c r="AL114" s="36">
        <v>0.31</v>
      </c>
      <c r="AM114" s="36">
        <v>0.25</v>
      </c>
      <c r="AN114" s="36">
        <v>0.18</v>
      </c>
      <c r="AO114" s="36">
        <v>0.25</v>
      </c>
      <c r="AP114" s="36">
        <v>0.3</v>
      </c>
      <c r="AQ114" s="36">
        <v>0.3</v>
      </c>
      <c r="AR114" s="36">
        <v>0.25</v>
      </c>
      <c r="AS114" s="36">
        <v>0.2</v>
      </c>
      <c r="AT114" s="36">
        <v>0.17</v>
      </c>
      <c r="AU114" s="36">
        <v>0.13</v>
      </c>
      <c r="AV114" s="36">
        <v>0.11</v>
      </c>
      <c r="AW114" s="36">
        <v>0.02</v>
      </c>
      <c r="AX114" s="21">
        <v>-0.02</v>
      </c>
      <c r="AY114" s="21">
        <v>-0.08</v>
      </c>
      <c r="AZ114" s="36">
        <v>0.09</v>
      </c>
      <c r="BA114" s="36">
        <v>0.1</v>
      </c>
      <c r="BB114" s="36">
        <v>7.0000000000000007E-2</v>
      </c>
      <c r="BC114" s="36">
        <v>7.0000000000000007E-2</v>
      </c>
      <c r="BD114" s="36">
        <v>7.0000000000000007E-2</v>
      </c>
      <c r="BE114" s="36">
        <v>0.12</v>
      </c>
      <c r="BF114" s="36">
        <v>0.06</v>
      </c>
      <c r="BG114" s="36">
        <v>0.06</v>
      </c>
      <c r="BH114" s="36">
        <v>0.04</v>
      </c>
    </row>
    <row r="115" spans="1:60" ht="15" customHeight="1">
      <c r="A115" s="20" t="s">
        <v>147</v>
      </c>
      <c r="B115" s="36">
        <v>6.04</v>
      </c>
      <c r="C115" s="36">
        <v>5.45</v>
      </c>
      <c r="D115" s="36">
        <v>4.8099999999999996</v>
      </c>
      <c r="E115" s="36">
        <v>4.5599999999999996</v>
      </c>
      <c r="F115" s="36">
        <v>3.99</v>
      </c>
      <c r="G115" s="36">
        <v>2.83</v>
      </c>
      <c r="H115" s="36">
        <v>2.27</v>
      </c>
      <c r="I115" s="36">
        <v>3.11</v>
      </c>
      <c r="J115" s="36">
        <v>1.39</v>
      </c>
      <c r="K115" s="36">
        <v>2.09</v>
      </c>
      <c r="L115" s="36">
        <v>2.31</v>
      </c>
      <c r="M115" s="36">
        <v>3.11</v>
      </c>
      <c r="N115" s="36">
        <v>2.72</v>
      </c>
      <c r="O115" s="36">
        <v>3.13</v>
      </c>
      <c r="P115" s="36">
        <v>2.78</v>
      </c>
      <c r="Q115" s="36">
        <v>3.26</v>
      </c>
      <c r="R115" s="36">
        <v>2.29</v>
      </c>
      <c r="S115" s="36">
        <v>1.52</v>
      </c>
      <c r="T115" s="36">
        <v>1.44</v>
      </c>
      <c r="U115" s="36">
        <v>2.16</v>
      </c>
      <c r="V115" s="36">
        <v>1.79</v>
      </c>
      <c r="W115" s="36">
        <v>1.35</v>
      </c>
      <c r="X115" s="36">
        <v>1.59</v>
      </c>
      <c r="Y115" s="36">
        <v>1.99</v>
      </c>
      <c r="Z115" s="36">
        <v>1.47</v>
      </c>
      <c r="AA115" s="36">
        <v>1.45</v>
      </c>
      <c r="AB115" s="36">
        <v>1.4</v>
      </c>
      <c r="AC115" s="36">
        <v>1.82</v>
      </c>
      <c r="AD115" s="36">
        <v>1.3</v>
      </c>
      <c r="AE115" s="36">
        <v>1.08</v>
      </c>
      <c r="AF115" s="36">
        <v>0.85</v>
      </c>
      <c r="AG115" s="36">
        <v>0.68</v>
      </c>
      <c r="AH115" s="36">
        <v>0.81</v>
      </c>
      <c r="AI115" s="36">
        <v>0.63</v>
      </c>
      <c r="AJ115" s="36">
        <v>0.48</v>
      </c>
      <c r="AK115" s="36">
        <v>0.45</v>
      </c>
      <c r="AL115" s="36">
        <v>0.25</v>
      </c>
      <c r="AM115" s="36">
        <v>0.2</v>
      </c>
      <c r="AN115" s="36">
        <v>0.14000000000000001</v>
      </c>
      <c r="AO115" s="36">
        <v>0.2</v>
      </c>
      <c r="AP115" s="36">
        <v>0.24</v>
      </c>
      <c r="AQ115" s="36">
        <v>0.24</v>
      </c>
      <c r="AR115" s="36">
        <v>0.19</v>
      </c>
      <c r="AS115" s="36">
        <v>0.2</v>
      </c>
      <c r="AT115" s="36">
        <v>0.17</v>
      </c>
      <c r="AU115" s="36">
        <v>0.1</v>
      </c>
      <c r="AV115" s="36">
        <v>0.09</v>
      </c>
      <c r="AW115" s="36">
        <v>0.01</v>
      </c>
      <c r="AX115" s="21">
        <v>-0.02</v>
      </c>
      <c r="AY115" s="21">
        <v>-0.08</v>
      </c>
      <c r="AZ115" s="36">
        <v>0.09</v>
      </c>
      <c r="BA115" s="36">
        <v>0.1</v>
      </c>
      <c r="BB115" s="36">
        <v>7.0000000000000007E-2</v>
      </c>
      <c r="BC115" s="36">
        <v>7.0000000000000007E-2</v>
      </c>
      <c r="BD115" s="36">
        <v>7.0000000000000007E-2</v>
      </c>
      <c r="BE115" s="36">
        <v>0.12</v>
      </c>
      <c r="BF115" s="36">
        <v>0.06</v>
      </c>
      <c r="BG115" s="36">
        <v>0.06</v>
      </c>
      <c r="BH115" s="36">
        <v>0.04</v>
      </c>
    </row>
    <row r="116" spans="1:60" ht="15" customHeight="1">
      <c r="A116" s="12" t="s">
        <v>143</v>
      </c>
      <c r="B116" s="38"/>
      <c r="C116" s="38"/>
      <c r="D116" s="38"/>
      <c r="E116" s="36">
        <v>0.23</v>
      </c>
      <c r="F116" s="36">
        <v>0.12</v>
      </c>
      <c r="G116" s="36">
        <v>0.14000000000000001</v>
      </c>
      <c r="H116" s="36">
        <v>0.14000000000000001</v>
      </c>
      <c r="I116" s="36">
        <v>0.14000000000000001</v>
      </c>
      <c r="J116" s="36">
        <v>0.15</v>
      </c>
      <c r="K116" s="36">
        <v>0.15</v>
      </c>
      <c r="L116" s="36">
        <v>0.15</v>
      </c>
      <c r="M116" s="36">
        <v>0.15</v>
      </c>
      <c r="N116" s="36">
        <v>0.15</v>
      </c>
      <c r="O116" s="36">
        <v>0.13</v>
      </c>
      <c r="P116" s="36">
        <v>0.15</v>
      </c>
      <c r="Q116" s="36">
        <v>0.16</v>
      </c>
      <c r="R116" s="36">
        <v>0.16</v>
      </c>
      <c r="S116" s="36">
        <v>0.16</v>
      </c>
      <c r="T116" s="36">
        <v>0.16</v>
      </c>
      <c r="U116" s="36">
        <v>0.16</v>
      </c>
      <c r="V116" s="36">
        <v>0.16</v>
      </c>
      <c r="W116" s="36">
        <v>0.16</v>
      </c>
      <c r="X116" s="36">
        <v>0.16</v>
      </c>
      <c r="Y116" s="36">
        <v>0.16</v>
      </c>
      <c r="Z116" s="36">
        <v>0.16</v>
      </c>
      <c r="AA116" s="36">
        <v>0.17</v>
      </c>
      <c r="AB116" s="36">
        <v>0.17</v>
      </c>
      <c r="AC116" s="36">
        <v>0.18</v>
      </c>
      <c r="AD116" s="36">
        <v>0.18</v>
      </c>
      <c r="AE116" s="36">
        <v>0.18</v>
      </c>
      <c r="AF116" s="36">
        <v>0.19</v>
      </c>
      <c r="AG116" s="36">
        <v>0.44</v>
      </c>
      <c r="AH116" s="36">
        <v>0.19</v>
      </c>
      <c r="AI116" s="36">
        <v>0.19</v>
      </c>
      <c r="AJ116" s="36">
        <v>0.19</v>
      </c>
      <c r="AK116" s="36">
        <v>0.16</v>
      </c>
      <c r="AL116" s="36">
        <v>0.2</v>
      </c>
      <c r="AM116" s="36">
        <v>0.2</v>
      </c>
      <c r="AN116" s="36">
        <v>0.2</v>
      </c>
      <c r="AO116" s="36">
        <v>0.2</v>
      </c>
      <c r="AP116" s="36">
        <v>0.22</v>
      </c>
      <c r="AQ116" s="36">
        <v>0.22</v>
      </c>
      <c r="AR116" s="36">
        <v>0.22</v>
      </c>
      <c r="AS116" s="38"/>
      <c r="AT116" s="38"/>
      <c r="AU116" s="36">
        <v>0.26</v>
      </c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</row>
    <row r="117" spans="1:60" ht="15" customHeight="1">
      <c r="A117" s="15" t="s">
        <v>144</v>
      </c>
      <c r="B117" s="38"/>
      <c r="C117" s="38"/>
      <c r="D117" s="38"/>
      <c r="E117" s="37">
        <v>351</v>
      </c>
      <c r="F117" s="37">
        <v>350</v>
      </c>
      <c r="G117" s="37">
        <v>351</v>
      </c>
      <c r="H117" s="37">
        <v>364</v>
      </c>
      <c r="I117" s="37">
        <v>378</v>
      </c>
      <c r="J117" s="37">
        <v>406</v>
      </c>
      <c r="K117" s="37">
        <v>410</v>
      </c>
      <c r="L117" s="37">
        <v>413</v>
      </c>
      <c r="M117" s="37">
        <v>414</v>
      </c>
      <c r="N117" s="37">
        <v>432</v>
      </c>
      <c r="O117" s="37">
        <v>439</v>
      </c>
      <c r="P117" s="37">
        <v>441</v>
      </c>
      <c r="Q117" s="37">
        <v>444</v>
      </c>
      <c r="R117" s="37">
        <v>444</v>
      </c>
      <c r="S117" s="37">
        <v>444</v>
      </c>
      <c r="T117" s="37">
        <v>444</v>
      </c>
      <c r="U117" s="37">
        <v>445</v>
      </c>
      <c r="V117" s="37">
        <v>447</v>
      </c>
      <c r="W117" s="37">
        <v>450</v>
      </c>
      <c r="X117" s="37">
        <v>462</v>
      </c>
      <c r="Y117" s="37">
        <v>475</v>
      </c>
      <c r="Z117" s="37">
        <v>476</v>
      </c>
      <c r="AA117" s="37">
        <v>491</v>
      </c>
      <c r="AB117" s="37">
        <v>508</v>
      </c>
      <c r="AC117" s="37">
        <v>520</v>
      </c>
      <c r="AD117" s="37">
        <v>533</v>
      </c>
      <c r="AE117" s="37">
        <v>542</v>
      </c>
      <c r="AF117" s="37">
        <v>545</v>
      </c>
      <c r="AG117" s="37">
        <v>563</v>
      </c>
      <c r="AH117" s="37">
        <v>561</v>
      </c>
      <c r="AI117" s="37">
        <v>564</v>
      </c>
      <c r="AJ117" s="37">
        <v>563</v>
      </c>
      <c r="AK117" s="37">
        <v>570</v>
      </c>
      <c r="AL117" s="37">
        <v>571</v>
      </c>
      <c r="AM117" s="37">
        <v>575</v>
      </c>
      <c r="AN117" s="37">
        <v>578</v>
      </c>
      <c r="AO117" s="37">
        <v>585</v>
      </c>
      <c r="AP117" s="37">
        <v>591</v>
      </c>
      <c r="AQ117" s="37">
        <v>597</v>
      </c>
      <c r="AR117" s="37">
        <v>608</v>
      </c>
      <c r="AS117" s="38"/>
      <c r="AT117" s="38"/>
      <c r="AU117" s="37">
        <v>730</v>
      </c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</row>
    <row r="118" spans="1:60" ht="15" customHeight="1">
      <c r="A118" s="20" t="s">
        <v>145</v>
      </c>
      <c r="B118" s="36">
        <v>6.03</v>
      </c>
      <c r="C118" s="36">
        <v>5.16</v>
      </c>
      <c r="D118" s="36">
        <v>4.71</v>
      </c>
      <c r="E118" s="36">
        <v>5.32</v>
      </c>
      <c r="F118" s="36">
        <v>4.3899999999999997</v>
      </c>
      <c r="G118" s="36">
        <v>2.98</v>
      </c>
      <c r="H118" s="36">
        <v>2.2000000000000002</v>
      </c>
      <c r="I118" s="36">
        <v>1.74</v>
      </c>
      <c r="J118" s="36">
        <v>1.64</v>
      </c>
      <c r="K118" s="36">
        <v>2.46</v>
      </c>
      <c r="L118" s="36">
        <v>2.72</v>
      </c>
      <c r="M118" s="36">
        <v>3.67</v>
      </c>
      <c r="N118" s="36">
        <v>3.22</v>
      </c>
      <c r="O118" s="36">
        <v>3.61</v>
      </c>
      <c r="P118" s="36">
        <v>3.3</v>
      </c>
      <c r="Q118" s="36">
        <v>3.87</v>
      </c>
      <c r="R118" s="36">
        <v>2.71</v>
      </c>
      <c r="S118" s="36">
        <v>1.8</v>
      </c>
      <c r="T118" s="36">
        <v>1.71</v>
      </c>
      <c r="U118" s="36">
        <v>2.21</v>
      </c>
      <c r="V118" s="36">
        <v>2.12</v>
      </c>
      <c r="W118" s="36">
        <v>0.91</v>
      </c>
      <c r="X118" s="36">
        <v>0.85</v>
      </c>
      <c r="Y118" s="36">
        <v>2.38</v>
      </c>
      <c r="Z118" s="36">
        <v>1.76</v>
      </c>
      <c r="AA118" s="36">
        <v>1.74</v>
      </c>
      <c r="AB118" s="36">
        <v>1.69</v>
      </c>
      <c r="AC118" s="36">
        <v>1.44</v>
      </c>
      <c r="AD118" s="36">
        <v>1.59</v>
      </c>
      <c r="AE118" s="36">
        <v>1.32</v>
      </c>
      <c r="AF118" s="36">
        <v>1.04</v>
      </c>
      <c r="AG118" s="36">
        <v>1.2</v>
      </c>
      <c r="AH118" s="36">
        <v>0.9</v>
      </c>
      <c r="AI118" s="36">
        <v>0.78</v>
      </c>
      <c r="AJ118" s="36">
        <v>0.6</v>
      </c>
      <c r="AK118" s="36">
        <v>0.55000000000000004</v>
      </c>
      <c r="AL118" s="36">
        <v>0.31</v>
      </c>
      <c r="AM118" s="36">
        <v>0.25</v>
      </c>
      <c r="AN118" s="36">
        <v>0.18</v>
      </c>
      <c r="AO118" s="36">
        <v>0.25</v>
      </c>
      <c r="AP118" s="36">
        <v>0.3</v>
      </c>
      <c r="AQ118" s="36">
        <v>0.3</v>
      </c>
      <c r="AR118" s="36">
        <v>0.25</v>
      </c>
      <c r="AS118" s="36">
        <v>0.2</v>
      </c>
      <c r="AT118" s="36">
        <v>0.17</v>
      </c>
      <c r="AU118" s="36">
        <v>0.13</v>
      </c>
      <c r="AV118" s="36">
        <v>0.11</v>
      </c>
      <c r="AW118" s="36">
        <v>0.01</v>
      </c>
      <c r="AX118" s="21">
        <v>-0.02</v>
      </c>
      <c r="AY118" s="21">
        <v>-0.08</v>
      </c>
      <c r="AZ118" s="36">
        <v>0.09</v>
      </c>
      <c r="BA118" s="36">
        <v>0.1</v>
      </c>
      <c r="BB118" s="36">
        <v>7.0000000000000007E-2</v>
      </c>
      <c r="BC118" s="36">
        <v>7.0000000000000007E-2</v>
      </c>
      <c r="BD118" s="36">
        <v>7.0000000000000007E-2</v>
      </c>
      <c r="BE118" s="36">
        <v>0.12</v>
      </c>
      <c r="BF118" s="36">
        <v>0.06</v>
      </c>
      <c r="BG118" s="36">
        <v>0.06</v>
      </c>
      <c r="BH118" s="36">
        <v>0.04</v>
      </c>
    </row>
    <row r="119" spans="1:60" ht="15" customHeight="1">
      <c r="A119" s="20" t="s">
        <v>146</v>
      </c>
      <c r="B119" s="36">
        <v>6.03</v>
      </c>
      <c r="C119" s="36">
        <v>5.43</v>
      </c>
      <c r="D119" s="36">
        <v>4.71</v>
      </c>
      <c r="E119" s="36">
        <v>5.52</v>
      </c>
      <c r="F119" s="36">
        <v>4.3899999999999997</v>
      </c>
      <c r="G119" s="36">
        <v>2.98</v>
      </c>
      <c r="H119" s="36">
        <v>2.2000000000000002</v>
      </c>
      <c r="I119" s="36">
        <v>1.86</v>
      </c>
      <c r="J119" s="36">
        <v>1.64</v>
      </c>
      <c r="K119" s="36">
        <v>2.46</v>
      </c>
      <c r="L119" s="36">
        <v>2.72</v>
      </c>
      <c r="M119" s="36">
        <v>3.67</v>
      </c>
      <c r="N119" s="36">
        <v>3.22</v>
      </c>
      <c r="O119" s="36">
        <v>3.61</v>
      </c>
      <c r="P119" s="36">
        <v>3.3</v>
      </c>
      <c r="Q119" s="36">
        <v>3.87</v>
      </c>
      <c r="R119" s="36">
        <v>2.71</v>
      </c>
      <c r="S119" s="36">
        <v>1.8</v>
      </c>
      <c r="T119" s="36">
        <v>1.71</v>
      </c>
      <c r="U119" s="36">
        <v>2.21</v>
      </c>
      <c r="V119" s="36">
        <v>2.12</v>
      </c>
      <c r="W119" s="36">
        <v>0.91</v>
      </c>
      <c r="X119" s="36">
        <v>0.85</v>
      </c>
      <c r="Y119" s="36">
        <v>2.38</v>
      </c>
      <c r="Z119" s="36">
        <v>1.76</v>
      </c>
      <c r="AA119" s="36">
        <v>1.74</v>
      </c>
      <c r="AB119" s="36">
        <v>1.69</v>
      </c>
      <c r="AC119" s="36">
        <v>2.1</v>
      </c>
      <c r="AD119" s="36">
        <v>1.59</v>
      </c>
      <c r="AE119" s="36">
        <v>1.32</v>
      </c>
      <c r="AF119" s="36">
        <v>1.04</v>
      </c>
      <c r="AG119" s="36">
        <v>1.2</v>
      </c>
      <c r="AH119" s="36">
        <v>0.9</v>
      </c>
      <c r="AI119" s="36">
        <v>0.78</v>
      </c>
      <c r="AJ119" s="36">
        <v>0.6</v>
      </c>
      <c r="AK119" s="36">
        <v>0.55000000000000004</v>
      </c>
      <c r="AL119" s="36">
        <v>0.31</v>
      </c>
      <c r="AM119" s="36">
        <v>0.25</v>
      </c>
      <c r="AN119" s="36">
        <v>0.18</v>
      </c>
      <c r="AO119" s="36">
        <v>0.25</v>
      </c>
      <c r="AP119" s="36">
        <v>0.3</v>
      </c>
      <c r="AQ119" s="36">
        <v>0.3</v>
      </c>
      <c r="AR119" s="36">
        <v>0.25</v>
      </c>
      <c r="AS119" s="36">
        <v>0.2</v>
      </c>
      <c r="AT119" s="36">
        <v>0.17</v>
      </c>
      <c r="AU119" s="36">
        <v>0.13</v>
      </c>
      <c r="AV119" s="36">
        <v>0.11</v>
      </c>
      <c r="AW119" s="36">
        <v>0.01</v>
      </c>
      <c r="AX119" s="21">
        <v>-0.02</v>
      </c>
      <c r="AY119" s="21">
        <v>-0.08</v>
      </c>
      <c r="AZ119" s="36">
        <v>0.09</v>
      </c>
      <c r="BA119" s="36">
        <v>0.1</v>
      </c>
      <c r="BB119" s="36">
        <v>7.0000000000000007E-2</v>
      </c>
      <c r="BC119" s="36">
        <v>7.0000000000000007E-2</v>
      </c>
      <c r="BD119" s="36">
        <v>7.0000000000000007E-2</v>
      </c>
      <c r="BE119" s="36">
        <v>0.12</v>
      </c>
      <c r="BF119" s="36">
        <v>0.06</v>
      </c>
      <c r="BG119" s="36">
        <v>0.06</v>
      </c>
      <c r="BH119" s="36">
        <v>0.04</v>
      </c>
    </row>
    <row r="120" spans="1:60" ht="15" customHeight="1">
      <c r="A120" s="20" t="s">
        <v>147</v>
      </c>
      <c r="B120" s="36">
        <v>6.04</v>
      </c>
      <c r="C120" s="36">
        <v>5.45</v>
      </c>
      <c r="D120" s="36">
        <v>4.8099999999999996</v>
      </c>
      <c r="E120" s="36">
        <v>10.49</v>
      </c>
      <c r="F120" s="36">
        <v>4.09</v>
      </c>
      <c r="G120" s="36">
        <v>3.34</v>
      </c>
      <c r="H120" s="36">
        <v>2.65</v>
      </c>
      <c r="I120" s="36">
        <v>3.65</v>
      </c>
      <c r="J120" s="36">
        <v>1.64</v>
      </c>
      <c r="K120" s="36">
        <v>2.4700000000000002</v>
      </c>
      <c r="L120" s="36">
        <v>2.74</v>
      </c>
      <c r="M120" s="36">
        <v>3.72</v>
      </c>
      <c r="N120" s="36">
        <v>3.27</v>
      </c>
      <c r="O120" s="36">
        <v>3.18</v>
      </c>
      <c r="P120" s="36">
        <v>3.34</v>
      </c>
      <c r="Q120" s="36">
        <v>3.93</v>
      </c>
      <c r="R120" s="36">
        <v>2.75</v>
      </c>
      <c r="S120" s="36">
        <v>1.82</v>
      </c>
      <c r="T120" s="36">
        <v>1.72</v>
      </c>
      <c r="U120" s="36">
        <v>2.57</v>
      </c>
      <c r="V120" s="36">
        <v>2.13</v>
      </c>
      <c r="W120" s="36">
        <v>1.62</v>
      </c>
      <c r="X120" s="36">
        <v>1.89</v>
      </c>
      <c r="Y120" s="36">
        <v>2.38</v>
      </c>
      <c r="Z120" s="36">
        <v>1.77</v>
      </c>
      <c r="AA120" s="36">
        <v>1.75</v>
      </c>
      <c r="AB120" s="36">
        <v>1.7</v>
      </c>
      <c r="AC120" s="36">
        <v>2.23</v>
      </c>
      <c r="AD120" s="36">
        <v>1.6</v>
      </c>
      <c r="AE120" s="36">
        <v>1.32</v>
      </c>
      <c r="AF120" s="36">
        <v>1.04</v>
      </c>
      <c r="AG120" s="36">
        <v>2.77</v>
      </c>
      <c r="AH120" s="36">
        <v>0.89</v>
      </c>
      <c r="AI120" s="36">
        <v>0.77</v>
      </c>
      <c r="AJ120" s="36">
        <v>0.59</v>
      </c>
      <c r="AK120" s="36">
        <v>0.45</v>
      </c>
      <c r="AL120" s="36">
        <v>0.31</v>
      </c>
      <c r="AM120" s="36">
        <v>0.25</v>
      </c>
      <c r="AN120" s="36">
        <v>0.18</v>
      </c>
      <c r="AO120" s="36">
        <v>0.24</v>
      </c>
      <c r="AP120" s="36">
        <v>0.28999999999999998</v>
      </c>
      <c r="AQ120" s="36">
        <v>0.28999999999999998</v>
      </c>
      <c r="AR120" s="36">
        <v>0.24</v>
      </c>
      <c r="AS120" s="36">
        <v>0.2</v>
      </c>
      <c r="AT120" s="36">
        <v>0.17</v>
      </c>
      <c r="AU120" s="36">
        <v>0.12</v>
      </c>
      <c r="AV120" s="36">
        <v>0.09</v>
      </c>
      <c r="AW120" s="36">
        <v>0.01</v>
      </c>
      <c r="AX120" s="21">
        <v>-0.02</v>
      </c>
      <c r="AY120" s="21">
        <v>-0.08</v>
      </c>
      <c r="AZ120" s="36">
        <v>0.09</v>
      </c>
      <c r="BA120" s="36">
        <v>0.1</v>
      </c>
      <c r="BB120" s="36">
        <v>7.0000000000000007E-2</v>
      </c>
      <c r="BC120" s="36">
        <v>7.0000000000000007E-2</v>
      </c>
      <c r="BD120" s="36">
        <v>7.0000000000000007E-2</v>
      </c>
      <c r="BE120" s="36">
        <v>0.12</v>
      </c>
      <c r="BF120" s="36">
        <v>0.06</v>
      </c>
      <c r="BG120" s="36">
        <v>0.06</v>
      </c>
      <c r="BH120" s="36">
        <v>0.04</v>
      </c>
    </row>
    <row r="121" spans="1:60" ht="15" customHeight="1">
      <c r="A121" s="12" t="s">
        <v>148</v>
      </c>
      <c r="B121" s="38">
        <v>0</v>
      </c>
      <c r="C121" s="21">
        <v>-0.28000000000000003</v>
      </c>
      <c r="D121" s="38">
        <v>0</v>
      </c>
      <c r="E121" s="21">
        <v>-0.22</v>
      </c>
      <c r="F121" s="38">
        <v>0</v>
      </c>
      <c r="G121" s="38">
        <v>0</v>
      </c>
      <c r="H121" s="38">
        <v>0</v>
      </c>
      <c r="I121" s="21">
        <v>-0.12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21">
        <v>-0.77</v>
      </c>
      <c r="AD121" s="38">
        <v>0</v>
      </c>
      <c r="AE121" s="38">
        <v>0</v>
      </c>
      <c r="AF121" s="38">
        <v>0</v>
      </c>
      <c r="AG121" s="38">
        <v>0</v>
      </c>
      <c r="AH121" s="38">
        <v>0</v>
      </c>
      <c r="AI121" s="38">
        <v>0</v>
      </c>
      <c r="AJ121" s="38">
        <v>0</v>
      </c>
      <c r="AK121" s="38">
        <v>0</v>
      </c>
      <c r="AL121" s="38">
        <v>0</v>
      </c>
      <c r="AM121" s="38">
        <v>0</v>
      </c>
      <c r="AN121" s="38">
        <v>0</v>
      </c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38">
        <v>0</v>
      </c>
      <c r="AW121" s="36">
        <v>0.01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38">
        <v>0</v>
      </c>
    </row>
    <row r="122" spans="1:60" ht="15" customHeight="1">
      <c r="A122" s="12" t="s">
        <v>149</v>
      </c>
      <c r="B122" s="38"/>
      <c r="C122" s="38"/>
      <c r="D122" s="38"/>
      <c r="E122" s="36">
        <v>5.82</v>
      </c>
      <c r="F122" s="36">
        <v>4.22</v>
      </c>
      <c r="G122" s="36">
        <v>2.93</v>
      </c>
      <c r="H122" s="36">
        <v>2.41</v>
      </c>
      <c r="I122" s="36">
        <v>2.33</v>
      </c>
      <c r="J122" s="36">
        <v>1.02</v>
      </c>
      <c r="K122" s="36">
        <v>1.94</v>
      </c>
      <c r="L122" s="36">
        <v>2.25</v>
      </c>
      <c r="M122" s="36">
        <v>3.49</v>
      </c>
      <c r="N122" s="36">
        <v>3.04</v>
      </c>
      <c r="O122" s="36">
        <v>3.66</v>
      </c>
      <c r="P122" s="36">
        <v>3.03</v>
      </c>
      <c r="Q122" s="36">
        <v>4.08</v>
      </c>
      <c r="R122" s="36">
        <v>2.87</v>
      </c>
      <c r="S122" s="36">
        <v>1.94</v>
      </c>
      <c r="T122" s="36">
        <v>1.69</v>
      </c>
      <c r="U122" s="36">
        <v>2.68</v>
      </c>
      <c r="V122" s="36">
        <v>1.99</v>
      </c>
      <c r="W122" s="36">
        <v>1.01</v>
      </c>
      <c r="X122" s="36">
        <v>0.84</v>
      </c>
      <c r="Y122" s="36">
        <v>2.4</v>
      </c>
      <c r="Z122" s="36">
        <v>1.73</v>
      </c>
      <c r="AA122" s="36">
        <v>1.61</v>
      </c>
      <c r="AB122" s="36">
        <v>1.67</v>
      </c>
      <c r="AC122" s="36">
        <v>1.43</v>
      </c>
      <c r="AD122" s="36">
        <v>1.65</v>
      </c>
      <c r="AE122" s="36">
        <v>1.41</v>
      </c>
      <c r="AF122" s="36">
        <v>1.07</v>
      </c>
      <c r="AG122" s="36">
        <v>1.1000000000000001</v>
      </c>
      <c r="AH122" s="36">
        <v>1</v>
      </c>
      <c r="AI122" s="36">
        <v>0.75</v>
      </c>
      <c r="AJ122" s="36">
        <v>0.66</v>
      </c>
      <c r="AK122" s="36">
        <v>0.52</v>
      </c>
      <c r="AL122" s="36">
        <v>0.3</v>
      </c>
      <c r="AM122" s="36">
        <v>0.28000000000000003</v>
      </c>
      <c r="AN122" s="36">
        <v>0.1</v>
      </c>
      <c r="AO122" s="36">
        <v>0.21</v>
      </c>
      <c r="AP122" s="36">
        <v>0.27</v>
      </c>
      <c r="AQ122" s="36">
        <v>0.28999999999999998</v>
      </c>
      <c r="AR122" s="36">
        <v>0.25</v>
      </c>
      <c r="AS122" s="38"/>
      <c r="AT122" s="36">
        <v>0.18</v>
      </c>
      <c r="AU122" s="36">
        <v>0.13</v>
      </c>
      <c r="AV122" s="36">
        <v>0.08</v>
      </c>
      <c r="AW122" s="38"/>
      <c r="AX122" s="38"/>
      <c r="AY122" s="38"/>
      <c r="AZ122" s="36">
        <v>0.13</v>
      </c>
      <c r="BA122" s="38"/>
      <c r="BB122" s="38"/>
      <c r="BC122" s="38"/>
      <c r="BD122" s="38"/>
      <c r="BE122" s="38"/>
      <c r="BF122" s="38"/>
      <c r="BG122" s="38"/>
      <c r="BH122" s="38"/>
    </row>
    <row r="123" spans="1:60" ht="15" customHeight="1">
      <c r="A123" s="12" t="s">
        <v>149</v>
      </c>
      <c r="B123" s="38"/>
      <c r="C123" s="38"/>
      <c r="D123" s="38"/>
      <c r="E123" s="36">
        <v>43.93</v>
      </c>
      <c r="F123" s="36">
        <v>31.81</v>
      </c>
      <c r="G123" s="36">
        <v>21.83</v>
      </c>
      <c r="H123" s="36">
        <v>17.190000000000001</v>
      </c>
      <c r="I123" s="36">
        <v>16.34</v>
      </c>
      <c r="J123" s="36">
        <v>6.78</v>
      </c>
      <c r="K123" s="36">
        <v>12.86</v>
      </c>
      <c r="L123" s="36">
        <v>14.92</v>
      </c>
      <c r="M123" s="36">
        <v>23.67</v>
      </c>
      <c r="N123" s="36">
        <v>20.14</v>
      </c>
      <c r="O123" s="36">
        <v>23.97</v>
      </c>
      <c r="P123" s="36">
        <v>19.78</v>
      </c>
      <c r="Q123" s="36">
        <v>26.66</v>
      </c>
      <c r="R123" s="36">
        <v>18.68</v>
      </c>
      <c r="S123" s="36">
        <v>12.57</v>
      </c>
      <c r="T123" s="36">
        <v>10.92</v>
      </c>
      <c r="U123" s="36">
        <v>17.32</v>
      </c>
      <c r="V123" s="36">
        <v>12.81</v>
      </c>
      <c r="W123" s="36">
        <v>6.48</v>
      </c>
      <c r="X123" s="36">
        <v>5.21</v>
      </c>
      <c r="Y123" s="36">
        <v>14.59</v>
      </c>
      <c r="Z123" s="36">
        <v>10.6</v>
      </c>
      <c r="AA123" s="36">
        <v>9.6</v>
      </c>
      <c r="AB123" s="36">
        <v>9.69</v>
      </c>
      <c r="AC123" s="36">
        <v>8.16</v>
      </c>
      <c r="AD123" s="36">
        <v>9.15</v>
      </c>
      <c r="AE123" s="36">
        <v>7.66</v>
      </c>
      <c r="AF123" s="36">
        <v>5.76</v>
      </c>
      <c r="AG123" s="36">
        <v>5.75</v>
      </c>
      <c r="AH123" s="36">
        <v>4.6900000000000004</v>
      </c>
      <c r="AI123" s="36">
        <v>3.88</v>
      </c>
      <c r="AJ123" s="36">
        <v>3.4</v>
      </c>
      <c r="AK123" s="36">
        <v>2.61</v>
      </c>
      <c r="AL123" s="36">
        <v>1.53</v>
      </c>
      <c r="AM123" s="36">
        <v>1.41</v>
      </c>
      <c r="AN123" s="36">
        <v>0.51</v>
      </c>
      <c r="AO123" s="36">
        <v>0.99</v>
      </c>
      <c r="AP123" s="36">
        <v>1.19</v>
      </c>
      <c r="AQ123" s="36">
        <v>1.29</v>
      </c>
      <c r="AR123" s="36">
        <v>1.06</v>
      </c>
      <c r="AS123" s="38"/>
      <c r="AT123" s="38"/>
      <c r="AU123" s="36">
        <v>0.44</v>
      </c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</row>
    <row r="124" spans="1:60" ht="15" customHeight="1">
      <c r="A124" s="10" t="s">
        <v>150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</row>
    <row r="125" spans="1:60" ht="15" customHeight="1">
      <c r="A125" s="12" t="s">
        <v>151</v>
      </c>
      <c r="B125" s="36">
        <v>0.5</v>
      </c>
      <c r="C125" s="36">
        <v>0.5</v>
      </c>
      <c r="D125" s="36">
        <v>0.5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38">
        <v>0</v>
      </c>
      <c r="AJ125" s="38">
        <v>0</v>
      </c>
      <c r="AK125" s="38">
        <v>0</v>
      </c>
      <c r="AL125" s="38">
        <v>0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/>
      <c r="BF125" s="38"/>
      <c r="BG125" s="38"/>
      <c r="BH125" s="38"/>
    </row>
    <row r="126" spans="1:60" ht="15" customHeight="1">
      <c r="A126" s="12" t="s">
        <v>151</v>
      </c>
      <c r="B126" s="38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38">
        <v>0</v>
      </c>
      <c r="AJ126" s="38">
        <v>0</v>
      </c>
      <c r="AK126" s="38">
        <v>0</v>
      </c>
      <c r="AL126" s="38">
        <v>0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/>
      <c r="BF126" s="38"/>
      <c r="BG126" s="38"/>
      <c r="BH126" s="38"/>
    </row>
    <row r="127" spans="1:60" ht="15" customHeight="1">
      <c r="A127" s="12" t="s">
        <v>151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0</v>
      </c>
      <c r="AL127" s="38">
        <v>0</v>
      </c>
      <c r="AM127" s="38">
        <v>0</v>
      </c>
      <c r="AN127" s="38">
        <v>0</v>
      </c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/>
      <c r="AZ127" s="38">
        <v>0</v>
      </c>
      <c r="BA127" s="38">
        <v>0</v>
      </c>
      <c r="BB127" s="38">
        <v>0</v>
      </c>
      <c r="BC127" s="38"/>
      <c r="BD127" s="38"/>
      <c r="BE127" s="38"/>
      <c r="BF127" s="38"/>
      <c r="BG127" s="38"/>
      <c r="BH127" s="38"/>
    </row>
    <row r="128" spans="1:60" ht="15" customHeight="1">
      <c r="A128" s="12" t="s">
        <v>152</v>
      </c>
      <c r="B128" s="36">
        <v>0.5</v>
      </c>
      <c r="C128" s="36">
        <v>0.5</v>
      </c>
      <c r="D128" s="36">
        <v>0.5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38">
        <v>0</v>
      </c>
      <c r="AJ128" s="38">
        <v>0</v>
      </c>
      <c r="AK128" s="38">
        <v>0</v>
      </c>
      <c r="AL128" s="38">
        <v>0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/>
      <c r="BF128" s="38"/>
      <c r="BG128" s="38"/>
      <c r="BH128" s="38"/>
    </row>
    <row r="129" spans="1:60" ht="15" customHeight="1">
      <c r="A129" s="12" t="s">
        <v>152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/>
      <c r="BF129" s="38"/>
      <c r="BG129" s="38"/>
      <c r="BH129" s="38"/>
    </row>
    <row r="130" spans="1:60" ht="15" customHeight="1">
      <c r="A130" s="12" t="s">
        <v>152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38">
        <v>0</v>
      </c>
      <c r="AL130" s="38">
        <v>0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/>
      <c r="AZ130" s="38">
        <v>0</v>
      </c>
      <c r="BA130" s="38">
        <v>0</v>
      </c>
      <c r="BB130" s="38">
        <v>0</v>
      </c>
      <c r="BC130" s="38"/>
      <c r="BD130" s="38"/>
      <c r="BE130" s="38"/>
      <c r="BF130" s="38"/>
      <c r="BG130" s="38"/>
      <c r="BH130" s="38"/>
    </row>
    <row r="131" spans="1:60" ht="15" customHeight="1">
      <c r="A131" s="10" t="s">
        <v>153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</row>
    <row r="132" spans="1:60" ht="15" customHeight="1">
      <c r="A132" s="12" t="s">
        <v>154</v>
      </c>
      <c r="B132" s="38">
        <v>17358</v>
      </c>
      <c r="C132" s="38">
        <v>14888</v>
      </c>
      <c r="D132" s="38">
        <v>14064</v>
      </c>
      <c r="E132" s="38">
        <v>17533</v>
      </c>
      <c r="F132" s="38">
        <v>14128</v>
      </c>
      <c r="G132" s="38">
        <v>10172</v>
      </c>
      <c r="H132" s="37">
        <v>8371</v>
      </c>
      <c r="I132" s="38">
        <v>11010</v>
      </c>
      <c r="J132" s="37">
        <v>5664</v>
      </c>
      <c r="K132" s="37">
        <v>8358</v>
      </c>
      <c r="L132" s="37">
        <v>8524</v>
      </c>
      <c r="M132" s="38">
        <v>12585</v>
      </c>
      <c r="N132" s="38">
        <v>10423</v>
      </c>
      <c r="O132" s="38">
        <v>12367</v>
      </c>
      <c r="P132" s="38">
        <v>11378</v>
      </c>
      <c r="Q132" s="38">
        <v>12775</v>
      </c>
      <c r="R132" s="37">
        <v>8040</v>
      </c>
      <c r="S132" s="37">
        <v>5963</v>
      </c>
      <c r="T132" s="37">
        <v>5893</v>
      </c>
      <c r="U132" s="37">
        <v>8858</v>
      </c>
      <c r="V132" s="37">
        <v>7185</v>
      </c>
      <c r="W132" s="37">
        <v>6626</v>
      </c>
      <c r="X132" s="37">
        <v>6317</v>
      </c>
      <c r="Y132" s="37">
        <v>7820</v>
      </c>
      <c r="Z132" s="37">
        <v>5781</v>
      </c>
      <c r="AA132" s="37">
        <v>5863</v>
      </c>
      <c r="AB132" s="37">
        <v>5449</v>
      </c>
      <c r="AC132" s="37">
        <v>7352</v>
      </c>
      <c r="AD132" s="37">
        <v>5122</v>
      </c>
      <c r="AE132" s="37">
        <v>4401</v>
      </c>
      <c r="AF132" s="37">
        <v>3327</v>
      </c>
      <c r="AG132" s="37">
        <v>4567</v>
      </c>
      <c r="AH132" s="37">
        <v>3117</v>
      </c>
      <c r="AI132" s="37">
        <v>2734</v>
      </c>
      <c r="AJ132" s="37">
        <v>2010</v>
      </c>
      <c r="AK132" s="37">
        <v>2560</v>
      </c>
      <c r="AL132" s="37">
        <v>1459</v>
      </c>
      <c r="AM132" s="37">
        <v>1273</v>
      </c>
      <c r="AN132" s="37">
        <v>933</v>
      </c>
      <c r="AO132" s="37">
        <v>1133</v>
      </c>
      <c r="AP132" s="37">
        <v>1397</v>
      </c>
      <c r="AQ132" s="37">
        <v>1390</v>
      </c>
      <c r="AR132" s="37">
        <v>1075</v>
      </c>
      <c r="AS132" s="37">
        <v>1133</v>
      </c>
      <c r="AT132" s="37">
        <v>736</v>
      </c>
      <c r="AU132" s="37">
        <v>562</v>
      </c>
      <c r="AV132" s="37">
        <v>373</v>
      </c>
      <c r="AW132" s="37">
        <v>523</v>
      </c>
      <c r="AX132" s="37">
        <v>528</v>
      </c>
      <c r="AY132" s="22">
        <v>-280</v>
      </c>
      <c r="AZ132" s="37">
        <v>381</v>
      </c>
      <c r="BA132" s="37">
        <v>548</v>
      </c>
      <c r="BB132" s="37">
        <v>414</v>
      </c>
      <c r="BC132" s="37">
        <v>407</v>
      </c>
      <c r="BD132" s="37">
        <v>388</v>
      </c>
      <c r="BE132" s="37">
        <v>435</v>
      </c>
      <c r="BF132" s="37">
        <v>216</v>
      </c>
      <c r="BG132" s="37">
        <v>219</v>
      </c>
      <c r="BH132" s="37">
        <v>162</v>
      </c>
    </row>
    <row r="133" spans="1:60" ht="15" customHeight="1">
      <c r="A133" s="12" t="s">
        <v>155</v>
      </c>
      <c r="B133" s="38">
        <v>21385</v>
      </c>
      <c r="C133" s="38">
        <v>18525</v>
      </c>
      <c r="D133" s="38">
        <v>17438</v>
      </c>
      <c r="E133" s="38">
        <v>20711</v>
      </c>
      <c r="F133" s="38">
        <v>16990</v>
      </c>
      <c r="G133" s="38">
        <v>12797</v>
      </c>
      <c r="H133" s="38">
        <v>10898</v>
      </c>
      <c r="I133" s="38">
        <v>13387</v>
      </c>
      <c r="J133" s="37">
        <v>7839</v>
      </c>
      <c r="K133" s="38">
        <v>10341</v>
      </c>
      <c r="L133" s="38">
        <v>10684</v>
      </c>
      <c r="M133" s="38">
        <v>14599</v>
      </c>
      <c r="N133" s="38">
        <v>12418</v>
      </c>
      <c r="O133" s="38">
        <v>14353</v>
      </c>
      <c r="P133" s="38">
        <v>13350</v>
      </c>
      <c r="Q133" s="38">
        <v>14638</v>
      </c>
      <c r="R133" s="37">
        <v>9748</v>
      </c>
      <c r="S133" s="37">
        <v>7667</v>
      </c>
      <c r="T133" s="37">
        <v>7494</v>
      </c>
      <c r="U133" s="38">
        <v>10326</v>
      </c>
      <c r="V133" s="37">
        <v>8601</v>
      </c>
      <c r="W133" s="37">
        <v>8128</v>
      </c>
      <c r="X133" s="37">
        <v>7672</v>
      </c>
      <c r="Y133" s="37">
        <v>9045</v>
      </c>
      <c r="Z133" s="37">
        <v>6888</v>
      </c>
      <c r="AA133" s="37">
        <v>6897</v>
      </c>
      <c r="AB133" s="37">
        <v>6398</v>
      </c>
      <c r="AC133" s="37">
        <v>8205</v>
      </c>
      <c r="AD133" s="37">
        <v>5894</v>
      </c>
      <c r="AE133" s="37">
        <v>5130</v>
      </c>
      <c r="AF133" s="37">
        <v>3998</v>
      </c>
      <c r="AG133" s="37">
        <v>5181</v>
      </c>
      <c r="AH133" s="37">
        <v>3708</v>
      </c>
      <c r="AI133" s="37">
        <v>3319</v>
      </c>
      <c r="AJ133" s="37">
        <v>2562</v>
      </c>
      <c r="AK133" s="37">
        <v>3108</v>
      </c>
      <c r="AL133" s="37">
        <v>1945</v>
      </c>
      <c r="AM133" s="37">
        <v>1732</v>
      </c>
      <c r="AN133" s="37">
        <v>1390</v>
      </c>
      <c r="AO133" s="37">
        <v>1566</v>
      </c>
      <c r="AP133" s="37">
        <v>1686</v>
      </c>
      <c r="AQ133" s="37">
        <v>1647</v>
      </c>
      <c r="AR133" s="37">
        <v>1339</v>
      </c>
      <c r="AS133" s="37">
        <v>1407</v>
      </c>
      <c r="AT133" s="37">
        <v>1010</v>
      </c>
      <c r="AU133" s="37">
        <v>784</v>
      </c>
      <c r="AV133" s="37">
        <v>614</v>
      </c>
      <c r="AW133" s="37">
        <v>781</v>
      </c>
      <c r="AX133" s="37">
        <v>704</v>
      </c>
      <c r="AY133" s="22">
        <v>-141</v>
      </c>
      <c r="AZ133" s="37">
        <v>491</v>
      </c>
      <c r="BA133" s="37">
        <v>651</v>
      </c>
      <c r="BB133" s="37">
        <v>511</v>
      </c>
      <c r="BC133" s="37">
        <v>479</v>
      </c>
      <c r="BD133" s="37">
        <v>439</v>
      </c>
      <c r="BE133" s="38"/>
      <c r="BF133" s="38"/>
      <c r="BG133" s="38"/>
      <c r="BH133" s="38"/>
    </row>
    <row r="134" spans="1:60" ht="15" customHeight="1">
      <c r="A134" s="12" t="s">
        <v>156</v>
      </c>
      <c r="B134" s="38">
        <v>21994</v>
      </c>
      <c r="C134" s="38">
        <v>19114</v>
      </c>
      <c r="D134" s="38">
        <v>17972</v>
      </c>
      <c r="E134" s="38">
        <v>21242</v>
      </c>
      <c r="F134" s="38">
        <v>17477</v>
      </c>
      <c r="G134" s="38">
        <v>13313</v>
      </c>
      <c r="H134" s="38">
        <v>11455</v>
      </c>
      <c r="I134" s="38">
        <v>13918</v>
      </c>
      <c r="J134" s="37">
        <v>8319</v>
      </c>
      <c r="K134" s="38">
        <v>10776</v>
      </c>
      <c r="L134" s="38">
        <v>11095</v>
      </c>
      <c r="M134" s="38">
        <v>15020</v>
      </c>
      <c r="N134" s="38">
        <v>12804</v>
      </c>
      <c r="O134" s="38">
        <v>14724</v>
      </c>
      <c r="P134" s="38">
        <v>13712</v>
      </c>
      <c r="Q134" s="38">
        <v>14993</v>
      </c>
      <c r="R134" s="38">
        <v>10100</v>
      </c>
      <c r="S134" s="37">
        <v>8011</v>
      </c>
      <c r="T134" s="37">
        <v>7834</v>
      </c>
      <c r="U134" s="38">
        <v>10696</v>
      </c>
      <c r="V134" s="37">
        <v>8940</v>
      </c>
      <c r="W134" s="37">
        <v>8423</v>
      </c>
      <c r="X134" s="37">
        <v>7967</v>
      </c>
      <c r="Y134" s="37">
        <v>9238</v>
      </c>
      <c r="Z134" s="37">
        <v>7058</v>
      </c>
      <c r="AA134" s="37">
        <v>7035</v>
      </c>
      <c r="AB134" s="37">
        <v>6527</v>
      </c>
      <c r="AC134" s="37">
        <v>8321</v>
      </c>
      <c r="AD134" s="37">
        <v>5985</v>
      </c>
      <c r="AE134" s="37">
        <v>5211</v>
      </c>
      <c r="AF134" s="37">
        <v>4072</v>
      </c>
      <c r="AG134" s="37">
        <v>5251</v>
      </c>
      <c r="AH134" s="37">
        <v>3778</v>
      </c>
      <c r="AI134" s="37">
        <v>3385</v>
      </c>
      <c r="AJ134" s="37">
        <v>2626</v>
      </c>
      <c r="AK134" s="37">
        <v>3162</v>
      </c>
      <c r="AL134" s="37">
        <v>1992</v>
      </c>
      <c r="AM134" s="37">
        <v>1773</v>
      </c>
      <c r="AN134" s="37">
        <v>1429</v>
      </c>
      <c r="AO134" s="37">
        <v>1597</v>
      </c>
      <c r="AP134" s="37">
        <v>1717</v>
      </c>
      <c r="AQ134" s="37">
        <v>1680</v>
      </c>
      <c r="AR134" s="38"/>
      <c r="AS134" s="37">
        <v>1436</v>
      </c>
      <c r="AT134" s="37">
        <v>1038</v>
      </c>
      <c r="AU134" s="37">
        <v>816</v>
      </c>
      <c r="AV134" s="37">
        <v>655</v>
      </c>
      <c r="AW134" s="37">
        <v>826</v>
      </c>
      <c r="AX134" s="37">
        <v>754</v>
      </c>
      <c r="AY134" s="21">
        <v>-91</v>
      </c>
      <c r="AZ134" s="37">
        <v>542</v>
      </c>
      <c r="BA134" s="37">
        <v>699</v>
      </c>
      <c r="BB134" s="37">
        <v>563</v>
      </c>
      <c r="BC134" s="37">
        <v>540</v>
      </c>
      <c r="BD134" s="37">
        <v>497</v>
      </c>
      <c r="BE134" s="38"/>
      <c r="BF134" s="38"/>
      <c r="BG134" s="38"/>
      <c r="BH134" s="38"/>
    </row>
    <row r="135" spans="1:60" ht="15" customHeight="1">
      <c r="A135" s="10" t="s">
        <v>157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</row>
    <row r="136" spans="1:60" ht="15" customHeight="1">
      <c r="A136" s="12" t="s">
        <v>158</v>
      </c>
      <c r="B136" s="37">
        <v>3960</v>
      </c>
      <c r="C136" s="37">
        <v>3580</v>
      </c>
      <c r="D136" s="37">
        <v>3330</v>
      </c>
      <c r="E136" s="37">
        <v>3178</v>
      </c>
      <c r="F136" s="37">
        <v>2862</v>
      </c>
      <c r="G136" s="37">
        <v>2625</v>
      </c>
      <c r="H136" s="37">
        <v>2527</v>
      </c>
      <c r="I136" s="37">
        <v>2377</v>
      </c>
      <c r="J136" s="37">
        <v>2175</v>
      </c>
      <c r="K136" s="37">
        <v>1983</v>
      </c>
      <c r="L136" s="37">
        <v>2160</v>
      </c>
      <c r="M136" s="37">
        <v>1761</v>
      </c>
      <c r="N136" s="37">
        <v>2082</v>
      </c>
      <c r="O136" s="37">
        <v>2065</v>
      </c>
      <c r="P136" s="37">
        <v>1968</v>
      </c>
      <c r="Q136" s="37">
        <v>1856</v>
      </c>
      <c r="R136" s="37">
        <v>1708</v>
      </c>
      <c r="S136" s="37">
        <v>1698</v>
      </c>
      <c r="T136" s="37">
        <v>1601</v>
      </c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7">
        <v>548</v>
      </c>
      <c r="AL136" s="37">
        <v>496</v>
      </c>
      <c r="AM136" s="37">
        <v>469</v>
      </c>
      <c r="AN136" s="37">
        <v>467</v>
      </c>
      <c r="AO136" s="37">
        <v>432</v>
      </c>
      <c r="AP136" s="37">
        <v>289</v>
      </c>
      <c r="AQ136" s="37">
        <v>257</v>
      </c>
      <c r="AR136" s="37">
        <v>272</v>
      </c>
      <c r="AS136" s="38"/>
      <c r="AT136" s="38"/>
      <c r="AU136" s="37">
        <v>222</v>
      </c>
      <c r="AV136" s="38"/>
      <c r="AW136" s="37">
        <v>258</v>
      </c>
      <c r="AX136" s="37">
        <v>176</v>
      </c>
      <c r="AY136" s="37">
        <v>139</v>
      </c>
      <c r="AZ136" s="38"/>
      <c r="BA136" s="37">
        <v>103</v>
      </c>
      <c r="BB136" s="36">
        <v>97</v>
      </c>
      <c r="BC136" s="36">
        <v>72</v>
      </c>
      <c r="BD136" s="36">
        <v>51</v>
      </c>
      <c r="BE136" s="38"/>
      <c r="BF136" s="38"/>
      <c r="BG136" s="38"/>
      <c r="BH136" s="38"/>
    </row>
    <row r="137" spans="1:60" ht="15" customHeight="1">
      <c r="A137" s="15" t="s">
        <v>159</v>
      </c>
      <c r="B137" s="37">
        <v>3960</v>
      </c>
      <c r="C137" s="37">
        <v>3580</v>
      </c>
      <c r="D137" s="37">
        <v>3330</v>
      </c>
      <c r="E137" s="37">
        <v>3140</v>
      </c>
      <c r="F137" s="37">
        <v>2830</v>
      </c>
      <c r="G137" s="37">
        <v>2580</v>
      </c>
      <c r="H137" s="37">
        <v>2480</v>
      </c>
      <c r="I137" s="37">
        <v>2330</v>
      </c>
      <c r="J137" s="37">
        <v>2130</v>
      </c>
      <c r="K137" s="37">
        <v>1930</v>
      </c>
      <c r="L137" s="37">
        <v>2120</v>
      </c>
      <c r="M137" s="37">
        <v>1718</v>
      </c>
      <c r="N137" s="37">
        <v>1958</v>
      </c>
      <c r="O137" s="37">
        <v>1943</v>
      </c>
      <c r="P137" s="37">
        <v>1850</v>
      </c>
      <c r="Q137" s="37">
        <v>1735</v>
      </c>
      <c r="R137" s="37">
        <v>1585</v>
      </c>
      <c r="S137" s="37">
        <v>1580</v>
      </c>
      <c r="T137" s="37">
        <v>1490</v>
      </c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7">
        <v>357</v>
      </c>
      <c r="AL137" s="37">
        <v>306</v>
      </c>
      <c r="AM137" s="37">
        <v>279</v>
      </c>
      <c r="AN137" s="37">
        <v>278</v>
      </c>
      <c r="AO137" s="37">
        <v>254</v>
      </c>
      <c r="AP137" s="37">
        <v>230</v>
      </c>
      <c r="AQ137" s="37">
        <v>216</v>
      </c>
      <c r="AR137" s="37">
        <v>223</v>
      </c>
      <c r="AS137" s="38"/>
      <c r="AT137" s="38"/>
      <c r="AU137" s="37">
        <v>186</v>
      </c>
      <c r="AV137" s="38"/>
      <c r="AW137" s="37">
        <v>224</v>
      </c>
      <c r="AX137" s="37">
        <v>145</v>
      </c>
      <c r="AY137" s="37">
        <v>131</v>
      </c>
      <c r="AZ137" s="38"/>
      <c r="BA137" s="36">
        <v>98</v>
      </c>
      <c r="BB137" s="36">
        <v>92</v>
      </c>
      <c r="BC137" s="36">
        <v>67</v>
      </c>
      <c r="BD137" s="36">
        <v>46</v>
      </c>
      <c r="BE137" s="38"/>
      <c r="BF137" s="38"/>
      <c r="BG137" s="38"/>
      <c r="BH137" s="38"/>
    </row>
    <row r="138" spans="1:60" ht="15" customHeight="1">
      <c r="A138" s="20" t="s">
        <v>160</v>
      </c>
      <c r="B138" s="38"/>
      <c r="C138" s="38"/>
      <c r="D138" s="38"/>
      <c r="E138" s="36">
        <v>85</v>
      </c>
      <c r="F138" s="36">
        <v>80</v>
      </c>
      <c r="G138" s="36">
        <v>80</v>
      </c>
      <c r="H138" s="37">
        <v>104</v>
      </c>
      <c r="I138" s="36">
        <v>95</v>
      </c>
      <c r="J138" s="36">
        <v>92</v>
      </c>
      <c r="K138" s="36">
        <v>95</v>
      </c>
      <c r="L138" s="36">
        <v>98</v>
      </c>
      <c r="M138" s="36">
        <v>92</v>
      </c>
      <c r="N138" s="36">
        <v>88</v>
      </c>
      <c r="O138" s="36">
        <v>83</v>
      </c>
      <c r="P138" s="36">
        <v>81</v>
      </c>
      <c r="Q138" s="36">
        <v>74</v>
      </c>
      <c r="R138" s="36">
        <v>65</v>
      </c>
      <c r="S138" s="36">
        <v>60</v>
      </c>
      <c r="T138" s="36">
        <v>60</v>
      </c>
      <c r="U138" s="36">
        <v>55</v>
      </c>
      <c r="V138" s="36">
        <v>51</v>
      </c>
      <c r="W138" s="36">
        <v>47</v>
      </c>
      <c r="X138" s="36">
        <v>42</v>
      </c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</row>
    <row r="139" spans="1:60" ht="15" customHeight="1">
      <c r="A139" s="15" t="s">
        <v>161</v>
      </c>
      <c r="B139" s="38"/>
      <c r="C139" s="38"/>
      <c r="D139" s="38"/>
      <c r="E139" s="36">
        <v>38</v>
      </c>
      <c r="F139" s="36">
        <v>32</v>
      </c>
      <c r="G139" s="36">
        <v>45</v>
      </c>
      <c r="H139" s="36">
        <v>47</v>
      </c>
      <c r="I139" s="36">
        <v>47</v>
      </c>
      <c r="J139" s="36">
        <v>45</v>
      </c>
      <c r="K139" s="36">
        <v>53</v>
      </c>
      <c r="L139" s="36">
        <v>40</v>
      </c>
      <c r="M139" s="36">
        <v>43</v>
      </c>
      <c r="N139" s="37">
        <v>124</v>
      </c>
      <c r="O139" s="37">
        <v>122</v>
      </c>
      <c r="P139" s="37">
        <v>118</v>
      </c>
      <c r="Q139" s="37">
        <v>121</v>
      </c>
      <c r="R139" s="37">
        <v>123</v>
      </c>
      <c r="S139" s="37">
        <v>118</v>
      </c>
      <c r="T139" s="37">
        <v>111</v>
      </c>
      <c r="U139" s="37">
        <v>105</v>
      </c>
      <c r="V139" s="37">
        <v>145</v>
      </c>
      <c r="W139" s="37">
        <v>156</v>
      </c>
      <c r="X139" s="37">
        <v>156</v>
      </c>
      <c r="Y139" s="37">
        <v>157</v>
      </c>
      <c r="Z139" s="37">
        <v>156</v>
      </c>
      <c r="AA139" s="37">
        <v>158</v>
      </c>
      <c r="AB139" s="37">
        <v>169</v>
      </c>
      <c r="AC139" s="37">
        <v>170</v>
      </c>
      <c r="AD139" s="37">
        <v>173</v>
      </c>
      <c r="AE139" s="37">
        <v>174</v>
      </c>
      <c r="AF139" s="37">
        <v>175</v>
      </c>
      <c r="AG139" s="37">
        <v>183</v>
      </c>
      <c r="AH139" s="37">
        <v>195</v>
      </c>
      <c r="AI139" s="37">
        <v>193</v>
      </c>
      <c r="AJ139" s="37">
        <v>180</v>
      </c>
      <c r="AK139" s="37">
        <v>191</v>
      </c>
      <c r="AL139" s="37">
        <v>190</v>
      </c>
      <c r="AM139" s="37">
        <v>190</v>
      </c>
      <c r="AN139" s="37">
        <v>189</v>
      </c>
      <c r="AO139" s="37">
        <v>178</v>
      </c>
      <c r="AP139" s="36">
        <v>59</v>
      </c>
      <c r="AQ139" s="36">
        <v>41</v>
      </c>
      <c r="AR139" s="36">
        <v>49</v>
      </c>
      <c r="AS139" s="36">
        <v>39</v>
      </c>
      <c r="AT139" s="36">
        <v>37</v>
      </c>
      <c r="AU139" s="36">
        <v>36</v>
      </c>
      <c r="AV139" s="36">
        <v>33</v>
      </c>
      <c r="AW139" s="36">
        <v>34</v>
      </c>
      <c r="AX139" s="36">
        <v>31</v>
      </c>
      <c r="AY139" s="36">
        <v>8</v>
      </c>
      <c r="AZ139" s="36">
        <v>5</v>
      </c>
      <c r="BA139" s="36">
        <v>5</v>
      </c>
      <c r="BB139" s="36">
        <v>5</v>
      </c>
      <c r="BC139" s="36">
        <v>5</v>
      </c>
      <c r="BD139" s="36">
        <v>5</v>
      </c>
      <c r="BE139" s="38"/>
      <c r="BF139" s="38"/>
      <c r="BG139" s="38"/>
      <c r="BH139" s="38"/>
    </row>
    <row r="140" spans="1:60" ht="15" customHeight="1">
      <c r="A140" s="20" t="s">
        <v>162</v>
      </c>
      <c r="B140" s="38"/>
      <c r="C140" s="38"/>
      <c r="D140" s="38"/>
      <c r="E140" s="36">
        <v>38</v>
      </c>
      <c r="F140" s="36">
        <v>32</v>
      </c>
      <c r="G140" s="36">
        <v>45</v>
      </c>
      <c r="H140" s="36">
        <v>47</v>
      </c>
      <c r="I140" s="36">
        <v>47</v>
      </c>
      <c r="J140" s="36">
        <v>45</v>
      </c>
      <c r="K140" s="36">
        <v>53</v>
      </c>
      <c r="L140" s="36">
        <v>40</v>
      </c>
      <c r="M140" s="36">
        <v>43</v>
      </c>
      <c r="N140" s="37">
        <v>124</v>
      </c>
      <c r="O140" s="37">
        <v>122</v>
      </c>
      <c r="P140" s="37">
        <v>118</v>
      </c>
      <c r="Q140" s="37">
        <v>121</v>
      </c>
      <c r="R140" s="37">
        <v>123</v>
      </c>
      <c r="S140" s="37">
        <v>118</v>
      </c>
      <c r="T140" s="37">
        <v>111</v>
      </c>
      <c r="U140" s="37">
        <v>105</v>
      </c>
      <c r="V140" s="37">
        <v>145</v>
      </c>
      <c r="W140" s="37">
        <v>156</v>
      </c>
      <c r="X140" s="37">
        <v>156</v>
      </c>
      <c r="Y140" s="37">
        <v>157</v>
      </c>
      <c r="Z140" s="37">
        <v>156</v>
      </c>
      <c r="AA140" s="37">
        <v>158</v>
      </c>
      <c r="AB140" s="37">
        <v>169</v>
      </c>
      <c r="AC140" s="37">
        <v>170</v>
      </c>
      <c r="AD140" s="37">
        <v>173</v>
      </c>
      <c r="AE140" s="37">
        <v>174</v>
      </c>
      <c r="AF140" s="37">
        <v>175</v>
      </c>
      <c r="AG140" s="37">
        <v>183</v>
      </c>
      <c r="AH140" s="37">
        <v>195</v>
      </c>
      <c r="AI140" s="37">
        <v>193</v>
      </c>
      <c r="AJ140" s="37">
        <v>180</v>
      </c>
      <c r="AK140" s="37">
        <v>191</v>
      </c>
      <c r="AL140" s="37">
        <v>190</v>
      </c>
      <c r="AM140" s="37">
        <v>190</v>
      </c>
      <c r="AN140" s="37">
        <v>189</v>
      </c>
      <c r="AO140" s="37">
        <v>178</v>
      </c>
      <c r="AP140" s="36">
        <v>59</v>
      </c>
      <c r="AQ140" s="36">
        <v>41</v>
      </c>
      <c r="AR140" s="36">
        <v>49</v>
      </c>
      <c r="AS140" s="36">
        <v>39</v>
      </c>
      <c r="AT140" s="36">
        <v>37</v>
      </c>
      <c r="AU140" s="36">
        <v>36</v>
      </c>
      <c r="AV140" s="36">
        <v>33</v>
      </c>
      <c r="AW140" s="36">
        <v>34</v>
      </c>
      <c r="AX140" s="36">
        <v>31</v>
      </c>
      <c r="AY140" s="36">
        <v>8</v>
      </c>
      <c r="AZ140" s="36">
        <v>5</v>
      </c>
      <c r="BA140" s="36">
        <v>5</v>
      </c>
      <c r="BB140" s="36">
        <v>5</v>
      </c>
      <c r="BC140" s="36">
        <v>5</v>
      </c>
      <c r="BD140" s="36">
        <v>5</v>
      </c>
      <c r="BE140" s="38"/>
      <c r="BF140" s="38"/>
      <c r="BG140" s="38"/>
      <c r="BH140" s="38"/>
    </row>
    <row r="141" spans="1:60" ht="15" customHeight="1">
      <c r="A141" s="24" t="s">
        <v>555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6">
        <v>10</v>
      </c>
      <c r="AM141" s="36">
        <v>10</v>
      </c>
      <c r="AN141" s="36">
        <v>10</v>
      </c>
      <c r="AO141" s="38"/>
      <c r="AP141" s="38"/>
      <c r="AQ141" s="38"/>
      <c r="AR141" s="36">
        <v>8</v>
      </c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</row>
    <row r="142" spans="1:60" ht="15" customHeight="1">
      <c r="A142" s="10" t="s">
        <v>163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</row>
    <row r="143" spans="1:60" ht="15" customHeight="1">
      <c r="A143" s="12" t="s">
        <v>164</v>
      </c>
      <c r="B143" s="37">
        <v>4027</v>
      </c>
      <c r="C143" s="37">
        <v>3637</v>
      </c>
      <c r="D143" s="37">
        <v>3374</v>
      </c>
      <c r="E143" s="37">
        <v>3178</v>
      </c>
      <c r="F143" s="37">
        <v>2862</v>
      </c>
      <c r="G143" s="37">
        <v>2625</v>
      </c>
      <c r="H143" s="37">
        <v>2527</v>
      </c>
      <c r="I143" s="37">
        <v>2377</v>
      </c>
      <c r="J143" s="37">
        <v>2175</v>
      </c>
      <c r="K143" s="37">
        <v>1983</v>
      </c>
      <c r="L143" s="37">
        <v>2160</v>
      </c>
      <c r="M143" s="37">
        <v>2014</v>
      </c>
      <c r="N143" s="37">
        <v>1995</v>
      </c>
      <c r="O143" s="37">
        <v>1986</v>
      </c>
      <c r="P143" s="37">
        <v>1972</v>
      </c>
      <c r="Q143" s="37">
        <v>1863</v>
      </c>
      <c r="R143" s="37">
        <v>1708</v>
      </c>
      <c r="S143" s="37">
        <v>1704</v>
      </c>
      <c r="T143" s="37">
        <v>1601</v>
      </c>
      <c r="U143" s="37">
        <v>1468</v>
      </c>
      <c r="V143" s="37">
        <v>1416</v>
      </c>
      <c r="W143" s="37">
        <v>1502</v>
      </c>
      <c r="X143" s="37">
        <v>1355</v>
      </c>
      <c r="Y143" s="37">
        <v>1225</v>
      </c>
      <c r="Z143" s="37">
        <v>1107</v>
      </c>
      <c r="AA143" s="37">
        <v>1034</v>
      </c>
      <c r="AB143" s="37">
        <v>949</v>
      </c>
      <c r="AC143" s="37">
        <v>853</v>
      </c>
      <c r="AD143" s="37">
        <v>772</v>
      </c>
      <c r="AE143" s="37">
        <v>729</v>
      </c>
      <c r="AF143" s="37">
        <v>671</v>
      </c>
      <c r="AG143" s="37">
        <v>614</v>
      </c>
      <c r="AH143" s="37">
        <v>591</v>
      </c>
      <c r="AI143" s="37">
        <v>585</v>
      </c>
      <c r="AJ143" s="37">
        <v>552</v>
      </c>
      <c r="AK143" s="37">
        <v>548</v>
      </c>
      <c r="AL143" s="37">
        <v>486</v>
      </c>
      <c r="AM143" s="37">
        <v>459</v>
      </c>
      <c r="AN143" s="37">
        <v>457</v>
      </c>
      <c r="AO143" s="37">
        <v>433</v>
      </c>
      <c r="AP143" s="37">
        <v>289</v>
      </c>
      <c r="AQ143" s="37">
        <v>257</v>
      </c>
      <c r="AR143" s="37">
        <v>264</v>
      </c>
      <c r="AS143" s="37">
        <v>274</v>
      </c>
      <c r="AT143" s="37">
        <v>274</v>
      </c>
      <c r="AU143" s="37">
        <v>222</v>
      </c>
      <c r="AV143" s="37">
        <v>241</v>
      </c>
      <c r="AW143" s="37">
        <v>258</v>
      </c>
      <c r="AX143" s="37">
        <v>176</v>
      </c>
      <c r="AY143" s="37">
        <v>139</v>
      </c>
      <c r="AZ143" s="37">
        <v>110</v>
      </c>
      <c r="BA143" s="37">
        <v>103</v>
      </c>
      <c r="BB143" s="36">
        <v>97</v>
      </c>
      <c r="BC143" s="36">
        <v>72</v>
      </c>
      <c r="BD143" s="36">
        <v>51</v>
      </c>
      <c r="BE143" s="38"/>
      <c r="BF143" s="38"/>
      <c r="BG143" s="38"/>
      <c r="BH143" s="38"/>
    </row>
    <row r="144" spans="1:60" ht="15" customHeight="1">
      <c r="A144" s="15" t="s">
        <v>165</v>
      </c>
      <c r="B144" s="37">
        <v>3960</v>
      </c>
      <c r="C144" s="37">
        <v>3580</v>
      </c>
      <c r="D144" s="37">
        <v>3330</v>
      </c>
      <c r="E144" s="37">
        <v>3140</v>
      </c>
      <c r="F144" s="37">
        <v>2830</v>
      </c>
      <c r="G144" s="37">
        <v>2580</v>
      </c>
      <c r="H144" s="37">
        <v>2480</v>
      </c>
      <c r="I144" s="37">
        <v>2330</v>
      </c>
      <c r="J144" s="37">
        <v>2130</v>
      </c>
      <c r="K144" s="37">
        <v>1930</v>
      </c>
      <c r="L144" s="37">
        <v>2120</v>
      </c>
      <c r="M144" s="37">
        <v>1718</v>
      </c>
      <c r="N144" s="37">
        <v>1870</v>
      </c>
      <c r="O144" s="37">
        <v>1860</v>
      </c>
      <c r="P144" s="37">
        <v>1769</v>
      </c>
      <c r="Q144" s="37">
        <v>1735</v>
      </c>
      <c r="R144" s="37">
        <v>1585</v>
      </c>
      <c r="S144" s="37">
        <v>1580</v>
      </c>
      <c r="T144" s="37">
        <v>1490</v>
      </c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7">
        <v>357</v>
      </c>
      <c r="AL144" s="37">
        <v>306</v>
      </c>
      <c r="AM144" s="37">
        <v>279</v>
      </c>
      <c r="AN144" s="37">
        <v>278</v>
      </c>
      <c r="AO144" s="37">
        <v>254</v>
      </c>
      <c r="AP144" s="37">
        <v>230</v>
      </c>
      <c r="AQ144" s="37">
        <v>216</v>
      </c>
      <c r="AR144" s="37">
        <v>223</v>
      </c>
      <c r="AS144" s="38"/>
      <c r="AT144" s="38"/>
      <c r="AU144" s="37">
        <v>186</v>
      </c>
      <c r="AV144" s="38"/>
      <c r="AW144" s="37">
        <v>224</v>
      </c>
      <c r="AX144" s="37">
        <v>145</v>
      </c>
      <c r="AY144" s="37">
        <v>131</v>
      </c>
      <c r="AZ144" s="38"/>
      <c r="BA144" s="36">
        <v>98</v>
      </c>
      <c r="BB144" s="36">
        <v>92</v>
      </c>
      <c r="BC144" s="36">
        <v>67</v>
      </c>
      <c r="BD144" s="36">
        <v>46</v>
      </c>
      <c r="BE144" s="38"/>
      <c r="BF144" s="38"/>
      <c r="BG144" s="38"/>
      <c r="BH144" s="38"/>
    </row>
    <row r="145" spans="1:60" ht="15" customHeight="1">
      <c r="A145" s="15" t="s">
        <v>554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7">
        <v>170</v>
      </c>
      <c r="AM145" s="37">
        <v>170</v>
      </c>
      <c r="AN145" s="37">
        <v>169</v>
      </c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</row>
    <row r="146" spans="1:60" ht="15" customHeight="1">
      <c r="A146" s="15" t="s">
        <v>166</v>
      </c>
      <c r="B146" s="38"/>
      <c r="C146" s="38"/>
      <c r="D146" s="38"/>
      <c r="E146" s="36">
        <v>38</v>
      </c>
      <c r="F146" s="36">
        <v>32</v>
      </c>
      <c r="G146" s="36">
        <v>45</v>
      </c>
      <c r="H146" s="36">
        <v>47</v>
      </c>
      <c r="I146" s="36">
        <v>47</v>
      </c>
      <c r="J146" s="36">
        <v>45</v>
      </c>
      <c r="K146" s="36">
        <v>53</v>
      </c>
      <c r="L146" s="36">
        <v>40</v>
      </c>
      <c r="M146" s="36">
        <v>43</v>
      </c>
      <c r="N146" s="37">
        <v>124</v>
      </c>
      <c r="O146" s="37">
        <v>122</v>
      </c>
      <c r="P146" s="37">
        <v>118</v>
      </c>
      <c r="Q146" s="37">
        <v>121</v>
      </c>
      <c r="R146" s="37">
        <v>123</v>
      </c>
      <c r="S146" s="37">
        <v>118</v>
      </c>
      <c r="T146" s="37">
        <v>111</v>
      </c>
      <c r="U146" s="37">
        <v>105</v>
      </c>
      <c r="V146" s="37">
        <v>145</v>
      </c>
      <c r="W146" s="37">
        <v>156</v>
      </c>
      <c r="X146" s="37">
        <v>156</v>
      </c>
      <c r="Y146" s="37">
        <v>157</v>
      </c>
      <c r="Z146" s="37">
        <v>156</v>
      </c>
      <c r="AA146" s="37">
        <v>158</v>
      </c>
      <c r="AB146" s="37">
        <v>169</v>
      </c>
      <c r="AC146" s="37">
        <v>170</v>
      </c>
      <c r="AD146" s="37">
        <v>173</v>
      </c>
      <c r="AE146" s="37">
        <v>174</v>
      </c>
      <c r="AF146" s="37">
        <v>175</v>
      </c>
      <c r="AG146" s="37">
        <v>183</v>
      </c>
      <c r="AH146" s="37">
        <v>195</v>
      </c>
      <c r="AI146" s="37">
        <v>193</v>
      </c>
      <c r="AJ146" s="37">
        <v>180</v>
      </c>
      <c r="AK146" s="37">
        <v>191</v>
      </c>
      <c r="AL146" s="38"/>
      <c r="AM146" s="38"/>
      <c r="AN146" s="38"/>
      <c r="AO146" s="37">
        <v>178</v>
      </c>
      <c r="AP146" s="36">
        <v>59</v>
      </c>
      <c r="AQ146" s="36">
        <v>41</v>
      </c>
      <c r="AR146" s="36">
        <v>41</v>
      </c>
      <c r="AS146" s="36">
        <v>39</v>
      </c>
      <c r="AT146" s="36">
        <v>37</v>
      </c>
      <c r="AU146" s="36">
        <v>36</v>
      </c>
      <c r="AV146" s="36">
        <v>33</v>
      </c>
      <c r="AW146" s="36">
        <v>34</v>
      </c>
      <c r="AX146" s="36">
        <v>31</v>
      </c>
      <c r="AY146" s="36">
        <v>8</v>
      </c>
      <c r="AZ146" s="36">
        <v>5</v>
      </c>
      <c r="BA146" s="36">
        <v>5</v>
      </c>
      <c r="BB146" s="36">
        <v>5</v>
      </c>
      <c r="BC146" s="36">
        <v>5</v>
      </c>
      <c r="BD146" s="36">
        <v>5</v>
      </c>
      <c r="BE146" s="38"/>
      <c r="BF146" s="38"/>
      <c r="BG146" s="38"/>
      <c r="BH146" s="38"/>
    </row>
    <row r="147" spans="1:60" ht="15" customHeight="1">
      <c r="A147" s="10" t="s">
        <v>167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</row>
    <row r="148" spans="1:60" ht="15" customHeight="1">
      <c r="A148" s="12" t="s">
        <v>168</v>
      </c>
      <c r="B148" s="38">
        <v>11172</v>
      </c>
      <c r="C148" s="38">
        <v>10510</v>
      </c>
      <c r="D148" s="37">
        <v>9819</v>
      </c>
      <c r="E148" s="37">
        <v>9779</v>
      </c>
      <c r="F148" s="37">
        <v>9083</v>
      </c>
      <c r="G148" s="37">
        <v>9050</v>
      </c>
      <c r="H148" s="37">
        <v>8577</v>
      </c>
      <c r="I148" s="37">
        <v>8052</v>
      </c>
      <c r="J148" s="37">
        <v>9170</v>
      </c>
      <c r="K148" s="37">
        <v>8690</v>
      </c>
      <c r="L148" s="37">
        <v>7707</v>
      </c>
      <c r="M148" s="37">
        <v>7046</v>
      </c>
      <c r="N148" s="37">
        <v>6316</v>
      </c>
      <c r="O148" s="37">
        <v>6096</v>
      </c>
      <c r="P148" s="37">
        <v>5197</v>
      </c>
      <c r="Q148" s="37">
        <v>5207</v>
      </c>
      <c r="R148" s="37">
        <v>4763</v>
      </c>
      <c r="S148" s="37">
        <v>4462</v>
      </c>
      <c r="T148" s="37">
        <v>4015</v>
      </c>
      <c r="U148" s="37">
        <v>3878</v>
      </c>
      <c r="V148" s="37">
        <v>3548</v>
      </c>
      <c r="W148" s="37">
        <v>3315</v>
      </c>
      <c r="X148" s="37">
        <v>2860</v>
      </c>
      <c r="Y148" s="37">
        <v>2855</v>
      </c>
      <c r="Z148" s="37">
        <v>2657</v>
      </c>
      <c r="AA148" s="37">
        <v>2523</v>
      </c>
      <c r="AB148" s="37">
        <v>2238</v>
      </c>
      <c r="AC148" s="37">
        <v>1949</v>
      </c>
      <c r="AD148" s="37">
        <v>2052</v>
      </c>
      <c r="AE148" s="37">
        <v>1919</v>
      </c>
      <c r="AF148" s="37">
        <v>1834</v>
      </c>
      <c r="AG148" s="37">
        <v>1563</v>
      </c>
      <c r="AH148" s="37">
        <v>1542</v>
      </c>
      <c r="AI148" s="37">
        <v>1471</v>
      </c>
      <c r="AJ148" s="37">
        <v>1343</v>
      </c>
      <c r="AK148" s="37">
        <v>1314</v>
      </c>
      <c r="AL148" s="37">
        <v>1261</v>
      </c>
      <c r="AM148" s="37">
        <v>1160</v>
      </c>
      <c r="AN148" s="37">
        <v>1052</v>
      </c>
      <c r="AO148" s="37">
        <v>1111</v>
      </c>
      <c r="AP148" s="37">
        <v>608</v>
      </c>
      <c r="AQ148" s="37">
        <v>492</v>
      </c>
      <c r="AR148" s="37">
        <v>447</v>
      </c>
      <c r="AS148" s="37">
        <v>408</v>
      </c>
      <c r="AT148" s="37">
        <v>369</v>
      </c>
      <c r="AU148" s="37">
        <v>344</v>
      </c>
      <c r="AV148" s="37">
        <v>293</v>
      </c>
      <c r="AW148" s="37">
        <v>297</v>
      </c>
      <c r="AX148" s="37">
        <v>244</v>
      </c>
      <c r="AY148" s="37">
        <v>705</v>
      </c>
      <c r="AZ148" s="37">
        <v>153</v>
      </c>
      <c r="BA148" s="37">
        <v>124</v>
      </c>
      <c r="BB148" s="37">
        <v>108</v>
      </c>
      <c r="BC148" s="36">
        <v>99</v>
      </c>
      <c r="BD148" s="36">
        <v>57</v>
      </c>
      <c r="BE148" s="38"/>
      <c r="BF148" s="38"/>
      <c r="BG148" s="38"/>
      <c r="BH148" s="38"/>
    </row>
    <row r="149" spans="1:60" ht="15" customHeight="1">
      <c r="A149" s="15" t="s">
        <v>169</v>
      </c>
      <c r="B149" s="38">
        <v>11172</v>
      </c>
      <c r="C149" s="38">
        <v>10510</v>
      </c>
      <c r="D149" s="37">
        <v>9819</v>
      </c>
      <c r="E149" s="37">
        <v>9779</v>
      </c>
      <c r="F149" s="37">
        <v>9083</v>
      </c>
      <c r="G149" s="37">
        <v>9050</v>
      </c>
      <c r="H149" s="37">
        <v>8577</v>
      </c>
      <c r="I149" s="37">
        <v>8052</v>
      </c>
      <c r="J149" s="37">
        <v>9170</v>
      </c>
      <c r="K149" s="37">
        <v>8690</v>
      </c>
      <c r="L149" s="37">
        <v>7707</v>
      </c>
      <c r="M149" s="37">
        <v>7046</v>
      </c>
      <c r="N149" s="37">
        <v>6316</v>
      </c>
      <c r="O149" s="37">
        <v>6096</v>
      </c>
      <c r="P149" s="37">
        <v>5197</v>
      </c>
      <c r="Q149" s="37">
        <v>5207</v>
      </c>
      <c r="R149" s="37">
        <v>4763</v>
      </c>
      <c r="S149" s="37">
        <v>4462</v>
      </c>
      <c r="T149" s="37">
        <v>4015</v>
      </c>
      <c r="U149" s="37">
        <v>3878</v>
      </c>
      <c r="V149" s="37">
        <v>3548</v>
      </c>
      <c r="W149" s="37">
        <v>3315</v>
      </c>
      <c r="X149" s="37">
        <v>2860</v>
      </c>
      <c r="Y149" s="37">
        <v>2855</v>
      </c>
      <c r="Z149" s="37">
        <v>2657</v>
      </c>
      <c r="AA149" s="37">
        <v>2523</v>
      </c>
      <c r="AB149" s="37">
        <v>2238</v>
      </c>
      <c r="AC149" s="37">
        <v>1949</v>
      </c>
      <c r="AD149" s="37">
        <v>2052</v>
      </c>
      <c r="AE149" s="37">
        <v>1919</v>
      </c>
      <c r="AF149" s="37">
        <v>1834</v>
      </c>
      <c r="AG149" s="37">
        <v>1563</v>
      </c>
      <c r="AH149" s="37">
        <v>1542</v>
      </c>
      <c r="AI149" s="37">
        <v>1471</v>
      </c>
      <c r="AJ149" s="37">
        <v>1343</v>
      </c>
      <c r="AK149" s="37">
        <v>1314</v>
      </c>
      <c r="AL149" s="37">
        <v>1261</v>
      </c>
      <c r="AM149" s="37">
        <v>1160</v>
      </c>
      <c r="AN149" s="37">
        <v>1052</v>
      </c>
      <c r="AO149" s="37">
        <v>1111</v>
      </c>
      <c r="AP149" s="37">
        <v>608</v>
      </c>
      <c r="AQ149" s="37">
        <v>492</v>
      </c>
      <c r="AR149" s="37">
        <v>447</v>
      </c>
      <c r="AS149" s="37">
        <v>408</v>
      </c>
      <c r="AT149" s="37">
        <v>369</v>
      </c>
      <c r="AU149" s="37">
        <v>344</v>
      </c>
      <c r="AV149" s="37">
        <v>293</v>
      </c>
      <c r="AW149" s="37">
        <v>297</v>
      </c>
      <c r="AX149" s="37">
        <v>244</v>
      </c>
      <c r="AY149" s="37">
        <v>705</v>
      </c>
      <c r="AZ149" s="37">
        <v>153</v>
      </c>
      <c r="BA149" s="37">
        <v>124</v>
      </c>
      <c r="BB149" s="37">
        <v>108</v>
      </c>
      <c r="BC149" s="36">
        <v>99</v>
      </c>
      <c r="BD149" s="36">
        <v>57</v>
      </c>
      <c r="BE149" s="38"/>
      <c r="BF149" s="38"/>
      <c r="BG149" s="38"/>
      <c r="BH149" s="38"/>
    </row>
    <row r="150" spans="1:60" ht="15" customHeight="1">
      <c r="A150" s="10" t="s">
        <v>170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</row>
    <row r="151" spans="1:60" ht="15" customHeight="1">
      <c r="A151" s="12" t="s">
        <v>553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21">
        <v>-1</v>
      </c>
      <c r="AY151" s="21">
        <v>-31</v>
      </c>
      <c r="AZ151" s="38"/>
      <c r="BA151" s="38"/>
      <c r="BB151" s="38"/>
      <c r="BC151" s="38"/>
      <c r="BD151" s="38"/>
      <c r="BE151" s="38"/>
      <c r="BF151" s="36">
        <v>2</v>
      </c>
      <c r="BG151" s="36">
        <v>3</v>
      </c>
      <c r="BH151" s="36">
        <v>3</v>
      </c>
    </row>
    <row r="152" spans="1:60" ht="15" customHeight="1">
      <c r="A152" s="12" t="s">
        <v>171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21">
        <v>-1</v>
      </c>
      <c r="AY152" s="21">
        <v>-31</v>
      </c>
      <c r="AZ152" s="38"/>
      <c r="BA152" s="38"/>
      <c r="BB152" s="38"/>
      <c r="BC152" s="38"/>
      <c r="BD152" s="38"/>
      <c r="BE152" s="38"/>
      <c r="BF152" s="36">
        <v>2</v>
      </c>
      <c r="BG152" s="36">
        <v>3</v>
      </c>
      <c r="BH152" s="36">
        <v>3</v>
      </c>
    </row>
    <row r="153" spans="1:60" ht="15" customHeight="1">
      <c r="A153" s="15" t="s">
        <v>172</v>
      </c>
      <c r="B153" s="37">
        <v>3357.5</v>
      </c>
      <c r="C153" s="37">
        <v>3646.64</v>
      </c>
      <c r="D153" s="37">
        <v>2813.98</v>
      </c>
      <c r="E153" s="37">
        <v>2704.96</v>
      </c>
      <c r="F153" s="37">
        <v>2758.68</v>
      </c>
      <c r="G153" s="37">
        <v>3207.4</v>
      </c>
      <c r="H153" s="37">
        <v>2410.29</v>
      </c>
      <c r="I153" s="37">
        <v>2376.3200000000002</v>
      </c>
      <c r="J153" s="37">
        <v>2475.86</v>
      </c>
      <c r="K153" s="37">
        <v>2647.29</v>
      </c>
      <c r="L153" s="37">
        <v>1973.42</v>
      </c>
      <c r="M153" s="37">
        <v>1901.53</v>
      </c>
      <c r="N153" s="37">
        <v>1879.41</v>
      </c>
      <c r="O153" s="37">
        <v>2012.92</v>
      </c>
      <c r="P153" s="37">
        <v>1445.7</v>
      </c>
      <c r="Q153" s="37">
        <v>1409.36</v>
      </c>
      <c r="R153" s="37">
        <v>1360.38</v>
      </c>
      <c r="S153" s="37">
        <v>1339.05</v>
      </c>
      <c r="T153" s="37">
        <v>1054.6500000000001</v>
      </c>
      <c r="U153" s="37">
        <v>1006.46</v>
      </c>
      <c r="V153" s="37">
        <v>986.71</v>
      </c>
      <c r="W153" s="37">
        <v>1029.3699999999999</v>
      </c>
      <c r="X153" s="37">
        <v>797.9</v>
      </c>
      <c r="Y153" s="37">
        <v>767.88</v>
      </c>
      <c r="Z153" s="37">
        <v>821.6</v>
      </c>
      <c r="AA153" s="37">
        <v>936.94</v>
      </c>
      <c r="AB153" s="37">
        <v>754.45</v>
      </c>
      <c r="AC153" s="37">
        <v>488.4</v>
      </c>
      <c r="AD153" s="37">
        <v>606</v>
      </c>
      <c r="AE153" s="37">
        <v>619.20000000000005</v>
      </c>
      <c r="AF153" s="37">
        <v>520.20000000000005</v>
      </c>
      <c r="AG153" s="37">
        <v>498.6</v>
      </c>
      <c r="AH153" s="37">
        <v>494.4</v>
      </c>
      <c r="AI153" s="37">
        <v>490.2</v>
      </c>
      <c r="AJ153" s="37">
        <v>447.6</v>
      </c>
      <c r="AK153" s="37">
        <v>447.6</v>
      </c>
      <c r="AL153" s="37">
        <v>757</v>
      </c>
      <c r="AM153" s="37">
        <v>763</v>
      </c>
      <c r="AN153" s="37">
        <v>694</v>
      </c>
      <c r="AO153" s="37">
        <v>537.6</v>
      </c>
      <c r="AP153" s="37">
        <v>211.8</v>
      </c>
      <c r="AQ153" s="37">
        <v>314</v>
      </c>
      <c r="AR153" s="37">
        <v>274</v>
      </c>
      <c r="AS153" s="37">
        <v>273</v>
      </c>
      <c r="AT153" s="37">
        <v>239</v>
      </c>
      <c r="AU153" s="37">
        <v>224</v>
      </c>
      <c r="AV153" s="37">
        <v>170</v>
      </c>
      <c r="AW153" s="37">
        <v>184</v>
      </c>
      <c r="AX153" s="37">
        <v>179</v>
      </c>
      <c r="AY153" s="37">
        <v>1106</v>
      </c>
      <c r="AZ153" s="37">
        <v>103</v>
      </c>
      <c r="BA153" s="36">
        <v>76</v>
      </c>
      <c r="BB153" s="36">
        <v>70</v>
      </c>
      <c r="BC153" s="36">
        <v>64</v>
      </c>
      <c r="BD153" s="38"/>
      <c r="BE153" s="38"/>
      <c r="BF153" s="38"/>
      <c r="BG153" s="38"/>
      <c r="BH153" s="38"/>
    </row>
    <row r="154" spans="1:60" ht="15" customHeight="1">
      <c r="A154" s="20" t="s">
        <v>173</v>
      </c>
      <c r="B154" s="37">
        <v>4250</v>
      </c>
      <c r="C154" s="37">
        <v>4616</v>
      </c>
      <c r="D154" s="37">
        <v>3562</v>
      </c>
      <c r="E154" s="37">
        <v>3424</v>
      </c>
      <c r="F154" s="37">
        <v>3492</v>
      </c>
      <c r="G154" s="37">
        <v>4060</v>
      </c>
      <c r="H154" s="37">
        <v>3051</v>
      </c>
      <c r="I154" s="37">
        <v>3008</v>
      </c>
      <c r="J154" s="37">
        <v>3134</v>
      </c>
      <c r="K154" s="37">
        <v>3351</v>
      </c>
      <c r="L154" s="37">
        <v>2498</v>
      </c>
      <c r="M154" s="37">
        <v>2407</v>
      </c>
      <c r="N154" s="37">
        <v>2379</v>
      </c>
      <c r="O154" s="37">
        <v>2548</v>
      </c>
      <c r="P154" s="37">
        <v>1830</v>
      </c>
      <c r="Q154" s="37">
        <v>1784</v>
      </c>
      <c r="R154" s="37">
        <v>1722</v>
      </c>
      <c r="S154" s="37">
        <v>1695</v>
      </c>
      <c r="T154" s="37">
        <v>1335</v>
      </c>
      <c r="U154" s="37">
        <v>1274</v>
      </c>
      <c r="V154" s="37">
        <v>1249</v>
      </c>
      <c r="W154" s="37">
        <v>1303</v>
      </c>
      <c r="X154" s="37">
        <v>1010</v>
      </c>
      <c r="Y154" s="37">
        <v>972</v>
      </c>
      <c r="Z154" s="37">
        <v>1040</v>
      </c>
      <c r="AA154" s="37">
        <v>1186</v>
      </c>
      <c r="AB154" s="37">
        <v>955</v>
      </c>
      <c r="AC154" s="37">
        <v>814</v>
      </c>
      <c r="AD154" s="37">
        <v>1010</v>
      </c>
      <c r="AE154" s="37">
        <v>1032</v>
      </c>
      <c r="AF154" s="37">
        <v>867</v>
      </c>
      <c r="AG154" s="37">
        <v>831</v>
      </c>
      <c r="AH154" s="37">
        <v>824</v>
      </c>
      <c r="AI154" s="37">
        <v>817</v>
      </c>
      <c r="AJ154" s="37">
        <v>746</v>
      </c>
      <c r="AK154" s="37">
        <v>746</v>
      </c>
      <c r="AL154" s="37">
        <v>757</v>
      </c>
      <c r="AM154" s="37">
        <v>763</v>
      </c>
      <c r="AN154" s="37">
        <v>703</v>
      </c>
      <c r="AO154" s="37">
        <v>896</v>
      </c>
      <c r="AP154" s="37">
        <v>353</v>
      </c>
      <c r="AQ154" s="37">
        <v>314</v>
      </c>
      <c r="AR154" s="37">
        <v>274</v>
      </c>
      <c r="AS154" s="37">
        <v>273</v>
      </c>
      <c r="AT154" s="37">
        <v>239</v>
      </c>
      <c r="AU154" s="37">
        <v>224</v>
      </c>
      <c r="AV154" s="37">
        <v>170</v>
      </c>
      <c r="AW154" s="38"/>
      <c r="AX154" s="38"/>
      <c r="AY154" s="38"/>
      <c r="AZ154" s="37">
        <v>103</v>
      </c>
      <c r="BA154" s="38"/>
      <c r="BB154" s="38"/>
      <c r="BC154" s="38"/>
      <c r="BD154" s="38"/>
      <c r="BE154" s="38"/>
      <c r="BF154" s="38"/>
      <c r="BG154" s="38"/>
      <c r="BH154" s="38"/>
    </row>
    <row r="155" spans="1:60" ht="15" customHeight="1">
      <c r="A155" s="20" t="s">
        <v>174</v>
      </c>
      <c r="B155" s="37">
        <v>892.5</v>
      </c>
      <c r="C155" s="37">
        <v>969.36</v>
      </c>
      <c r="D155" s="37">
        <v>748.02</v>
      </c>
      <c r="E155" s="37">
        <v>719.04</v>
      </c>
      <c r="F155" s="37">
        <v>733.32</v>
      </c>
      <c r="G155" s="37">
        <v>852.6</v>
      </c>
      <c r="H155" s="37">
        <v>640.71</v>
      </c>
      <c r="I155" s="37">
        <v>631.67999999999995</v>
      </c>
      <c r="J155" s="37">
        <v>658.14</v>
      </c>
      <c r="K155" s="37">
        <v>703.71</v>
      </c>
      <c r="L155" s="37">
        <v>524.58000000000004</v>
      </c>
      <c r="M155" s="37">
        <v>505.47</v>
      </c>
      <c r="N155" s="37">
        <v>499.59</v>
      </c>
      <c r="O155" s="37">
        <v>535.08000000000004</v>
      </c>
      <c r="P155" s="37">
        <v>384.3</v>
      </c>
      <c r="Q155" s="37">
        <v>374.64</v>
      </c>
      <c r="R155" s="37">
        <v>361.62</v>
      </c>
      <c r="S155" s="37">
        <v>355.95</v>
      </c>
      <c r="T155" s="37">
        <v>280.35000000000002</v>
      </c>
      <c r="U155" s="37">
        <v>267.54000000000002</v>
      </c>
      <c r="V155" s="37">
        <v>262.29000000000002</v>
      </c>
      <c r="W155" s="37">
        <v>273.63</v>
      </c>
      <c r="X155" s="37">
        <v>212.1</v>
      </c>
      <c r="Y155" s="37">
        <v>204.12</v>
      </c>
      <c r="Z155" s="37">
        <v>218.4</v>
      </c>
      <c r="AA155" s="37">
        <v>249.06</v>
      </c>
      <c r="AB155" s="37">
        <v>200.55</v>
      </c>
      <c r="AC155" s="37">
        <v>325.60000000000002</v>
      </c>
      <c r="AD155" s="37">
        <v>404</v>
      </c>
      <c r="AE155" s="37">
        <v>412.8</v>
      </c>
      <c r="AF155" s="37">
        <v>346.8</v>
      </c>
      <c r="AG155" s="37">
        <v>332.4</v>
      </c>
      <c r="AH155" s="37">
        <v>329.6</v>
      </c>
      <c r="AI155" s="37">
        <v>326.8</v>
      </c>
      <c r="AJ155" s="37">
        <v>298.39999999999998</v>
      </c>
      <c r="AK155" s="37">
        <v>298.39999999999998</v>
      </c>
      <c r="AL155" s="37">
        <v>302.8</v>
      </c>
      <c r="AM155" s="37">
        <v>305.2</v>
      </c>
      <c r="AN155" s="37">
        <v>281.2</v>
      </c>
      <c r="AO155" s="37">
        <v>358.4</v>
      </c>
      <c r="AP155" s="37">
        <v>141.19999999999999</v>
      </c>
      <c r="AQ155" s="37">
        <v>125.6</v>
      </c>
      <c r="AR155" s="37">
        <v>109.6</v>
      </c>
      <c r="AS155" s="37">
        <v>109.2</v>
      </c>
      <c r="AT155" s="36">
        <v>95.6</v>
      </c>
      <c r="AU155" s="36">
        <v>89.6</v>
      </c>
      <c r="AV155" s="36">
        <v>68</v>
      </c>
      <c r="AW155" s="38"/>
      <c r="AX155" s="38"/>
      <c r="AY155" s="38"/>
      <c r="AZ155" s="36">
        <v>41.2</v>
      </c>
      <c r="BA155" s="38"/>
      <c r="BB155" s="38"/>
      <c r="BC155" s="38"/>
      <c r="BD155" s="38"/>
      <c r="BE155" s="38"/>
      <c r="BF155" s="38"/>
      <c r="BG155" s="38"/>
      <c r="BH155" s="38"/>
    </row>
    <row r="156" spans="1:60" ht="15" customHeight="1">
      <c r="A156" s="10" t="s">
        <v>179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</row>
    <row r="157" spans="1:60" ht="15" customHeight="1">
      <c r="A157" s="12" t="s">
        <v>180</v>
      </c>
      <c r="B157" s="38">
        <v>15696</v>
      </c>
      <c r="C157" s="38">
        <v>14224</v>
      </c>
      <c r="D157" s="38">
        <v>12615</v>
      </c>
      <c r="E157" s="38">
        <v>15741</v>
      </c>
      <c r="F157" s="38">
        <v>11963</v>
      </c>
      <c r="G157" s="37">
        <v>8568</v>
      </c>
      <c r="H157" s="37">
        <v>6853</v>
      </c>
      <c r="I157" s="37">
        <v>9625</v>
      </c>
      <c r="J157" s="37">
        <v>4395</v>
      </c>
      <c r="K157" s="37">
        <v>6687</v>
      </c>
      <c r="L157" s="37">
        <v>7465</v>
      </c>
      <c r="M157" s="38">
        <v>10285</v>
      </c>
      <c r="N157" s="37">
        <v>9194</v>
      </c>
      <c r="O157" s="38">
        <v>10394</v>
      </c>
      <c r="P157" s="37">
        <v>9497</v>
      </c>
      <c r="Q157" s="38">
        <v>11219</v>
      </c>
      <c r="R157" s="37">
        <v>7846</v>
      </c>
      <c r="S157" s="37">
        <v>5178</v>
      </c>
      <c r="T157" s="37">
        <v>4902</v>
      </c>
      <c r="U157" s="37">
        <v>7349</v>
      </c>
      <c r="V157" s="37">
        <v>6091</v>
      </c>
      <c r="W157" s="37">
        <v>4616</v>
      </c>
      <c r="X157" s="37">
        <v>5429</v>
      </c>
      <c r="Y157" s="37">
        <v>6882</v>
      </c>
      <c r="Z157" s="37">
        <v>5137</v>
      </c>
      <c r="AA157" s="37">
        <v>5106</v>
      </c>
      <c r="AB157" s="37">
        <v>4988</v>
      </c>
      <c r="AC157" s="37">
        <v>6542</v>
      </c>
      <c r="AD157" s="37">
        <v>4707</v>
      </c>
      <c r="AE157" s="37">
        <v>3894</v>
      </c>
      <c r="AF157" s="37">
        <v>3064</v>
      </c>
      <c r="AG157" s="37">
        <v>3569</v>
      </c>
      <c r="AH157" s="37">
        <v>2627</v>
      </c>
      <c r="AI157" s="37">
        <v>2283</v>
      </c>
      <c r="AJ157" s="37">
        <v>1738</v>
      </c>
      <c r="AK157" s="37">
        <v>1561</v>
      </c>
      <c r="AL157" s="37">
        <v>896</v>
      </c>
      <c r="AM157" s="37">
        <v>719</v>
      </c>
      <c r="AN157" s="37">
        <v>512</v>
      </c>
      <c r="AO157" s="37">
        <v>701</v>
      </c>
      <c r="AP157" s="37">
        <v>806</v>
      </c>
      <c r="AQ157" s="37">
        <v>791</v>
      </c>
      <c r="AR157" s="37">
        <v>642</v>
      </c>
      <c r="AS157" s="37">
        <v>523</v>
      </c>
      <c r="AT157" s="37">
        <v>425</v>
      </c>
      <c r="AU157" s="37">
        <v>333</v>
      </c>
      <c r="AV157" s="37">
        <v>219</v>
      </c>
      <c r="AW157" s="36">
        <v>64</v>
      </c>
      <c r="AX157" s="21">
        <v>-59</v>
      </c>
      <c r="AY157" s="22">
        <v>-157</v>
      </c>
      <c r="AZ157" s="37">
        <v>205</v>
      </c>
      <c r="BA157" s="37">
        <v>302</v>
      </c>
      <c r="BB157" s="37">
        <v>227</v>
      </c>
      <c r="BC157" s="37">
        <v>240</v>
      </c>
      <c r="BD157" s="37">
        <v>233</v>
      </c>
      <c r="BE157" s="38"/>
      <c r="BF157" s="38"/>
      <c r="BG157" s="38"/>
      <c r="BH157" s="38"/>
    </row>
    <row r="158" spans="1:60" ht="15" customHeight="1">
      <c r="A158" s="12" t="s">
        <v>181</v>
      </c>
      <c r="B158" s="38">
        <v>15696</v>
      </c>
      <c r="C158" s="38">
        <v>14224</v>
      </c>
      <c r="D158" s="38">
        <v>12615</v>
      </c>
      <c r="E158" s="38">
        <v>15741</v>
      </c>
      <c r="F158" s="38">
        <v>11963</v>
      </c>
      <c r="G158" s="37">
        <v>8568</v>
      </c>
      <c r="H158" s="37">
        <v>6853</v>
      </c>
      <c r="I158" s="37">
        <v>9625</v>
      </c>
      <c r="J158" s="37">
        <v>4395</v>
      </c>
      <c r="K158" s="37">
        <v>6687</v>
      </c>
      <c r="L158" s="37">
        <v>7465</v>
      </c>
      <c r="M158" s="38">
        <v>10285</v>
      </c>
      <c r="N158" s="37">
        <v>9194</v>
      </c>
      <c r="O158" s="38">
        <v>10394</v>
      </c>
      <c r="P158" s="37">
        <v>9497</v>
      </c>
      <c r="Q158" s="38">
        <v>11219</v>
      </c>
      <c r="R158" s="37">
        <v>7846</v>
      </c>
      <c r="S158" s="37">
        <v>5178</v>
      </c>
      <c r="T158" s="37">
        <v>4902</v>
      </c>
      <c r="U158" s="37">
        <v>7349</v>
      </c>
      <c r="V158" s="37">
        <v>6091</v>
      </c>
      <c r="W158" s="37">
        <v>4616</v>
      </c>
      <c r="X158" s="37">
        <v>5429</v>
      </c>
      <c r="Y158" s="37">
        <v>6882</v>
      </c>
      <c r="Z158" s="37">
        <v>5137</v>
      </c>
      <c r="AA158" s="37">
        <v>5106</v>
      </c>
      <c r="AB158" s="37">
        <v>4988</v>
      </c>
      <c r="AC158" s="37">
        <v>6542</v>
      </c>
      <c r="AD158" s="37">
        <v>4707</v>
      </c>
      <c r="AE158" s="37">
        <v>3894</v>
      </c>
      <c r="AF158" s="37">
        <v>3064</v>
      </c>
      <c r="AG158" s="37">
        <v>3569</v>
      </c>
      <c r="AH158" s="37">
        <v>2627</v>
      </c>
      <c r="AI158" s="37">
        <v>2283</v>
      </c>
      <c r="AJ158" s="37">
        <v>1738</v>
      </c>
      <c r="AK158" s="37">
        <v>1561</v>
      </c>
      <c r="AL158" s="37">
        <v>896</v>
      </c>
      <c r="AM158" s="37">
        <v>719</v>
      </c>
      <c r="AN158" s="37">
        <v>512</v>
      </c>
      <c r="AO158" s="37">
        <v>701</v>
      </c>
      <c r="AP158" s="37">
        <v>806</v>
      </c>
      <c r="AQ158" s="37">
        <v>791</v>
      </c>
      <c r="AR158" s="37">
        <v>642</v>
      </c>
      <c r="AS158" s="37">
        <v>523</v>
      </c>
      <c r="AT158" s="37">
        <v>425</v>
      </c>
      <c r="AU158" s="37">
        <v>333</v>
      </c>
      <c r="AV158" s="37">
        <v>219</v>
      </c>
      <c r="AW158" s="36">
        <v>64</v>
      </c>
      <c r="AX158" s="21">
        <v>-59</v>
      </c>
      <c r="AY158" s="22">
        <v>-157</v>
      </c>
      <c r="AZ158" s="37">
        <v>205</v>
      </c>
      <c r="BA158" s="37">
        <v>302</v>
      </c>
      <c r="BB158" s="37">
        <v>227</v>
      </c>
      <c r="BC158" s="37">
        <v>240</v>
      </c>
      <c r="BD158" s="37">
        <v>233</v>
      </c>
      <c r="BE158" s="37">
        <v>251</v>
      </c>
      <c r="BF158" s="37">
        <v>131</v>
      </c>
      <c r="BG158" s="37">
        <v>129</v>
      </c>
      <c r="BH158" s="36">
        <v>95</v>
      </c>
    </row>
    <row r="159" spans="1:60" ht="15" customHeight="1">
      <c r="A159" s="12" t="s">
        <v>182</v>
      </c>
      <c r="B159" s="38">
        <v>15696</v>
      </c>
      <c r="C159" s="38">
        <v>14224</v>
      </c>
      <c r="D159" s="38">
        <v>12615</v>
      </c>
      <c r="E159" s="38">
        <v>15741</v>
      </c>
      <c r="F159" s="38">
        <v>11963</v>
      </c>
      <c r="G159" s="37">
        <v>8568</v>
      </c>
      <c r="H159" s="37">
        <v>6853</v>
      </c>
      <c r="I159" s="37">
        <v>9625</v>
      </c>
      <c r="J159" s="37">
        <v>4395</v>
      </c>
      <c r="K159" s="37">
        <v>6687</v>
      </c>
      <c r="L159" s="37">
        <v>7465</v>
      </c>
      <c r="M159" s="38">
        <v>10285</v>
      </c>
      <c r="N159" s="37">
        <v>9194</v>
      </c>
      <c r="O159" s="38">
        <v>10394</v>
      </c>
      <c r="P159" s="37">
        <v>9497</v>
      </c>
      <c r="Q159" s="38">
        <v>11219</v>
      </c>
      <c r="R159" s="37">
        <v>7846</v>
      </c>
      <c r="S159" s="37">
        <v>5178</v>
      </c>
      <c r="T159" s="37">
        <v>4902</v>
      </c>
      <c r="U159" s="37">
        <v>7349</v>
      </c>
      <c r="V159" s="37">
        <v>6091</v>
      </c>
      <c r="W159" s="37">
        <v>4616</v>
      </c>
      <c r="X159" s="37">
        <v>5429</v>
      </c>
      <c r="Y159" s="37">
        <v>6882</v>
      </c>
      <c r="Z159" s="37">
        <v>5137</v>
      </c>
      <c r="AA159" s="37">
        <v>5106</v>
      </c>
      <c r="AB159" s="37">
        <v>4987</v>
      </c>
      <c r="AC159" s="37">
        <v>6541</v>
      </c>
      <c r="AD159" s="37">
        <v>4704</v>
      </c>
      <c r="AE159" s="37">
        <v>3890</v>
      </c>
      <c r="AF159" s="37">
        <v>3059</v>
      </c>
      <c r="AG159" s="37">
        <v>3560</v>
      </c>
      <c r="AH159" s="37">
        <v>2620</v>
      </c>
      <c r="AI159" s="37">
        <v>2276</v>
      </c>
      <c r="AJ159" s="37">
        <v>1732</v>
      </c>
      <c r="AK159" s="37">
        <v>1554</v>
      </c>
      <c r="AL159" s="37">
        <v>891</v>
      </c>
      <c r="AM159" s="37">
        <v>715</v>
      </c>
      <c r="AN159" s="37">
        <v>509</v>
      </c>
      <c r="AO159" s="37">
        <v>696</v>
      </c>
      <c r="AP159" s="37">
        <v>802</v>
      </c>
      <c r="AQ159" s="37">
        <v>788</v>
      </c>
      <c r="AR159" s="37">
        <v>639</v>
      </c>
      <c r="AS159" s="37">
        <v>520</v>
      </c>
      <c r="AT159" s="37">
        <v>422</v>
      </c>
      <c r="AU159" s="37">
        <v>331</v>
      </c>
      <c r="AV159" s="37">
        <v>217</v>
      </c>
      <c r="AW159" s="36">
        <v>43</v>
      </c>
      <c r="AX159" s="21">
        <v>-59</v>
      </c>
      <c r="AY159" s="22">
        <v>-157</v>
      </c>
      <c r="AZ159" s="37">
        <v>137</v>
      </c>
      <c r="BA159" s="37">
        <v>205</v>
      </c>
      <c r="BB159" s="37">
        <v>150</v>
      </c>
      <c r="BC159" s="37">
        <v>159</v>
      </c>
      <c r="BD159" s="37">
        <v>153</v>
      </c>
      <c r="BE159" s="37">
        <v>251</v>
      </c>
      <c r="BF159" s="37">
        <v>131</v>
      </c>
      <c r="BG159" s="37">
        <v>129</v>
      </c>
      <c r="BH159" s="36">
        <v>95</v>
      </c>
    </row>
    <row r="160" spans="1:60" ht="15" customHeight="1">
      <c r="A160" s="12" t="s">
        <v>183</v>
      </c>
      <c r="B160" s="38">
        <v>17377</v>
      </c>
      <c r="C160" s="38">
        <v>14735</v>
      </c>
      <c r="D160" s="38">
        <v>13971</v>
      </c>
      <c r="E160" s="38">
        <v>17504</v>
      </c>
      <c r="F160" s="38">
        <v>14005</v>
      </c>
      <c r="G160" s="37">
        <v>9866</v>
      </c>
      <c r="H160" s="37">
        <v>8313</v>
      </c>
      <c r="I160" s="38">
        <v>10728</v>
      </c>
      <c r="J160" s="37">
        <v>5499</v>
      </c>
      <c r="K160" s="37">
        <v>8095</v>
      </c>
      <c r="L160" s="37">
        <v>8832</v>
      </c>
      <c r="M160" s="38">
        <v>12605</v>
      </c>
      <c r="N160" s="38">
        <v>10449</v>
      </c>
      <c r="O160" s="38">
        <v>12396</v>
      </c>
      <c r="P160" s="38">
        <v>11389</v>
      </c>
      <c r="Q160" s="38">
        <v>12922</v>
      </c>
      <c r="R160" s="37">
        <v>7991</v>
      </c>
      <c r="S160" s="37">
        <v>5973</v>
      </c>
      <c r="T160" s="37">
        <v>5636</v>
      </c>
      <c r="U160" s="37">
        <v>8943</v>
      </c>
      <c r="V160" s="37">
        <v>7075</v>
      </c>
      <c r="W160" s="37">
        <v>6616</v>
      </c>
      <c r="X160" s="37">
        <v>6286</v>
      </c>
      <c r="Y160" s="37">
        <v>7784</v>
      </c>
      <c r="Z160" s="37">
        <v>5736</v>
      </c>
      <c r="AA160" s="37">
        <v>5725</v>
      </c>
      <c r="AB160" s="37">
        <v>5465</v>
      </c>
      <c r="AC160" s="37">
        <v>7336</v>
      </c>
      <c r="AD160" s="37">
        <v>5128</v>
      </c>
      <c r="AE160" s="37">
        <v>4397</v>
      </c>
      <c r="AF160" s="37">
        <v>3341</v>
      </c>
      <c r="AG160" s="37">
        <v>4477</v>
      </c>
      <c r="AH160" s="37">
        <v>3114</v>
      </c>
      <c r="AI160" s="37">
        <v>2722</v>
      </c>
      <c r="AJ160" s="37">
        <v>2039</v>
      </c>
      <c r="AK160" s="37">
        <v>2609</v>
      </c>
      <c r="AL160" s="37">
        <v>1425</v>
      </c>
      <c r="AM160" s="37">
        <v>1268</v>
      </c>
      <c r="AN160" s="37">
        <v>930</v>
      </c>
      <c r="AO160" s="37">
        <v>1133</v>
      </c>
      <c r="AP160" s="37">
        <v>1332</v>
      </c>
      <c r="AQ160" s="37">
        <v>1386</v>
      </c>
      <c r="AR160" s="37">
        <v>1075</v>
      </c>
      <c r="AS160" s="37">
        <v>1137</v>
      </c>
      <c r="AT160" s="37">
        <v>747</v>
      </c>
      <c r="AU160" s="37">
        <v>554</v>
      </c>
      <c r="AV160" s="37">
        <v>368</v>
      </c>
      <c r="AW160" s="37">
        <v>521</v>
      </c>
      <c r="AX160" s="37">
        <v>534</v>
      </c>
      <c r="AY160" s="22">
        <v>-292</v>
      </c>
      <c r="AZ160" s="37">
        <v>395</v>
      </c>
      <c r="BA160" s="37">
        <v>536</v>
      </c>
      <c r="BB160" s="37">
        <v>389</v>
      </c>
      <c r="BC160" s="37">
        <v>408</v>
      </c>
      <c r="BD160" s="37">
        <v>405</v>
      </c>
      <c r="BE160" s="38"/>
      <c r="BF160" s="38"/>
      <c r="BG160" s="38"/>
      <c r="BH160" s="38"/>
    </row>
    <row r="161" spans="1:60" ht="15" customHeight="1">
      <c r="A161" s="12" t="s">
        <v>184</v>
      </c>
      <c r="B161" s="38">
        <v>21404</v>
      </c>
      <c r="C161" s="38">
        <v>18372</v>
      </c>
      <c r="D161" s="38">
        <v>17345</v>
      </c>
      <c r="E161" s="38">
        <v>20682</v>
      </c>
      <c r="F161" s="38">
        <v>16867</v>
      </c>
      <c r="G161" s="38">
        <v>12491</v>
      </c>
      <c r="H161" s="38">
        <v>10840</v>
      </c>
      <c r="I161" s="38">
        <v>13105</v>
      </c>
      <c r="J161" s="37">
        <v>7674</v>
      </c>
      <c r="K161" s="38">
        <v>10078</v>
      </c>
      <c r="L161" s="38">
        <v>10992</v>
      </c>
      <c r="M161" s="38">
        <v>14619</v>
      </c>
      <c r="N161" s="38">
        <v>12444</v>
      </c>
      <c r="O161" s="38">
        <v>14382</v>
      </c>
      <c r="P161" s="38">
        <v>13361</v>
      </c>
      <c r="Q161" s="38">
        <v>14785</v>
      </c>
      <c r="R161" s="37">
        <v>9699</v>
      </c>
      <c r="S161" s="37">
        <v>7677</v>
      </c>
      <c r="T161" s="37">
        <v>7237</v>
      </c>
      <c r="U161" s="38">
        <v>10411</v>
      </c>
      <c r="V161" s="37">
        <v>8491</v>
      </c>
      <c r="W161" s="37">
        <v>8118</v>
      </c>
      <c r="X161" s="37">
        <v>7641</v>
      </c>
      <c r="Y161" s="37">
        <v>9009</v>
      </c>
      <c r="Z161" s="37">
        <v>6843</v>
      </c>
      <c r="AA161" s="37">
        <v>6759</v>
      </c>
      <c r="AB161" s="37">
        <v>6414</v>
      </c>
      <c r="AC161" s="37">
        <v>8189</v>
      </c>
      <c r="AD161" s="37">
        <v>5900</v>
      </c>
      <c r="AE161" s="37">
        <v>5126</v>
      </c>
      <c r="AF161" s="37">
        <v>4012</v>
      </c>
      <c r="AG161" s="37">
        <v>5091</v>
      </c>
      <c r="AH161" s="37">
        <v>3705</v>
      </c>
      <c r="AI161" s="37">
        <v>3307</v>
      </c>
      <c r="AJ161" s="37">
        <v>2591</v>
      </c>
      <c r="AK161" s="37">
        <v>3157</v>
      </c>
      <c r="AL161" s="37">
        <v>1911</v>
      </c>
      <c r="AM161" s="37">
        <v>1727</v>
      </c>
      <c r="AN161" s="37">
        <v>1387</v>
      </c>
      <c r="AO161" s="37">
        <v>1566</v>
      </c>
      <c r="AP161" s="37">
        <v>1621</v>
      </c>
      <c r="AQ161" s="37">
        <v>1643</v>
      </c>
      <c r="AR161" s="37">
        <v>1339</v>
      </c>
      <c r="AS161" s="37">
        <v>1411</v>
      </c>
      <c r="AT161" s="37">
        <v>1021</v>
      </c>
      <c r="AU161" s="37">
        <v>776</v>
      </c>
      <c r="AV161" s="37">
        <v>609</v>
      </c>
      <c r="AW161" s="37">
        <v>779</v>
      </c>
      <c r="AX161" s="37">
        <v>710</v>
      </c>
      <c r="AY161" s="22">
        <v>-153</v>
      </c>
      <c r="AZ161" s="37">
        <v>505</v>
      </c>
      <c r="BA161" s="37">
        <v>639</v>
      </c>
      <c r="BB161" s="37">
        <v>486</v>
      </c>
      <c r="BC161" s="37">
        <v>480</v>
      </c>
      <c r="BD161" s="37">
        <v>456</v>
      </c>
      <c r="BE161" s="38"/>
      <c r="BF161" s="38"/>
      <c r="BG161" s="38"/>
      <c r="BH161" s="38"/>
    </row>
    <row r="162" spans="1:60" ht="15" customHeight="1">
      <c r="A162" s="10" t="s">
        <v>185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</row>
    <row r="163" spans="1:60" ht="15" customHeight="1">
      <c r="A163" s="12" t="s">
        <v>186</v>
      </c>
      <c r="B163" s="38"/>
      <c r="C163" s="38"/>
      <c r="D163" s="38"/>
      <c r="E163" s="37">
        <v>802</v>
      </c>
      <c r="F163" s="37">
        <v>735</v>
      </c>
      <c r="G163" s="37">
        <v>713</v>
      </c>
      <c r="H163" s="37">
        <v>790</v>
      </c>
      <c r="I163" s="37">
        <v>730</v>
      </c>
      <c r="J163" s="37">
        <v>663</v>
      </c>
      <c r="K163" s="37">
        <v>620</v>
      </c>
      <c r="L163" s="37">
        <v>603</v>
      </c>
      <c r="M163" s="37">
        <v>595</v>
      </c>
      <c r="N163" s="37">
        <v>546</v>
      </c>
      <c r="O163" s="37">
        <v>517</v>
      </c>
      <c r="P163" s="37">
        <v>513</v>
      </c>
      <c r="Q163" s="37">
        <v>527</v>
      </c>
      <c r="R163" s="37">
        <v>478</v>
      </c>
      <c r="S163" s="37">
        <v>465</v>
      </c>
      <c r="T163" s="37">
        <v>463</v>
      </c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</row>
    <row r="164" spans="1:60" ht="15" customHeight="1">
      <c r="A164" s="15" t="s">
        <v>187</v>
      </c>
      <c r="B164" s="37">
        <v>609</v>
      </c>
      <c r="C164" s="37">
        <v>589</v>
      </c>
      <c r="D164" s="37">
        <v>534</v>
      </c>
      <c r="E164" s="37">
        <v>531</v>
      </c>
      <c r="F164" s="37">
        <v>487</v>
      </c>
      <c r="G164" s="37">
        <v>516</v>
      </c>
      <c r="H164" s="37">
        <v>557</v>
      </c>
      <c r="I164" s="37">
        <v>531</v>
      </c>
      <c r="J164" s="37">
        <v>480</v>
      </c>
      <c r="K164" s="37">
        <v>435</v>
      </c>
      <c r="L164" s="37">
        <v>411</v>
      </c>
      <c r="M164" s="37">
        <v>421</v>
      </c>
      <c r="N164" s="37">
        <v>386</v>
      </c>
      <c r="O164" s="37">
        <v>371</v>
      </c>
      <c r="P164" s="37">
        <v>362</v>
      </c>
      <c r="Q164" s="37">
        <v>355</v>
      </c>
      <c r="R164" s="37">
        <v>352</v>
      </c>
      <c r="S164" s="37">
        <v>344</v>
      </c>
      <c r="T164" s="37">
        <v>340</v>
      </c>
      <c r="U164" s="37">
        <v>370</v>
      </c>
      <c r="V164" s="37">
        <v>339</v>
      </c>
      <c r="W164" s="37">
        <v>295</v>
      </c>
      <c r="X164" s="37">
        <v>295</v>
      </c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</row>
    <row r="165" spans="1:60" ht="15" customHeight="1">
      <c r="A165" s="15" t="s">
        <v>188</v>
      </c>
      <c r="B165" s="38"/>
      <c r="C165" s="38"/>
      <c r="D165" s="38"/>
      <c r="E165" s="36">
        <v>85</v>
      </c>
      <c r="F165" s="36">
        <v>80</v>
      </c>
      <c r="G165" s="36">
        <v>80</v>
      </c>
      <c r="H165" s="37">
        <v>104</v>
      </c>
      <c r="I165" s="36">
        <v>95</v>
      </c>
      <c r="J165" s="36">
        <v>92</v>
      </c>
      <c r="K165" s="36">
        <v>95</v>
      </c>
      <c r="L165" s="36">
        <v>98</v>
      </c>
      <c r="M165" s="36">
        <v>92</v>
      </c>
      <c r="N165" s="36">
        <v>88</v>
      </c>
      <c r="O165" s="36">
        <v>83</v>
      </c>
      <c r="P165" s="36">
        <v>81</v>
      </c>
      <c r="Q165" s="36">
        <v>74</v>
      </c>
      <c r="R165" s="36">
        <v>65</v>
      </c>
      <c r="S165" s="36">
        <v>60</v>
      </c>
      <c r="T165" s="36">
        <v>60</v>
      </c>
      <c r="U165" s="36">
        <v>55</v>
      </c>
      <c r="V165" s="36">
        <v>51</v>
      </c>
      <c r="W165" s="36">
        <v>47</v>
      </c>
      <c r="X165" s="36">
        <v>42</v>
      </c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</row>
    <row r="166" spans="1:60" ht="15" customHeight="1">
      <c r="A166" s="15" t="s">
        <v>189</v>
      </c>
      <c r="B166" s="37">
        <v>218</v>
      </c>
      <c r="C166" s="37">
        <v>207</v>
      </c>
      <c r="D166" s="37">
        <v>196</v>
      </c>
      <c r="E166" s="37">
        <v>181</v>
      </c>
      <c r="F166" s="37">
        <v>163</v>
      </c>
      <c r="G166" s="37">
        <v>112</v>
      </c>
      <c r="H166" s="37">
        <v>124</v>
      </c>
      <c r="I166" s="37">
        <v>100</v>
      </c>
      <c r="J166" s="36">
        <v>87</v>
      </c>
      <c r="K166" s="36">
        <v>86</v>
      </c>
      <c r="L166" s="36">
        <v>90</v>
      </c>
      <c r="M166" s="36">
        <v>78</v>
      </c>
      <c r="N166" s="36">
        <v>68</v>
      </c>
      <c r="O166" s="36">
        <v>59</v>
      </c>
      <c r="P166" s="36">
        <v>66</v>
      </c>
      <c r="Q166" s="36">
        <v>95</v>
      </c>
      <c r="R166" s="36">
        <v>57</v>
      </c>
      <c r="S166" s="36">
        <v>57</v>
      </c>
      <c r="T166" s="36">
        <v>60</v>
      </c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</row>
    <row r="167" spans="1:60" ht="15" customHeight="1">
      <c r="A167" s="15" t="s">
        <v>190</v>
      </c>
      <c r="B167" s="38"/>
      <c r="C167" s="38"/>
      <c r="D167" s="38"/>
      <c r="E167" s="36">
        <v>5</v>
      </c>
      <c r="F167" s="36">
        <v>5</v>
      </c>
      <c r="G167" s="36">
        <v>5</v>
      </c>
      <c r="H167" s="36">
        <v>5</v>
      </c>
      <c r="I167" s="36">
        <v>4</v>
      </c>
      <c r="J167" s="36">
        <v>4</v>
      </c>
      <c r="K167" s="36">
        <v>4</v>
      </c>
      <c r="L167" s="36">
        <v>4</v>
      </c>
      <c r="M167" s="36">
        <v>4</v>
      </c>
      <c r="N167" s="36">
        <v>4</v>
      </c>
      <c r="O167" s="36">
        <v>4</v>
      </c>
      <c r="P167" s="36">
        <v>4</v>
      </c>
      <c r="Q167" s="36">
        <v>3</v>
      </c>
      <c r="R167" s="36">
        <v>4</v>
      </c>
      <c r="S167" s="36">
        <v>4</v>
      </c>
      <c r="T167" s="36">
        <v>3</v>
      </c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</row>
    <row r="168" spans="1:60" ht="15" customHeight="1">
      <c r="A168" s="10" t="s">
        <v>191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</row>
    <row r="169" spans="1:60" ht="15" customHeight="1">
      <c r="A169" s="12" t="s">
        <v>192</v>
      </c>
      <c r="B169" s="37">
        <v>609</v>
      </c>
      <c r="C169" s="37">
        <v>589</v>
      </c>
      <c r="D169" s="37">
        <v>534</v>
      </c>
      <c r="E169" s="37">
        <v>531</v>
      </c>
      <c r="F169" s="37">
        <v>487</v>
      </c>
      <c r="G169" s="37">
        <v>516</v>
      </c>
      <c r="H169" s="37">
        <v>557</v>
      </c>
      <c r="I169" s="37">
        <v>531</v>
      </c>
      <c r="J169" s="37">
        <v>480</v>
      </c>
      <c r="K169" s="37">
        <v>435</v>
      </c>
      <c r="L169" s="37">
        <v>411</v>
      </c>
      <c r="M169" s="37">
        <v>421</v>
      </c>
      <c r="N169" s="37">
        <v>386</v>
      </c>
      <c r="O169" s="37">
        <v>371</v>
      </c>
      <c r="P169" s="37">
        <v>362</v>
      </c>
      <c r="Q169" s="37">
        <v>355</v>
      </c>
      <c r="R169" s="37">
        <v>352</v>
      </c>
      <c r="S169" s="37">
        <v>344</v>
      </c>
      <c r="T169" s="37">
        <v>340</v>
      </c>
      <c r="U169" s="37">
        <v>370</v>
      </c>
      <c r="V169" s="37">
        <v>339</v>
      </c>
      <c r="W169" s="37">
        <v>295</v>
      </c>
      <c r="X169" s="37">
        <v>295</v>
      </c>
      <c r="Y169" s="37">
        <v>193</v>
      </c>
      <c r="Z169" s="37">
        <v>170</v>
      </c>
      <c r="AA169" s="37">
        <v>138</v>
      </c>
      <c r="AB169" s="37">
        <v>129</v>
      </c>
      <c r="AC169" s="37">
        <v>116</v>
      </c>
      <c r="AD169" s="36">
        <v>91</v>
      </c>
      <c r="AE169" s="36">
        <v>81</v>
      </c>
      <c r="AF169" s="36">
        <v>74</v>
      </c>
      <c r="AG169" s="36">
        <v>70</v>
      </c>
      <c r="AH169" s="36">
        <v>70</v>
      </c>
      <c r="AI169" s="36">
        <v>66</v>
      </c>
      <c r="AJ169" s="36">
        <v>64</v>
      </c>
      <c r="AK169" s="36">
        <v>54</v>
      </c>
      <c r="AL169" s="36">
        <v>47</v>
      </c>
      <c r="AM169" s="36">
        <v>41</v>
      </c>
      <c r="AN169" s="36">
        <v>39</v>
      </c>
      <c r="AO169" s="36">
        <v>31</v>
      </c>
      <c r="AP169" s="36">
        <v>31</v>
      </c>
      <c r="AQ169" s="36">
        <v>33</v>
      </c>
      <c r="AR169" s="38"/>
      <c r="AS169" s="36">
        <v>29</v>
      </c>
      <c r="AT169" s="36">
        <v>28</v>
      </c>
      <c r="AU169" s="36">
        <v>32</v>
      </c>
      <c r="AV169" s="36">
        <v>41</v>
      </c>
      <c r="AW169" s="36">
        <v>45</v>
      </c>
      <c r="AX169" s="36">
        <v>50</v>
      </c>
      <c r="AY169" s="36">
        <v>50</v>
      </c>
      <c r="AZ169" s="36">
        <v>51</v>
      </c>
      <c r="BA169" s="36">
        <v>48</v>
      </c>
      <c r="BB169" s="36">
        <v>52</v>
      </c>
      <c r="BC169" s="36">
        <v>61</v>
      </c>
      <c r="BD169" s="36">
        <v>58</v>
      </c>
      <c r="BE169" s="38"/>
      <c r="BF169" s="38"/>
      <c r="BG169" s="38"/>
      <c r="BH169" s="38"/>
    </row>
    <row r="170" spans="1:60" ht="15" customHeight="1">
      <c r="A170" s="12" t="s">
        <v>194</v>
      </c>
      <c r="B170" s="37">
        <v>7374</v>
      </c>
      <c r="C170" s="37">
        <v>7305</v>
      </c>
      <c r="D170" s="37">
        <v>6620</v>
      </c>
      <c r="E170" s="37">
        <v>7602</v>
      </c>
      <c r="F170" s="37">
        <v>6197</v>
      </c>
      <c r="G170" s="37">
        <v>5987</v>
      </c>
      <c r="H170" s="37">
        <v>6218</v>
      </c>
      <c r="I170" s="37">
        <v>6841</v>
      </c>
      <c r="J170" s="37">
        <v>5716</v>
      </c>
      <c r="K170" s="37">
        <v>5192</v>
      </c>
      <c r="L170" s="37">
        <v>6005</v>
      </c>
      <c r="M170" s="37">
        <v>6348</v>
      </c>
      <c r="N170" s="37">
        <v>5771</v>
      </c>
      <c r="O170" s="37">
        <v>5399</v>
      </c>
      <c r="P170" s="37">
        <v>5131</v>
      </c>
      <c r="Q170" s="37">
        <v>5210</v>
      </c>
      <c r="R170" s="37">
        <v>4194</v>
      </c>
      <c r="S170" s="37">
        <v>3829</v>
      </c>
      <c r="T170" s="37">
        <v>3459</v>
      </c>
      <c r="U170" s="37">
        <v>3491</v>
      </c>
      <c r="V170" s="37">
        <v>3155</v>
      </c>
      <c r="W170" s="37">
        <v>3307</v>
      </c>
      <c r="X170" s="37">
        <v>2816</v>
      </c>
      <c r="Y170" s="37">
        <v>2796</v>
      </c>
      <c r="Z170" s="37">
        <v>2418</v>
      </c>
      <c r="AA170" s="37">
        <v>2214</v>
      </c>
      <c r="AB170" s="37">
        <v>1927</v>
      </c>
      <c r="AC170" s="37">
        <v>1611</v>
      </c>
      <c r="AD170" s="37">
        <v>1448</v>
      </c>
      <c r="AE170" s="37">
        <v>1237</v>
      </c>
      <c r="AF170" s="37">
        <v>1159</v>
      </c>
      <c r="AG170" s="37">
        <v>1047</v>
      </c>
      <c r="AH170" s="37">
        <v>987</v>
      </c>
      <c r="AI170" s="37">
        <v>917</v>
      </c>
      <c r="AJ170" s="37">
        <v>838</v>
      </c>
      <c r="AK170" s="37">
        <v>824</v>
      </c>
      <c r="AL170" s="37">
        <v>720</v>
      </c>
      <c r="AM170" s="37">
        <v>668</v>
      </c>
      <c r="AN170" s="37">
        <v>654</v>
      </c>
      <c r="AO170" s="37">
        <v>653</v>
      </c>
      <c r="AP170" s="37">
        <v>565</v>
      </c>
      <c r="AQ170" s="37">
        <v>473</v>
      </c>
      <c r="AR170" s="37">
        <v>462</v>
      </c>
      <c r="AS170" s="37">
        <v>491</v>
      </c>
      <c r="AT170" s="37">
        <v>507</v>
      </c>
      <c r="AU170" s="37">
        <v>465</v>
      </c>
      <c r="AV170" s="37">
        <v>413</v>
      </c>
      <c r="AW170" s="37">
        <v>398</v>
      </c>
      <c r="AX170" s="37">
        <v>322</v>
      </c>
      <c r="AY170" s="37">
        <v>367</v>
      </c>
      <c r="AZ170" s="37">
        <v>277</v>
      </c>
      <c r="BA170" s="37">
        <v>247</v>
      </c>
      <c r="BB170" s="37">
        <v>236</v>
      </c>
      <c r="BC170" s="37">
        <v>210</v>
      </c>
      <c r="BD170" s="37">
        <v>167</v>
      </c>
      <c r="BE170" s="37">
        <v>151</v>
      </c>
      <c r="BF170" s="37">
        <v>131</v>
      </c>
      <c r="BG170" s="37">
        <v>111</v>
      </c>
      <c r="BH170" s="37">
        <v>100</v>
      </c>
    </row>
    <row r="171" spans="1:60" ht="15" customHeight="1">
      <c r="A171" s="12" t="s">
        <v>195</v>
      </c>
      <c r="B171" s="37">
        <v>7374</v>
      </c>
      <c r="C171" s="37">
        <v>7305</v>
      </c>
      <c r="D171" s="37">
        <v>6620</v>
      </c>
      <c r="E171" s="37">
        <v>7602</v>
      </c>
      <c r="F171" s="37">
        <v>6197</v>
      </c>
      <c r="G171" s="37">
        <v>5987</v>
      </c>
      <c r="H171" s="37">
        <v>6218</v>
      </c>
      <c r="I171" s="37">
        <v>6841</v>
      </c>
      <c r="J171" s="37">
        <v>5716</v>
      </c>
      <c r="K171" s="37">
        <v>5192</v>
      </c>
      <c r="L171" s="37">
        <v>6005</v>
      </c>
      <c r="M171" s="37">
        <v>6348</v>
      </c>
      <c r="N171" s="37">
        <v>5771</v>
      </c>
      <c r="O171" s="37">
        <v>5399</v>
      </c>
      <c r="P171" s="37">
        <v>5131</v>
      </c>
      <c r="Q171" s="37">
        <v>5210</v>
      </c>
      <c r="R171" s="37">
        <v>4194</v>
      </c>
      <c r="S171" s="37">
        <v>3829</v>
      </c>
      <c r="T171" s="37">
        <v>3459</v>
      </c>
      <c r="U171" s="37">
        <v>3491</v>
      </c>
      <c r="V171" s="37">
        <v>3155</v>
      </c>
      <c r="W171" s="37">
        <v>3307</v>
      </c>
      <c r="X171" s="37">
        <v>2816</v>
      </c>
      <c r="Y171" s="37">
        <v>2796</v>
      </c>
      <c r="Z171" s="37">
        <v>2418</v>
      </c>
      <c r="AA171" s="37">
        <v>2214</v>
      </c>
      <c r="AB171" s="37">
        <v>1927</v>
      </c>
      <c r="AC171" s="37">
        <v>1611</v>
      </c>
      <c r="AD171" s="37">
        <v>1448</v>
      </c>
      <c r="AE171" s="37">
        <v>1237</v>
      </c>
      <c r="AF171" s="37">
        <v>1159</v>
      </c>
      <c r="AG171" s="37">
        <v>1047</v>
      </c>
      <c r="AH171" s="37">
        <v>987</v>
      </c>
      <c r="AI171" s="37">
        <v>917</v>
      </c>
      <c r="AJ171" s="37">
        <v>838</v>
      </c>
      <c r="AK171" s="37">
        <v>824</v>
      </c>
      <c r="AL171" s="37">
        <v>676</v>
      </c>
      <c r="AM171" s="37">
        <v>623</v>
      </c>
      <c r="AN171" s="37">
        <v>610</v>
      </c>
      <c r="AO171" s="37">
        <v>653</v>
      </c>
      <c r="AP171" s="37">
        <v>565</v>
      </c>
      <c r="AQ171" s="37">
        <v>473</v>
      </c>
      <c r="AR171" s="37">
        <v>454</v>
      </c>
      <c r="AS171" s="37">
        <v>491</v>
      </c>
      <c r="AT171" s="37">
        <v>507</v>
      </c>
      <c r="AU171" s="37">
        <v>465</v>
      </c>
      <c r="AV171" s="37">
        <v>413</v>
      </c>
      <c r="AW171" s="37">
        <v>398</v>
      </c>
      <c r="AX171" s="37">
        <v>322</v>
      </c>
      <c r="AY171" s="37">
        <v>367</v>
      </c>
      <c r="AZ171" s="37">
        <v>277</v>
      </c>
      <c r="BA171" s="37">
        <v>247</v>
      </c>
      <c r="BB171" s="37">
        <v>236</v>
      </c>
      <c r="BC171" s="37">
        <v>210</v>
      </c>
      <c r="BD171" s="37">
        <v>167</v>
      </c>
      <c r="BE171" s="38"/>
      <c r="BF171" s="38"/>
      <c r="BG171" s="38"/>
      <c r="BH171" s="38"/>
    </row>
    <row r="172" spans="1:60" ht="15" customHeight="1">
      <c r="A172" s="12" t="s">
        <v>196</v>
      </c>
      <c r="B172" s="37">
        <v>208</v>
      </c>
      <c r="C172" s="37">
        <v>128</v>
      </c>
      <c r="D172" s="37">
        <v>127</v>
      </c>
      <c r="E172" s="37">
        <v>136</v>
      </c>
      <c r="F172" s="37">
        <v>139</v>
      </c>
      <c r="G172" s="37">
        <v>116</v>
      </c>
      <c r="H172" s="36">
        <v>55</v>
      </c>
      <c r="I172" s="37">
        <v>110</v>
      </c>
      <c r="J172" s="36">
        <v>65</v>
      </c>
      <c r="K172" s="36">
        <v>5</v>
      </c>
      <c r="L172" s="36">
        <v>5</v>
      </c>
      <c r="M172" s="36">
        <v>4</v>
      </c>
      <c r="N172" s="36">
        <v>4</v>
      </c>
      <c r="O172" s="36">
        <v>4</v>
      </c>
      <c r="P172" s="36">
        <v>4</v>
      </c>
      <c r="Q172" s="36">
        <v>3</v>
      </c>
      <c r="R172" s="36">
        <v>4</v>
      </c>
      <c r="S172" s="36">
        <v>4</v>
      </c>
      <c r="T172" s="36">
        <v>3</v>
      </c>
      <c r="U172" s="36">
        <v>23</v>
      </c>
      <c r="V172" s="36">
        <v>4</v>
      </c>
      <c r="W172" s="36">
        <v>3</v>
      </c>
      <c r="X172" s="36">
        <v>2</v>
      </c>
      <c r="Y172" s="36">
        <v>9</v>
      </c>
      <c r="Z172" s="38"/>
      <c r="AA172" s="38"/>
      <c r="AB172" s="38"/>
      <c r="AC172" s="36">
        <v>6</v>
      </c>
      <c r="AD172" s="38"/>
      <c r="AE172" s="38"/>
      <c r="AF172" s="38"/>
      <c r="AG172" s="36">
        <v>10</v>
      </c>
      <c r="AH172" s="38"/>
      <c r="AI172" s="38"/>
      <c r="AJ172" s="38"/>
      <c r="AK172" s="36">
        <v>89</v>
      </c>
      <c r="AL172" s="38"/>
      <c r="AM172" s="38"/>
      <c r="AN172" s="38"/>
      <c r="AO172" s="36">
        <v>42</v>
      </c>
      <c r="AP172" s="38"/>
      <c r="AQ172" s="38">
        <v>0</v>
      </c>
      <c r="AR172" s="38"/>
      <c r="AS172" s="36">
        <v>7</v>
      </c>
      <c r="AT172" s="36">
        <v>21</v>
      </c>
      <c r="AU172" s="38"/>
      <c r="AV172" s="36">
        <v>15</v>
      </c>
      <c r="AW172" s="36">
        <v>16</v>
      </c>
      <c r="AX172" s="36">
        <v>11</v>
      </c>
      <c r="AY172" s="36">
        <v>10</v>
      </c>
      <c r="AZ172" s="36">
        <v>13</v>
      </c>
      <c r="BA172" s="36">
        <v>16</v>
      </c>
      <c r="BB172" s="36">
        <v>10</v>
      </c>
      <c r="BC172" s="36">
        <v>9</v>
      </c>
      <c r="BD172" s="36">
        <v>7</v>
      </c>
      <c r="BE172" s="38"/>
      <c r="BF172" s="38"/>
      <c r="BG172" s="38"/>
      <c r="BH172" s="38"/>
    </row>
    <row r="173" spans="1:60" ht="15" customHeight="1">
      <c r="A173" s="12" t="s">
        <v>61</v>
      </c>
      <c r="B173" s="38">
        <v>23231</v>
      </c>
      <c r="C173" s="38">
        <v>24183</v>
      </c>
      <c r="D173" s="38">
        <v>22391</v>
      </c>
      <c r="E173" s="38">
        <v>22578</v>
      </c>
      <c r="F173" s="38">
        <v>20018</v>
      </c>
      <c r="G173" s="38">
        <v>21827</v>
      </c>
      <c r="H173" s="38">
        <v>20274</v>
      </c>
      <c r="I173" s="38">
        <v>21155</v>
      </c>
      <c r="J173" s="38">
        <v>22050</v>
      </c>
      <c r="K173" s="38">
        <v>20464</v>
      </c>
      <c r="L173" s="38">
        <v>19384</v>
      </c>
      <c r="M173" s="38">
        <v>21086</v>
      </c>
      <c r="N173" s="38">
        <v>18587</v>
      </c>
      <c r="O173" s="38">
        <v>16710</v>
      </c>
      <c r="P173" s="38">
        <v>14793</v>
      </c>
      <c r="Q173" s="38">
        <v>15297</v>
      </c>
      <c r="R173" s="38">
        <v>13430</v>
      </c>
      <c r="S173" s="38">
        <v>12724</v>
      </c>
      <c r="T173" s="38">
        <v>11844</v>
      </c>
      <c r="U173" s="38">
        <v>12224</v>
      </c>
      <c r="V173" s="38">
        <v>10467</v>
      </c>
      <c r="W173" s="38">
        <v>10260</v>
      </c>
      <c r="X173" s="37">
        <v>8760</v>
      </c>
      <c r="Y173" s="37">
        <v>9094</v>
      </c>
      <c r="Z173" s="37">
        <v>7946</v>
      </c>
      <c r="AA173" s="37">
        <v>7368</v>
      </c>
      <c r="AB173" s="37">
        <v>6517</v>
      </c>
      <c r="AC173" s="37">
        <v>5620</v>
      </c>
      <c r="AD173" s="37">
        <v>5206</v>
      </c>
      <c r="AE173" s="37">
        <v>4920</v>
      </c>
      <c r="AF173" s="37">
        <v>4705</v>
      </c>
      <c r="AG173" s="37">
        <v>4242</v>
      </c>
      <c r="AH173" s="37">
        <v>3894</v>
      </c>
      <c r="AI173" s="37">
        <v>3702</v>
      </c>
      <c r="AJ173" s="37">
        <v>3372</v>
      </c>
      <c r="AK173" s="37">
        <v>3281</v>
      </c>
      <c r="AL173" s="37">
        <v>3042</v>
      </c>
      <c r="AM173" s="37">
        <v>2769</v>
      </c>
      <c r="AN173" s="37">
        <v>2610</v>
      </c>
      <c r="AO173" s="37">
        <v>2718</v>
      </c>
      <c r="AP173" s="37">
        <v>1806</v>
      </c>
      <c r="AQ173" s="37">
        <v>1520</v>
      </c>
      <c r="AR173" s="37">
        <v>1427</v>
      </c>
      <c r="AS173" s="37">
        <v>1452</v>
      </c>
      <c r="AT173" s="37">
        <v>1280</v>
      </c>
      <c r="AU173" s="37">
        <v>1251</v>
      </c>
      <c r="AV173" s="37">
        <v>1085</v>
      </c>
      <c r="AW173" s="37">
        <v>1062</v>
      </c>
      <c r="AX173" s="37">
        <v>734</v>
      </c>
      <c r="AY173" s="37">
        <v>1464</v>
      </c>
      <c r="AZ173" s="37">
        <v>677</v>
      </c>
      <c r="BA173" s="37">
        <v>583</v>
      </c>
      <c r="BB173" s="37">
        <v>540</v>
      </c>
      <c r="BC173" s="37">
        <v>488</v>
      </c>
      <c r="BD173" s="37">
        <v>343</v>
      </c>
      <c r="BE173" s="37">
        <v>295</v>
      </c>
      <c r="BF173" s="37">
        <v>251</v>
      </c>
      <c r="BG173" s="37">
        <v>213</v>
      </c>
      <c r="BH173" s="37">
        <v>183</v>
      </c>
    </row>
    <row r="174" spans="1:60" ht="15" customHeight="1">
      <c r="A174" s="12" t="s">
        <v>197</v>
      </c>
      <c r="B174" s="37">
        <v>4685</v>
      </c>
      <c r="C174" s="37">
        <v>6368</v>
      </c>
      <c r="D174" s="37">
        <v>5952</v>
      </c>
      <c r="E174" s="37">
        <v>5197</v>
      </c>
      <c r="F174" s="37">
        <v>4738</v>
      </c>
      <c r="G174" s="37">
        <v>6790</v>
      </c>
      <c r="H174" s="37">
        <v>5479</v>
      </c>
      <c r="I174" s="37">
        <v>6262</v>
      </c>
      <c r="J174" s="37">
        <v>7164</v>
      </c>
      <c r="K174" s="37">
        <v>6582</v>
      </c>
      <c r="L174" s="37">
        <v>5672</v>
      </c>
      <c r="M174" s="37">
        <v>7692</v>
      </c>
      <c r="N174" s="37">
        <v>6500</v>
      </c>
      <c r="O174" s="37">
        <v>5215</v>
      </c>
      <c r="P174" s="37">
        <v>4465</v>
      </c>
      <c r="Q174" s="37">
        <v>4880</v>
      </c>
      <c r="R174" s="37">
        <v>4473</v>
      </c>
      <c r="S174" s="37">
        <v>4433</v>
      </c>
      <c r="T174" s="37">
        <v>4370</v>
      </c>
      <c r="U174" s="37">
        <v>4855</v>
      </c>
      <c r="V174" s="37">
        <v>3764</v>
      </c>
      <c r="W174" s="37">
        <v>3638</v>
      </c>
      <c r="X174" s="37">
        <v>3084</v>
      </c>
      <c r="Y174" s="37">
        <v>3443</v>
      </c>
      <c r="Z174" s="37">
        <v>2871</v>
      </c>
      <c r="AA174" s="37">
        <v>2631</v>
      </c>
      <c r="AB174" s="37">
        <v>2352</v>
      </c>
      <c r="AC174" s="37">
        <v>2060</v>
      </c>
      <c r="AD174" s="37">
        <v>1706</v>
      </c>
      <c r="AE174" s="37">
        <v>1764</v>
      </c>
      <c r="AF174" s="37">
        <v>1712</v>
      </c>
      <c r="AG174" s="37">
        <v>1632</v>
      </c>
      <c r="AH174" s="37">
        <v>1365</v>
      </c>
      <c r="AI174" s="37">
        <v>1314</v>
      </c>
      <c r="AJ174" s="37">
        <v>1191</v>
      </c>
      <c r="AK174" s="37">
        <v>1143</v>
      </c>
      <c r="AL174" s="37">
        <v>1061</v>
      </c>
      <c r="AM174" s="37">
        <v>941</v>
      </c>
      <c r="AN174" s="37">
        <v>904</v>
      </c>
      <c r="AO174" s="37">
        <v>954</v>
      </c>
      <c r="AP174" s="37">
        <v>633</v>
      </c>
      <c r="AQ174" s="37">
        <v>555</v>
      </c>
      <c r="AR174" s="37">
        <v>518</v>
      </c>
      <c r="AS174" s="37">
        <v>553</v>
      </c>
      <c r="AT174" s="37">
        <v>404</v>
      </c>
      <c r="AU174" s="37">
        <v>442</v>
      </c>
      <c r="AV174" s="37">
        <v>379</v>
      </c>
      <c r="AW174" s="37">
        <v>367</v>
      </c>
      <c r="AX174" s="36">
        <v>17</v>
      </c>
      <c r="AY174" s="21">
        <v>-71</v>
      </c>
      <c r="AZ174" s="37">
        <v>247</v>
      </c>
      <c r="BA174" s="37">
        <v>212</v>
      </c>
      <c r="BB174" s="37">
        <v>196</v>
      </c>
      <c r="BC174" s="37">
        <v>179</v>
      </c>
      <c r="BD174" s="37">
        <v>119</v>
      </c>
      <c r="BE174" s="37">
        <v>152</v>
      </c>
      <c r="BF174" s="37">
        <v>120</v>
      </c>
      <c r="BG174" s="37">
        <v>102</v>
      </c>
      <c r="BH174" s="36">
        <v>83</v>
      </c>
    </row>
  </sheetData>
  <mergeCells count="252">
    <mergeCell ref="B11"/>
    <mergeCell ref="C11:D11"/>
    <mergeCell ref="E11:H11"/>
    <mergeCell ref="I11:L11"/>
    <mergeCell ref="M11:P11"/>
    <mergeCell ref="AO11:AR11"/>
    <mergeCell ref="AS11:AV11"/>
    <mergeCell ref="D13"/>
    <mergeCell ref="V13"/>
    <mergeCell ref="AB13"/>
    <mergeCell ref="AC13"/>
    <mergeCell ref="AI13"/>
    <mergeCell ref="AO13"/>
    <mergeCell ref="AU13"/>
    <mergeCell ref="U11:X11"/>
    <mergeCell ref="Y11:AB11"/>
    <mergeCell ref="AC11:AF11"/>
    <mergeCell ref="AW11:AZ11"/>
    <mergeCell ref="BA11:BD11"/>
    <mergeCell ref="BE11:BH11"/>
    <mergeCell ref="B12"/>
    <mergeCell ref="N12"/>
    <mergeCell ref="Q12"/>
    <mergeCell ref="T12"/>
    <mergeCell ref="W12"/>
    <mergeCell ref="D12"/>
    <mergeCell ref="V12"/>
    <mergeCell ref="AB12"/>
    <mergeCell ref="AC12"/>
    <mergeCell ref="AI12"/>
    <mergeCell ref="AO12"/>
    <mergeCell ref="AU12"/>
    <mergeCell ref="BA12"/>
    <mergeCell ref="BG12"/>
    <mergeCell ref="Q11:T11"/>
    <mergeCell ref="AG11:AJ11"/>
    <mergeCell ref="AK11:AN11"/>
    <mergeCell ref="AH12"/>
    <mergeCell ref="AZ12"/>
    <mergeCell ref="E12"/>
    <mergeCell ref="H12"/>
    <mergeCell ref="P14"/>
    <mergeCell ref="P15"/>
    <mergeCell ref="K14"/>
    <mergeCell ref="K15"/>
    <mergeCell ref="L12"/>
    <mergeCell ref="L13"/>
    <mergeCell ref="N13"/>
    <mergeCell ref="I12"/>
    <mergeCell ref="I13"/>
    <mergeCell ref="I14"/>
    <mergeCell ref="I15"/>
    <mergeCell ref="K12"/>
    <mergeCell ref="K13"/>
    <mergeCell ref="B14"/>
    <mergeCell ref="B15"/>
    <mergeCell ref="C12"/>
    <mergeCell ref="C13"/>
    <mergeCell ref="C14"/>
    <mergeCell ref="C15"/>
    <mergeCell ref="J12"/>
    <mergeCell ref="J13"/>
    <mergeCell ref="J14"/>
    <mergeCell ref="J15"/>
    <mergeCell ref="E14"/>
    <mergeCell ref="E15"/>
    <mergeCell ref="F12"/>
    <mergeCell ref="F13"/>
    <mergeCell ref="F14"/>
    <mergeCell ref="F15"/>
    <mergeCell ref="H14"/>
    <mergeCell ref="H15"/>
    <mergeCell ref="G15"/>
    <mergeCell ref="B13"/>
    <mergeCell ref="E13"/>
    <mergeCell ref="H13"/>
    <mergeCell ref="D14"/>
    <mergeCell ref="D15"/>
    <mergeCell ref="L14"/>
    <mergeCell ref="L15"/>
    <mergeCell ref="S12"/>
    <mergeCell ref="S13"/>
    <mergeCell ref="S14"/>
    <mergeCell ref="S15"/>
    <mergeCell ref="N14"/>
    <mergeCell ref="N15"/>
    <mergeCell ref="O12"/>
    <mergeCell ref="O13"/>
    <mergeCell ref="O14"/>
    <mergeCell ref="O15"/>
    <mergeCell ref="Q13"/>
    <mergeCell ref="G12"/>
    <mergeCell ref="G13"/>
    <mergeCell ref="G14"/>
    <mergeCell ref="M12"/>
    <mergeCell ref="M13"/>
    <mergeCell ref="M14"/>
    <mergeCell ref="M15"/>
    <mergeCell ref="P12"/>
    <mergeCell ref="P13"/>
    <mergeCell ref="V14"/>
    <mergeCell ref="V15"/>
    <mergeCell ref="Q14"/>
    <mergeCell ref="Q15"/>
    <mergeCell ref="R12"/>
    <mergeCell ref="R13"/>
    <mergeCell ref="R14"/>
    <mergeCell ref="R15"/>
    <mergeCell ref="Y12"/>
    <mergeCell ref="Y13"/>
    <mergeCell ref="Y14"/>
    <mergeCell ref="Y15"/>
    <mergeCell ref="T14"/>
    <mergeCell ref="T15"/>
    <mergeCell ref="U12"/>
    <mergeCell ref="U13"/>
    <mergeCell ref="U14"/>
    <mergeCell ref="U15"/>
    <mergeCell ref="T13"/>
    <mergeCell ref="W13"/>
    <mergeCell ref="AH13"/>
    <mergeCell ref="AH14"/>
    <mergeCell ref="AH15"/>
    <mergeCell ref="AB14"/>
    <mergeCell ref="AB15"/>
    <mergeCell ref="W14"/>
    <mergeCell ref="W15"/>
    <mergeCell ref="X12"/>
    <mergeCell ref="X13"/>
    <mergeCell ref="X14"/>
    <mergeCell ref="X15"/>
    <mergeCell ref="Z13"/>
    <mergeCell ref="Z14"/>
    <mergeCell ref="Z15"/>
    <mergeCell ref="AA12"/>
    <mergeCell ref="AA13"/>
    <mergeCell ref="AA14"/>
    <mergeCell ref="AA15"/>
    <mergeCell ref="Z12"/>
    <mergeCell ref="AC14"/>
    <mergeCell ref="AC15"/>
    <mergeCell ref="AD12"/>
    <mergeCell ref="AD13"/>
    <mergeCell ref="AF12"/>
    <mergeCell ref="AF13"/>
    <mergeCell ref="AF14"/>
    <mergeCell ref="AF15"/>
    <mergeCell ref="AG12"/>
    <mergeCell ref="AG13"/>
    <mergeCell ref="AG14"/>
    <mergeCell ref="AG15"/>
    <mergeCell ref="AD14"/>
    <mergeCell ref="AD15"/>
    <mergeCell ref="AE12"/>
    <mergeCell ref="AE13"/>
    <mergeCell ref="AE14"/>
    <mergeCell ref="AE15"/>
    <mergeCell ref="AT15"/>
    <mergeCell ref="AI14"/>
    <mergeCell ref="AI15"/>
    <mergeCell ref="AJ12"/>
    <mergeCell ref="AJ13"/>
    <mergeCell ref="AL12"/>
    <mergeCell ref="AL13"/>
    <mergeCell ref="AL14"/>
    <mergeCell ref="AL15"/>
    <mergeCell ref="AM12"/>
    <mergeCell ref="AM13"/>
    <mergeCell ref="AM14"/>
    <mergeCell ref="AM15"/>
    <mergeCell ref="AJ14"/>
    <mergeCell ref="AJ15"/>
    <mergeCell ref="AK12"/>
    <mergeCell ref="AK13"/>
    <mergeCell ref="AK14"/>
    <mergeCell ref="AK15"/>
    <mergeCell ref="AN12"/>
    <mergeCell ref="AN13"/>
    <mergeCell ref="AN14"/>
    <mergeCell ref="AN15"/>
    <mergeCell ref="AZ13"/>
    <mergeCell ref="AZ14"/>
    <mergeCell ref="AZ15"/>
    <mergeCell ref="AO14"/>
    <mergeCell ref="AO15"/>
    <mergeCell ref="AP12"/>
    <mergeCell ref="AP13"/>
    <mergeCell ref="AR12"/>
    <mergeCell ref="AR13"/>
    <mergeCell ref="AR14"/>
    <mergeCell ref="AR15"/>
    <mergeCell ref="AS12"/>
    <mergeCell ref="AS13"/>
    <mergeCell ref="AS14"/>
    <mergeCell ref="AS15"/>
    <mergeCell ref="AP14"/>
    <mergeCell ref="AP15"/>
    <mergeCell ref="AQ12"/>
    <mergeCell ref="AQ13"/>
    <mergeCell ref="AQ14"/>
    <mergeCell ref="AQ15"/>
    <mergeCell ref="AT12"/>
    <mergeCell ref="AT13"/>
    <mergeCell ref="AT14"/>
    <mergeCell ref="BF14"/>
    <mergeCell ref="BF15"/>
    <mergeCell ref="BE12"/>
    <mergeCell ref="BE13"/>
    <mergeCell ref="BE14"/>
    <mergeCell ref="BE15"/>
    <mergeCell ref="AU14"/>
    <mergeCell ref="AU15"/>
    <mergeCell ref="AV12"/>
    <mergeCell ref="AV13"/>
    <mergeCell ref="AX12"/>
    <mergeCell ref="AX13"/>
    <mergeCell ref="AX14"/>
    <mergeCell ref="AX15"/>
    <mergeCell ref="AY12"/>
    <mergeCell ref="AY13"/>
    <mergeCell ref="AY14"/>
    <mergeCell ref="AY15"/>
    <mergeCell ref="AV14"/>
    <mergeCell ref="AV15"/>
    <mergeCell ref="AW12"/>
    <mergeCell ref="AW13"/>
    <mergeCell ref="AW14"/>
    <mergeCell ref="AW15"/>
    <mergeCell ref="BG13"/>
    <mergeCell ref="BG14"/>
    <mergeCell ref="BG15"/>
    <mergeCell ref="BH12"/>
    <mergeCell ref="BH13"/>
    <mergeCell ref="BH14"/>
    <mergeCell ref="BH15"/>
    <mergeCell ref="BA13"/>
    <mergeCell ref="BA14"/>
    <mergeCell ref="BA15"/>
    <mergeCell ref="BB12"/>
    <mergeCell ref="BB13"/>
    <mergeCell ref="BD12"/>
    <mergeCell ref="BD13"/>
    <mergeCell ref="BD14"/>
    <mergeCell ref="BD15"/>
    <mergeCell ref="BB14"/>
    <mergeCell ref="BB15"/>
    <mergeCell ref="BC12"/>
    <mergeCell ref="BC13"/>
    <mergeCell ref="BC14"/>
    <mergeCell ref="BC15"/>
    <mergeCell ref="BF12"/>
    <mergeCell ref="BF13"/>
  </mergeCells>
  <pageMargins left="0.5" right="0.5" top="1" bottom="1" header="0.5" footer="0.75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 buy sell hold</vt:lpstr>
      <vt:lpstr>Residual Income</vt:lpstr>
      <vt:lpstr>2 Estimates</vt:lpstr>
      <vt:lpstr>3 Bankruptcy</vt:lpstr>
      <vt:lpstr>4 Dupont</vt:lpstr>
      <vt:lpstr>5 Accounting Quality</vt:lpstr>
      <vt:lpstr>6 Segment Reporting</vt:lpstr>
      <vt:lpstr>Income Statement</vt:lpstr>
      <vt:lpstr>Income Statement Qtr</vt:lpstr>
      <vt:lpstr>Balance Sheet</vt:lpstr>
      <vt:lpstr>Balance Sheet Qtr</vt:lpstr>
      <vt:lpstr>Cash Flow</vt:lpstr>
      <vt:lpstr>Cash Flow Qtr</vt:lpstr>
      <vt:lpstr>Valuation</vt:lpstr>
      <vt:lpstr>Operating Metrics</vt:lpstr>
      <vt:lpstr>Business Line By Segm</vt:lpstr>
      <vt:lpstr>Business Line By Stat</vt:lpstr>
      <vt:lpstr>Geographic Line By Se</vt:lpstr>
      <vt:lpstr>Geographic Line By 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Talon  Hird</cp:lastModifiedBy>
  <dcterms:created xsi:type="dcterms:W3CDTF">2024-11-13T01:44:45Z</dcterms:created>
  <dcterms:modified xsi:type="dcterms:W3CDTF">2024-12-09T18:12:02Z</dcterms:modified>
</cp:coreProperties>
</file>