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ppa/Documents/stomata/tandc-physics/"/>
    </mc:Choice>
  </mc:AlternateContent>
  <xr:revisionPtr revIDLastSave="0" documentId="13_ncr:1_{4599C6CD-E959-A64D-98CA-FE113C1CE7A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9" i="1" l="1"/>
  <c r="BD59" i="1"/>
  <c r="BC59" i="1"/>
  <c r="BE54" i="1"/>
  <c r="BD54" i="1"/>
  <c r="BC54" i="1"/>
  <c r="BE49" i="1"/>
  <c r="BD49" i="1"/>
  <c r="BC49" i="1"/>
  <c r="BE38" i="1"/>
  <c r="BD38" i="1"/>
  <c r="BC38" i="1"/>
  <c r="BE36" i="1"/>
  <c r="BD36" i="1"/>
  <c r="BC36" i="1"/>
  <c r="BE33" i="1"/>
  <c r="BC33" i="1"/>
  <c r="BE31" i="1"/>
  <c r="BD31" i="1"/>
  <c r="BC31" i="1"/>
  <c r="BD33" i="1"/>
  <c r="BJ59" i="1"/>
  <c r="BJ60" i="1" s="1"/>
  <c r="BI59" i="1"/>
  <c r="BJ54" i="1"/>
  <c r="BJ55" i="1" s="1"/>
  <c r="BI54" i="1"/>
  <c r="BJ49" i="1"/>
  <c r="BI49" i="1"/>
  <c r="BJ38" i="1"/>
  <c r="BJ39" i="1" s="1"/>
  <c r="BI38" i="1"/>
  <c r="BJ36" i="1"/>
  <c r="BJ37" i="1" s="1"/>
  <c r="BI36" i="1"/>
  <c r="BJ33" i="1"/>
  <c r="BJ34" i="1" s="1"/>
  <c r="BI33" i="1"/>
  <c r="BJ31" i="1"/>
  <c r="BJ32" i="1" s="1"/>
  <c r="BI31" i="1"/>
  <c r="BM59" i="1" l="1"/>
  <c r="BM54" i="1"/>
  <c r="BM49" i="1"/>
  <c r="BM38" i="1"/>
  <c r="BM36" i="1"/>
  <c r="BM33" i="1"/>
  <c r="BM31" i="1"/>
  <c r="BL59" i="1"/>
  <c r="BL54" i="1"/>
  <c r="BL49" i="1"/>
  <c r="BL38" i="1"/>
  <c r="BL36" i="1"/>
  <c r="BL33" i="1"/>
  <c r="BL31" i="1"/>
  <c r="BK59" i="1" l="1"/>
  <c r="BK60" i="1" s="1"/>
  <c r="BK54" i="1"/>
  <c r="BK49" i="1"/>
  <c r="BK50" i="1" s="1"/>
  <c r="BJ50" i="1"/>
  <c r="BK38" i="1"/>
  <c r="BK39" i="1" s="1"/>
  <c r="BK36" i="1"/>
  <c r="BK37" i="1" s="1"/>
  <c r="BK33" i="1"/>
  <c r="BK34" i="1" s="1"/>
  <c r="BK31" i="1"/>
  <c r="BK32" i="1" s="1"/>
  <c r="BH59" i="1"/>
  <c r="BH54" i="1"/>
  <c r="BH55" i="1" s="1"/>
  <c r="BH49" i="1"/>
  <c r="BH50" i="1" s="1"/>
  <c r="BH38" i="1"/>
  <c r="BH36" i="1"/>
  <c r="BH33" i="1"/>
  <c r="BH34" i="1" s="1"/>
  <c r="BH31" i="1"/>
  <c r="BG59" i="1"/>
  <c r="BG60" i="1" s="1"/>
  <c r="BG54" i="1"/>
  <c r="BG49" i="1"/>
  <c r="BG50" i="1" s="1"/>
  <c r="BG38" i="1"/>
  <c r="BG39" i="1" s="1"/>
  <c r="BG36" i="1"/>
  <c r="BG37" i="1" s="1"/>
  <c r="BG33" i="1"/>
  <c r="BG34" i="1" s="1"/>
  <c r="BG31" i="1"/>
  <c r="BG32" i="1" s="1"/>
  <c r="BF59" i="1"/>
  <c r="BF49" i="1"/>
  <c r="BF50" i="1" s="1"/>
  <c r="BF38" i="1"/>
  <c r="BF39" i="1" s="1"/>
  <c r="V60" i="1"/>
  <c r="BC60" i="1"/>
  <c r="BD60" i="1"/>
  <c r="BE60" i="1"/>
  <c r="BF60" i="1"/>
  <c r="BH60" i="1"/>
  <c r="BI60" i="1"/>
  <c r="BL60" i="1"/>
  <c r="BM60" i="1"/>
  <c r="V55" i="1"/>
  <c r="BC55" i="1"/>
  <c r="BD55" i="1"/>
  <c r="BE55" i="1"/>
  <c r="BF55" i="1"/>
  <c r="BG55" i="1"/>
  <c r="BI55" i="1"/>
  <c r="BK55" i="1"/>
  <c r="BL55" i="1"/>
  <c r="BM55" i="1"/>
  <c r="V50" i="1"/>
  <c r="BC50" i="1"/>
  <c r="BD50" i="1"/>
  <c r="BE50" i="1"/>
  <c r="BI50" i="1"/>
  <c r="BL50" i="1"/>
  <c r="BM50" i="1"/>
  <c r="V39" i="1"/>
  <c r="BC39" i="1"/>
  <c r="BD39" i="1"/>
  <c r="BE39" i="1"/>
  <c r="BH39" i="1"/>
  <c r="BI39" i="1"/>
  <c r="BL39" i="1"/>
  <c r="BM39" i="1"/>
  <c r="M37" i="1"/>
  <c r="V37" i="1"/>
  <c r="W37" i="1"/>
  <c r="AT37" i="1"/>
  <c r="BC37" i="1"/>
  <c r="BD37" i="1"/>
  <c r="BE37" i="1"/>
  <c r="BH37" i="1"/>
  <c r="BI37" i="1"/>
  <c r="BL37" i="1"/>
  <c r="BM37" i="1"/>
  <c r="D36" i="1"/>
  <c r="D37" i="1" s="1"/>
  <c r="E36" i="1"/>
  <c r="E37" i="1" s="1"/>
  <c r="F36" i="1"/>
  <c r="F37" i="1" s="1"/>
  <c r="G36" i="1"/>
  <c r="G37" i="1" s="1"/>
  <c r="H36" i="1"/>
  <c r="H37" i="1" s="1"/>
  <c r="I36" i="1"/>
  <c r="I37" i="1" s="1"/>
  <c r="J36" i="1"/>
  <c r="J37" i="1" s="1"/>
  <c r="K36" i="1"/>
  <c r="K37" i="1" s="1"/>
  <c r="L36" i="1"/>
  <c r="L37" i="1" s="1"/>
  <c r="M36" i="1"/>
  <c r="N36" i="1"/>
  <c r="N37" i="1" s="1"/>
  <c r="O36" i="1"/>
  <c r="O37" i="1" s="1"/>
  <c r="P36" i="1"/>
  <c r="P37" i="1" s="1"/>
  <c r="Q36" i="1"/>
  <c r="Q37" i="1" s="1"/>
  <c r="R36" i="1"/>
  <c r="R37" i="1" s="1"/>
  <c r="S36" i="1"/>
  <c r="S37" i="1" s="1"/>
  <c r="T36" i="1"/>
  <c r="T37" i="1" s="1"/>
  <c r="U36" i="1"/>
  <c r="U37" i="1" s="1"/>
  <c r="W36" i="1"/>
  <c r="X36" i="1"/>
  <c r="X37" i="1" s="1"/>
  <c r="Y36" i="1"/>
  <c r="Y37" i="1" s="1"/>
  <c r="Z36" i="1"/>
  <c r="Z37" i="1" s="1"/>
  <c r="AA36" i="1"/>
  <c r="AA37" i="1" s="1"/>
  <c r="AB36" i="1"/>
  <c r="AB37" i="1" s="1"/>
  <c r="AC36" i="1"/>
  <c r="AC37" i="1" s="1"/>
  <c r="AD36" i="1"/>
  <c r="AD37" i="1" s="1"/>
  <c r="AE36" i="1"/>
  <c r="AE37" i="1" s="1"/>
  <c r="AF36" i="1"/>
  <c r="AF37" i="1" s="1"/>
  <c r="AG36" i="1"/>
  <c r="AG37" i="1" s="1"/>
  <c r="AH36" i="1"/>
  <c r="AH37" i="1" s="1"/>
  <c r="AI36" i="1"/>
  <c r="AI37" i="1" s="1"/>
  <c r="AJ36" i="1"/>
  <c r="AJ37" i="1" s="1"/>
  <c r="AK36" i="1"/>
  <c r="AK37" i="1" s="1"/>
  <c r="AL36" i="1"/>
  <c r="AL37" i="1" s="1"/>
  <c r="AM36" i="1"/>
  <c r="AM37" i="1" s="1"/>
  <c r="AN36" i="1"/>
  <c r="AN37" i="1" s="1"/>
  <c r="AO36" i="1"/>
  <c r="AO37" i="1" s="1"/>
  <c r="AP36" i="1"/>
  <c r="AP37" i="1" s="1"/>
  <c r="AQ36" i="1"/>
  <c r="AQ37" i="1" s="1"/>
  <c r="AR36" i="1"/>
  <c r="AR37" i="1" s="1"/>
  <c r="AS36" i="1"/>
  <c r="AS37" i="1" s="1"/>
  <c r="AT36" i="1"/>
  <c r="BF36" i="1"/>
  <c r="BF37" i="1" s="1"/>
  <c r="BC32" i="1"/>
  <c r="BD32" i="1"/>
  <c r="BE32" i="1"/>
  <c r="BH32" i="1"/>
  <c r="BI32" i="1"/>
  <c r="BL32" i="1"/>
  <c r="BM32" i="1"/>
  <c r="BI34" i="1"/>
  <c r="BL34" i="1"/>
  <c r="BM34" i="1"/>
  <c r="BC34" i="1"/>
  <c r="BD34" i="1"/>
  <c r="BE34" i="1"/>
  <c r="BF33" i="1"/>
  <c r="BF34" i="1" s="1"/>
  <c r="K34" i="1"/>
  <c r="V34" i="1"/>
  <c r="V32" i="1"/>
  <c r="D31" i="1"/>
  <c r="D32" i="1" s="1"/>
  <c r="E31" i="1"/>
  <c r="E32" i="1" s="1"/>
  <c r="F31" i="1"/>
  <c r="F32" i="1" s="1"/>
  <c r="G31" i="1"/>
  <c r="G32" i="1" s="1"/>
  <c r="H31" i="1"/>
  <c r="H32" i="1" s="1"/>
  <c r="I31" i="1"/>
  <c r="I32" i="1" s="1"/>
  <c r="J31" i="1"/>
  <c r="J32" i="1" s="1"/>
  <c r="K31" i="1"/>
  <c r="K32" i="1" s="1"/>
  <c r="L31" i="1"/>
  <c r="L32" i="1" s="1"/>
  <c r="M31" i="1"/>
  <c r="M32" i="1" s="1"/>
  <c r="N31" i="1"/>
  <c r="N32" i="1" s="1"/>
  <c r="O31" i="1"/>
  <c r="O32" i="1" s="1"/>
  <c r="P31" i="1"/>
  <c r="P32" i="1" s="1"/>
  <c r="Q31" i="1"/>
  <c r="Q32" i="1" s="1"/>
  <c r="R31" i="1"/>
  <c r="R32" i="1" s="1"/>
  <c r="S31" i="1"/>
  <c r="S32" i="1" s="1"/>
  <c r="T31" i="1"/>
  <c r="T32" i="1" s="1"/>
  <c r="U31" i="1"/>
  <c r="U32" i="1" s="1"/>
  <c r="W31" i="1"/>
  <c r="W32" i="1" s="1"/>
  <c r="X31" i="1"/>
  <c r="X32" i="1" s="1"/>
  <c r="Y31" i="1"/>
  <c r="Y32" i="1" s="1"/>
  <c r="Z31" i="1"/>
  <c r="Z32" i="1" s="1"/>
  <c r="AA31" i="1"/>
  <c r="AA32" i="1" s="1"/>
  <c r="AB31" i="1"/>
  <c r="AB32" i="1" s="1"/>
  <c r="AC31" i="1"/>
  <c r="AC32" i="1" s="1"/>
  <c r="AD31" i="1"/>
  <c r="AD32" i="1" s="1"/>
  <c r="AE31" i="1"/>
  <c r="AE32" i="1" s="1"/>
  <c r="AF31" i="1"/>
  <c r="AF32" i="1" s="1"/>
  <c r="AG31" i="1"/>
  <c r="AG32" i="1" s="1"/>
  <c r="AH31" i="1"/>
  <c r="AH32" i="1" s="1"/>
  <c r="AI31" i="1"/>
  <c r="AI32" i="1" s="1"/>
  <c r="AJ31" i="1"/>
  <c r="AJ32" i="1" s="1"/>
  <c r="AK31" i="1"/>
  <c r="AK32" i="1" s="1"/>
  <c r="AL31" i="1"/>
  <c r="AL32" i="1" s="1"/>
  <c r="AM31" i="1"/>
  <c r="AM32" i="1" s="1"/>
  <c r="AN31" i="1"/>
  <c r="AN32" i="1" s="1"/>
  <c r="AO31" i="1"/>
  <c r="AO32" i="1" s="1"/>
  <c r="AP31" i="1"/>
  <c r="AP32" i="1" s="1"/>
  <c r="AQ31" i="1"/>
  <c r="AQ32" i="1" s="1"/>
  <c r="AR31" i="1"/>
  <c r="AR32" i="1" s="1"/>
  <c r="AS31" i="1"/>
  <c r="AS32" i="1" s="1"/>
  <c r="AT31" i="1"/>
  <c r="AT32" i="1" s="1"/>
  <c r="AU31" i="1"/>
  <c r="AU32" i="1" s="1"/>
  <c r="AV31" i="1"/>
  <c r="AV32" i="1" s="1"/>
  <c r="AW31" i="1"/>
  <c r="AW32" i="1" s="1"/>
  <c r="AX31" i="1"/>
  <c r="AX32" i="1" s="1"/>
  <c r="AY31" i="1"/>
  <c r="AY32" i="1" s="1"/>
  <c r="AZ31" i="1"/>
  <c r="AZ32" i="1" s="1"/>
  <c r="BA31" i="1"/>
  <c r="BA32" i="1" s="1"/>
  <c r="BB31" i="1"/>
  <c r="BB32" i="1" s="1"/>
  <c r="BF31" i="1"/>
  <c r="BF32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L33" i="1"/>
  <c r="L34" i="1" s="1"/>
  <c r="M33" i="1"/>
  <c r="M34" i="1" s="1"/>
  <c r="N33" i="1"/>
  <c r="N34" i="1" s="1"/>
  <c r="O33" i="1"/>
  <c r="O34" i="1" s="1"/>
  <c r="P33" i="1"/>
  <c r="P34" i="1" s="1"/>
  <c r="Q33" i="1"/>
  <c r="Q34" i="1" s="1"/>
  <c r="R33" i="1"/>
  <c r="R34" i="1" s="1"/>
  <c r="S33" i="1"/>
  <c r="S34" i="1" s="1"/>
  <c r="T33" i="1"/>
  <c r="T34" i="1" s="1"/>
  <c r="U33" i="1"/>
  <c r="U34" i="1" s="1"/>
  <c r="W33" i="1"/>
  <c r="W34" i="1" s="1"/>
  <c r="X33" i="1"/>
  <c r="X34" i="1" s="1"/>
  <c r="Y33" i="1"/>
  <c r="Y34" i="1" s="1"/>
  <c r="Z33" i="1"/>
  <c r="Z34" i="1" s="1"/>
  <c r="AA33" i="1"/>
  <c r="AA34" i="1" s="1"/>
  <c r="AB33" i="1"/>
  <c r="AB34" i="1" s="1"/>
  <c r="AC33" i="1"/>
  <c r="AC34" i="1" s="1"/>
  <c r="AD33" i="1"/>
  <c r="AD34" i="1" s="1"/>
  <c r="AE33" i="1"/>
  <c r="AE34" i="1" s="1"/>
  <c r="AF33" i="1"/>
  <c r="AF34" i="1" s="1"/>
  <c r="AG33" i="1"/>
  <c r="AG34" i="1" s="1"/>
  <c r="AH33" i="1"/>
  <c r="AH34" i="1" s="1"/>
  <c r="AI33" i="1"/>
  <c r="AI34" i="1" s="1"/>
  <c r="AJ33" i="1"/>
  <c r="AJ34" i="1" s="1"/>
  <c r="AK33" i="1"/>
  <c r="AK34" i="1" s="1"/>
  <c r="AL33" i="1"/>
  <c r="AL34" i="1" s="1"/>
  <c r="AM33" i="1"/>
  <c r="AM34" i="1" s="1"/>
  <c r="AN33" i="1"/>
  <c r="AN34" i="1" s="1"/>
  <c r="AO33" i="1"/>
  <c r="AO34" i="1" s="1"/>
  <c r="AP33" i="1"/>
  <c r="AP34" i="1" s="1"/>
  <c r="AQ33" i="1"/>
  <c r="AQ34" i="1" s="1"/>
  <c r="AR33" i="1"/>
  <c r="AR34" i="1" s="1"/>
  <c r="AS33" i="1"/>
  <c r="AS34" i="1" s="1"/>
  <c r="AT33" i="1"/>
  <c r="AT34" i="1" s="1"/>
  <c r="AU33" i="1"/>
  <c r="AU34" i="1" s="1"/>
  <c r="AV33" i="1"/>
  <c r="AV34" i="1" s="1"/>
  <c r="AW33" i="1"/>
  <c r="AW34" i="1" s="1"/>
  <c r="AX33" i="1"/>
  <c r="AX34" i="1" s="1"/>
  <c r="AY33" i="1"/>
  <c r="AY34" i="1" s="1"/>
  <c r="AZ33" i="1"/>
  <c r="AZ34" i="1" s="1"/>
  <c r="BA33" i="1"/>
  <c r="BA34" i="1" s="1"/>
  <c r="BB33" i="1"/>
  <c r="BB34" i="1" s="1"/>
  <c r="BB59" i="1" l="1"/>
  <c r="BB60" i="1" s="1"/>
  <c r="BB54" i="1"/>
  <c r="BB55" i="1" s="1"/>
  <c r="BB49" i="1"/>
  <c r="BB50" i="1" s="1"/>
  <c r="BB38" i="1"/>
  <c r="BB39" i="1" s="1"/>
  <c r="BB36" i="1"/>
  <c r="BB37" i="1" s="1"/>
  <c r="BA59" i="1"/>
  <c r="BA60" i="1" s="1"/>
  <c r="BA54" i="1"/>
  <c r="BA55" i="1" s="1"/>
  <c r="BA49" i="1"/>
  <c r="BA50" i="1" s="1"/>
  <c r="BA38" i="1"/>
  <c r="BA39" i="1" s="1"/>
  <c r="BA36" i="1"/>
  <c r="BA37" i="1" s="1"/>
  <c r="AZ59" i="1"/>
  <c r="AZ60" i="1" s="1"/>
  <c r="AZ54" i="1"/>
  <c r="AZ55" i="1" s="1"/>
  <c r="AZ49" i="1"/>
  <c r="AZ50" i="1" s="1"/>
  <c r="AZ38" i="1"/>
  <c r="AZ39" i="1" s="1"/>
  <c r="AZ36" i="1"/>
  <c r="AZ37" i="1" s="1"/>
  <c r="AY59" i="1"/>
  <c r="AY60" i="1" s="1"/>
  <c r="AY54" i="1"/>
  <c r="AY55" i="1" s="1"/>
  <c r="AY49" i="1"/>
  <c r="AY50" i="1" s="1"/>
  <c r="AY38" i="1"/>
  <c r="AY39" i="1" s="1"/>
  <c r="AY36" i="1"/>
  <c r="AY37" i="1" s="1"/>
  <c r="AX59" i="1"/>
  <c r="AX60" i="1" s="1"/>
  <c r="AX54" i="1"/>
  <c r="AX55" i="1" s="1"/>
  <c r="AX49" i="1"/>
  <c r="AX50" i="1" s="1"/>
  <c r="AX38" i="1"/>
  <c r="AX39" i="1" s="1"/>
  <c r="AX36" i="1"/>
  <c r="AX37" i="1" s="1"/>
  <c r="AW36" i="1"/>
  <c r="AW37" i="1" s="1"/>
  <c r="AW38" i="1"/>
  <c r="AW39" i="1" s="1"/>
  <c r="AW49" i="1"/>
  <c r="AW50" i="1" s="1"/>
  <c r="AW54" i="1"/>
  <c r="AW55" i="1" s="1"/>
  <c r="AW59" i="1"/>
  <c r="AW60" i="1" s="1"/>
  <c r="AV59" i="1"/>
  <c r="AV60" i="1" s="1"/>
  <c r="AV54" i="1"/>
  <c r="AV55" i="1" s="1"/>
  <c r="AV49" i="1"/>
  <c r="AV50" i="1" s="1"/>
  <c r="AV38" i="1"/>
  <c r="AV39" i="1" s="1"/>
  <c r="AV36" i="1"/>
  <c r="AV37" i="1" s="1"/>
  <c r="AU49" i="1"/>
  <c r="AU50" i="1" s="1"/>
  <c r="AU59" i="1"/>
  <c r="AU60" i="1" s="1"/>
  <c r="AU54" i="1"/>
  <c r="AU55" i="1" s="1"/>
  <c r="AU38" i="1"/>
  <c r="AU39" i="1" s="1"/>
  <c r="AU36" i="1"/>
  <c r="AU37" i="1" s="1"/>
  <c r="AT59" i="1"/>
  <c r="AT60" i="1" s="1"/>
  <c r="AT54" i="1"/>
  <c r="AT55" i="1" s="1"/>
  <c r="AT49" i="1"/>
  <c r="AT50" i="1" s="1"/>
  <c r="AT38" i="1"/>
  <c r="AT39" i="1" s="1"/>
  <c r="AS59" i="1"/>
  <c r="AS60" i="1" s="1"/>
  <c r="AR59" i="1"/>
  <c r="AR60" i="1" s="1"/>
  <c r="AS54" i="1"/>
  <c r="AS55" i="1" s="1"/>
  <c r="AR54" i="1"/>
  <c r="AR55" i="1" s="1"/>
  <c r="AS49" i="1"/>
  <c r="AS50" i="1" s="1"/>
  <c r="AR49" i="1"/>
  <c r="AR50" i="1" s="1"/>
  <c r="AS38" i="1"/>
  <c r="AS39" i="1" s="1"/>
  <c r="AR38" i="1"/>
  <c r="AR39" i="1" s="1"/>
  <c r="AQ59" i="1"/>
  <c r="AQ60" i="1" s="1"/>
  <c r="AP59" i="1"/>
  <c r="AP60" i="1" s="1"/>
  <c r="AQ54" i="1"/>
  <c r="AQ55" i="1" s="1"/>
  <c r="AP54" i="1"/>
  <c r="AP55" i="1" s="1"/>
  <c r="AQ49" i="1"/>
  <c r="AQ50" i="1" s="1"/>
  <c r="AP49" i="1"/>
  <c r="AP50" i="1" s="1"/>
  <c r="AQ38" i="1"/>
  <c r="AQ39" i="1" s="1"/>
  <c r="AP38" i="1"/>
  <c r="AP39" i="1" s="1"/>
  <c r="AO59" i="1"/>
  <c r="AO60" i="1" s="1"/>
  <c r="AO54" i="1"/>
  <c r="AO55" i="1" s="1"/>
  <c r="AO49" i="1"/>
  <c r="AO50" i="1" s="1"/>
  <c r="AO38" i="1"/>
  <c r="AO39" i="1" s="1"/>
  <c r="AN59" i="1"/>
  <c r="AN60" i="1" s="1"/>
  <c r="AN54" i="1"/>
  <c r="AN55" i="1" s="1"/>
  <c r="AN49" i="1"/>
  <c r="AN50" i="1" s="1"/>
  <c r="AN38" i="1"/>
  <c r="AN39" i="1" s="1"/>
  <c r="AM59" i="1"/>
  <c r="AM60" i="1" s="1"/>
  <c r="AM49" i="1"/>
  <c r="AM50" i="1" s="1"/>
  <c r="AM54" i="1"/>
  <c r="AM55" i="1" s="1"/>
  <c r="AM38" i="1"/>
  <c r="AM39" i="1" s="1"/>
  <c r="AL59" i="1"/>
  <c r="AL60" i="1" s="1"/>
  <c r="AL54" i="1"/>
  <c r="AL55" i="1" s="1"/>
  <c r="AL49" i="1"/>
  <c r="AL50" i="1" s="1"/>
  <c r="AL38" i="1"/>
  <c r="AL39" i="1" s="1"/>
  <c r="AK59" i="1"/>
  <c r="AK60" i="1" s="1"/>
  <c r="AK54" i="1"/>
  <c r="AK55" i="1" s="1"/>
  <c r="AK49" i="1"/>
  <c r="AK50" i="1" s="1"/>
  <c r="AK38" i="1"/>
  <c r="AK39" i="1" s="1"/>
  <c r="AJ59" i="1"/>
  <c r="AJ60" i="1" s="1"/>
  <c r="AJ54" i="1"/>
  <c r="AJ55" i="1" s="1"/>
  <c r="AJ49" i="1"/>
  <c r="AJ50" i="1" s="1"/>
  <c r="AJ38" i="1"/>
  <c r="AJ39" i="1" s="1"/>
  <c r="AI59" i="1"/>
  <c r="AI60" i="1" s="1"/>
  <c r="AI54" i="1"/>
  <c r="AI55" i="1" s="1"/>
  <c r="AI49" i="1"/>
  <c r="AI50" i="1" s="1"/>
  <c r="AI38" i="1"/>
  <c r="AI39" i="1" s="1"/>
  <c r="AH54" i="1"/>
  <c r="AH55" i="1" s="1"/>
  <c r="AH59" i="1"/>
  <c r="AH60" i="1" s="1"/>
  <c r="AH49" i="1"/>
  <c r="AH50" i="1" s="1"/>
  <c r="AH38" i="1"/>
  <c r="AH39" i="1" s="1"/>
  <c r="AG59" i="1"/>
  <c r="AG60" i="1" s="1"/>
  <c r="AG54" i="1"/>
  <c r="AG55" i="1" s="1"/>
  <c r="AG49" i="1"/>
  <c r="AG50" i="1" s="1"/>
  <c r="AG38" i="1"/>
  <c r="AG39" i="1" s="1"/>
  <c r="AF38" i="1"/>
  <c r="AF39" i="1" s="1"/>
  <c r="AF49" i="1"/>
  <c r="AF50" i="1" s="1"/>
  <c r="AF54" i="1"/>
  <c r="AF55" i="1" s="1"/>
  <c r="AF59" i="1"/>
  <c r="AF60" i="1" s="1"/>
  <c r="AE59" i="1"/>
  <c r="AE60" i="1" s="1"/>
  <c r="AE54" i="1"/>
  <c r="AE55" i="1" s="1"/>
  <c r="AE49" i="1"/>
  <c r="AE50" i="1" s="1"/>
  <c r="AE38" i="1"/>
  <c r="AE39" i="1" s="1"/>
  <c r="AD59" i="1"/>
  <c r="AD60" i="1" s="1"/>
  <c r="AD54" i="1"/>
  <c r="AD55" i="1" s="1"/>
  <c r="AD49" i="1"/>
  <c r="AD50" i="1" s="1"/>
  <c r="AD38" i="1"/>
  <c r="AD39" i="1" s="1"/>
  <c r="AC59" i="1"/>
  <c r="AC60" i="1" s="1"/>
  <c r="AC54" i="1"/>
  <c r="AC55" i="1" s="1"/>
  <c r="AC49" i="1"/>
  <c r="AC50" i="1" s="1"/>
  <c r="AC38" i="1"/>
  <c r="AC39" i="1" s="1"/>
  <c r="AB59" i="1"/>
  <c r="AB60" i="1" s="1"/>
  <c r="AB54" i="1"/>
  <c r="AB55" i="1" s="1"/>
  <c r="AB49" i="1"/>
  <c r="AB50" i="1" s="1"/>
  <c r="AB38" i="1"/>
  <c r="AB39" i="1" s="1"/>
  <c r="AA59" i="1"/>
  <c r="AA60" i="1" s="1"/>
  <c r="AA54" i="1"/>
  <c r="AA55" i="1" s="1"/>
  <c r="AA49" i="1"/>
  <c r="AA50" i="1" s="1"/>
  <c r="AA38" i="1"/>
  <c r="AA39" i="1" s="1"/>
  <c r="Z59" i="1"/>
  <c r="Z60" i="1" s="1"/>
  <c r="Z54" i="1"/>
  <c r="Z55" i="1" s="1"/>
  <c r="Z49" i="1"/>
  <c r="Z50" i="1" s="1"/>
  <c r="Z38" i="1"/>
  <c r="Z39" i="1" s="1"/>
  <c r="Y38" i="1"/>
  <c r="Y39" i="1" s="1"/>
  <c r="Y49" i="1"/>
  <c r="Y50" i="1" s="1"/>
  <c r="Y54" i="1"/>
  <c r="Y55" i="1" s="1"/>
  <c r="Y59" i="1"/>
  <c r="Y60" i="1" s="1"/>
  <c r="X59" i="1"/>
  <c r="X60" i="1" s="1"/>
  <c r="X54" i="1"/>
  <c r="X55" i="1" s="1"/>
  <c r="X49" i="1"/>
  <c r="X50" i="1" s="1"/>
  <c r="X38" i="1"/>
  <c r="X39" i="1" s="1"/>
  <c r="W59" i="1"/>
  <c r="W60" i="1" s="1"/>
  <c r="U59" i="1"/>
  <c r="U60" i="1" s="1"/>
  <c r="W54" i="1"/>
  <c r="W55" i="1" s="1"/>
  <c r="U54" i="1"/>
  <c r="U55" i="1" s="1"/>
  <c r="W49" i="1"/>
  <c r="W50" i="1" s="1"/>
  <c r="U49" i="1"/>
  <c r="U50" i="1" s="1"/>
  <c r="W38" i="1"/>
  <c r="W39" i="1" s="1"/>
  <c r="U38" i="1"/>
  <c r="U39" i="1" s="1"/>
  <c r="T59" i="1"/>
  <c r="T60" i="1" s="1"/>
  <c r="S59" i="1"/>
  <c r="S60" i="1" s="1"/>
  <c r="R59" i="1"/>
  <c r="R60" i="1" s="1"/>
  <c r="T54" i="1"/>
  <c r="T55" i="1" s="1"/>
  <c r="S54" i="1"/>
  <c r="S55" i="1" s="1"/>
  <c r="R54" i="1"/>
  <c r="R55" i="1" s="1"/>
  <c r="T49" i="1"/>
  <c r="T50" i="1" s="1"/>
  <c r="S49" i="1"/>
  <c r="S50" i="1" s="1"/>
  <c r="R49" i="1"/>
  <c r="R50" i="1" s="1"/>
  <c r="T38" i="1"/>
  <c r="T39" i="1" s="1"/>
  <c r="S38" i="1"/>
  <c r="S39" i="1" s="1"/>
  <c r="R38" i="1"/>
  <c r="R39" i="1" s="1"/>
  <c r="Q59" i="1"/>
  <c r="Q60" i="1" s="1"/>
  <c r="Q54" i="1"/>
  <c r="Q55" i="1" s="1"/>
  <c r="Q49" i="1"/>
  <c r="Q50" i="1" s="1"/>
  <c r="Q38" i="1"/>
  <c r="Q39" i="1" s="1"/>
  <c r="P59" i="1"/>
  <c r="P60" i="1" s="1"/>
  <c r="P54" i="1"/>
  <c r="P55" i="1" s="1"/>
  <c r="P49" i="1"/>
  <c r="P50" i="1" s="1"/>
  <c r="P38" i="1"/>
  <c r="P39" i="1" s="1"/>
  <c r="O59" i="1"/>
  <c r="O60" i="1" s="1"/>
  <c r="O54" i="1"/>
  <c r="O55" i="1" s="1"/>
  <c r="O49" i="1"/>
  <c r="O50" i="1" s="1"/>
  <c r="O38" i="1"/>
  <c r="O39" i="1" s="1"/>
  <c r="N59" i="1" l="1"/>
  <c r="N60" i="1" s="1"/>
  <c r="N54" i="1"/>
  <c r="N55" i="1" s="1"/>
  <c r="N49" i="1"/>
  <c r="N50" i="1" s="1"/>
  <c r="N38" i="1"/>
  <c r="N39" i="1" s="1"/>
  <c r="M59" i="1"/>
  <c r="M60" i="1" s="1"/>
  <c r="M54" i="1"/>
  <c r="M55" i="1" s="1"/>
  <c r="M49" i="1"/>
  <c r="M50" i="1" s="1"/>
  <c r="M38" i="1"/>
  <c r="M39" i="1" s="1"/>
  <c r="L38" i="1"/>
  <c r="L39" i="1" s="1"/>
  <c r="L49" i="1"/>
  <c r="L50" i="1" s="1"/>
  <c r="L54" i="1"/>
  <c r="L55" i="1" s="1"/>
  <c r="L59" i="1"/>
  <c r="L60" i="1" s="1"/>
  <c r="K59" i="1"/>
  <c r="K60" i="1" s="1"/>
  <c r="K54" i="1"/>
  <c r="K55" i="1" s="1"/>
  <c r="K49" i="1"/>
  <c r="K50" i="1" s="1"/>
  <c r="K38" i="1"/>
  <c r="K39" i="1" s="1"/>
  <c r="J59" i="1"/>
  <c r="J60" i="1" s="1"/>
  <c r="J54" i="1"/>
  <c r="J55" i="1" s="1"/>
  <c r="J49" i="1"/>
  <c r="J50" i="1" s="1"/>
  <c r="J38" i="1"/>
  <c r="J39" i="1" s="1"/>
  <c r="I59" i="1"/>
  <c r="I60" i="1" s="1"/>
  <c r="I54" i="1"/>
  <c r="I55" i="1" s="1"/>
  <c r="I49" i="1"/>
  <c r="I50" i="1" s="1"/>
  <c r="I38" i="1"/>
  <c r="I39" i="1" s="1"/>
  <c r="H59" i="1"/>
  <c r="H60" i="1" s="1"/>
  <c r="H54" i="1"/>
  <c r="H55" i="1" s="1"/>
  <c r="H49" i="1"/>
  <c r="H50" i="1" s="1"/>
  <c r="H38" i="1"/>
  <c r="H39" i="1" s="1"/>
  <c r="G59" i="1"/>
  <c r="G60" i="1" s="1"/>
  <c r="G54" i="1"/>
  <c r="G55" i="1" s="1"/>
  <c r="G49" i="1"/>
  <c r="G50" i="1" s="1"/>
  <c r="G38" i="1"/>
  <c r="G39" i="1" s="1"/>
  <c r="F59" i="1"/>
  <c r="F60" i="1" s="1"/>
  <c r="F54" i="1"/>
  <c r="F55" i="1" s="1"/>
  <c r="F49" i="1"/>
  <c r="F50" i="1" s="1"/>
  <c r="F38" i="1"/>
  <c r="F39" i="1" s="1"/>
  <c r="E59" i="1"/>
  <c r="E60" i="1" s="1"/>
  <c r="E54" i="1"/>
  <c r="E55" i="1" s="1"/>
  <c r="E49" i="1"/>
  <c r="E50" i="1" s="1"/>
  <c r="E38" i="1"/>
  <c r="E39" i="1" s="1"/>
  <c r="D59" i="1"/>
  <c r="D60" i="1" s="1"/>
  <c r="D54" i="1"/>
  <c r="D55" i="1" s="1"/>
  <c r="D49" i="1"/>
  <c r="D50" i="1" s="1"/>
  <c r="D38" i="1"/>
  <c r="D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Theodoros Mastrotheodoros</author>
  </authors>
  <commentList>
    <comment ref="H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Theodoros Mastrotheodoros:</t>
        </r>
        <r>
          <rPr>
            <sz val="9"/>
            <color indexed="81"/>
            <rFont val="Tahoma"/>
            <family val="2"/>
          </rPr>
          <t xml:space="preserve">
''could be 1''
There are two values for each level, 1 and 7</t>
        </r>
      </text>
    </comment>
    <comment ref="I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Theodoros Mastrotheodoros:</t>
        </r>
        <r>
          <rPr>
            <sz val="9"/>
            <color indexed="81"/>
            <rFont val="Tahoma"/>
            <family val="2"/>
          </rPr>
          <t xml:space="preserve">
''could be 1''
There are two values for each level, 1 and 7</t>
        </r>
      </text>
    </comment>
  </commentList>
</comments>
</file>

<file path=xl/sharedStrings.xml><?xml version="1.0" encoding="utf-8"?>
<sst xmlns="http://schemas.openxmlformats.org/spreadsheetml/2006/main" count="294" uniqueCount="285">
  <si>
    <t>ZR95</t>
  </si>
  <si>
    <t>Sp_LAI_In</t>
  </si>
  <si>
    <t>d_leaf</t>
  </si>
  <si>
    <t>Knit</t>
  </si>
  <si>
    <t>mSl</t>
  </si>
  <si>
    <t>FI</t>
  </si>
  <si>
    <t>Do</t>
  </si>
  <si>
    <t>a1</t>
  </si>
  <si>
    <t>go</t>
  </si>
  <si>
    <t>CT</t>
  </si>
  <si>
    <t>DSE</t>
  </si>
  <si>
    <t>Ha</t>
  </si>
  <si>
    <t>rjv</t>
  </si>
  <si>
    <t>Psi_sto_00</t>
  </si>
  <si>
    <t>Psi_sto_50</t>
  </si>
  <si>
    <t>PsiL50</t>
  </si>
  <si>
    <t>PsiL00</t>
  </si>
  <si>
    <t>Psix50</t>
  </si>
  <si>
    <t>PsiG50</t>
  </si>
  <si>
    <t>PsiG99</t>
  </si>
  <si>
    <t>gcoef</t>
  </si>
  <si>
    <t>Veg_Opt</t>
  </si>
  <si>
    <t>OM</t>
  </si>
  <si>
    <t>Sl</t>
  </si>
  <si>
    <t>Nl</t>
  </si>
  <si>
    <t>r</t>
  </si>
  <si>
    <t>gR</t>
  </si>
  <si>
    <t>aSE</t>
  </si>
  <si>
    <t>dd_max</t>
  </si>
  <si>
    <t>dc_C</t>
  </si>
  <si>
    <t>Tcold</t>
  </si>
  <si>
    <t>drn</t>
  </si>
  <si>
    <t>dsn</t>
  </si>
  <si>
    <t>age_cr</t>
  </si>
  <si>
    <t>Bfac_lo</t>
  </si>
  <si>
    <t>Tlo</t>
  </si>
  <si>
    <t>dmg</t>
  </si>
  <si>
    <t>LAI_min</t>
  </si>
  <si>
    <t>Trr</t>
  </si>
  <si>
    <t>mjDay</t>
  </si>
  <si>
    <t>Lday_min</t>
  </si>
  <si>
    <t>LtR</t>
  </si>
  <si>
    <t>Mf</t>
  </si>
  <si>
    <t>Wm</t>
  </si>
  <si>
    <t>eps_ac</t>
  </si>
  <si>
    <t>Lday_cr</t>
  </si>
  <si>
    <t>Klf</t>
  </si>
  <si>
    <t>fab</t>
  </si>
  <si>
    <t>fbe</t>
  </si>
  <si>
    <t>ff_r</t>
  </si>
  <si>
    <t>dexmy</t>
  </si>
  <si>
    <t>Vmax</t>
  </si>
  <si>
    <t>Description</t>
  </si>
  <si>
    <t xml:space="preserve">Parameter </t>
  </si>
  <si>
    <t>Species</t>
  </si>
  <si>
    <t>Renon</t>
  </si>
  <si>
    <t>Root depth 95 percentile (mm)</t>
  </si>
  <si>
    <t>Photosyntesis Typology for Plants</t>
  </si>
  <si>
    <t>Specific Interception of rainfall for unit leaf area</t>
  </si>
  <si>
    <t>Canopy nitrogen decay coefficient</t>
  </si>
  <si>
    <t>Linear coefficient of increasing specific leaf area with LAI</t>
  </si>
  <si>
    <t>Intrinsic quantum efficiency</t>
  </si>
  <si>
    <t>Empirical coefficient for the role of vapor pressure in the biochemical model of photosynthesis</t>
  </si>
  <si>
    <t>Empirical parameter connecting stomatal aperture and net assimilation</t>
  </si>
  <si>
    <t>Minimum stomatal conductance</t>
  </si>
  <si>
    <t>Activation Energy - Plant Dependent</t>
  </si>
  <si>
    <t>entropy factor - Plant Dependent</t>
  </si>
  <si>
    <t>Scaling Jmax - Vmax</t>
  </si>
  <si>
    <t>Water potential at the beginning of stomatal closure</t>
  </si>
  <si>
    <t>Water potential at 50% of stomatal closure</t>
  </si>
  <si>
    <t>Water potential at the beginning of leaf hydraulic conductivity decrease</t>
  </si>
  <si>
    <t>Water potential at 50% of leaf hydraulic conductivity</t>
  </si>
  <si>
    <t>Water potential at 50% of xylem hydraulic conductivity and limit for water extraction from soil</t>
  </si>
  <si>
    <t>Water potential at 50% impairment of growth and allocation control</t>
  </si>
  <si>
    <t>Water potential at 99% impairment of growth and allocation control</t>
  </si>
  <si>
    <t>Parameter for maximum growth in perfect conditions, related to Env. Controls of growth</t>
  </si>
  <si>
    <t>Vegetation optical parameter set given a PFT</t>
  </si>
  <si>
    <t>Within canopy clumping factor</t>
  </si>
  <si>
    <t>Specific leaf area</t>
  </si>
  <si>
    <t>Leaf Carbon-Nitrogen ratio</t>
  </si>
  <si>
    <t>respiration rate at 10° [gC/gN d]</t>
  </si>
  <si>
    <t>growth respiration  [] -- [Rg/(GPP-Rm)]</t>
  </si>
  <si>
    <t>Plant Type -- 1 Seasonal Plant --  0 Evergreen  --    2 Grass species -- 3 Crops</t>
  </si>
  <si>
    <t>Factor for increasing mortality with cold [1/ d°C]</t>
  </si>
  <si>
    <t>[day] Critical Leaf Age</t>
  </si>
  <si>
    <t>Leaf Onset Water Stress</t>
  </si>
  <si>
    <t>Mean Temperature for Leaf onset</t>
  </si>
  <si>
    <t>Minimum Leaf Area Index for complete defoliation</t>
  </si>
  <si>
    <t>Days of maximum growth</t>
  </si>
  <si>
    <t>Translocation rate from carbohydrate reserve   [gC /m^2 d]</t>
  </si>
  <si>
    <t>Maximum Julian day for leaf onset</t>
  </si>
  <si>
    <t>Minimum Day duration for leaf onset</t>
  </si>
  <si>
    <t>Leaf to root biomass maximum ratio</t>
  </si>
  <si>
    <t>Parameter for allocation to carbon reserves</t>
  </si>
  <si>
    <t>Fruit maturation turnover [1/d]</t>
  </si>
  <si>
    <t>Heartwood turnover coefficient [1/d]</t>
  </si>
  <si>
    <t>Threshold for senescence day light [h]</t>
  </si>
  <si>
    <t>Dead leaf fall turnover [1/d]</t>
  </si>
  <si>
    <t>Fraction of aboveground sapwood and reserve</t>
  </si>
  <si>
    <t>Fraction of belowground sapwood and reserve</t>
  </si>
  <si>
    <t>Reference allocation to Fruit and reproduction</t>
  </si>
  <si>
    <t>Maximum Rubisco capacity at 25°C leaf level</t>
  </si>
  <si>
    <t>Maximum leaf mortality factor for drought [1/d]</t>
  </si>
  <si>
    <t>Fine root turnover rate [1/d]</t>
  </si>
  <si>
    <t>Living sapwood turnover rate [1/d]</t>
  </si>
  <si>
    <t>Root exudation/export C rate [1/d]</t>
  </si>
  <si>
    <t>Chamau</t>
  </si>
  <si>
    <t>[°C] Air temperature threshold for shedding of leaves</t>
  </si>
  <si>
    <t>Davos</t>
  </si>
  <si>
    <t>Duke_loblolly</t>
  </si>
  <si>
    <t>EasterBush</t>
  </si>
  <si>
    <t>FortPeck</t>
  </si>
  <si>
    <t>FRUEBUEL</t>
  </si>
  <si>
    <t>Hainich</t>
  </si>
  <si>
    <t>HARVARD</t>
  </si>
  <si>
    <t>HYT</t>
  </si>
  <si>
    <t>Ivotuk</t>
  </si>
  <si>
    <t>Jornada</t>
  </si>
  <si>
    <t>Kendall</t>
  </si>
  <si>
    <t>Almost same with Jornada</t>
  </si>
  <si>
    <t>Konza</t>
  </si>
  <si>
    <t>Leaf characteristic dimension (cm)</t>
  </si>
  <si>
    <t>LH</t>
  </si>
  <si>
    <t>Manaus</t>
  </si>
  <si>
    <t>MMSF</t>
  </si>
  <si>
    <t>NebSandHills</t>
  </si>
  <si>
    <t>NiwotRidge</t>
  </si>
  <si>
    <t>ORNL_FACE</t>
  </si>
  <si>
    <t>RCW_MT_EAST_MIX</t>
  </si>
  <si>
    <t>RIETHO</t>
  </si>
  <si>
    <t>Santaremkm67</t>
  </si>
  <si>
    <t>Santaremkm83</t>
  </si>
  <si>
    <t>ScrubOak</t>
  </si>
  <si>
    <t>SevGR</t>
  </si>
  <si>
    <t>SevSH</t>
  </si>
  <si>
    <t>SRO</t>
  </si>
  <si>
    <t>STUBAI</t>
  </si>
  <si>
    <t>TasFACE</t>
  </si>
  <si>
    <t>Tharandt</t>
  </si>
  <si>
    <t>UMBS</t>
  </si>
  <si>
    <t>VAIRA</t>
  </si>
  <si>
    <t>ValCalMix</t>
  </si>
  <si>
    <t>WB</t>
  </si>
  <si>
    <t>8,5</t>
  </si>
  <si>
    <t>12,5</t>
  </si>
  <si>
    <t>OENSINGEN2</t>
  </si>
  <si>
    <r>
      <t>H: Evergreen Forest [Norway Spruce (</t>
    </r>
    <r>
      <rPr>
        <i/>
        <sz val="11"/>
        <color theme="1"/>
        <rFont val="Calibri"/>
        <family val="2"/>
        <scheme val="minor"/>
      </rPr>
      <t>Picea Abies</t>
    </r>
    <r>
      <rPr>
        <sz val="11"/>
        <color theme="1"/>
        <rFont val="Calibri"/>
        <family val="2"/>
        <scheme val="minor"/>
      </rPr>
      <t>) dominated]</t>
    </r>
  </si>
  <si>
    <t>H:  Deciduous Broadleaf (Oak, maple, poplar, and hickory)</t>
  </si>
  <si>
    <t>H: Evergreen Forest [Norway spruce (Picea abies)]</t>
  </si>
  <si>
    <t>H: Evergreen [Loblolly pine forest  (Pinus taeda)]</t>
  </si>
  <si>
    <t>L: Deciduous species [red maple (Acer rubrum), sweetgum (Liquidambar styraciflua), tulip poplar (Liriodendron tulipifera)  flowering dogwood (Cornus florida)  winged elm (Ulmus alata)]</t>
  </si>
  <si>
    <t xml:space="preserve"> L: C3 Grassland  Managed [Italian ryegrass (Lolium multiflorum), white clover (Trifolium repens), and smooth meadowgrass (Poa pratensis L.)]</t>
  </si>
  <si>
    <t>L: C3 grassland</t>
  </si>
  <si>
    <t>L: C3 grassland managed [Meadow foxtail (Alopecurus pratensis), cocksfoot grass (Dactylis glomerata), ryegrass (Lolium sp.), dandelion (Taraxacum officinale), buttercup (Ranunculus sp.), and white clover (Trifolium repens)]</t>
  </si>
  <si>
    <t>L: C3 Grassland Managed [Complex mixture of over 30 grass, clover, and herb species]</t>
  </si>
  <si>
    <t>H: Evergreen Forest [Maritime pine (Pinus pinaster) and stone pine (Pinus pinea)]</t>
  </si>
  <si>
    <t>H: Deciduous forest [Beech (Fagus sylvatica, 65%), ash (Fraxinus excelsior, 25%), and maple (Acer pseudoplatanus and A. platanoides, 7%]</t>
  </si>
  <si>
    <t>L: C3 Grassland [English ryegrass 99% (Lolium perenne)]</t>
  </si>
  <si>
    <t xml:space="preserve">H: Deciduous Forest [red oak (Quercus rubra) and red maple (Acer rubrum), with scattered stands of Eastern hemlock (Tsuga canadensis), white pine (Pinus strobus) and red pine (P. resinosa)] </t>
  </si>
  <si>
    <t>L: C3 Grassland Managed [thickspike wheatgrass  (Agropyron dasystachyum)  Western wheatgrass  (Pascopyron smithii) ]</t>
  </si>
  <si>
    <t>L: C4 Grassland Managed [Blue grama (Bouteloua gracilis)]</t>
  </si>
  <si>
    <t>L: Shrub Tundra [diamondleaf willow (Salix pulchra) and dwarf birch (Betula nana)]</t>
  </si>
  <si>
    <t>H: Evergreen Forest [87% coniferous evergreen (72% Picea abies,15%Pinus sylvestris) and 13% deciduous (10% Larix decidua, 1% Betula spec. and 2% others)]</t>
  </si>
  <si>
    <t xml:space="preserve">H: Evergreen Forest [Scots pine (Pinus sylvestrs)]  </t>
  </si>
  <si>
    <t>BAY</t>
  </si>
  <si>
    <t>Chestnut_Ridge</t>
  </si>
  <si>
    <t xml:space="preserve">L: C4 grassland [black grama (Bouteloua eriopoda),  tobosa (Pleuraphis mutica),  dropseed species (Sporobolus spp.), bush muhly (Muhlenbergia porteri)  Burrograss  (Scleropogon brevifolius)] </t>
  </si>
  <si>
    <t xml:space="preserve">L: Evergreen C3 shrubs [Creosotebush (Larrea tridentata), Mexican tea (Ephedra trifurca) mormon tea (Ephedra torreyana), soap-tree yucca (Yucca elata)] </t>
  </si>
  <si>
    <t>L: Deciduous C3 shrubs [Honey mesquite - Legume (Prosopis glandulosa Torr.),  Tarbush  (Fluorensia Cernua)]</t>
  </si>
  <si>
    <t>L: Evergreen C3 shrubs [creosotebush (Larrea tridentata)]
%C4 perennial grasses</t>
  </si>
  <si>
    <t>L: C4 Grassland [Black Grama (Bouteloua eriopoda)]</t>
  </si>
  <si>
    <t xml:space="preserve">L: C4 Grassland [Leymann Lovegrass (Eragrostis lehmanniana), black grama  (Bouteloua eriopoda), hairy grama  (Bouteloua hirsute), curly mesquite  (Hilaria belangeri)] </t>
  </si>
  <si>
    <t xml:space="preserve">L: C4 Grassland [Andropogon gerardii,  Sorghastrum nutans, Panicum virgatum] </t>
  </si>
  <si>
    <t xml:space="preserve">L: C3 Forbs Perennial [Solidago canadensis, Aster ericoides, Salix missouriensis] </t>
  </si>
  <si>
    <t xml:space="preserve">L: C3 Grassland  [Austrodanthonia caespitosa, Austrodanthonia carphoides] </t>
  </si>
  <si>
    <t>L: C4 Grassland [Themeda triandra]</t>
  </si>
  <si>
    <t>H: Deciduous Forest [sugar maple (Acer saccharum), yellow poplar (Liriodendron tulipifera L), sassafras (Sassafras albidum Nutt.), white oak (Quercus alba), and black oak (Quercus velutina): about 75% of total]</t>
  </si>
  <si>
    <t>L: Deciduous Shrubs [Burroweed (Haplopappus tenuisectus), Honey mesquite (Prosopis glandulosa)]</t>
  </si>
  <si>
    <t xml:space="preserve">L: Evergreen shrubs [Fairy duster (Calliadra eriophylla)]  </t>
  </si>
  <si>
    <t>H: Evergreen shrubs [creosotebush (Larrea tridentata), tarbush (Flourensia cernua)]</t>
  </si>
  <si>
    <t>H: Deciduous shrubs [whitethorn acacia (Acacia constricta)]</t>
  </si>
  <si>
    <t xml:space="preserve">L: C4 grassland [Andropogon hallii, Calamovilfa longifolia, Schizachyrium scoparium] </t>
  </si>
  <si>
    <t>L: C3 grasses, sedges, forbs (Various)</t>
  </si>
  <si>
    <t>H: Evergreen Forest [Subalpine fir (Abies lasiocarpa) (46%), Engelmann spruce (Picea engelmannii) (28%), Lodgepole pine (Pinus contorta) (26%)]</t>
  </si>
  <si>
    <t xml:space="preserve">H: Deciduous Forest [Sweetgum (Liquidambar styraciflua)]  </t>
  </si>
  <si>
    <t xml:space="preserve">H: Deciduous Forest [Bigtooth aspen (Populus grandidentata)  trembling aspen (Populus tremuloides),  red oak (Quercus rubra) , beech (Fagus grandifolia), sugar maple (Acer saccharum),  paper birch (Betula papyrifera),  white pine (Pinus strobus)] </t>
  </si>
  <si>
    <t>H: Evergreen Forest [Norway Spruce (Picea abies L.) 85 %  Cembran pine (Pinus cembra L) 12 % and larch (Larix decidua) 3 %]</t>
  </si>
  <si>
    <t>H: Deciduous Forest [Chestnut oak (Quercus prinus L.), white oak (Quercus alba L.), red maple (Acer rubrum L.), black gum (Nyssa sylvatica Marsh.), yellow-poplar (Liriodendron tulipifera L.), northern red oak (Quercus rubra L.), hickory (Carya ovata), sugar maple (Acer saccharum Marsh.)  loblolly pine (Pinus taeda)]</t>
  </si>
  <si>
    <t>H: Evergreen Forest [Douglas-fir (Pseudotsuga menziesii), white fir (Abies concolor), blue spruce (Picea pungens), southwestern white pine (Pinus strobiformis), limber pine (Pinus flexilis), ponderosa pine (Pinus ponderosa), scattered aspens (Populus tremuloides)]</t>
  </si>
  <si>
    <t>#</t>
  </si>
  <si>
    <t xml:space="preserve">L: C3 grassland  [graminoid (Dactylis glomerata, Festuca pratensis, Phleum pratensis, Trisetum flavescens) and forb (Ranunculus acris, Taraxacum officinale, Trifolium repens, Trifolium pratense, Carum carvi)] </t>
  </si>
  <si>
    <t xml:space="preserve">H: Florida Scrub [Scrub Oaks (Quercus myrtifolia) (Quercus geminate) (Quercus chapmani Sargenti)  and saw palmetto  (Serenoa repens)] </t>
  </si>
  <si>
    <t>H: Tropical Rainforest</t>
  </si>
  <si>
    <t>Laegeren</t>
  </si>
  <si>
    <t>H: Mixed Forest  - only Deciduous Simulated  [Mainly beech (Fagus sylvatica L.) and ash (Fraxinus excelsior L.) and Norway spruce (Picea abies L.)]</t>
  </si>
  <si>
    <t>L: Low sagebrush (Artemisia arbuscula)</t>
  </si>
  <si>
    <t>L: C3 Annual Grassland (Brachypodium distachyon L., Hypochaeris glabra L.,Trifolium dubium Sibth., Trifolium hirtum All., Dichelostemma volubile A., and Erodium botrys Cav.)</t>
  </si>
  <si>
    <t>Negrisia</t>
  </si>
  <si>
    <t>Blodgett</t>
  </si>
  <si>
    <t>NevFACE</t>
  </si>
  <si>
    <t>Caxiuana</t>
  </si>
  <si>
    <t>PDG_Reserva</t>
  </si>
  <si>
    <t>RJA</t>
  </si>
  <si>
    <t>Black_Spruce</t>
  </si>
  <si>
    <t>Castelporziano</t>
  </si>
  <si>
    <t>Maximum leaf mortality factor for drought [d]</t>
  </si>
  <si>
    <t>dd_max^-1</t>
  </si>
  <si>
    <t>dc_C^-1</t>
  </si>
  <si>
    <t>Factor for increasing mortality with cold [d°C]</t>
  </si>
  <si>
    <t>drn^-1</t>
  </si>
  <si>
    <t>Fine root turnover rate [d]</t>
  </si>
  <si>
    <t>Living sapwood turnover rate [d]</t>
  </si>
  <si>
    <t>dsn^-1</t>
  </si>
  <si>
    <t>Mf^-1</t>
  </si>
  <si>
    <t>Fruit maturation turnover [d]</t>
  </si>
  <si>
    <t>Klf^-1</t>
  </si>
  <si>
    <t>Dead leaf fall turnover [d]</t>
  </si>
  <si>
    <t>dexmy^-1</t>
  </si>
  <si>
    <t>Root exudation/export C rate [d]</t>
  </si>
  <si>
    <t>H: Vines (Vitis vinifera)</t>
  </si>
  <si>
    <t>H: Evergreen Forest (Ponderosa pine plantation)</t>
  </si>
  <si>
    <t>H: Tropical Transitional Rainforest</t>
  </si>
  <si>
    <t>H: Cerrado (Evergreen Trees)</t>
  </si>
  <si>
    <t>H: Cerrado (Deciduous Trees)</t>
  </si>
  <si>
    <t>H: Evergreen Forest [Black spruce (Picea mariana)]</t>
  </si>
  <si>
    <t>H: Mediterranean Broadleaf Evergreen Forest: [Holm oak (Quercus ilex)]</t>
  </si>
  <si>
    <t>L: Deciduous C3 shrubs</t>
  </si>
  <si>
    <t>L: Evergreen C3 shrubs</t>
  </si>
  <si>
    <t xml:space="preserve">L: C4 Grassland </t>
  </si>
  <si>
    <t>Parameter in the Code</t>
  </si>
  <si>
    <t>ZR95_H or ZR95_L</t>
  </si>
  <si>
    <t>Sp_LAI_H_In or Sp_LAI_L_In</t>
  </si>
  <si>
    <t>d_leaf_H or d_leaf_L</t>
  </si>
  <si>
    <t>KnitH or KnitL</t>
  </si>
  <si>
    <t>mSl_H or mSl_L</t>
  </si>
  <si>
    <t>FI_H or FI_L</t>
  </si>
  <si>
    <t>Do_H or Do_L</t>
  </si>
  <si>
    <t>a1_H or a1_L</t>
  </si>
  <si>
    <t>go_H or go_L</t>
  </si>
  <si>
    <t>CT_H or CT_L</t>
  </si>
  <si>
    <t>DSE_H or DSE_L</t>
  </si>
  <si>
    <t>Ha_H or Ha_L</t>
  </si>
  <si>
    <t>rjv_H or rjv_L</t>
  </si>
  <si>
    <t>Psi_sto_00_H or Psi_sto_00_L</t>
  </si>
  <si>
    <t>Psi_sto_50_H or Psi_sto_50_L</t>
  </si>
  <si>
    <t>PsiL00_H or PsiL00_L</t>
  </si>
  <si>
    <t>PsiL50_H or PsiL50_L</t>
  </si>
  <si>
    <t>PsiX50_H or PsiX50_L</t>
  </si>
  <si>
    <t>PsiG50_H or PsiG50_L</t>
  </si>
  <si>
    <t>PsiG99_H or PsiG99_L</t>
  </si>
  <si>
    <t>gcoef_H or gcoef_L</t>
  </si>
  <si>
    <t>OM_H or OM_L</t>
  </si>
  <si>
    <t>Sl_H or Sl_L</t>
  </si>
  <si>
    <t>Nl_H or Nl_L</t>
  </si>
  <si>
    <t>r_H or r_L</t>
  </si>
  <si>
    <t>gR_H or gR_L</t>
  </si>
  <si>
    <t>aSE_H or aSE_L</t>
  </si>
  <si>
    <t>see dd_max</t>
  </si>
  <si>
    <t>dd_max_H or dd_max_L</t>
  </si>
  <si>
    <t>dc_C_H or dc_C_L</t>
  </si>
  <si>
    <t>see below</t>
  </si>
  <si>
    <t>Tcold_H or Tcold_L</t>
  </si>
  <si>
    <t>drn_H or drn_L</t>
  </si>
  <si>
    <t>dsn_H or dsn_L</t>
  </si>
  <si>
    <t>age_cr_H or age_cr_L</t>
  </si>
  <si>
    <t>Bfac_lo_H or Bfac_lo_L</t>
  </si>
  <si>
    <t>Tlo_H or Tlo_L</t>
  </si>
  <si>
    <t>dmg_H or dmg_L</t>
  </si>
  <si>
    <t>LAI_min_H or LAI_min_L</t>
  </si>
  <si>
    <t>Trr_H or Trr_L</t>
  </si>
  <si>
    <t>mjDay_H or mjDay_L</t>
  </si>
  <si>
    <t>LDay_min_H or LDay_min_L</t>
  </si>
  <si>
    <t>LtR_H or LtR_L</t>
  </si>
  <si>
    <t>Mf_H or Mf_L</t>
  </si>
  <si>
    <t>Wm_H or Wm_L</t>
  </si>
  <si>
    <t>eps_ac_H or eps_ac_L</t>
  </si>
  <si>
    <t>LDay_cr_H or Lday_cr_L</t>
  </si>
  <si>
    <t>Klf_H or Klf_L</t>
  </si>
  <si>
    <t>fab_H or fab_L</t>
  </si>
  <si>
    <t>fbe_H or fbe_L</t>
  </si>
  <si>
    <t>ff_r_H or ff_r_L</t>
  </si>
  <si>
    <t>RexmyI (initial - not sure)</t>
  </si>
  <si>
    <t>see above</t>
  </si>
  <si>
    <t>Vmax_H or Vmax_L</t>
  </si>
  <si>
    <t>Veg_Optical_Parameter (H or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</si>
</sst>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2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baseColWidth="10" defaultColWidth="8.83203125" defaultRowHeight="15" x14ac:dyDescent="0.2"/>
  <cols>
    <col min="1" max="1" width="10.83203125" customWidth="1"/>
    <col min="2" max="2" width="43.83203125" customWidth="1"/>
    <col min="3" max="3" width="27.5" customWidth="1"/>
    <col min="4" max="4" width="16.83203125" customWidth="1"/>
    <col min="5" max="5" width="22.83203125" customWidth="1"/>
    <col min="6" max="21" width="11.5" customWidth="1"/>
    <col min="22" max="22" width="3.5" customWidth="1"/>
    <col min="23" max="59" width="11.5" customWidth="1"/>
  </cols>
  <sheetData>
    <row r="1" spans="1:66" x14ac:dyDescent="0.2">
      <c r="A1" t="s">
        <v>53</v>
      </c>
      <c r="B1" s="10" t="s">
        <v>52</v>
      </c>
      <c r="C1" s="10" t="s">
        <v>229</v>
      </c>
      <c r="D1" s="3" t="s">
        <v>164</v>
      </c>
      <c r="E1" s="3" t="s">
        <v>106</v>
      </c>
      <c r="F1" s="3" t="s">
        <v>165</v>
      </c>
      <c r="G1" s="3" t="s">
        <v>108</v>
      </c>
      <c r="H1" s="12" t="s">
        <v>109</v>
      </c>
      <c r="I1" s="12"/>
      <c r="J1" s="3" t="s">
        <v>110</v>
      </c>
      <c r="K1" s="12" t="s">
        <v>111</v>
      </c>
      <c r="L1" s="12"/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12" t="s">
        <v>117</v>
      </c>
      <c r="S1" s="12"/>
      <c r="T1" s="12"/>
      <c r="U1" s="12" t="s">
        <v>118</v>
      </c>
      <c r="V1" s="12"/>
      <c r="W1" s="12"/>
      <c r="X1" s="12" t="s">
        <v>120</v>
      </c>
      <c r="Y1" s="12"/>
      <c r="Z1" s="3" t="s">
        <v>193</v>
      </c>
      <c r="AA1" s="12" t="s">
        <v>122</v>
      </c>
      <c r="AB1" s="12"/>
      <c r="AC1" s="3" t="s">
        <v>123</v>
      </c>
      <c r="AD1" s="3" t="s">
        <v>124</v>
      </c>
      <c r="AE1" s="12" t="s">
        <v>125</v>
      </c>
      <c r="AF1" s="12"/>
      <c r="AG1" s="3" t="s">
        <v>126</v>
      </c>
      <c r="AH1" s="3" t="s">
        <v>145</v>
      </c>
      <c r="AI1" s="3" t="s">
        <v>127</v>
      </c>
      <c r="AJ1" s="3" t="s">
        <v>128</v>
      </c>
      <c r="AK1" s="3" t="s">
        <v>55</v>
      </c>
      <c r="AL1" s="3" t="s">
        <v>129</v>
      </c>
      <c r="AM1" s="3" t="s">
        <v>130</v>
      </c>
      <c r="AN1" s="3" t="s">
        <v>131</v>
      </c>
      <c r="AO1" s="3" t="s">
        <v>132</v>
      </c>
      <c r="AP1" s="12" t="s">
        <v>133</v>
      </c>
      <c r="AQ1" s="12"/>
      <c r="AR1" s="12" t="s">
        <v>134</v>
      </c>
      <c r="AS1" s="12"/>
      <c r="AT1" s="3" t="s">
        <v>135</v>
      </c>
      <c r="AU1" s="3" t="s">
        <v>136</v>
      </c>
      <c r="AV1" s="12" t="s">
        <v>137</v>
      </c>
      <c r="AW1" s="12"/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11" t="s">
        <v>199</v>
      </c>
      <c r="BD1" s="11"/>
      <c r="BE1" s="11"/>
      <c r="BF1" s="4" t="s">
        <v>197</v>
      </c>
      <c r="BG1" s="4" t="s">
        <v>198</v>
      </c>
      <c r="BH1" s="3" t="s">
        <v>200</v>
      </c>
      <c r="BI1" s="11" t="s">
        <v>201</v>
      </c>
      <c r="BJ1" s="11"/>
      <c r="BK1" s="4" t="s">
        <v>202</v>
      </c>
      <c r="BL1" s="3" t="s">
        <v>203</v>
      </c>
      <c r="BM1" s="3" t="s">
        <v>204</v>
      </c>
    </row>
    <row r="2" spans="1:66" ht="15" customHeight="1" x14ac:dyDescent="0.2">
      <c r="A2" t="s">
        <v>54</v>
      </c>
      <c r="D2" t="s">
        <v>146</v>
      </c>
      <c r="E2" s="7" t="s">
        <v>151</v>
      </c>
      <c r="F2" s="5" t="s">
        <v>147</v>
      </c>
      <c r="G2" t="s">
        <v>148</v>
      </c>
      <c r="H2" t="s">
        <v>149</v>
      </c>
      <c r="I2" t="s">
        <v>150</v>
      </c>
      <c r="J2" t="s">
        <v>157</v>
      </c>
      <c r="K2" s="5" t="s">
        <v>159</v>
      </c>
      <c r="L2" s="5" t="s">
        <v>160</v>
      </c>
      <c r="M2" t="s">
        <v>153</v>
      </c>
      <c r="N2" t="s">
        <v>156</v>
      </c>
      <c r="O2" t="s">
        <v>158</v>
      </c>
      <c r="P2" t="s">
        <v>163</v>
      </c>
      <c r="Q2" t="s">
        <v>161</v>
      </c>
      <c r="R2" t="s">
        <v>168</v>
      </c>
      <c r="S2" t="s">
        <v>167</v>
      </c>
      <c r="T2" t="s">
        <v>166</v>
      </c>
      <c r="U2" s="5" t="s">
        <v>178</v>
      </c>
      <c r="V2" s="5" t="s">
        <v>177</v>
      </c>
      <c r="W2" s="5" t="s">
        <v>171</v>
      </c>
      <c r="X2" s="5" t="s">
        <v>173</v>
      </c>
      <c r="Y2" s="5" t="s">
        <v>172</v>
      </c>
      <c r="Z2" t="s">
        <v>194</v>
      </c>
      <c r="AA2" s="5" t="s">
        <v>180</v>
      </c>
      <c r="AB2" s="5" t="s">
        <v>179</v>
      </c>
      <c r="AC2" t="s">
        <v>192</v>
      </c>
      <c r="AD2" s="9" t="s">
        <v>176</v>
      </c>
      <c r="AE2" s="5" t="s">
        <v>182</v>
      </c>
      <c r="AF2" s="5" t="s">
        <v>181</v>
      </c>
      <c r="AG2" t="s">
        <v>183</v>
      </c>
      <c r="AH2" t="s">
        <v>154</v>
      </c>
      <c r="AI2" t="s">
        <v>184</v>
      </c>
      <c r="AJ2" t="s">
        <v>195</v>
      </c>
      <c r="AK2" t="s">
        <v>186</v>
      </c>
      <c r="AL2" t="s">
        <v>152</v>
      </c>
      <c r="AM2" s="5" t="s">
        <v>192</v>
      </c>
      <c r="AN2" t="s">
        <v>192</v>
      </c>
      <c r="AO2" s="5" t="s">
        <v>191</v>
      </c>
      <c r="AP2" s="6" t="s">
        <v>169</v>
      </c>
      <c r="AQ2" t="s">
        <v>170</v>
      </c>
      <c r="AR2" s="6" t="s">
        <v>169</v>
      </c>
      <c r="AS2" s="8" t="s">
        <v>170</v>
      </c>
      <c r="AT2" t="s">
        <v>155</v>
      </c>
      <c r="AU2" t="s">
        <v>190</v>
      </c>
      <c r="AV2" s="5" t="s">
        <v>174</v>
      </c>
      <c r="AW2" s="5" t="s">
        <v>175</v>
      </c>
      <c r="AX2" t="s">
        <v>162</v>
      </c>
      <c r="AY2" t="s">
        <v>185</v>
      </c>
      <c r="AZ2" t="s">
        <v>196</v>
      </c>
      <c r="BA2" t="s">
        <v>188</v>
      </c>
      <c r="BB2" t="s">
        <v>187</v>
      </c>
      <c r="BC2" t="s">
        <v>226</v>
      </c>
      <c r="BD2" t="s">
        <v>227</v>
      </c>
      <c r="BE2" t="s">
        <v>228</v>
      </c>
      <c r="BF2" t="s">
        <v>219</v>
      </c>
      <c r="BG2" t="s">
        <v>220</v>
      </c>
      <c r="BH2" t="s">
        <v>192</v>
      </c>
      <c r="BI2" t="s">
        <v>222</v>
      </c>
      <c r="BJ2" t="s">
        <v>223</v>
      </c>
      <c r="BK2" t="s">
        <v>221</v>
      </c>
      <c r="BL2" t="s">
        <v>224</v>
      </c>
      <c r="BM2" t="s">
        <v>225</v>
      </c>
      <c r="BN2" t="s">
        <v>189</v>
      </c>
    </row>
    <row r="3" spans="1:66" ht="32" x14ac:dyDescent="0.2">
      <c r="A3" s="1" t="s">
        <v>27</v>
      </c>
      <c r="B3" s="2" t="s">
        <v>82</v>
      </c>
      <c r="C3" s="2" t="s">
        <v>256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1</v>
      </c>
      <c r="J3" s="1">
        <v>2</v>
      </c>
      <c r="K3" s="1">
        <v>2</v>
      </c>
      <c r="L3" s="1">
        <v>2</v>
      </c>
      <c r="M3" s="1">
        <v>2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2</v>
      </c>
      <c r="U3" s="1">
        <v>0</v>
      </c>
      <c r="V3" s="1"/>
      <c r="W3" s="1">
        <v>2</v>
      </c>
      <c r="X3" s="1">
        <v>2</v>
      </c>
      <c r="Y3" s="1">
        <v>2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2</v>
      </c>
      <c r="AF3" s="1">
        <v>2</v>
      </c>
      <c r="AG3" s="1">
        <v>0</v>
      </c>
      <c r="AH3" s="1">
        <v>2</v>
      </c>
      <c r="AI3" s="1">
        <v>1</v>
      </c>
      <c r="AJ3" s="1">
        <v>0</v>
      </c>
      <c r="AK3" s="1">
        <v>0</v>
      </c>
      <c r="AL3" s="1">
        <v>2</v>
      </c>
      <c r="AM3" s="1">
        <v>0</v>
      </c>
      <c r="AN3" s="1">
        <v>0</v>
      </c>
      <c r="AO3" s="1">
        <v>0</v>
      </c>
      <c r="AP3" s="1">
        <v>0</v>
      </c>
      <c r="AQ3" s="1">
        <v>2</v>
      </c>
      <c r="AR3" s="1">
        <v>0</v>
      </c>
      <c r="AS3" s="1">
        <v>2</v>
      </c>
      <c r="AT3" s="1">
        <v>0</v>
      </c>
      <c r="AU3" s="1">
        <v>2</v>
      </c>
      <c r="AV3" s="1">
        <v>2</v>
      </c>
      <c r="AW3" s="1">
        <v>2</v>
      </c>
      <c r="AX3" s="1">
        <v>0</v>
      </c>
      <c r="AY3" s="1">
        <v>1</v>
      </c>
      <c r="AZ3" s="1">
        <v>2</v>
      </c>
      <c r="BA3" s="1">
        <v>0</v>
      </c>
      <c r="BB3" s="1">
        <v>1</v>
      </c>
      <c r="BC3" s="1">
        <v>1</v>
      </c>
      <c r="BD3" s="1">
        <v>0</v>
      </c>
      <c r="BE3" s="1">
        <v>2</v>
      </c>
      <c r="BF3" s="1">
        <v>1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1">
        <v>0</v>
      </c>
      <c r="BM3" s="1">
        <v>0</v>
      </c>
    </row>
    <row r="4" spans="1:66" ht="16" x14ac:dyDescent="0.2">
      <c r="A4" s="1" t="s">
        <v>0</v>
      </c>
      <c r="B4" s="2" t="s">
        <v>56</v>
      </c>
      <c r="C4" s="2" t="s">
        <v>230</v>
      </c>
      <c r="D4" s="1">
        <v>800</v>
      </c>
      <c r="E4" s="1">
        <v>250</v>
      </c>
      <c r="F4" s="1">
        <v>1000</v>
      </c>
      <c r="G4" s="1">
        <v>800</v>
      </c>
      <c r="H4" s="1">
        <v>500</v>
      </c>
      <c r="I4" s="1">
        <v>500</v>
      </c>
      <c r="J4" s="1">
        <v>250</v>
      </c>
      <c r="K4" s="1">
        <v>400</v>
      </c>
      <c r="L4" s="1">
        <v>450</v>
      </c>
      <c r="M4" s="1">
        <v>250</v>
      </c>
      <c r="N4" s="1">
        <v>1000</v>
      </c>
      <c r="O4" s="1">
        <v>1000</v>
      </c>
      <c r="P4" s="1">
        <v>700</v>
      </c>
      <c r="Q4" s="1">
        <v>400</v>
      </c>
      <c r="R4" s="1">
        <v>900</v>
      </c>
      <c r="S4" s="1">
        <v>900</v>
      </c>
      <c r="T4" s="1">
        <v>800</v>
      </c>
      <c r="U4" s="1">
        <v>900</v>
      </c>
      <c r="V4" s="1"/>
      <c r="W4" s="1">
        <v>800</v>
      </c>
      <c r="X4" s="1">
        <v>350</v>
      </c>
      <c r="Y4" s="1">
        <v>400</v>
      </c>
      <c r="Z4" s="1">
        <v>1000</v>
      </c>
      <c r="AA4" s="1">
        <v>900</v>
      </c>
      <c r="AB4" s="1">
        <v>900</v>
      </c>
      <c r="AC4" s="1">
        <v>10000</v>
      </c>
      <c r="AD4" s="1">
        <v>1800</v>
      </c>
      <c r="AE4" s="1">
        <v>600</v>
      </c>
      <c r="AF4" s="1">
        <v>700</v>
      </c>
      <c r="AG4" s="1">
        <v>1000</v>
      </c>
      <c r="AH4" s="1">
        <v>250</v>
      </c>
      <c r="AI4" s="1">
        <v>1000</v>
      </c>
      <c r="AJ4" s="1">
        <v>600</v>
      </c>
      <c r="AK4" s="1">
        <v>800</v>
      </c>
      <c r="AL4" s="1">
        <v>250</v>
      </c>
      <c r="AM4" s="1">
        <v>10000</v>
      </c>
      <c r="AN4" s="1">
        <v>10000</v>
      </c>
      <c r="AO4" s="1">
        <v>1000</v>
      </c>
      <c r="AP4" s="1">
        <v>900</v>
      </c>
      <c r="AQ4" s="1">
        <v>800</v>
      </c>
      <c r="AR4" s="1">
        <v>900</v>
      </c>
      <c r="AS4" s="1">
        <v>800</v>
      </c>
      <c r="AT4" s="1">
        <v>900</v>
      </c>
      <c r="AU4" s="1">
        <v>250</v>
      </c>
      <c r="AV4" s="1">
        <v>200</v>
      </c>
      <c r="AW4" s="1">
        <v>200</v>
      </c>
      <c r="AX4" s="1">
        <v>400</v>
      </c>
      <c r="AY4" s="1">
        <v>2000</v>
      </c>
      <c r="AZ4" s="1">
        <v>300</v>
      </c>
      <c r="BA4" s="1">
        <v>800</v>
      </c>
      <c r="BB4" s="1">
        <v>1000</v>
      </c>
      <c r="BC4" s="1">
        <v>900</v>
      </c>
      <c r="BD4" s="1">
        <v>900</v>
      </c>
      <c r="BE4" s="1">
        <v>800</v>
      </c>
      <c r="BF4" s="1">
        <v>2500</v>
      </c>
      <c r="BG4" s="1">
        <v>3000</v>
      </c>
      <c r="BH4" s="1">
        <v>3000</v>
      </c>
      <c r="BI4" s="1">
        <v>2000</v>
      </c>
      <c r="BJ4" s="1">
        <v>1000</v>
      </c>
      <c r="BK4" s="1">
        <v>3000</v>
      </c>
      <c r="BL4" s="1">
        <v>800</v>
      </c>
      <c r="BM4" s="1">
        <v>1500</v>
      </c>
    </row>
    <row r="5" spans="1:66" ht="16" x14ac:dyDescent="0.2">
      <c r="A5" s="1" t="s">
        <v>1</v>
      </c>
      <c r="B5" s="2" t="s">
        <v>58</v>
      </c>
      <c r="C5" s="2" t="s">
        <v>231</v>
      </c>
      <c r="D5" s="1">
        <v>0.1</v>
      </c>
      <c r="E5" s="1">
        <v>0.2</v>
      </c>
      <c r="F5" s="1">
        <v>0.15</v>
      </c>
      <c r="G5" s="1">
        <v>0.1</v>
      </c>
      <c r="H5" s="1">
        <v>0.1</v>
      </c>
      <c r="I5" s="1">
        <v>0.2</v>
      </c>
      <c r="J5" s="1">
        <v>0.2</v>
      </c>
      <c r="K5" s="1">
        <v>0.2</v>
      </c>
      <c r="L5" s="1"/>
      <c r="M5" s="1">
        <v>0.2</v>
      </c>
      <c r="N5" s="1">
        <v>0.15</v>
      </c>
      <c r="O5" s="1">
        <v>0.2</v>
      </c>
      <c r="P5" s="1">
        <v>0.1</v>
      </c>
      <c r="Q5" s="1">
        <v>0.1</v>
      </c>
      <c r="R5" s="1">
        <v>0.2</v>
      </c>
      <c r="S5" s="1">
        <v>0.2</v>
      </c>
      <c r="T5" s="1">
        <v>0.2</v>
      </c>
      <c r="U5" s="1">
        <v>0.2</v>
      </c>
      <c r="V5" s="1"/>
      <c r="W5" s="1">
        <v>0.2</v>
      </c>
      <c r="X5" s="1">
        <v>0.2</v>
      </c>
      <c r="Y5" s="1"/>
      <c r="Z5" s="1">
        <v>0.2</v>
      </c>
      <c r="AA5" s="1">
        <v>0.2</v>
      </c>
      <c r="AB5" s="1">
        <v>0.2</v>
      </c>
      <c r="AC5" s="1">
        <v>0.2</v>
      </c>
      <c r="AD5" s="1">
        <v>0.15</v>
      </c>
      <c r="AE5" s="1">
        <v>0.2</v>
      </c>
      <c r="AF5" s="1"/>
      <c r="AG5" s="1">
        <v>0.1</v>
      </c>
      <c r="AH5" s="1">
        <v>0.2</v>
      </c>
      <c r="AI5" s="1">
        <v>0.15</v>
      </c>
      <c r="AJ5" s="1">
        <v>0.1</v>
      </c>
      <c r="AK5" s="1">
        <v>0.1</v>
      </c>
      <c r="AL5" s="1">
        <v>0.2</v>
      </c>
      <c r="AM5" s="1">
        <v>0.2</v>
      </c>
      <c r="AN5" s="1">
        <v>0.2</v>
      </c>
      <c r="AO5" s="1">
        <v>0.1</v>
      </c>
      <c r="AP5" s="1">
        <v>0.2</v>
      </c>
      <c r="AQ5" s="1">
        <v>0.2</v>
      </c>
      <c r="AR5" s="1">
        <v>0.2</v>
      </c>
      <c r="AS5" s="1">
        <v>0.2</v>
      </c>
      <c r="AT5" s="1">
        <v>0.1</v>
      </c>
      <c r="AU5" s="1">
        <v>0.2</v>
      </c>
      <c r="AV5" s="1">
        <v>0.2</v>
      </c>
      <c r="AW5" s="1"/>
      <c r="AX5" s="1">
        <v>0.1</v>
      </c>
      <c r="AY5" s="1">
        <v>0.2</v>
      </c>
      <c r="AZ5" s="1">
        <v>0.2</v>
      </c>
      <c r="BA5" s="1">
        <v>0.1</v>
      </c>
      <c r="BB5" s="1">
        <v>0.15</v>
      </c>
      <c r="BC5" s="1">
        <v>0.2</v>
      </c>
      <c r="BD5" s="1">
        <v>0.2</v>
      </c>
      <c r="BE5" s="1">
        <v>0.2</v>
      </c>
      <c r="BF5" s="1">
        <v>0.2</v>
      </c>
      <c r="BG5" s="1">
        <v>0.1</v>
      </c>
      <c r="BH5" s="1">
        <v>0.2</v>
      </c>
      <c r="BI5" s="1">
        <v>0.2</v>
      </c>
      <c r="BJ5" s="1">
        <v>0.2</v>
      </c>
      <c r="BK5" s="1">
        <v>0.2</v>
      </c>
      <c r="BL5" s="1">
        <v>0.1</v>
      </c>
      <c r="BM5" s="1">
        <v>0.1</v>
      </c>
    </row>
    <row r="6" spans="1:66" ht="16" x14ac:dyDescent="0.2">
      <c r="A6" s="1" t="s">
        <v>2</v>
      </c>
      <c r="B6" s="2" t="s">
        <v>121</v>
      </c>
      <c r="C6" s="2" t="s">
        <v>232</v>
      </c>
      <c r="D6" s="1">
        <v>0.25</v>
      </c>
      <c r="E6" s="1">
        <v>0.8</v>
      </c>
      <c r="F6" s="1">
        <v>4</v>
      </c>
      <c r="G6" s="1">
        <v>0.25</v>
      </c>
      <c r="H6" s="1">
        <v>0.25</v>
      </c>
      <c r="I6" s="1">
        <v>3.5</v>
      </c>
      <c r="J6" s="1">
        <v>0.8</v>
      </c>
      <c r="K6" s="1">
        <v>0.8</v>
      </c>
      <c r="L6" s="1">
        <v>0.8</v>
      </c>
      <c r="M6" s="1">
        <v>0.8</v>
      </c>
      <c r="N6" s="1">
        <v>4</v>
      </c>
      <c r="O6" s="1">
        <v>4</v>
      </c>
      <c r="P6" s="1">
        <v>0.25</v>
      </c>
      <c r="Q6" s="1">
        <v>1</v>
      </c>
      <c r="R6" s="1">
        <v>3</v>
      </c>
      <c r="S6" s="1">
        <v>1</v>
      </c>
      <c r="T6" s="1">
        <v>0.8</v>
      </c>
      <c r="U6" s="1">
        <v>1</v>
      </c>
      <c r="V6" s="1"/>
      <c r="W6" s="1">
        <v>0.8</v>
      </c>
      <c r="X6" s="1">
        <v>0.8</v>
      </c>
      <c r="Y6" s="1">
        <v>0.8</v>
      </c>
      <c r="Z6" s="1">
        <v>4</v>
      </c>
      <c r="AA6" s="1">
        <v>3</v>
      </c>
      <c r="AB6" s="1">
        <v>1</v>
      </c>
      <c r="AC6" s="1">
        <v>5</v>
      </c>
      <c r="AD6" s="1">
        <v>4</v>
      </c>
      <c r="AE6" s="1">
        <v>0.8</v>
      </c>
      <c r="AF6" s="1">
        <v>0.8</v>
      </c>
      <c r="AG6" s="1">
        <v>0.25</v>
      </c>
      <c r="AH6" s="1">
        <v>0.8</v>
      </c>
      <c r="AI6" s="1">
        <v>4</v>
      </c>
      <c r="AJ6" s="1">
        <v>1</v>
      </c>
      <c r="AK6" s="1">
        <v>0.25</v>
      </c>
      <c r="AL6" s="1">
        <v>0.8</v>
      </c>
      <c r="AM6" s="1">
        <v>5</v>
      </c>
      <c r="AN6" s="1">
        <v>5</v>
      </c>
      <c r="AO6" s="1">
        <v>0.25</v>
      </c>
      <c r="AP6" s="1">
        <v>1</v>
      </c>
      <c r="AQ6" s="1">
        <v>0.8</v>
      </c>
      <c r="AR6" s="1">
        <v>1</v>
      </c>
      <c r="AS6" s="1">
        <v>0.8</v>
      </c>
      <c r="AT6" s="1">
        <v>0.25</v>
      </c>
      <c r="AU6" s="1">
        <v>0.8</v>
      </c>
      <c r="AV6" s="1">
        <v>0.8</v>
      </c>
      <c r="AW6" s="1">
        <v>0.8</v>
      </c>
      <c r="AX6" s="1">
        <v>0.25</v>
      </c>
      <c r="AY6" s="1">
        <v>4</v>
      </c>
      <c r="AZ6" s="1">
        <v>0.8</v>
      </c>
      <c r="BA6" s="1">
        <v>0.25</v>
      </c>
      <c r="BB6" s="1">
        <v>4</v>
      </c>
      <c r="BC6" s="1">
        <v>3</v>
      </c>
      <c r="BD6" s="1">
        <v>1</v>
      </c>
      <c r="BE6" s="1">
        <v>0.8</v>
      </c>
      <c r="BF6" s="1">
        <v>7</v>
      </c>
      <c r="BG6" s="1">
        <v>0.25</v>
      </c>
      <c r="BH6" s="1">
        <v>5</v>
      </c>
      <c r="BI6" s="1">
        <v>3</v>
      </c>
      <c r="BJ6" s="1">
        <v>2</v>
      </c>
      <c r="BK6" s="1">
        <v>5</v>
      </c>
      <c r="BL6" s="1">
        <v>0.25</v>
      </c>
      <c r="BM6" s="1">
        <v>3</v>
      </c>
    </row>
    <row r="7" spans="1:66" ht="16" x14ac:dyDescent="0.2">
      <c r="A7" s="1" t="s">
        <v>3</v>
      </c>
      <c r="B7" s="2" t="s">
        <v>59</v>
      </c>
      <c r="C7" s="2" t="s">
        <v>233</v>
      </c>
      <c r="D7" s="1">
        <v>0.35</v>
      </c>
      <c r="E7" s="1">
        <v>0.15</v>
      </c>
      <c r="F7" s="1">
        <v>0.35</v>
      </c>
      <c r="G7" s="1">
        <v>0.35</v>
      </c>
      <c r="H7" s="1">
        <v>0.3</v>
      </c>
      <c r="I7" s="1">
        <v>0.25</v>
      </c>
      <c r="J7" s="1">
        <v>0.15</v>
      </c>
      <c r="K7" s="1">
        <v>0.15</v>
      </c>
      <c r="L7" s="1">
        <v>0.15</v>
      </c>
      <c r="M7" s="1">
        <v>0.15</v>
      </c>
      <c r="N7" s="1">
        <v>0.25</v>
      </c>
      <c r="O7" s="1">
        <v>0.35</v>
      </c>
      <c r="P7" s="1">
        <v>0.35</v>
      </c>
      <c r="Q7" s="1">
        <v>0.25</v>
      </c>
      <c r="R7" s="1">
        <v>0.35</v>
      </c>
      <c r="S7" s="1">
        <v>0.35</v>
      </c>
      <c r="T7" s="1">
        <v>0.15</v>
      </c>
      <c r="U7" s="1">
        <v>0.35</v>
      </c>
      <c r="V7" s="1"/>
      <c r="W7" s="1">
        <v>0.15</v>
      </c>
      <c r="X7" s="1">
        <v>0.15</v>
      </c>
      <c r="Y7" s="1">
        <v>0.15</v>
      </c>
      <c r="Z7" s="1">
        <v>0.35</v>
      </c>
      <c r="AA7" s="1">
        <v>0.35</v>
      </c>
      <c r="AB7" s="1">
        <v>0.35</v>
      </c>
      <c r="AC7" s="1">
        <v>0.4</v>
      </c>
      <c r="AD7" s="1">
        <v>0.35</v>
      </c>
      <c r="AE7" s="1">
        <v>0.15</v>
      </c>
      <c r="AF7" s="1">
        <v>0.15</v>
      </c>
      <c r="AG7" s="1">
        <v>0.35</v>
      </c>
      <c r="AH7" s="1">
        <v>0.15</v>
      </c>
      <c r="AI7" s="1">
        <v>0.35</v>
      </c>
      <c r="AJ7" s="1">
        <v>0.25</v>
      </c>
      <c r="AK7" s="1">
        <v>0.4</v>
      </c>
      <c r="AL7" s="1">
        <v>0.15</v>
      </c>
      <c r="AM7" s="1">
        <v>0.4</v>
      </c>
      <c r="AN7" s="1">
        <v>0.4</v>
      </c>
      <c r="AO7" s="1">
        <v>0.3</v>
      </c>
      <c r="AP7" s="1">
        <v>0.35</v>
      </c>
      <c r="AQ7" s="1">
        <v>0.15</v>
      </c>
      <c r="AR7" s="1">
        <v>0.35</v>
      </c>
      <c r="AS7" s="1">
        <v>0.15</v>
      </c>
      <c r="AT7" s="1">
        <v>0.35</v>
      </c>
      <c r="AU7" s="1">
        <v>0.15</v>
      </c>
      <c r="AV7" s="1">
        <v>0.15</v>
      </c>
      <c r="AW7" s="1">
        <v>0.15</v>
      </c>
      <c r="AX7" s="1">
        <v>0.35</v>
      </c>
      <c r="AY7" s="1">
        <v>0.35</v>
      </c>
      <c r="AZ7" s="1">
        <v>0.15</v>
      </c>
      <c r="BA7" s="1">
        <v>0.4</v>
      </c>
      <c r="BB7" s="1">
        <v>0.35</v>
      </c>
      <c r="BC7" s="1">
        <v>0.15</v>
      </c>
      <c r="BD7" s="1">
        <v>0.35</v>
      </c>
      <c r="BE7" s="1">
        <v>0.15</v>
      </c>
      <c r="BF7" s="1">
        <v>0.2</v>
      </c>
      <c r="BG7" s="1">
        <v>0.35</v>
      </c>
      <c r="BH7" s="1">
        <v>0.4</v>
      </c>
      <c r="BI7" s="1">
        <v>0.4</v>
      </c>
      <c r="BJ7" s="1">
        <v>0.4</v>
      </c>
      <c r="BK7" s="1">
        <v>0.4</v>
      </c>
      <c r="BL7" s="1">
        <v>0.4</v>
      </c>
      <c r="BM7" s="1">
        <v>0.3</v>
      </c>
    </row>
    <row r="8" spans="1:66" ht="32" x14ac:dyDescent="0.2">
      <c r="A8" s="1" t="s">
        <v>4</v>
      </c>
      <c r="B8" s="2" t="s">
        <v>60</v>
      </c>
      <c r="C8" s="2" t="s">
        <v>234</v>
      </c>
      <c r="D8" s="1">
        <v>2E-3</v>
      </c>
      <c r="E8" s="1">
        <v>0</v>
      </c>
      <c r="F8" s="1">
        <v>1E-3</v>
      </c>
      <c r="G8" s="1">
        <v>2E-3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1E-3</v>
      </c>
      <c r="O8" s="1">
        <v>2E-3</v>
      </c>
      <c r="P8" s="1">
        <v>1E-3</v>
      </c>
      <c r="Q8" s="1">
        <v>0</v>
      </c>
      <c r="R8" s="1">
        <v>1E-3</v>
      </c>
      <c r="S8" s="1">
        <v>1E-3</v>
      </c>
      <c r="T8" s="1">
        <v>0</v>
      </c>
      <c r="U8" s="1">
        <v>1E-3</v>
      </c>
      <c r="V8" s="1"/>
      <c r="W8" s="1">
        <v>0</v>
      </c>
      <c r="X8" s="1">
        <v>0</v>
      </c>
      <c r="Y8" s="1">
        <v>0</v>
      </c>
      <c r="Z8" s="1">
        <v>2E-3</v>
      </c>
      <c r="AA8" s="1">
        <v>1E-3</v>
      </c>
      <c r="AB8" s="1">
        <v>1E-3</v>
      </c>
      <c r="AC8" s="1">
        <v>1E-3</v>
      </c>
      <c r="AD8" s="1">
        <v>1E-3</v>
      </c>
      <c r="AE8" s="1">
        <v>0</v>
      </c>
      <c r="AF8" s="1">
        <v>0</v>
      </c>
      <c r="AG8" s="1">
        <v>0</v>
      </c>
      <c r="AH8" s="1">
        <v>0</v>
      </c>
      <c r="AI8" s="1">
        <v>1E-3</v>
      </c>
      <c r="AJ8" s="1">
        <v>0</v>
      </c>
      <c r="AK8" s="1">
        <v>1E-3</v>
      </c>
      <c r="AL8" s="1">
        <v>0</v>
      </c>
      <c r="AM8" s="1">
        <v>1E-3</v>
      </c>
      <c r="AN8" s="1">
        <v>1E-3</v>
      </c>
      <c r="AO8" s="1">
        <v>0</v>
      </c>
      <c r="AP8" s="1">
        <v>1E-3</v>
      </c>
      <c r="AQ8" s="1">
        <v>0</v>
      </c>
      <c r="AR8" s="1">
        <v>1E-3</v>
      </c>
      <c r="AS8" s="1">
        <v>0</v>
      </c>
      <c r="AT8" s="1">
        <v>2E-3</v>
      </c>
      <c r="AU8" s="1">
        <v>0</v>
      </c>
      <c r="AV8" s="1">
        <v>0</v>
      </c>
      <c r="AW8" s="1">
        <v>0</v>
      </c>
      <c r="AX8" s="1">
        <v>1E-3</v>
      </c>
      <c r="AY8" s="1">
        <v>2E-3</v>
      </c>
      <c r="AZ8" s="1">
        <v>0</v>
      </c>
      <c r="BA8" s="1">
        <v>1E-3</v>
      </c>
      <c r="BB8" s="1">
        <v>1E-3</v>
      </c>
      <c r="BC8" s="1">
        <v>1E-3</v>
      </c>
      <c r="BD8" s="1">
        <v>1E-3</v>
      </c>
      <c r="BE8" s="1">
        <v>0</v>
      </c>
      <c r="BF8" s="1">
        <v>1E-3</v>
      </c>
      <c r="BG8" s="1">
        <v>0</v>
      </c>
      <c r="BH8" s="1">
        <v>1E-3</v>
      </c>
      <c r="BI8" s="1">
        <v>0</v>
      </c>
      <c r="BJ8" s="1">
        <v>0</v>
      </c>
      <c r="BK8" s="1">
        <v>1E-3</v>
      </c>
      <c r="BL8" s="1">
        <v>1E-3</v>
      </c>
      <c r="BM8" s="1">
        <v>0</v>
      </c>
    </row>
    <row r="9" spans="1:66" ht="16" x14ac:dyDescent="0.2">
      <c r="A9" s="1" t="s">
        <v>5</v>
      </c>
      <c r="B9" s="2" t="s">
        <v>61</v>
      </c>
      <c r="C9" s="2" t="s">
        <v>235</v>
      </c>
      <c r="D9" s="1">
        <v>8.1000000000000003E-2</v>
      </c>
      <c r="E9" s="1">
        <v>8.1000000000000003E-2</v>
      </c>
      <c r="F9" s="1">
        <v>8.1000000000000003E-2</v>
      </c>
      <c r="G9" s="1">
        <v>8.1000000000000003E-2</v>
      </c>
      <c r="H9" s="1">
        <v>8.1000000000000003E-2</v>
      </c>
      <c r="I9" s="1">
        <v>8.1000000000000003E-2</v>
      </c>
      <c r="J9" s="1">
        <v>8.1000000000000003E-2</v>
      </c>
      <c r="K9" s="1">
        <v>8.1000000000000003E-2</v>
      </c>
      <c r="L9" s="1">
        <v>0.04</v>
      </c>
      <c r="M9" s="1">
        <v>8.1000000000000003E-2</v>
      </c>
      <c r="N9" s="1">
        <v>8.1000000000000003E-2</v>
      </c>
      <c r="O9" s="1">
        <v>8.1000000000000003E-2</v>
      </c>
      <c r="P9" s="1">
        <v>8.1000000000000003E-2</v>
      </c>
      <c r="Q9" s="1">
        <v>8.1000000000000003E-2</v>
      </c>
      <c r="R9" s="1">
        <v>8.1000000000000003E-2</v>
      </c>
      <c r="S9" s="1">
        <v>8.1000000000000003E-2</v>
      </c>
      <c r="T9" s="1">
        <v>0.04</v>
      </c>
      <c r="U9" s="1">
        <v>8.1000000000000003E-2</v>
      </c>
      <c r="V9" s="1"/>
      <c r="W9" s="1">
        <v>0.04</v>
      </c>
      <c r="X9" s="1">
        <v>8.1000000000000003E-2</v>
      </c>
      <c r="Y9" s="1">
        <v>0.04</v>
      </c>
      <c r="Z9" s="1">
        <v>8.1000000000000003E-2</v>
      </c>
      <c r="AA9" s="1">
        <v>8.1000000000000003E-2</v>
      </c>
      <c r="AB9" s="1">
        <v>8.1000000000000003E-2</v>
      </c>
      <c r="AC9" s="1">
        <v>8.1000000000000003E-2</v>
      </c>
      <c r="AD9" s="1">
        <v>8.1000000000000003E-2</v>
      </c>
      <c r="AE9" s="1">
        <v>8.1000000000000003E-2</v>
      </c>
      <c r="AF9" s="1">
        <v>0.04</v>
      </c>
      <c r="AG9" s="1">
        <v>8.1000000000000003E-2</v>
      </c>
      <c r="AH9" s="1">
        <v>8.1000000000000003E-2</v>
      </c>
      <c r="AI9" s="1">
        <v>8.1000000000000003E-2</v>
      </c>
      <c r="AJ9" s="1">
        <v>8.1000000000000003E-2</v>
      </c>
      <c r="AK9" s="1">
        <v>8.1000000000000003E-2</v>
      </c>
      <c r="AL9" s="1">
        <v>8.1000000000000003E-2</v>
      </c>
      <c r="AM9" s="1">
        <v>8.1000000000000003E-2</v>
      </c>
      <c r="AN9" s="1">
        <v>8.1000000000000003E-2</v>
      </c>
      <c r="AO9" s="1">
        <v>8.1000000000000003E-2</v>
      </c>
      <c r="AP9" s="1">
        <v>8.1000000000000003E-2</v>
      </c>
      <c r="AQ9" s="1">
        <v>0.04</v>
      </c>
      <c r="AR9" s="1">
        <v>8.1000000000000003E-2</v>
      </c>
      <c r="AS9" s="1">
        <v>0.04</v>
      </c>
      <c r="AT9" s="1">
        <v>8.1000000000000003E-2</v>
      </c>
      <c r="AU9" s="1">
        <v>8.1000000000000003E-2</v>
      </c>
      <c r="AV9" s="1">
        <v>8.1000000000000003E-2</v>
      </c>
      <c r="AW9" s="1">
        <v>0.04</v>
      </c>
      <c r="AX9" s="1">
        <v>8.1000000000000003E-2</v>
      </c>
      <c r="AY9" s="1">
        <v>8.1000000000000003E-2</v>
      </c>
      <c r="AZ9" s="1">
        <v>8.1000000000000003E-2</v>
      </c>
      <c r="BA9" s="1">
        <v>8.1000000000000003E-2</v>
      </c>
      <c r="BB9" s="1">
        <v>8.1000000000000003E-2</v>
      </c>
      <c r="BC9" s="1">
        <v>8.1000000000000003E-2</v>
      </c>
      <c r="BD9" s="1">
        <v>8.1000000000000003E-2</v>
      </c>
      <c r="BE9" s="1">
        <v>0.04</v>
      </c>
      <c r="BF9" s="1">
        <v>8.1000000000000003E-2</v>
      </c>
      <c r="BG9" s="1">
        <v>8.1000000000000003E-2</v>
      </c>
      <c r="BH9" s="1">
        <v>8.1000000000000003E-2</v>
      </c>
      <c r="BI9" s="1">
        <v>8.1000000000000003E-2</v>
      </c>
      <c r="BJ9" s="1">
        <v>8.1000000000000003E-2</v>
      </c>
      <c r="BK9" s="1">
        <v>8.1000000000000003E-2</v>
      </c>
      <c r="BL9" s="1">
        <v>8.1000000000000003E-2</v>
      </c>
      <c r="BM9" s="1">
        <v>8.1000000000000003E-2</v>
      </c>
    </row>
    <row r="10" spans="1:66" ht="32" x14ac:dyDescent="0.2">
      <c r="A10" s="1" t="s">
        <v>6</v>
      </c>
      <c r="B10" s="2" t="s">
        <v>62</v>
      </c>
      <c r="C10" s="2" t="s">
        <v>236</v>
      </c>
      <c r="D10" s="1">
        <v>1000</v>
      </c>
      <c r="E10" s="1">
        <v>1000</v>
      </c>
      <c r="F10" s="1">
        <v>800</v>
      </c>
      <c r="G10" s="1">
        <v>1000</v>
      </c>
      <c r="H10" s="1">
        <v>700</v>
      </c>
      <c r="I10" s="1">
        <v>800</v>
      </c>
      <c r="J10" s="1">
        <v>1000</v>
      </c>
      <c r="K10" s="1">
        <v>800</v>
      </c>
      <c r="L10" s="1">
        <v>800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1500</v>
      </c>
      <c r="S10" s="1">
        <v>1000</v>
      </c>
      <c r="T10" s="1">
        <v>800</v>
      </c>
      <c r="U10" s="1">
        <v>1000</v>
      </c>
      <c r="V10" s="1"/>
      <c r="W10" s="1">
        <v>800</v>
      </c>
      <c r="X10" s="1">
        <v>800</v>
      </c>
      <c r="Y10" s="1">
        <v>800</v>
      </c>
      <c r="Z10" s="1">
        <v>1000</v>
      </c>
      <c r="AA10" s="1">
        <v>1200</v>
      </c>
      <c r="AB10" s="1">
        <v>1000</v>
      </c>
      <c r="AC10" s="1">
        <v>1000</v>
      </c>
      <c r="AD10" s="1">
        <v>1000</v>
      </c>
      <c r="AE10" s="1">
        <v>800</v>
      </c>
      <c r="AF10" s="1">
        <v>800</v>
      </c>
      <c r="AG10" s="1">
        <v>600</v>
      </c>
      <c r="AH10" s="1">
        <v>1000</v>
      </c>
      <c r="AI10" s="1">
        <v>800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  <c r="AO10" s="1">
        <v>800</v>
      </c>
      <c r="AP10" s="1">
        <v>1000</v>
      </c>
      <c r="AQ10" s="1">
        <v>800</v>
      </c>
      <c r="AR10" s="1">
        <v>1000</v>
      </c>
      <c r="AS10" s="1">
        <v>800</v>
      </c>
      <c r="AT10" s="1">
        <v>1000</v>
      </c>
      <c r="AU10" s="1">
        <v>1000</v>
      </c>
      <c r="AV10" s="1">
        <v>800</v>
      </c>
      <c r="AW10" s="1">
        <v>800</v>
      </c>
      <c r="AX10" s="1">
        <v>800</v>
      </c>
      <c r="AY10" s="1">
        <v>1000</v>
      </c>
      <c r="AZ10" s="1">
        <v>600</v>
      </c>
      <c r="BA10" s="1">
        <v>800</v>
      </c>
      <c r="BB10" s="1">
        <v>800</v>
      </c>
      <c r="BC10" s="1">
        <v>1000</v>
      </c>
      <c r="BD10" s="1">
        <v>1000</v>
      </c>
      <c r="BE10" s="1">
        <v>1000</v>
      </c>
      <c r="BF10" s="1">
        <v>1000</v>
      </c>
      <c r="BG10" s="1">
        <v>1000</v>
      </c>
      <c r="BH10" s="1">
        <v>1000</v>
      </c>
      <c r="BI10" s="1">
        <v>800</v>
      </c>
      <c r="BJ10" s="1">
        <v>800</v>
      </c>
      <c r="BK10" s="1">
        <v>800</v>
      </c>
      <c r="BL10" s="1">
        <v>1000</v>
      </c>
      <c r="BM10" s="1">
        <v>600</v>
      </c>
    </row>
    <row r="11" spans="1:66" ht="32" x14ac:dyDescent="0.2">
      <c r="A11" s="1" t="s">
        <v>7</v>
      </c>
      <c r="B11" s="2" t="s">
        <v>63</v>
      </c>
      <c r="C11" s="2" t="s">
        <v>237</v>
      </c>
      <c r="D11" s="1">
        <v>6</v>
      </c>
      <c r="E11" s="1">
        <v>6</v>
      </c>
      <c r="F11" s="1">
        <v>7</v>
      </c>
      <c r="G11" s="1">
        <v>6</v>
      </c>
      <c r="H11" s="1">
        <v>5</v>
      </c>
      <c r="I11" s="1">
        <v>6</v>
      </c>
      <c r="J11" s="1">
        <v>6</v>
      </c>
      <c r="K11" s="1">
        <v>7</v>
      </c>
      <c r="L11" s="1">
        <v>3</v>
      </c>
      <c r="M11" s="1">
        <v>6</v>
      </c>
      <c r="N11" s="1">
        <v>6</v>
      </c>
      <c r="O11" s="1">
        <v>8</v>
      </c>
      <c r="P11" s="1">
        <v>8</v>
      </c>
      <c r="Q11" s="1">
        <v>7</v>
      </c>
      <c r="R11" s="1">
        <v>10</v>
      </c>
      <c r="S11" s="1">
        <v>9</v>
      </c>
      <c r="T11" s="1">
        <v>4</v>
      </c>
      <c r="U11" s="1">
        <v>9</v>
      </c>
      <c r="V11" s="1"/>
      <c r="W11" s="1">
        <v>4</v>
      </c>
      <c r="X11" s="1">
        <v>7</v>
      </c>
      <c r="Y11" s="1">
        <v>3</v>
      </c>
      <c r="Z11" s="1">
        <v>9</v>
      </c>
      <c r="AA11" s="1">
        <v>10</v>
      </c>
      <c r="AB11" s="1">
        <v>9</v>
      </c>
      <c r="AC11" s="1">
        <v>6</v>
      </c>
      <c r="AD11" s="1">
        <v>6</v>
      </c>
      <c r="AE11" s="1">
        <v>7</v>
      </c>
      <c r="AF11" s="1">
        <v>4</v>
      </c>
      <c r="AG11" s="1">
        <v>6</v>
      </c>
      <c r="AH11" s="1">
        <v>6</v>
      </c>
      <c r="AI11" s="1">
        <v>8</v>
      </c>
      <c r="AJ11" s="1">
        <v>7</v>
      </c>
      <c r="AK11" s="1">
        <v>7</v>
      </c>
      <c r="AL11" s="1">
        <v>6</v>
      </c>
      <c r="AM11" s="1">
        <v>8</v>
      </c>
      <c r="AN11" s="1">
        <v>7</v>
      </c>
      <c r="AO11" s="1">
        <v>8</v>
      </c>
      <c r="AP11" s="1">
        <v>9</v>
      </c>
      <c r="AQ11" s="1">
        <v>4</v>
      </c>
      <c r="AR11" s="1">
        <v>9</v>
      </c>
      <c r="AS11" s="1">
        <v>4</v>
      </c>
      <c r="AT11" s="1">
        <v>6</v>
      </c>
      <c r="AU11" s="1">
        <v>6</v>
      </c>
      <c r="AV11" s="1">
        <v>8</v>
      </c>
      <c r="AW11" s="1">
        <v>4</v>
      </c>
      <c r="AX11" s="1">
        <v>5</v>
      </c>
      <c r="AY11" s="1">
        <v>8</v>
      </c>
      <c r="AZ11" s="1">
        <v>5</v>
      </c>
      <c r="BA11" s="1">
        <v>9</v>
      </c>
      <c r="BB11" s="1">
        <v>8</v>
      </c>
      <c r="BC11" s="1">
        <v>10</v>
      </c>
      <c r="BD11" s="1">
        <v>9</v>
      </c>
      <c r="BE11" s="1">
        <v>4</v>
      </c>
      <c r="BF11" s="1">
        <v>7</v>
      </c>
      <c r="BG11" s="1">
        <v>6</v>
      </c>
      <c r="BH11" s="1">
        <v>6</v>
      </c>
      <c r="BI11" s="1">
        <v>8</v>
      </c>
      <c r="BJ11" s="1">
        <v>8</v>
      </c>
      <c r="BK11" s="1">
        <v>7</v>
      </c>
      <c r="BL11" s="1">
        <v>6</v>
      </c>
      <c r="BM11" s="1">
        <v>6</v>
      </c>
    </row>
    <row r="12" spans="1:66" ht="16" x14ac:dyDescent="0.2">
      <c r="A12" s="1" t="s">
        <v>8</v>
      </c>
      <c r="B12" s="2" t="s">
        <v>64</v>
      </c>
      <c r="C12" s="2" t="s">
        <v>238</v>
      </c>
      <c r="D12" s="1">
        <v>0.01</v>
      </c>
      <c r="E12" s="1">
        <v>0.01</v>
      </c>
      <c r="F12" s="1">
        <v>1E-3</v>
      </c>
      <c r="G12" s="1">
        <v>0.01</v>
      </c>
      <c r="H12" s="1">
        <v>0.01</v>
      </c>
      <c r="I12" s="1">
        <v>0.01</v>
      </c>
      <c r="J12" s="1">
        <v>0.01</v>
      </c>
      <c r="K12" s="1">
        <v>0.01</v>
      </c>
      <c r="L12" s="1">
        <v>0.01</v>
      </c>
      <c r="M12" s="1">
        <v>0.01</v>
      </c>
      <c r="N12" s="1">
        <v>0.01</v>
      </c>
      <c r="O12" s="1">
        <v>0.01</v>
      </c>
      <c r="P12" s="1">
        <v>0.01</v>
      </c>
      <c r="Q12" s="1">
        <v>0.01</v>
      </c>
      <c r="R12" s="1">
        <v>0.01</v>
      </c>
      <c r="S12" s="1">
        <v>0.01</v>
      </c>
      <c r="T12" s="1">
        <v>0.01</v>
      </c>
      <c r="U12" s="1">
        <v>0.01</v>
      </c>
      <c r="V12" s="1"/>
      <c r="W12" s="1">
        <v>0.01</v>
      </c>
      <c r="X12" s="1">
        <v>0.01</v>
      </c>
      <c r="Y12" s="1">
        <v>0.01</v>
      </c>
      <c r="Z12" s="1">
        <v>0.01</v>
      </c>
      <c r="AA12" s="1">
        <v>0.01</v>
      </c>
      <c r="AB12" s="1">
        <v>0.01</v>
      </c>
      <c r="AC12" s="1">
        <v>0.01</v>
      </c>
      <c r="AD12" s="1">
        <v>0.01</v>
      </c>
      <c r="AE12" s="1">
        <v>0.01</v>
      </c>
      <c r="AF12" s="1">
        <v>0.01</v>
      </c>
      <c r="AG12" s="1">
        <v>0.01</v>
      </c>
      <c r="AH12" s="1">
        <v>0.01</v>
      </c>
      <c r="AI12" s="1">
        <v>1E-3</v>
      </c>
      <c r="AJ12" s="1">
        <v>0.01</v>
      </c>
      <c r="AK12" s="1">
        <v>0.01</v>
      </c>
      <c r="AL12" s="1">
        <v>0.01</v>
      </c>
      <c r="AM12" s="1">
        <v>0.01</v>
      </c>
      <c r="AN12" s="1">
        <v>0.01</v>
      </c>
      <c r="AO12" s="1">
        <v>0.01</v>
      </c>
      <c r="AP12" s="1">
        <v>0.01</v>
      </c>
      <c r="AQ12" s="1">
        <v>0.01</v>
      </c>
      <c r="AR12" s="1">
        <v>0.01</v>
      </c>
      <c r="AS12" s="1">
        <v>0.01</v>
      </c>
      <c r="AT12" s="1">
        <v>0.01</v>
      </c>
      <c r="AU12" s="1">
        <v>0.01</v>
      </c>
      <c r="AV12" s="1">
        <v>0.01</v>
      </c>
      <c r="AW12" s="1">
        <v>0.01</v>
      </c>
      <c r="AX12" s="1">
        <v>0.01</v>
      </c>
      <c r="AY12" s="1">
        <v>0.01</v>
      </c>
      <c r="AZ12" s="1">
        <v>0.01</v>
      </c>
      <c r="BA12" s="1">
        <v>0.01</v>
      </c>
      <c r="BB12" s="1">
        <v>1E-3</v>
      </c>
      <c r="BC12" s="1">
        <v>0.01</v>
      </c>
      <c r="BD12" s="1">
        <v>0.01</v>
      </c>
      <c r="BE12" s="1">
        <v>0.01</v>
      </c>
      <c r="BF12" s="1">
        <v>0.01</v>
      </c>
      <c r="BG12" s="1">
        <v>0.01</v>
      </c>
      <c r="BH12" s="1">
        <v>0.01</v>
      </c>
      <c r="BI12" s="1">
        <v>0.01</v>
      </c>
      <c r="BJ12" s="1">
        <v>0.01</v>
      </c>
      <c r="BK12" s="1">
        <v>0.01</v>
      </c>
      <c r="BL12" s="1">
        <v>0.01</v>
      </c>
      <c r="BM12" s="1">
        <v>0.01</v>
      </c>
    </row>
    <row r="13" spans="1:66" x14ac:dyDescent="0.2">
      <c r="A13" s="1" t="s">
        <v>9</v>
      </c>
      <c r="B13" s="1" t="s">
        <v>57</v>
      </c>
      <c r="C13" s="1" t="s">
        <v>239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4</v>
      </c>
      <c r="U13" s="1">
        <v>3</v>
      </c>
      <c r="V13" s="1"/>
      <c r="W13" s="1">
        <v>4</v>
      </c>
      <c r="X13" s="1">
        <v>3</v>
      </c>
      <c r="Y13" s="1">
        <v>4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4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4</v>
      </c>
      <c r="AR13" s="1">
        <v>3</v>
      </c>
      <c r="AS13" s="1">
        <v>4</v>
      </c>
      <c r="AT13" s="1">
        <v>3</v>
      </c>
      <c r="AU13" s="1">
        <v>3</v>
      </c>
      <c r="AV13" s="1">
        <v>3</v>
      </c>
      <c r="AW13" s="1">
        <v>4</v>
      </c>
      <c r="AX13" s="1">
        <v>3</v>
      </c>
      <c r="AY13" s="1">
        <v>3</v>
      </c>
      <c r="AZ13" s="1">
        <v>3</v>
      </c>
      <c r="BA13" s="1">
        <v>3</v>
      </c>
      <c r="BB13" s="1">
        <v>3</v>
      </c>
      <c r="BC13" s="1">
        <v>3</v>
      </c>
      <c r="BD13" s="1">
        <v>3</v>
      </c>
      <c r="BE13" s="1">
        <v>4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</row>
    <row r="14" spans="1:66" x14ac:dyDescent="0.2">
      <c r="A14" s="1" t="s">
        <v>10</v>
      </c>
      <c r="B14" s="1" t="s">
        <v>65</v>
      </c>
      <c r="C14" s="1" t="s">
        <v>240</v>
      </c>
      <c r="D14" s="1">
        <v>0.64900000000000002</v>
      </c>
      <c r="E14" s="1">
        <v>0.65600000000000003</v>
      </c>
      <c r="F14" s="1">
        <v>0.64900000000000002</v>
      </c>
      <c r="G14" s="1">
        <v>0.64900000000000002</v>
      </c>
      <c r="H14" s="1">
        <v>0.64900000000000002</v>
      </c>
      <c r="I14" s="1">
        <v>0.64900000000000002</v>
      </c>
      <c r="J14" s="1">
        <v>0.64900000000000002</v>
      </c>
      <c r="K14" s="1">
        <v>0.64900000000000002</v>
      </c>
      <c r="L14" s="1">
        <v>0.64900000000000002</v>
      </c>
      <c r="M14" s="1">
        <v>0.65600000000000003</v>
      </c>
      <c r="N14" s="1">
        <v>0.64900000000000002</v>
      </c>
      <c r="O14" s="1">
        <v>0.64900000000000002</v>
      </c>
      <c r="P14" s="1">
        <v>0.64900000000000002</v>
      </c>
      <c r="Q14" s="1">
        <v>0.64900000000000002</v>
      </c>
      <c r="R14" s="1">
        <v>0.64</v>
      </c>
      <c r="S14" s="1">
        <v>0.64900000000000002</v>
      </c>
      <c r="T14" s="1">
        <v>0.64900000000000002</v>
      </c>
      <c r="U14" s="1">
        <v>0.64900000000000002</v>
      </c>
      <c r="V14" s="1"/>
      <c r="W14" s="1">
        <v>0.64900000000000002</v>
      </c>
      <c r="X14" s="1">
        <v>0.64900000000000002</v>
      </c>
      <c r="Y14" s="1">
        <v>0.64900000000000002</v>
      </c>
      <c r="Z14" s="1">
        <v>0.64900000000000002</v>
      </c>
      <c r="AA14" s="1">
        <v>0.64</v>
      </c>
      <c r="AB14" s="1">
        <v>0.64900000000000002</v>
      </c>
      <c r="AC14" s="1">
        <v>0.64900000000000002</v>
      </c>
      <c r="AD14" s="1">
        <v>0.64900000000000002</v>
      </c>
      <c r="AE14" s="1">
        <v>0.64900000000000002</v>
      </c>
      <c r="AF14" s="1">
        <v>0.64900000000000002</v>
      </c>
      <c r="AG14" s="1">
        <v>0.64900000000000002</v>
      </c>
      <c r="AH14" s="1">
        <v>0.65600000000000003</v>
      </c>
      <c r="AI14" s="1">
        <v>0.64900000000000002</v>
      </c>
      <c r="AJ14" s="1">
        <v>0.64900000000000002</v>
      </c>
      <c r="AK14" s="1">
        <v>0.64900000000000002</v>
      </c>
      <c r="AL14" s="1">
        <v>0.65600000000000003</v>
      </c>
      <c r="AM14" s="1">
        <v>0.64900000000000002</v>
      </c>
      <c r="AN14" s="1">
        <v>0.64900000000000002</v>
      </c>
      <c r="AO14" s="1">
        <v>0.64900000000000002</v>
      </c>
      <c r="AP14" s="1">
        <v>0.64900000000000002</v>
      </c>
      <c r="AQ14" s="1">
        <v>0.64900000000000002</v>
      </c>
      <c r="AR14" s="1">
        <v>0.64900000000000002</v>
      </c>
      <c r="AS14" s="1">
        <v>0.64900000000000002</v>
      </c>
      <c r="AT14" s="1">
        <v>0.64</v>
      </c>
      <c r="AU14" s="1">
        <v>0.64900000000000002</v>
      </c>
      <c r="AV14" s="1">
        <v>0.64900000000000002</v>
      </c>
      <c r="AW14" s="1">
        <v>0.64900000000000002</v>
      </c>
      <c r="AX14" s="1">
        <v>0.64900000000000002</v>
      </c>
      <c r="AY14" s="1">
        <v>0.64900000000000002</v>
      </c>
      <c r="AZ14" s="1">
        <v>0.64900000000000002</v>
      </c>
      <c r="BA14" s="1">
        <v>0.64900000000000002</v>
      </c>
      <c r="BB14" s="1">
        <v>0.64900000000000002</v>
      </c>
      <c r="BC14" s="1">
        <v>0.64</v>
      </c>
      <c r="BD14" s="1">
        <v>0.64900000000000002</v>
      </c>
      <c r="BE14" s="1">
        <v>0.64900000000000002</v>
      </c>
      <c r="BF14" s="1">
        <v>0.64900000000000002</v>
      </c>
      <c r="BG14" s="1">
        <v>0.64900000000000002</v>
      </c>
      <c r="BH14" s="1">
        <v>0.64900000000000002</v>
      </c>
      <c r="BI14" s="1">
        <v>0.64900000000000002</v>
      </c>
      <c r="BJ14" s="1">
        <v>0.64900000000000002</v>
      </c>
      <c r="BK14" s="1">
        <v>0.64900000000000002</v>
      </c>
      <c r="BL14" s="1">
        <v>0.64900000000000002</v>
      </c>
      <c r="BM14" s="1">
        <v>0.64900000000000002</v>
      </c>
    </row>
    <row r="15" spans="1:66" x14ac:dyDescent="0.2">
      <c r="A15" s="1" t="s">
        <v>11</v>
      </c>
      <c r="B15" s="1" t="s">
        <v>66</v>
      </c>
      <c r="C15" s="1" t="s">
        <v>241</v>
      </c>
      <c r="D15" s="1">
        <v>72</v>
      </c>
      <c r="E15" s="1">
        <v>55</v>
      </c>
      <c r="F15" s="1">
        <v>76</v>
      </c>
      <c r="G15" s="1">
        <v>72</v>
      </c>
      <c r="H15" s="1">
        <v>72</v>
      </c>
      <c r="I15" s="1">
        <v>72</v>
      </c>
      <c r="J15" s="1">
        <v>55</v>
      </c>
      <c r="K15" s="1">
        <v>72</v>
      </c>
      <c r="L15" s="1">
        <v>72</v>
      </c>
      <c r="M15" s="1">
        <v>55</v>
      </c>
      <c r="N15" s="1">
        <v>76</v>
      </c>
      <c r="O15" s="1">
        <v>76</v>
      </c>
      <c r="P15" s="1">
        <v>75</v>
      </c>
      <c r="Q15" s="1">
        <v>72</v>
      </c>
      <c r="R15" s="1">
        <v>72</v>
      </c>
      <c r="S15" s="1">
        <v>72</v>
      </c>
      <c r="T15" s="1">
        <v>72</v>
      </c>
      <c r="U15" s="1">
        <v>72</v>
      </c>
      <c r="V15" s="1"/>
      <c r="W15" s="1">
        <v>72</v>
      </c>
      <c r="X15" s="1">
        <v>72</v>
      </c>
      <c r="Y15" s="1">
        <v>72</v>
      </c>
      <c r="Z15" s="1">
        <v>76</v>
      </c>
      <c r="AA15" s="1">
        <v>72</v>
      </c>
      <c r="AB15" s="1">
        <v>72</v>
      </c>
      <c r="AC15" s="1">
        <v>72</v>
      </c>
      <c r="AD15" s="1">
        <v>76</v>
      </c>
      <c r="AE15" s="1">
        <v>72</v>
      </c>
      <c r="AF15" s="1">
        <v>72</v>
      </c>
      <c r="AG15" s="1">
        <v>72</v>
      </c>
      <c r="AH15" s="1">
        <v>55</v>
      </c>
      <c r="AI15" s="1">
        <v>76</v>
      </c>
      <c r="AJ15" s="1">
        <v>72</v>
      </c>
      <c r="AK15" s="1">
        <v>78</v>
      </c>
      <c r="AL15" s="1">
        <v>55</v>
      </c>
      <c r="AM15" s="1">
        <v>72</v>
      </c>
      <c r="AN15" s="1">
        <v>72</v>
      </c>
      <c r="AO15" s="1">
        <v>72</v>
      </c>
      <c r="AP15" s="1">
        <v>72</v>
      </c>
      <c r="AQ15" s="1">
        <v>72</v>
      </c>
      <c r="AR15" s="1">
        <v>72</v>
      </c>
      <c r="AS15" s="1">
        <v>72</v>
      </c>
      <c r="AT15" s="1">
        <v>50</v>
      </c>
      <c r="AU15" s="1">
        <v>55</v>
      </c>
      <c r="AV15" s="1">
        <v>72</v>
      </c>
      <c r="AW15" s="1">
        <v>72</v>
      </c>
      <c r="AX15" s="1">
        <v>72</v>
      </c>
      <c r="AY15" s="1">
        <v>76</v>
      </c>
      <c r="AZ15" s="1">
        <v>72</v>
      </c>
      <c r="BA15" s="1">
        <v>90</v>
      </c>
      <c r="BB15" s="1">
        <v>76</v>
      </c>
      <c r="BC15" s="1">
        <v>72</v>
      </c>
      <c r="BD15" s="1">
        <v>72</v>
      </c>
      <c r="BE15" s="1">
        <v>72</v>
      </c>
      <c r="BF15" s="1">
        <v>76</v>
      </c>
      <c r="BG15" s="1">
        <v>72</v>
      </c>
      <c r="BH15" s="1">
        <v>72</v>
      </c>
      <c r="BI15" s="1">
        <v>72</v>
      </c>
      <c r="BJ15" s="1">
        <v>72</v>
      </c>
      <c r="BK15" s="1">
        <v>72</v>
      </c>
      <c r="BL15" s="1">
        <v>85</v>
      </c>
      <c r="BM15" s="1">
        <v>72</v>
      </c>
    </row>
    <row r="16" spans="1:66" x14ac:dyDescent="0.2">
      <c r="A16" s="1" t="s">
        <v>12</v>
      </c>
      <c r="B16" s="1" t="s">
        <v>67</v>
      </c>
      <c r="C16" s="1" t="s">
        <v>242</v>
      </c>
      <c r="D16" s="1">
        <v>2.1</v>
      </c>
      <c r="E16" s="1">
        <v>2.4</v>
      </c>
      <c r="F16" s="1">
        <v>2.1</v>
      </c>
      <c r="G16" s="1">
        <v>2.1</v>
      </c>
      <c r="H16" s="1">
        <v>2.2000000000000002</v>
      </c>
      <c r="I16" s="1">
        <v>2.2000000000000002</v>
      </c>
      <c r="J16" s="1">
        <v>2.2000000000000002</v>
      </c>
      <c r="K16" s="1">
        <v>2.2000000000000002</v>
      </c>
      <c r="L16" s="1">
        <v>1.9</v>
      </c>
      <c r="M16" s="1">
        <v>2.4</v>
      </c>
      <c r="N16" s="1">
        <v>2.4</v>
      </c>
      <c r="O16" s="1">
        <v>2.4</v>
      </c>
      <c r="P16" s="1">
        <v>1.9</v>
      </c>
      <c r="Q16" s="1">
        <v>2.2000000000000002</v>
      </c>
      <c r="R16" s="1">
        <v>1.9</v>
      </c>
      <c r="S16" s="1">
        <v>1.9</v>
      </c>
      <c r="T16" s="1">
        <v>1.9</v>
      </c>
      <c r="U16" s="1">
        <v>1.9</v>
      </c>
      <c r="V16" s="1"/>
      <c r="W16" s="1">
        <v>1.9</v>
      </c>
      <c r="X16" s="1">
        <v>2.2000000000000002</v>
      </c>
      <c r="Y16" s="1">
        <v>2.2000000000000002</v>
      </c>
      <c r="Z16" s="1">
        <v>2.4</v>
      </c>
      <c r="AA16" s="1">
        <v>1.9</v>
      </c>
      <c r="AB16" s="1">
        <v>1.9</v>
      </c>
      <c r="AC16" s="1">
        <v>2.2000000000000002</v>
      </c>
      <c r="AD16" s="1">
        <v>2.4</v>
      </c>
      <c r="AE16" s="1">
        <v>2.2000000000000002</v>
      </c>
      <c r="AF16" s="1">
        <v>2.2000000000000002</v>
      </c>
      <c r="AG16" s="1">
        <v>1.9</v>
      </c>
      <c r="AH16" s="1">
        <v>2.4</v>
      </c>
      <c r="AI16" s="1">
        <v>2.2000000000000002</v>
      </c>
      <c r="AJ16" s="1">
        <v>2.2000000000000002</v>
      </c>
      <c r="AK16" s="1">
        <v>1.9</v>
      </c>
      <c r="AL16" s="1">
        <v>2.4</v>
      </c>
      <c r="AM16" s="1">
        <v>2.2000000000000002</v>
      </c>
      <c r="AN16" s="1">
        <v>2.2000000000000002</v>
      </c>
      <c r="AO16" s="1">
        <v>2.2000000000000002</v>
      </c>
      <c r="AP16" s="1">
        <v>1.9</v>
      </c>
      <c r="AQ16" s="1">
        <v>1.9</v>
      </c>
      <c r="AR16" s="1">
        <v>1.9</v>
      </c>
      <c r="AS16" s="1">
        <v>1.9</v>
      </c>
      <c r="AT16" s="1">
        <v>2.1</v>
      </c>
      <c r="AU16" s="1">
        <v>2.2000000000000002</v>
      </c>
      <c r="AV16" s="1">
        <v>2.2000000000000002</v>
      </c>
      <c r="AW16" s="1">
        <v>2.2000000000000002</v>
      </c>
      <c r="AX16" s="1">
        <v>2.2999999999999998</v>
      </c>
      <c r="AY16" s="1">
        <v>2.4</v>
      </c>
      <c r="AZ16" s="1">
        <v>2.2000000000000002</v>
      </c>
      <c r="BA16" s="1">
        <v>2</v>
      </c>
      <c r="BB16" s="1">
        <v>2.2000000000000002</v>
      </c>
      <c r="BC16" s="1">
        <v>1.9</v>
      </c>
      <c r="BD16" s="1">
        <v>1.9</v>
      </c>
      <c r="BE16" s="1">
        <v>1.9</v>
      </c>
      <c r="BF16" s="1">
        <v>2.4</v>
      </c>
      <c r="BG16" s="1">
        <v>1.9</v>
      </c>
      <c r="BH16" s="1">
        <v>2.2000000000000002</v>
      </c>
      <c r="BI16" s="1">
        <v>2</v>
      </c>
      <c r="BJ16" s="1">
        <v>2</v>
      </c>
      <c r="BK16" s="1">
        <v>2.2000000000000002</v>
      </c>
      <c r="BL16" s="1">
        <v>1.9</v>
      </c>
      <c r="BM16" s="1">
        <v>1.9</v>
      </c>
    </row>
    <row r="17" spans="1:65" ht="16" x14ac:dyDescent="0.2">
      <c r="A17" s="1" t="s">
        <v>13</v>
      </c>
      <c r="B17" s="2" t="s">
        <v>68</v>
      </c>
      <c r="C17" s="2" t="s">
        <v>243</v>
      </c>
      <c r="D17" s="1">
        <v>-0.5</v>
      </c>
      <c r="E17" s="1">
        <v>-0.5</v>
      </c>
      <c r="F17" s="1">
        <v>-0.5</v>
      </c>
      <c r="G17" s="1">
        <v>-0.5</v>
      </c>
      <c r="H17" s="1">
        <v>-0.8</v>
      </c>
      <c r="I17" s="1">
        <v>-0.4</v>
      </c>
      <c r="J17" s="1">
        <v>-0.5</v>
      </c>
      <c r="K17" s="1">
        <v>-0.8</v>
      </c>
      <c r="L17" s="1">
        <v>-0.8</v>
      </c>
      <c r="M17" s="1">
        <v>-0.5</v>
      </c>
      <c r="N17" s="1">
        <v>-0.8</v>
      </c>
      <c r="O17" s="1">
        <v>-0.8</v>
      </c>
      <c r="P17" s="1">
        <v>-0.5</v>
      </c>
      <c r="Q17" s="1">
        <v>-1</v>
      </c>
      <c r="R17" s="1">
        <v>-1</v>
      </c>
      <c r="S17" s="1">
        <v>-1.4</v>
      </c>
      <c r="T17" s="1">
        <v>-0.6</v>
      </c>
      <c r="U17" s="1">
        <v>-1.4</v>
      </c>
      <c r="V17" s="1"/>
      <c r="W17" s="1">
        <v>-0.6</v>
      </c>
      <c r="X17" s="1">
        <v>-0.6</v>
      </c>
      <c r="Y17" s="1">
        <v>-0.6</v>
      </c>
      <c r="Z17" s="1">
        <v>-0.5</v>
      </c>
      <c r="AA17" s="1">
        <v>-1</v>
      </c>
      <c r="AB17" s="1">
        <v>-1.4</v>
      </c>
      <c r="AC17" s="1">
        <v>-0.9</v>
      </c>
      <c r="AD17" s="1">
        <v>-0.8</v>
      </c>
      <c r="AE17" s="1">
        <v>-0.6</v>
      </c>
      <c r="AF17" s="1">
        <v>-0.6</v>
      </c>
      <c r="AG17" s="1">
        <v>-0.8</v>
      </c>
      <c r="AH17" s="1">
        <v>-0.5</v>
      </c>
      <c r="AI17" s="1">
        <v>-0.5</v>
      </c>
      <c r="AJ17" s="1">
        <v>-1</v>
      </c>
      <c r="AK17" s="1">
        <v>-0.5</v>
      </c>
      <c r="AL17" s="1">
        <v>-0.5</v>
      </c>
      <c r="AM17" s="1">
        <v>-0.9</v>
      </c>
      <c r="AN17" s="1">
        <v>-0.9</v>
      </c>
      <c r="AO17" s="1">
        <v>-1.2</v>
      </c>
      <c r="AP17" s="1">
        <v>-1.4</v>
      </c>
      <c r="AQ17" s="1">
        <v>-0.6</v>
      </c>
      <c r="AR17" s="1">
        <v>-1.4</v>
      </c>
      <c r="AS17" s="1">
        <v>-0.6</v>
      </c>
      <c r="AT17" s="1">
        <v>-0.9</v>
      </c>
      <c r="AU17" s="1">
        <v>-0.5</v>
      </c>
      <c r="AV17" s="1">
        <v>-0.6</v>
      </c>
      <c r="AW17" s="1">
        <v>-0.6</v>
      </c>
      <c r="AX17" s="1">
        <v>-0.5</v>
      </c>
      <c r="AY17" s="1">
        <v>-0.9</v>
      </c>
      <c r="AZ17" s="1">
        <v>-0.8</v>
      </c>
      <c r="BA17" s="1">
        <v>-0.8</v>
      </c>
      <c r="BB17" s="1">
        <v>-0.5</v>
      </c>
      <c r="BC17" s="1">
        <v>-1.4</v>
      </c>
      <c r="BD17" s="1">
        <v>-1.4</v>
      </c>
      <c r="BE17" s="1">
        <v>-0.6</v>
      </c>
      <c r="BF17" s="1">
        <v>-0.9</v>
      </c>
      <c r="BG17" s="1">
        <v>-0.9</v>
      </c>
      <c r="BH17" s="1">
        <v>-0.9</v>
      </c>
      <c r="BI17" s="1">
        <v>-1.5</v>
      </c>
      <c r="BJ17" s="1">
        <v>-0.6</v>
      </c>
      <c r="BK17" s="1">
        <v>-0.9</v>
      </c>
      <c r="BL17" s="1">
        <v>-0.8</v>
      </c>
      <c r="BM17" s="1">
        <v>-0.8</v>
      </c>
    </row>
    <row r="18" spans="1:65" x14ac:dyDescent="0.2">
      <c r="A18" s="1" t="s">
        <v>14</v>
      </c>
      <c r="B18" s="1" t="s">
        <v>69</v>
      </c>
      <c r="C18" s="1" t="s">
        <v>244</v>
      </c>
      <c r="D18" s="1">
        <v>-2.5</v>
      </c>
      <c r="E18" s="1">
        <v>-3</v>
      </c>
      <c r="F18" s="1">
        <v>-2.2000000000000002</v>
      </c>
      <c r="G18" s="1">
        <v>-2.5</v>
      </c>
      <c r="H18" s="1">
        <v>-2</v>
      </c>
      <c r="I18" s="1">
        <v>-1.8</v>
      </c>
      <c r="J18" s="1">
        <v>-3</v>
      </c>
      <c r="K18" s="1">
        <v>-2.8</v>
      </c>
      <c r="L18" s="1">
        <v>-2.8</v>
      </c>
      <c r="M18" s="1">
        <v>-3</v>
      </c>
      <c r="N18" s="1">
        <v>-2.5</v>
      </c>
      <c r="O18" s="1">
        <v>-2.5</v>
      </c>
      <c r="P18" s="1">
        <v>-2.5</v>
      </c>
      <c r="Q18" s="1">
        <v>-3</v>
      </c>
      <c r="R18" s="1">
        <v>-2.8</v>
      </c>
      <c r="S18" s="1">
        <v>-5.5</v>
      </c>
      <c r="T18" s="1">
        <v>-2.6</v>
      </c>
      <c r="U18" s="1">
        <v>-5.5</v>
      </c>
      <c r="V18" s="1"/>
      <c r="W18" s="1">
        <v>-2.6</v>
      </c>
      <c r="X18" s="1">
        <v>-2.6</v>
      </c>
      <c r="Y18" s="1">
        <v>-2.6</v>
      </c>
      <c r="Z18" s="1">
        <v>-2.2000000000000002</v>
      </c>
      <c r="AA18" s="1">
        <v>-2.8</v>
      </c>
      <c r="AB18" s="1">
        <v>-5.5</v>
      </c>
      <c r="AC18" s="1">
        <v>-1.7</v>
      </c>
      <c r="AD18" s="1">
        <v>-2.5</v>
      </c>
      <c r="AE18" s="1">
        <v>-2.6</v>
      </c>
      <c r="AF18" s="1">
        <v>-2.6</v>
      </c>
      <c r="AG18" s="1">
        <v>-3.5</v>
      </c>
      <c r="AH18" s="1">
        <v>-3</v>
      </c>
      <c r="AI18" s="1">
        <v>-2.2000000000000002</v>
      </c>
      <c r="AJ18" s="1">
        <v>-3</v>
      </c>
      <c r="AK18" s="1">
        <v>-2.5</v>
      </c>
      <c r="AL18" s="1">
        <v>-3</v>
      </c>
      <c r="AM18" s="1">
        <v>-1.7</v>
      </c>
      <c r="AN18" s="1">
        <v>-1.7</v>
      </c>
      <c r="AO18" s="1">
        <v>-2.5</v>
      </c>
      <c r="AP18" s="1">
        <v>-5.5</v>
      </c>
      <c r="AQ18" s="1">
        <v>-2.6</v>
      </c>
      <c r="AR18" s="1">
        <v>-5.5</v>
      </c>
      <c r="AS18" s="1">
        <v>-2.6</v>
      </c>
      <c r="AT18" s="1">
        <v>-2.4</v>
      </c>
      <c r="AU18" s="1">
        <v>-3</v>
      </c>
      <c r="AV18" s="1">
        <v>-2.6</v>
      </c>
      <c r="AW18" s="1">
        <v>-2.6</v>
      </c>
      <c r="AX18" s="1">
        <v>-2.5</v>
      </c>
      <c r="AY18" s="1">
        <v>-2.5</v>
      </c>
      <c r="AZ18" s="1">
        <v>-2.5</v>
      </c>
      <c r="BA18" s="1">
        <v>-3.5</v>
      </c>
      <c r="BB18" s="1">
        <v>-2.2000000000000002</v>
      </c>
      <c r="BC18" s="1">
        <v>-5.5</v>
      </c>
      <c r="BD18" s="1">
        <v>-5.5</v>
      </c>
      <c r="BE18" s="1">
        <v>-2.6</v>
      </c>
      <c r="BF18" s="1">
        <v>-3.2</v>
      </c>
      <c r="BG18" s="1">
        <v>-2.4</v>
      </c>
      <c r="BH18" s="1">
        <v>-1.7</v>
      </c>
      <c r="BI18" s="1">
        <v>-2.8</v>
      </c>
      <c r="BJ18" s="1">
        <v>-1.8</v>
      </c>
      <c r="BK18" s="1">
        <v>-1.7</v>
      </c>
      <c r="BL18" s="1">
        <v>-3</v>
      </c>
      <c r="BM18" s="1">
        <v>-3</v>
      </c>
    </row>
    <row r="19" spans="1:65" ht="32" x14ac:dyDescent="0.2">
      <c r="A19" s="1" t="s">
        <v>16</v>
      </c>
      <c r="B19" s="2" t="s">
        <v>70</v>
      </c>
      <c r="C19" s="2" t="s">
        <v>245</v>
      </c>
      <c r="D19" s="1">
        <v>-1</v>
      </c>
      <c r="E19" s="1">
        <v>-0.9</v>
      </c>
      <c r="F19" s="1">
        <v>-1</v>
      </c>
      <c r="G19" s="1">
        <v>-1</v>
      </c>
      <c r="H19" s="1">
        <v>-1</v>
      </c>
      <c r="I19" s="1">
        <v>-0.8</v>
      </c>
      <c r="J19" s="1">
        <v>-0.9</v>
      </c>
      <c r="K19" s="1">
        <v>-1.1000000000000001</v>
      </c>
      <c r="L19" s="1">
        <v>-1.1000000000000001</v>
      </c>
      <c r="M19" s="1">
        <v>-0.9</v>
      </c>
      <c r="N19" s="1">
        <v>-1.2</v>
      </c>
      <c r="O19" s="1">
        <v>-1</v>
      </c>
      <c r="P19" s="1">
        <v>-1</v>
      </c>
      <c r="Q19" s="1">
        <v>-2.5</v>
      </c>
      <c r="R19" s="1">
        <v>-1.4</v>
      </c>
      <c r="S19" s="1">
        <v>-1.8</v>
      </c>
      <c r="T19" s="1">
        <v>-0.9</v>
      </c>
      <c r="U19" s="1">
        <v>-1.8</v>
      </c>
      <c r="V19" s="1"/>
      <c r="W19" s="1">
        <v>-0.9</v>
      </c>
      <c r="X19" s="1">
        <v>-0.9</v>
      </c>
      <c r="Y19" s="1">
        <v>-0.9</v>
      </c>
      <c r="Z19" s="1">
        <v>-1</v>
      </c>
      <c r="AA19" s="1">
        <v>-1.4</v>
      </c>
      <c r="AB19" s="1">
        <v>-1.8</v>
      </c>
      <c r="AC19" s="1">
        <v>-1.3</v>
      </c>
      <c r="AD19" s="1">
        <v>-1</v>
      </c>
      <c r="AE19" s="1">
        <v>-0.9</v>
      </c>
      <c r="AF19" s="1">
        <v>-0.9</v>
      </c>
      <c r="AG19" s="1">
        <v>-1.3</v>
      </c>
      <c r="AH19" s="1">
        <v>-0.9</v>
      </c>
      <c r="AI19" s="1">
        <v>-1</v>
      </c>
      <c r="AJ19" s="1">
        <v>-2.5</v>
      </c>
      <c r="AK19" s="1">
        <v>-1</v>
      </c>
      <c r="AL19" s="1">
        <v>-0.9</v>
      </c>
      <c r="AM19" s="1">
        <v>-1.3</v>
      </c>
      <c r="AN19" s="1">
        <v>-1.3</v>
      </c>
      <c r="AO19" s="1">
        <v>-1.5</v>
      </c>
      <c r="AP19" s="1">
        <v>-1.8</v>
      </c>
      <c r="AQ19" s="1">
        <v>-0.9</v>
      </c>
      <c r="AR19" s="1">
        <v>-1.8</v>
      </c>
      <c r="AS19" s="1">
        <v>-0.9</v>
      </c>
      <c r="AT19" s="1">
        <v>-1.2</v>
      </c>
      <c r="AU19" s="1">
        <v>-0.9</v>
      </c>
      <c r="AV19" s="1">
        <v>-0.9</v>
      </c>
      <c r="AW19" s="1">
        <v>-0.9</v>
      </c>
      <c r="AX19" s="1">
        <v>-1</v>
      </c>
      <c r="AY19" s="1">
        <v>-1</v>
      </c>
      <c r="AZ19" s="1">
        <v>-1</v>
      </c>
      <c r="BA19" s="1">
        <v>-1.3</v>
      </c>
      <c r="BB19" s="1">
        <v>-1</v>
      </c>
      <c r="BC19" s="1">
        <v>-1.8</v>
      </c>
      <c r="BD19" s="1">
        <v>-1.8</v>
      </c>
      <c r="BE19" s="1">
        <v>-0.9</v>
      </c>
      <c r="BF19" s="1">
        <v>-1.5</v>
      </c>
      <c r="BG19" s="1">
        <v>-1.2</v>
      </c>
      <c r="BH19" s="1">
        <v>-1.3</v>
      </c>
      <c r="BI19" s="1">
        <v>-1.8</v>
      </c>
      <c r="BJ19" s="1">
        <v>-0.8</v>
      </c>
      <c r="BK19" s="1">
        <v>-1.3</v>
      </c>
      <c r="BL19" s="1">
        <v>-1.1000000000000001</v>
      </c>
      <c r="BM19" s="1">
        <v>-1.1000000000000001</v>
      </c>
    </row>
    <row r="20" spans="1:65" ht="16" x14ac:dyDescent="0.2">
      <c r="A20" s="1" t="s">
        <v>15</v>
      </c>
      <c r="B20" s="2" t="s">
        <v>71</v>
      </c>
      <c r="C20" s="2" t="s">
        <v>246</v>
      </c>
      <c r="D20" s="1">
        <v>-3.2</v>
      </c>
      <c r="E20" s="1">
        <v>-4</v>
      </c>
      <c r="F20" s="1">
        <v>-3.2</v>
      </c>
      <c r="G20" s="1">
        <v>-3.2</v>
      </c>
      <c r="H20" s="1">
        <v>-2.6</v>
      </c>
      <c r="I20" s="1">
        <v>-2.2999999999999998</v>
      </c>
      <c r="J20" s="1">
        <v>-4</v>
      </c>
      <c r="K20" s="1">
        <v>-3.5</v>
      </c>
      <c r="L20" s="1">
        <v>-3.5</v>
      </c>
      <c r="M20" s="1">
        <v>-4</v>
      </c>
      <c r="N20" s="1">
        <v>-3.5</v>
      </c>
      <c r="O20" s="1">
        <v>-3</v>
      </c>
      <c r="P20" s="1">
        <v>-3.2</v>
      </c>
      <c r="Q20" s="1">
        <v>-4.5</v>
      </c>
      <c r="R20" s="1">
        <v>-4</v>
      </c>
      <c r="S20" s="1">
        <v>-7</v>
      </c>
      <c r="T20" s="1">
        <v>-3.5</v>
      </c>
      <c r="U20" s="1">
        <v>-7</v>
      </c>
      <c r="V20" s="1"/>
      <c r="W20" s="1">
        <v>-3.5</v>
      </c>
      <c r="X20" s="1">
        <v>-3.5</v>
      </c>
      <c r="Y20" s="1">
        <v>-3.5</v>
      </c>
      <c r="Z20" s="1">
        <v>-3</v>
      </c>
      <c r="AA20" s="1">
        <v>-4</v>
      </c>
      <c r="AB20" s="1">
        <v>-7</v>
      </c>
      <c r="AC20" s="1">
        <v>-2.8</v>
      </c>
      <c r="AD20" s="1">
        <v>-3.5</v>
      </c>
      <c r="AE20" s="1">
        <v>-3.5</v>
      </c>
      <c r="AF20" s="1">
        <v>-3.5</v>
      </c>
      <c r="AG20" s="1">
        <v>-4.2</v>
      </c>
      <c r="AH20" s="1">
        <v>-4</v>
      </c>
      <c r="AI20" s="1">
        <v>-3.2</v>
      </c>
      <c r="AJ20" s="1">
        <v>-4.5</v>
      </c>
      <c r="AK20" s="1">
        <v>-3.2</v>
      </c>
      <c r="AL20" s="1">
        <v>-4</v>
      </c>
      <c r="AM20" s="1">
        <v>-2.8</v>
      </c>
      <c r="AN20" s="1">
        <v>-2.8</v>
      </c>
      <c r="AO20" s="1">
        <v>-3.5</v>
      </c>
      <c r="AP20" s="1">
        <v>-7</v>
      </c>
      <c r="AQ20" s="1">
        <v>-3.5</v>
      </c>
      <c r="AR20" s="1">
        <v>-7</v>
      </c>
      <c r="AS20" s="1">
        <v>-3.5</v>
      </c>
      <c r="AT20" s="1">
        <v>-4</v>
      </c>
      <c r="AU20" s="1">
        <v>-4</v>
      </c>
      <c r="AV20" s="1">
        <v>-3.5</v>
      </c>
      <c r="AW20" s="1">
        <v>-3.5</v>
      </c>
      <c r="AX20" s="1">
        <v>-3.2</v>
      </c>
      <c r="AY20" s="1">
        <v>-3.5</v>
      </c>
      <c r="AZ20" s="1">
        <v>-4</v>
      </c>
      <c r="BA20" s="1">
        <v>-4.2</v>
      </c>
      <c r="BB20" s="1">
        <v>-3.2</v>
      </c>
      <c r="BC20" s="1">
        <v>-7</v>
      </c>
      <c r="BD20" s="1">
        <v>-7</v>
      </c>
      <c r="BE20" s="1">
        <v>-3.5</v>
      </c>
      <c r="BF20" s="1">
        <v>-4</v>
      </c>
      <c r="BG20" s="1">
        <v>-4</v>
      </c>
      <c r="BH20" s="1">
        <v>-2.8</v>
      </c>
      <c r="BI20" s="1">
        <v>-4</v>
      </c>
      <c r="BJ20" s="1">
        <v>-2.4</v>
      </c>
      <c r="BK20" s="1">
        <v>-2.8</v>
      </c>
      <c r="BL20" s="1">
        <v>-4</v>
      </c>
      <c r="BM20" s="1">
        <v>-4</v>
      </c>
    </row>
    <row r="21" spans="1:65" ht="32" x14ac:dyDescent="0.2">
      <c r="A21" s="1" t="s">
        <v>17</v>
      </c>
      <c r="B21" s="2" t="s">
        <v>72</v>
      </c>
      <c r="C21" s="2" t="s">
        <v>247</v>
      </c>
      <c r="D21" s="1">
        <v>-5</v>
      </c>
      <c r="E21" s="1">
        <v>-4.5</v>
      </c>
      <c r="F21" s="1">
        <v>-5</v>
      </c>
      <c r="G21" s="1">
        <v>-5</v>
      </c>
      <c r="H21" s="1">
        <v>-6.5</v>
      </c>
      <c r="I21" s="1">
        <v>-4.5</v>
      </c>
      <c r="J21" s="1">
        <v>-4.5</v>
      </c>
      <c r="K21" s="1">
        <v>-9.5</v>
      </c>
      <c r="L21" s="1">
        <v>-9.5</v>
      </c>
      <c r="M21" s="1">
        <v>-4.5</v>
      </c>
      <c r="N21" s="1">
        <v>-5.5</v>
      </c>
      <c r="O21" s="1">
        <v>-4.5</v>
      </c>
      <c r="P21" s="1">
        <v>-5</v>
      </c>
      <c r="Q21" s="1">
        <v>-9</v>
      </c>
      <c r="R21" s="1">
        <v>-8.5</v>
      </c>
      <c r="S21" s="1">
        <v>-10</v>
      </c>
      <c r="T21" s="1">
        <v>-8.5</v>
      </c>
      <c r="U21" s="1">
        <v>-10</v>
      </c>
      <c r="V21" s="1"/>
      <c r="W21" s="1">
        <v>-9.5</v>
      </c>
      <c r="X21" s="1">
        <v>-9.5</v>
      </c>
      <c r="Y21" s="1">
        <v>-9.5</v>
      </c>
      <c r="Z21" s="1">
        <v>-5.5</v>
      </c>
      <c r="AA21" s="1">
        <v>-8.5</v>
      </c>
      <c r="AB21" s="1">
        <v>-10</v>
      </c>
      <c r="AC21" s="1">
        <v>-4.5</v>
      </c>
      <c r="AD21" s="1">
        <v>-5</v>
      </c>
      <c r="AE21" s="1">
        <v>-9.5</v>
      </c>
      <c r="AF21" s="1">
        <v>-9.5</v>
      </c>
      <c r="AG21" s="1">
        <v>-9</v>
      </c>
      <c r="AH21" s="1">
        <v>-4.5</v>
      </c>
      <c r="AI21" s="1">
        <v>-5</v>
      </c>
      <c r="AJ21" s="1">
        <v>-9</v>
      </c>
      <c r="AK21" s="1">
        <v>-5</v>
      </c>
      <c r="AL21" s="1">
        <v>-4.5</v>
      </c>
      <c r="AM21" s="1">
        <v>-4.5</v>
      </c>
      <c r="AN21" s="1">
        <v>-4.5</v>
      </c>
      <c r="AO21" s="1">
        <v>-6</v>
      </c>
      <c r="AP21" s="1">
        <v>-10</v>
      </c>
      <c r="AQ21" s="1">
        <v>-9.5</v>
      </c>
      <c r="AR21" s="1">
        <v>-10</v>
      </c>
      <c r="AS21" s="1">
        <v>-9.5</v>
      </c>
      <c r="AT21" s="1">
        <v>-8</v>
      </c>
      <c r="AU21" s="1">
        <v>-4.5</v>
      </c>
      <c r="AV21" s="1">
        <v>-8.5</v>
      </c>
      <c r="AW21" s="1">
        <v>-8.5</v>
      </c>
      <c r="AX21" s="1">
        <v>-5</v>
      </c>
      <c r="AY21" s="1">
        <v>-5</v>
      </c>
      <c r="AZ21" s="1">
        <v>-9</v>
      </c>
      <c r="BA21" s="1">
        <v>-9</v>
      </c>
      <c r="BB21" s="1">
        <v>-5</v>
      </c>
      <c r="BC21" s="1">
        <v>-9.5</v>
      </c>
      <c r="BD21" s="1">
        <v>-10</v>
      </c>
      <c r="BE21" s="1">
        <v>-8.5</v>
      </c>
      <c r="BF21" s="1">
        <v>-7.5</v>
      </c>
      <c r="BG21" s="1">
        <v>-8</v>
      </c>
      <c r="BH21" s="1">
        <v>-4.5</v>
      </c>
      <c r="BI21" s="1">
        <v>-8</v>
      </c>
      <c r="BJ21" s="1">
        <v>-5</v>
      </c>
      <c r="BK21" s="1">
        <v>-4.5</v>
      </c>
      <c r="BL21" s="1">
        <v>-4.5</v>
      </c>
      <c r="BM21" s="1">
        <v>-4.5</v>
      </c>
    </row>
    <row r="22" spans="1:65" ht="32" x14ac:dyDescent="0.2">
      <c r="A22" s="1" t="s">
        <v>18</v>
      </c>
      <c r="B22" s="2" t="s">
        <v>73</v>
      </c>
      <c r="C22" s="2" t="s">
        <v>248</v>
      </c>
      <c r="D22" s="1">
        <v>-0.5</v>
      </c>
      <c r="E22" s="1">
        <v>-3</v>
      </c>
      <c r="F22" s="1">
        <v>-0.5</v>
      </c>
      <c r="G22" s="1">
        <v>-0.5</v>
      </c>
      <c r="H22" s="1">
        <v>-0.8</v>
      </c>
      <c r="I22" s="1">
        <v>-0.4</v>
      </c>
      <c r="J22" s="1">
        <v>-3</v>
      </c>
      <c r="K22" s="1">
        <v>-2.8</v>
      </c>
      <c r="L22" s="1">
        <v>-2.8</v>
      </c>
      <c r="M22" s="1">
        <v>-3</v>
      </c>
      <c r="N22" s="1">
        <v>-0.8</v>
      </c>
      <c r="O22" s="1">
        <v>-0.8</v>
      </c>
      <c r="P22" s="1">
        <v>-0.5</v>
      </c>
      <c r="Q22" s="1">
        <v>-3</v>
      </c>
      <c r="R22" s="1">
        <v>-1</v>
      </c>
      <c r="S22" s="1">
        <v>-1.4</v>
      </c>
      <c r="T22" s="1">
        <v>-2.6</v>
      </c>
      <c r="U22" s="1">
        <v>-1.4</v>
      </c>
      <c r="V22" s="1"/>
      <c r="W22" s="1">
        <v>-2.6</v>
      </c>
      <c r="X22" s="1">
        <v>-2.6</v>
      </c>
      <c r="Y22" s="1">
        <v>-2.6</v>
      </c>
      <c r="Z22" s="1">
        <v>-0.5</v>
      </c>
      <c r="AA22" s="1">
        <v>-1</v>
      </c>
      <c r="AB22" s="1">
        <v>-1.4</v>
      </c>
      <c r="AC22" s="1">
        <v>-1.3</v>
      </c>
      <c r="AD22" s="1">
        <v>-0.8</v>
      </c>
      <c r="AE22" s="1">
        <v>-2.6</v>
      </c>
      <c r="AF22" s="1">
        <v>-2.6</v>
      </c>
      <c r="AG22" s="1">
        <v>-1.3</v>
      </c>
      <c r="AH22" s="1">
        <v>-3</v>
      </c>
      <c r="AI22" s="1">
        <v>-0.5</v>
      </c>
      <c r="AJ22" s="1">
        <v>-3</v>
      </c>
      <c r="AK22" s="1">
        <v>-0.5</v>
      </c>
      <c r="AL22" s="1">
        <v>-3</v>
      </c>
      <c r="AM22" s="1">
        <v>-1.3</v>
      </c>
      <c r="AN22" s="1">
        <v>-1.3</v>
      </c>
      <c r="AO22" s="1">
        <v>-1.2</v>
      </c>
      <c r="AP22" s="1">
        <v>-1.4</v>
      </c>
      <c r="AQ22" s="1">
        <v>-2.6</v>
      </c>
      <c r="AR22" s="1">
        <v>-1.4</v>
      </c>
      <c r="AS22" s="1">
        <v>-2.6</v>
      </c>
      <c r="AT22" s="1">
        <v>-0.9</v>
      </c>
      <c r="AU22" s="1">
        <v>-3</v>
      </c>
      <c r="AV22" s="1">
        <v>-2.6</v>
      </c>
      <c r="AW22" s="1">
        <v>-2.6</v>
      </c>
      <c r="AX22" s="1">
        <v>-0.5</v>
      </c>
      <c r="AY22" s="1">
        <v>-0.8</v>
      </c>
      <c r="AZ22" s="1">
        <v>-2.5</v>
      </c>
      <c r="BA22" s="1">
        <v>-0.8</v>
      </c>
      <c r="BB22" s="1">
        <v>-0.5</v>
      </c>
      <c r="BC22" s="1">
        <v>-1.4</v>
      </c>
      <c r="BD22" s="1">
        <v>-1.4</v>
      </c>
      <c r="BE22" s="1">
        <v>-2.6</v>
      </c>
      <c r="BF22" s="1">
        <v>-0.9</v>
      </c>
      <c r="BG22" s="1">
        <v>-0.9</v>
      </c>
      <c r="BH22" s="1">
        <v>-1.3</v>
      </c>
      <c r="BI22" s="1">
        <v>-1.5</v>
      </c>
      <c r="BJ22" s="1">
        <v>-0.6</v>
      </c>
      <c r="BK22" s="1">
        <v>-1.3</v>
      </c>
      <c r="BL22" s="1">
        <v>-0.8</v>
      </c>
      <c r="BM22" s="1">
        <v>-1</v>
      </c>
    </row>
    <row r="23" spans="1:65" ht="32" x14ac:dyDescent="0.2">
      <c r="A23" s="1" t="s">
        <v>19</v>
      </c>
      <c r="B23" s="2" t="s">
        <v>74</v>
      </c>
      <c r="C23" s="2" t="s">
        <v>249</v>
      </c>
      <c r="D23" s="1">
        <v>-2.5</v>
      </c>
      <c r="E23" s="1">
        <v>-4</v>
      </c>
      <c r="F23" s="1">
        <v>-2.2000000000000002</v>
      </c>
      <c r="G23" s="1">
        <v>-2.5</v>
      </c>
      <c r="H23" s="1">
        <v>-2</v>
      </c>
      <c r="I23" s="1">
        <v>-1.8</v>
      </c>
      <c r="J23" s="1">
        <v>-4</v>
      </c>
      <c r="K23" s="1">
        <v>-3.5</v>
      </c>
      <c r="L23" s="1">
        <v>-3.5</v>
      </c>
      <c r="M23" s="1">
        <v>-4</v>
      </c>
      <c r="N23" s="1">
        <v>-2.5</v>
      </c>
      <c r="O23" s="1">
        <v>-2.5</v>
      </c>
      <c r="P23" s="1">
        <v>-2.5</v>
      </c>
      <c r="Q23" s="1">
        <v>-4.5</v>
      </c>
      <c r="R23" s="1">
        <v>-2.8</v>
      </c>
      <c r="S23" s="1">
        <v>-5.5</v>
      </c>
      <c r="T23" s="1">
        <v>-3.5</v>
      </c>
      <c r="U23" s="1">
        <v>-5.5</v>
      </c>
      <c r="V23" s="1"/>
      <c r="W23" s="1">
        <v>-3.5</v>
      </c>
      <c r="X23" s="1">
        <v>-3.5</v>
      </c>
      <c r="Y23" s="1">
        <v>-3.5</v>
      </c>
      <c r="Z23" s="1">
        <v>-2.2000000000000002</v>
      </c>
      <c r="AA23" s="1">
        <v>-2.8</v>
      </c>
      <c r="AB23" s="1">
        <v>-5.5</v>
      </c>
      <c r="AC23" s="1">
        <v>-2.8</v>
      </c>
      <c r="AD23" s="1">
        <v>-2.5</v>
      </c>
      <c r="AE23" s="1">
        <v>-3.5</v>
      </c>
      <c r="AF23" s="1">
        <v>-3.5</v>
      </c>
      <c r="AG23" s="1">
        <v>-4.2</v>
      </c>
      <c r="AH23" s="1">
        <v>-4</v>
      </c>
      <c r="AI23" s="1">
        <v>-2.2000000000000002</v>
      </c>
      <c r="AJ23" s="1">
        <v>-4.5</v>
      </c>
      <c r="AK23" s="1">
        <v>-2.5</v>
      </c>
      <c r="AL23" s="1">
        <v>-4</v>
      </c>
      <c r="AM23" s="1">
        <v>-2.8</v>
      </c>
      <c r="AN23" s="1">
        <v>-2.8</v>
      </c>
      <c r="AO23" s="1">
        <v>-2.5</v>
      </c>
      <c r="AP23" s="1">
        <v>-5.5</v>
      </c>
      <c r="AQ23" s="1">
        <v>-3.5</v>
      </c>
      <c r="AR23" s="1">
        <v>-5.5</v>
      </c>
      <c r="AS23" s="1">
        <v>-3.5</v>
      </c>
      <c r="AT23" s="1">
        <v>-2.4</v>
      </c>
      <c r="AU23" s="1">
        <v>-4</v>
      </c>
      <c r="AV23" s="1">
        <v>-3.5</v>
      </c>
      <c r="AW23" s="1">
        <v>-3.5</v>
      </c>
      <c r="AX23" s="1">
        <v>-2.5</v>
      </c>
      <c r="AY23" s="1">
        <v>-2.5</v>
      </c>
      <c r="AZ23" s="1">
        <v>-1.2</v>
      </c>
      <c r="BA23" s="1">
        <v>-3.5</v>
      </c>
      <c r="BB23" s="1">
        <v>-2.2000000000000002</v>
      </c>
      <c r="BC23" s="1">
        <v>-5.5</v>
      </c>
      <c r="BD23" s="1">
        <v>-5.5</v>
      </c>
      <c r="BE23" s="1">
        <v>-3.5</v>
      </c>
      <c r="BF23" s="1">
        <v>-3.2</v>
      </c>
      <c r="BG23" s="1">
        <v>-2.4</v>
      </c>
      <c r="BH23" s="1">
        <v>-2.8</v>
      </c>
      <c r="BI23" s="1">
        <v>-2.8</v>
      </c>
      <c r="BJ23" s="1">
        <v>-1.8</v>
      </c>
      <c r="BK23" s="1">
        <v>-2.8</v>
      </c>
      <c r="BL23" s="1">
        <v>-2.5</v>
      </c>
      <c r="BM23" s="1">
        <v>-3.5</v>
      </c>
    </row>
    <row r="24" spans="1:65" ht="32" x14ac:dyDescent="0.2">
      <c r="A24" s="1" t="s">
        <v>20</v>
      </c>
      <c r="B24" s="2" t="s">
        <v>75</v>
      </c>
      <c r="C24" s="2" t="s">
        <v>250</v>
      </c>
      <c r="D24" s="1">
        <v>3.5</v>
      </c>
      <c r="E24" s="1">
        <v>3.5</v>
      </c>
      <c r="F24" s="1">
        <v>4.5</v>
      </c>
      <c r="G24" s="1">
        <v>3.5</v>
      </c>
      <c r="H24" s="1">
        <v>3.5</v>
      </c>
      <c r="I24" s="1">
        <v>3.5</v>
      </c>
      <c r="J24" s="1">
        <v>3.5</v>
      </c>
      <c r="K24" s="1">
        <v>3.5</v>
      </c>
      <c r="L24" s="1">
        <v>3.5</v>
      </c>
      <c r="M24" s="1">
        <v>3.5</v>
      </c>
      <c r="N24" s="1">
        <v>4.5</v>
      </c>
      <c r="O24" s="1">
        <v>4.5</v>
      </c>
      <c r="P24" s="1">
        <v>3.5</v>
      </c>
      <c r="Q24" s="1">
        <v>3.5</v>
      </c>
      <c r="R24" s="1">
        <v>3.5</v>
      </c>
      <c r="S24" s="1">
        <v>3.5</v>
      </c>
      <c r="T24" s="1">
        <v>3.5</v>
      </c>
      <c r="U24" s="1">
        <v>3.5</v>
      </c>
      <c r="V24" s="1"/>
      <c r="W24" s="1">
        <v>3.5</v>
      </c>
      <c r="X24" s="1">
        <v>3.5</v>
      </c>
      <c r="Y24" s="1">
        <v>3.5</v>
      </c>
      <c r="Z24" s="1">
        <v>4.5</v>
      </c>
      <c r="AA24" s="1">
        <v>3.5</v>
      </c>
      <c r="AB24" s="1">
        <v>3.5</v>
      </c>
      <c r="AC24" s="1">
        <v>3.5</v>
      </c>
      <c r="AD24" s="1">
        <v>4.5</v>
      </c>
      <c r="AE24" s="1">
        <v>3.5</v>
      </c>
      <c r="AF24" s="1">
        <v>3.5</v>
      </c>
      <c r="AG24" s="1">
        <v>3.5</v>
      </c>
      <c r="AH24" s="1">
        <v>3.5</v>
      </c>
      <c r="AI24" s="1">
        <v>4.5</v>
      </c>
      <c r="AJ24" s="1">
        <v>3.5</v>
      </c>
      <c r="AK24" s="1">
        <v>3.5</v>
      </c>
      <c r="AL24" s="1">
        <v>3.5</v>
      </c>
      <c r="AM24" s="1">
        <v>3.5</v>
      </c>
      <c r="AN24" s="1">
        <v>3.5</v>
      </c>
      <c r="AO24" s="1">
        <v>3.5</v>
      </c>
      <c r="AP24" s="1">
        <v>3.5</v>
      </c>
      <c r="AQ24" s="1">
        <v>3.5</v>
      </c>
      <c r="AR24" s="1">
        <v>3.5</v>
      </c>
      <c r="AS24" s="1">
        <v>3.5</v>
      </c>
      <c r="AT24" s="1">
        <v>3.5</v>
      </c>
      <c r="AU24" s="1">
        <v>3.5</v>
      </c>
      <c r="AV24" s="1">
        <v>3.5</v>
      </c>
      <c r="AW24" s="1">
        <v>3.5</v>
      </c>
      <c r="AX24" s="1">
        <v>3.5</v>
      </c>
      <c r="AY24" s="1">
        <v>4.5</v>
      </c>
      <c r="AZ24" s="1">
        <v>3.5</v>
      </c>
      <c r="BA24" s="1">
        <v>3.5</v>
      </c>
      <c r="BB24" s="1">
        <v>4.5</v>
      </c>
      <c r="BC24" s="1">
        <v>3.5</v>
      </c>
      <c r="BD24" s="1">
        <v>3.5</v>
      </c>
      <c r="BE24" s="1">
        <v>3.5</v>
      </c>
      <c r="BF24" s="1">
        <v>4.5</v>
      </c>
      <c r="BG24" s="1">
        <v>3.5</v>
      </c>
      <c r="BH24" s="1">
        <v>3.5</v>
      </c>
      <c r="BI24" s="1">
        <v>3.5</v>
      </c>
      <c r="BJ24" s="1">
        <v>3.5</v>
      </c>
      <c r="BK24" s="1">
        <v>3.5</v>
      </c>
      <c r="BL24" s="1">
        <v>3.5</v>
      </c>
      <c r="BM24" s="1">
        <v>3.5</v>
      </c>
    </row>
    <row r="25" spans="1:65" x14ac:dyDescent="0.2">
      <c r="A25" s="1" t="s">
        <v>21</v>
      </c>
      <c r="B25" s="1" t="s">
        <v>76</v>
      </c>
      <c r="C25" s="1" t="s">
        <v>284</v>
      </c>
      <c r="D25" s="1">
        <v>2</v>
      </c>
      <c r="E25" s="1">
        <v>13</v>
      </c>
      <c r="F25" s="1">
        <v>7</v>
      </c>
      <c r="G25" s="1">
        <v>2</v>
      </c>
      <c r="H25" s="1">
        <v>1</v>
      </c>
      <c r="I25" s="1">
        <v>1</v>
      </c>
      <c r="J25" s="1">
        <v>13</v>
      </c>
      <c r="K25" s="1">
        <v>13</v>
      </c>
      <c r="L25" s="1">
        <v>14</v>
      </c>
      <c r="M25" s="1">
        <v>13</v>
      </c>
      <c r="N25" s="1">
        <v>7</v>
      </c>
      <c r="O25" s="1">
        <v>7</v>
      </c>
      <c r="P25" s="1">
        <v>1</v>
      </c>
      <c r="Q25" s="1">
        <v>11</v>
      </c>
      <c r="R25" s="1">
        <v>7</v>
      </c>
      <c r="S25" s="1">
        <v>1</v>
      </c>
      <c r="T25" s="1">
        <v>14</v>
      </c>
      <c r="U25" s="1">
        <v>1</v>
      </c>
      <c r="V25" s="1"/>
      <c r="W25" s="1">
        <v>14</v>
      </c>
      <c r="X25" s="1">
        <v>13</v>
      </c>
      <c r="Y25" s="1">
        <v>14</v>
      </c>
      <c r="Z25" s="1">
        <v>7</v>
      </c>
      <c r="AA25" s="1">
        <v>7</v>
      </c>
      <c r="AB25" s="1">
        <v>1</v>
      </c>
      <c r="AC25" s="1">
        <v>4</v>
      </c>
      <c r="AD25" s="1">
        <v>7</v>
      </c>
      <c r="AE25" s="1">
        <v>13</v>
      </c>
      <c r="AF25" s="1">
        <v>14</v>
      </c>
      <c r="AG25" s="1">
        <v>2</v>
      </c>
      <c r="AH25" s="1">
        <v>13</v>
      </c>
      <c r="AI25" s="1">
        <v>7</v>
      </c>
      <c r="AJ25" s="1">
        <v>2</v>
      </c>
      <c r="AK25" s="1">
        <v>2</v>
      </c>
      <c r="AL25" s="1">
        <v>13</v>
      </c>
      <c r="AM25" s="1">
        <v>4</v>
      </c>
      <c r="AN25" s="1">
        <v>4</v>
      </c>
      <c r="AO25" s="1">
        <v>9</v>
      </c>
      <c r="AP25" s="1">
        <v>1</v>
      </c>
      <c r="AQ25" s="1">
        <v>14</v>
      </c>
      <c r="AR25" s="1">
        <v>1</v>
      </c>
      <c r="AS25" s="1">
        <v>14</v>
      </c>
      <c r="AT25" s="1">
        <v>1</v>
      </c>
      <c r="AU25" s="1">
        <v>13</v>
      </c>
      <c r="AV25" s="1">
        <v>13</v>
      </c>
      <c r="AW25" s="1">
        <v>14</v>
      </c>
      <c r="AX25" s="1">
        <v>2</v>
      </c>
      <c r="AY25" s="1">
        <v>7</v>
      </c>
      <c r="AZ25" s="1">
        <v>13</v>
      </c>
      <c r="BA25" s="1">
        <v>2</v>
      </c>
      <c r="BB25" s="1">
        <v>7</v>
      </c>
      <c r="BC25" s="1">
        <v>7</v>
      </c>
      <c r="BD25" s="1">
        <v>1</v>
      </c>
      <c r="BE25" s="1">
        <v>14</v>
      </c>
      <c r="BF25" s="1">
        <v>7</v>
      </c>
      <c r="BG25" s="1">
        <v>1</v>
      </c>
      <c r="BH25" s="1">
        <v>4</v>
      </c>
      <c r="BI25" s="1">
        <v>4</v>
      </c>
      <c r="BJ25" s="1">
        <v>6</v>
      </c>
      <c r="BK25" s="1">
        <v>4</v>
      </c>
      <c r="BL25" s="1">
        <v>2</v>
      </c>
      <c r="BM25" s="1">
        <v>5</v>
      </c>
    </row>
    <row r="26" spans="1:65" x14ac:dyDescent="0.2">
      <c r="A26" s="1" t="s">
        <v>22</v>
      </c>
      <c r="B26" s="1" t="s">
        <v>77</v>
      </c>
      <c r="C26" s="1" t="s">
        <v>251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/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</row>
    <row r="27" spans="1:65" x14ac:dyDescent="0.2">
      <c r="A27" s="1" t="s">
        <v>23</v>
      </c>
      <c r="B27" s="1" t="s">
        <v>78</v>
      </c>
      <c r="C27" s="1" t="s">
        <v>252</v>
      </c>
      <c r="D27" s="1">
        <v>1.4999999999999999E-2</v>
      </c>
      <c r="E27" s="1">
        <v>3.5000000000000003E-2</v>
      </c>
      <c r="F27" s="1">
        <v>2.4E-2</v>
      </c>
      <c r="G27" s="1">
        <v>8.0000000000000002E-3</v>
      </c>
      <c r="H27" s="1">
        <v>1.0999999999999999E-2</v>
      </c>
      <c r="I27" s="1">
        <v>3.4000000000000002E-2</v>
      </c>
      <c r="J27" s="1">
        <v>2.1999999999999999E-2</v>
      </c>
      <c r="K27" s="1">
        <v>1.7999999999999999E-2</v>
      </c>
      <c r="L27" s="1">
        <v>1.7999999999999999E-2</v>
      </c>
      <c r="M27" s="1">
        <v>3.5000000000000003E-2</v>
      </c>
      <c r="N27" s="1">
        <v>1.7000000000000001E-2</v>
      </c>
      <c r="O27" s="1">
        <v>2.4E-2</v>
      </c>
      <c r="P27" s="1">
        <v>1.0999999999999999E-2</v>
      </c>
      <c r="Q27" s="1">
        <v>1.7999999999999999E-2</v>
      </c>
      <c r="R27" s="1">
        <v>2.1999999999999999E-2</v>
      </c>
      <c r="S27" s="1">
        <v>8.0000000000000002E-3</v>
      </c>
      <c r="T27" s="1">
        <v>1.6E-2</v>
      </c>
      <c r="U27" s="1">
        <v>8.0000000000000002E-3</v>
      </c>
      <c r="V27" s="1"/>
      <c r="W27" s="1">
        <v>1.6E-2</v>
      </c>
      <c r="X27" s="1">
        <v>2.5999999999999999E-2</v>
      </c>
      <c r="Y27" s="1">
        <v>2.5999999999999999E-2</v>
      </c>
      <c r="Z27" s="1">
        <v>2.1999999999999999E-2</v>
      </c>
      <c r="AA27" s="1">
        <v>2.1999999999999999E-2</v>
      </c>
      <c r="AB27" s="1">
        <v>8.0000000000000002E-3</v>
      </c>
      <c r="AC27" s="1">
        <v>1.7000000000000001E-2</v>
      </c>
      <c r="AD27" s="1">
        <v>2.4E-2</v>
      </c>
      <c r="AE27" s="1">
        <v>2.5999999999999999E-2</v>
      </c>
      <c r="AF27" s="1">
        <v>2.5999999999999999E-2</v>
      </c>
      <c r="AG27" s="1">
        <v>1.2999999999999999E-2</v>
      </c>
      <c r="AH27" s="1">
        <v>3.5000000000000003E-2</v>
      </c>
      <c r="AI27" s="1">
        <v>2.5000000000000001E-2</v>
      </c>
      <c r="AJ27" s="1">
        <v>1.2E-2</v>
      </c>
      <c r="AK27" s="1">
        <v>1.4E-2</v>
      </c>
      <c r="AL27" s="1">
        <v>3.5000000000000003E-2</v>
      </c>
      <c r="AM27" s="1">
        <v>1.7999999999999999E-2</v>
      </c>
      <c r="AN27" s="1">
        <v>1.4999999999999999E-2</v>
      </c>
      <c r="AO27" s="1">
        <v>0.01</v>
      </c>
      <c r="AP27" s="1">
        <v>8.0000000000000002E-3</v>
      </c>
      <c r="AQ27" s="1">
        <v>1.6E-2</v>
      </c>
      <c r="AR27" s="1">
        <v>8.0000000000000002E-3</v>
      </c>
      <c r="AS27" s="1">
        <v>1.6E-2</v>
      </c>
      <c r="AT27" s="1">
        <v>8.0000000000000002E-3</v>
      </c>
      <c r="AU27" s="1">
        <v>0.04</v>
      </c>
      <c r="AV27" s="1">
        <v>2.5999999999999999E-2</v>
      </c>
      <c r="AW27" s="1">
        <v>2.5999999999999999E-2</v>
      </c>
      <c r="AX27" s="1">
        <v>1.0999999999999999E-2</v>
      </c>
      <c r="AY27" s="1">
        <v>2.1999999999999999E-2</v>
      </c>
      <c r="AZ27" s="1">
        <v>2.8000000000000001E-2</v>
      </c>
      <c r="BA27" s="1">
        <v>1.4E-2</v>
      </c>
      <c r="BB27" s="1">
        <v>2.5000000000000001E-2</v>
      </c>
      <c r="BC27" s="1">
        <v>2.5000000000000001E-2</v>
      </c>
      <c r="BD27" s="1">
        <v>8.0000000000000002E-3</v>
      </c>
      <c r="BE27" s="1">
        <v>1.6E-2</v>
      </c>
      <c r="BF27" s="1">
        <v>1.7000000000000001E-2</v>
      </c>
      <c r="BG27" s="1">
        <v>0.01</v>
      </c>
      <c r="BH27" s="1">
        <v>1.4E-2</v>
      </c>
      <c r="BI27" s="1">
        <v>1.2E-2</v>
      </c>
      <c r="BJ27" s="1">
        <v>1.6E-2</v>
      </c>
      <c r="BK27" s="1">
        <v>1.6E-2</v>
      </c>
      <c r="BL27" s="1">
        <v>1.4999999999999999E-2</v>
      </c>
      <c r="BM27" s="1">
        <v>1.2E-2</v>
      </c>
    </row>
    <row r="28" spans="1:65" x14ac:dyDescent="0.2">
      <c r="A28" s="1" t="s">
        <v>24</v>
      </c>
      <c r="B28" s="1" t="s">
        <v>79</v>
      </c>
      <c r="C28" s="1" t="s">
        <v>253</v>
      </c>
      <c r="D28" s="1">
        <v>42</v>
      </c>
      <c r="E28" s="1">
        <v>23</v>
      </c>
      <c r="F28" s="1">
        <v>28</v>
      </c>
      <c r="G28" s="1">
        <v>42</v>
      </c>
      <c r="H28" s="1">
        <v>42</v>
      </c>
      <c r="I28" s="1">
        <v>30</v>
      </c>
      <c r="J28" s="1">
        <v>23</v>
      </c>
      <c r="K28" s="1">
        <v>23</v>
      </c>
      <c r="L28" s="1">
        <v>25</v>
      </c>
      <c r="M28" s="1">
        <v>23</v>
      </c>
      <c r="N28" s="1">
        <v>28</v>
      </c>
      <c r="O28" s="1">
        <v>28</v>
      </c>
      <c r="P28" s="1">
        <v>38</v>
      </c>
      <c r="Q28" s="1">
        <v>35</v>
      </c>
      <c r="R28" s="1">
        <v>35</v>
      </c>
      <c r="S28" s="1">
        <v>40</v>
      </c>
      <c r="T28" s="1">
        <v>25</v>
      </c>
      <c r="U28" s="1">
        <v>40</v>
      </c>
      <c r="V28" s="1"/>
      <c r="W28" s="1">
        <v>25</v>
      </c>
      <c r="X28" s="1">
        <v>23</v>
      </c>
      <c r="Y28" s="1">
        <v>25</v>
      </c>
      <c r="Z28" s="1">
        <v>28</v>
      </c>
      <c r="AA28" s="1">
        <v>35</v>
      </c>
      <c r="AB28" s="1">
        <v>40</v>
      </c>
      <c r="AC28" s="1">
        <v>38</v>
      </c>
      <c r="AD28" s="1">
        <v>30</v>
      </c>
      <c r="AE28" s="1">
        <v>23</v>
      </c>
      <c r="AF28" s="1">
        <v>25</v>
      </c>
      <c r="AG28" s="1">
        <v>42</v>
      </c>
      <c r="AH28" s="1">
        <v>23</v>
      </c>
      <c r="AI28" s="1">
        <v>28</v>
      </c>
      <c r="AJ28" s="1">
        <v>40</v>
      </c>
      <c r="AK28" s="1">
        <v>42</v>
      </c>
      <c r="AL28" s="1">
        <v>23</v>
      </c>
      <c r="AM28" s="1">
        <v>38</v>
      </c>
      <c r="AN28" s="1">
        <v>38</v>
      </c>
      <c r="AO28" s="1">
        <v>38</v>
      </c>
      <c r="AP28" s="1">
        <v>40</v>
      </c>
      <c r="AQ28" s="1">
        <v>25</v>
      </c>
      <c r="AR28" s="1">
        <v>40</v>
      </c>
      <c r="AS28" s="1">
        <v>25</v>
      </c>
      <c r="AT28" s="1">
        <v>42</v>
      </c>
      <c r="AU28" s="1">
        <v>23</v>
      </c>
      <c r="AV28" s="1">
        <v>23</v>
      </c>
      <c r="AW28" s="1">
        <v>25</v>
      </c>
      <c r="AX28" s="1">
        <v>42</v>
      </c>
      <c r="AY28" s="1">
        <v>28</v>
      </c>
      <c r="AZ28" s="1">
        <v>25</v>
      </c>
      <c r="BA28" s="1">
        <v>42</v>
      </c>
      <c r="BB28" s="1">
        <v>28</v>
      </c>
      <c r="BC28" s="1">
        <v>35</v>
      </c>
      <c r="BD28" s="1">
        <v>35</v>
      </c>
      <c r="BE28" s="1">
        <v>25</v>
      </c>
      <c r="BF28" s="1">
        <v>28</v>
      </c>
      <c r="BG28" s="1">
        <v>42</v>
      </c>
      <c r="BH28" s="1">
        <v>38</v>
      </c>
      <c r="BI28" s="1">
        <v>40</v>
      </c>
      <c r="BJ28" s="1">
        <v>35</v>
      </c>
      <c r="BK28" s="1">
        <v>38</v>
      </c>
      <c r="BL28" s="1">
        <v>38</v>
      </c>
      <c r="BM28" s="1">
        <v>36</v>
      </c>
    </row>
    <row r="29" spans="1:65" x14ac:dyDescent="0.2">
      <c r="A29" s="1" t="s">
        <v>25</v>
      </c>
      <c r="B29" s="1" t="s">
        <v>80</v>
      </c>
      <c r="C29" s="1" t="s">
        <v>254</v>
      </c>
      <c r="D29" s="1">
        <v>5.8000000000000003E-2</v>
      </c>
      <c r="E29" s="1">
        <v>0.06</v>
      </c>
      <c r="F29" s="1">
        <v>3.2000000000000001E-2</v>
      </c>
      <c r="G29" s="1">
        <v>5.8000000000000003E-2</v>
      </c>
      <c r="H29" s="1">
        <v>5.5E-2</v>
      </c>
      <c r="I29" s="1">
        <v>0.05</v>
      </c>
      <c r="J29" s="1">
        <v>6.2E-2</v>
      </c>
      <c r="K29" s="1">
        <v>3.7999999999999999E-2</v>
      </c>
      <c r="L29" s="1">
        <v>3.7999999999999999E-2</v>
      </c>
      <c r="M29" s="1">
        <v>0.06</v>
      </c>
      <c r="N29" s="1">
        <v>3.2000000000000001E-2</v>
      </c>
      <c r="O29" s="1">
        <v>2.8000000000000001E-2</v>
      </c>
      <c r="P29" s="1">
        <v>0.06</v>
      </c>
      <c r="Q29" s="1">
        <v>5.5E-2</v>
      </c>
      <c r="R29" s="1">
        <v>2.8000000000000001E-2</v>
      </c>
      <c r="S29" s="1">
        <v>3.5999999999999997E-2</v>
      </c>
      <c r="T29" s="1">
        <v>3.7999999999999999E-2</v>
      </c>
      <c r="U29" s="1">
        <v>3.5999999999999997E-2</v>
      </c>
      <c r="V29" s="1"/>
      <c r="W29" s="1">
        <v>3.7999999999999999E-2</v>
      </c>
      <c r="X29" s="1">
        <v>3.7999999999999999E-2</v>
      </c>
      <c r="Y29" s="1">
        <v>3.7999999999999999E-2</v>
      </c>
      <c r="Z29" s="1">
        <v>2.8000000000000001E-2</v>
      </c>
      <c r="AA29" s="1">
        <v>2.8000000000000001E-2</v>
      </c>
      <c r="AB29" s="1">
        <v>3.5999999999999997E-2</v>
      </c>
      <c r="AC29" s="1">
        <v>7.1999999999999995E-2</v>
      </c>
      <c r="AD29" s="1">
        <v>2.5000000000000001E-2</v>
      </c>
      <c r="AE29" s="1">
        <v>3.7999999999999999E-2</v>
      </c>
      <c r="AF29" s="1">
        <v>3.7999999999999999E-2</v>
      </c>
      <c r="AG29" s="1">
        <v>5.8000000000000003E-2</v>
      </c>
      <c r="AH29" s="1">
        <v>0.06</v>
      </c>
      <c r="AI29" s="1">
        <v>3.2000000000000001E-2</v>
      </c>
      <c r="AJ29" s="1">
        <v>3.5000000000000003E-2</v>
      </c>
      <c r="AK29" s="1">
        <v>6.2E-2</v>
      </c>
      <c r="AL29" s="1">
        <v>0.06</v>
      </c>
      <c r="AM29" s="1">
        <v>5.8000000000000003E-2</v>
      </c>
      <c r="AN29" s="1">
        <v>6.4000000000000001E-2</v>
      </c>
      <c r="AO29" s="1">
        <v>5.5E-2</v>
      </c>
      <c r="AP29" s="1">
        <v>3.5999999999999997E-2</v>
      </c>
      <c r="AQ29" s="1">
        <v>3.7999999999999999E-2</v>
      </c>
      <c r="AR29" s="1">
        <v>3.5999999999999997E-2</v>
      </c>
      <c r="AS29" s="1">
        <v>3.7999999999999999E-2</v>
      </c>
      <c r="AT29" s="1">
        <v>5.5E-2</v>
      </c>
      <c r="AU29" s="1">
        <v>0.06</v>
      </c>
      <c r="AV29" s="1">
        <v>3.7999999999999999E-2</v>
      </c>
      <c r="AW29" s="1">
        <v>3.7999999999999999E-2</v>
      </c>
      <c r="AX29" s="1">
        <v>5.8000000000000003E-2</v>
      </c>
      <c r="AY29" s="1">
        <v>0.03</v>
      </c>
      <c r="AZ29" s="1">
        <v>0.05</v>
      </c>
      <c r="BA29" s="1">
        <v>5.8000000000000003E-2</v>
      </c>
      <c r="BB29" s="1">
        <v>3.2000000000000001E-2</v>
      </c>
      <c r="BC29" s="1">
        <v>0.03</v>
      </c>
      <c r="BD29" s="1">
        <v>3.5999999999999997E-2</v>
      </c>
      <c r="BE29" s="1">
        <v>3.7999999999999999E-2</v>
      </c>
      <c r="BF29" s="1">
        <v>3.2000000000000001E-2</v>
      </c>
      <c r="BG29" s="1">
        <v>5.5E-2</v>
      </c>
      <c r="BH29" s="1">
        <v>7.0000000000000007E-2</v>
      </c>
      <c r="BI29" s="1">
        <v>4.4999999999999998E-2</v>
      </c>
      <c r="BJ29" s="1">
        <v>0.05</v>
      </c>
      <c r="BK29" s="1">
        <v>6.2E-2</v>
      </c>
      <c r="BL29" s="1">
        <v>4.4999999999999998E-2</v>
      </c>
      <c r="BM29" s="1">
        <v>4.4999999999999998E-2</v>
      </c>
    </row>
    <row r="30" spans="1:65" x14ac:dyDescent="0.2">
      <c r="A30" s="1" t="s">
        <v>26</v>
      </c>
      <c r="B30" s="1" t="s">
        <v>81</v>
      </c>
      <c r="C30" s="1" t="s">
        <v>255</v>
      </c>
      <c r="D30" s="1">
        <v>0.25</v>
      </c>
      <c r="E30" s="1">
        <v>0.25</v>
      </c>
      <c r="F30" s="1">
        <v>0.25</v>
      </c>
      <c r="G30" s="1">
        <v>0.25</v>
      </c>
      <c r="H30" s="1">
        <v>0.25</v>
      </c>
      <c r="I30" s="1">
        <v>0.25</v>
      </c>
      <c r="J30" s="1">
        <v>0.25</v>
      </c>
      <c r="K30" s="1">
        <v>0.25</v>
      </c>
      <c r="L30" s="1">
        <v>0.25</v>
      </c>
      <c r="M30" s="1">
        <v>0.25</v>
      </c>
      <c r="N30" s="1">
        <v>0.25</v>
      </c>
      <c r="O30" s="1">
        <v>0.25</v>
      </c>
      <c r="P30" s="1">
        <v>0.25</v>
      </c>
      <c r="Q30" s="1">
        <v>0.25</v>
      </c>
      <c r="R30" s="1">
        <v>0.25</v>
      </c>
      <c r="S30" s="1">
        <v>0.25</v>
      </c>
      <c r="T30" s="1">
        <v>0.25</v>
      </c>
      <c r="U30" s="1">
        <v>0.25</v>
      </c>
      <c r="V30" s="1"/>
      <c r="W30" s="1">
        <v>0.25</v>
      </c>
      <c r="X30" s="1">
        <v>0.25</v>
      </c>
      <c r="Y30" s="1">
        <v>0.25</v>
      </c>
      <c r="Z30" s="1">
        <v>0.25</v>
      </c>
      <c r="AA30" s="1">
        <v>0.25</v>
      </c>
      <c r="AB30" s="1">
        <v>0.25</v>
      </c>
      <c r="AC30" s="1">
        <v>0.25</v>
      </c>
      <c r="AD30" s="1">
        <v>0.25</v>
      </c>
      <c r="AE30" s="1">
        <v>0.25</v>
      </c>
      <c r="AF30" s="1">
        <v>0.25</v>
      </c>
      <c r="AG30" s="1">
        <v>0.25</v>
      </c>
      <c r="AH30" s="1">
        <v>0.25</v>
      </c>
      <c r="AI30" s="1">
        <v>0.25</v>
      </c>
      <c r="AJ30" s="1">
        <v>0.25</v>
      </c>
      <c r="AK30" s="1">
        <v>0.25</v>
      </c>
      <c r="AL30" s="1">
        <v>0.25</v>
      </c>
      <c r="AM30" s="1">
        <v>0.25</v>
      </c>
      <c r="AN30" s="1">
        <v>0.25</v>
      </c>
      <c r="AO30" s="1">
        <v>0.25</v>
      </c>
      <c r="AP30" s="1">
        <v>0.25</v>
      </c>
      <c r="AQ30" s="1">
        <v>0.25</v>
      </c>
      <c r="AR30" s="1">
        <v>0.25</v>
      </c>
      <c r="AS30" s="1">
        <v>0.25</v>
      </c>
      <c r="AT30" s="1">
        <v>0.25</v>
      </c>
      <c r="AU30" s="1">
        <v>0.25</v>
      </c>
      <c r="AV30" s="1">
        <v>0.25</v>
      </c>
      <c r="AW30" s="1">
        <v>0.25</v>
      </c>
      <c r="AX30" s="1">
        <v>0.25</v>
      </c>
      <c r="AY30" s="1">
        <v>0.25</v>
      </c>
      <c r="AZ30" s="1">
        <v>0.25</v>
      </c>
      <c r="BA30" s="1">
        <v>0.25</v>
      </c>
      <c r="BB30" s="1">
        <v>0.25</v>
      </c>
      <c r="BC30" s="1">
        <v>0.25</v>
      </c>
      <c r="BD30" s="1">
        <v>0.25</v>
      </c>
      <c r="BE30" s="1">
        <v>0.25</v>
      </c>
      <c r="BF30" s="1">
        <v>0.25</v>
      </c>
      <c r="BG30" s="1">
        <v>0.25</v>
      </c>
      <c r="BH30" s="1">
        <v>0.25</v>
      </c>
      <c r="BI30" s="1">
        <v>0.25</v>
      </c>
      <c r="BJ30" s="1">
        <v>0.25</v>
      </c>
      <c r="BK30" s="1">
        <v>0.25</v>
      </c>
      <c r="BL30" s="1">
        <v>0.25</v>
      </c>
      <c r="BM30" s="1">
        <v>0.25</v>
      </c>
    </row>
    <row r="31" spans="1:65" x14ac:dyDescent="0.2">
      <c r="A31" s="1" t="s">
        <v>28</v>
      </c>
      <c r="B31" s="1" t="s">
        <v>102</v>
      </c>
      <c r="C31" s="1" t="s">
        <v>257</v>
      </c>
      <c r="D31" s="1">
        <f>1/150</f>
        <v>6.6666666666666671E-3</v>
      </c>
      <c r="E31">
        <f>7/365</f>
        <v>1.9178082191780823E-2</v>
      </c>
      <c r="F31">
        <f>1/100</f>
        <v>0.01</v>
      </c>
      <c r="G31">
        <f>1/150</f>
        <v>6.6666666666666671E-3</v>
      </c>
      <c r="H31">
        <f>1/200</f>
        <v>5.0000000000000001E-3</v>
      </c>
      <c r="I31" s="1">
        <f>1/2000</f>
        <v>5.0000000000000001E-4</v>
      </c>
      <c r="J31" s="1">
        <f>1/45</f>
        <v>2.2222222222222223E-2</v>
      </c>
      <c r="K31" s="1">
        <f>1/22</f>
        <v>4.5454545454545456E-2</v>
      </c>
      <c r="L31" s="1">
        <f>1/22</f>
        <v>4.5454545454545456E-2</v>
      </c>
      <c r="M31" s="1">
        <f>1/45</f>
        <v>2.2222222222222223E-2</v>
      </c>
      <c r="N31" s="1">
        <f>1/100</f>
        <v>0.01</v>
      </c>
      <c r="O31" s="1">
        <f>1/100</f>
        <v>0.01</v>
      </c>
      <c r="P31" s="1">
        <f>1/90</f>
        <v>1.1111111111111112E-2</v>
      </c>
      <c r="Q31" s="1">
        <f>1/100</f>
        <v>0.01</v>
      </c>
      <c r="R31" s="1">
        <f>1/25</f>
        <v>0.04</v>
      </c>
      <c r="S31" s="1">
        <f>1/365</f>
        <v>2.7397260273972603E-3</v>
      </c>
      <c r="T31" s="1">
        <f>1/22</f>
        <v>4.5454545454545456E-2</v>
      </c>
      <c r="U31" s="1">
        <f>1/365</f>
        <v>2.7397260273972603E-3</v>
      </c>
      <c r="V31" s="1"/>
      <c r="W31" s="1">
        <f>1/22</f>
        <v>4.5454545454545456E-2</v>
      </c>
      <c r="X31" s="1">
        <f>1/22</f>
        <v>4.5454545454545456E-2</v>
      </c>
      <c r="Y31" s="1">
        <f>1/22</f>
        <v>4.5454545454545456E-2</v>
      </c>
      <c r="Z31" s="1">
        <f>1/100</f>
        <v>0.01</v>
      </c>
      <c r="AA31" s="1">
        <f>1/25</f>
        <v>0.04</v>
      </c>
      <c r="AB31" s="1">
        <f>1/365</f>
        <v>2.7397260273972603E-3</v>
      </c>
      <c r="AC31" s="1">
        <f>1/100</f>
        <v>0.01</v>
      </c>
      <c r="AD31" s="1">
        <f>1/100</f>
        <v>0.01</v>
      </c>
      <c r="AE31" s="1">
        <f>1/22</f>
        <v>4.5454545454545456E-2</v>
      </c>
      <c r="AF31" s="1">
        <f>1/22</f>
        <v>4.5454545454545456E-2</v>
      </c>
      <c r="AG31" s="1">
        <f>1/150</f>
        <v>6.6666666666666671E-3</v>
      </c>
      <c r="AH31" s="1">
        <f>1/45</f>
        <v>2.2222222222222223E-2</v>
      </c>
      <c r="AI31" s="1">
        <f>1/100</f>
        <v>0.01</v>
      </c>
      <c r="AJ31" s="1">
        <f>1/200</f>
        <v>5.0000000000000001E-3</v>
      </c>
      <c r="AK31" s="1">
        <f>1/150</f>
        <v>6.6666666666666671E-3</v>
      </c>
      <c r="AL31" s="1">
        <f>1/45</f>
        <v>2.2222222222222223E-2</v>
      </c>
      <c r="AM31" s="1">
        <f>1/100</f>
        <v>0.01</v>
      </c>
      <c r="AN31" s="1">
        <f>1/100</f>
        <v>0.01</v>
      </c>
      <c r="AO31" s="1">
        <f>1/360</f>
        <v>2.7777777777777779E-3</v>
      </c>
      <c r="AP31" s="1">
        <f>1/365</f>
        <v>2.7397260273972603E-3</v>
      </c>
      <c r="AQ31" s="1">
        <f>1/22</f>
        <v>4.5454545454545456E-2</v>
      </c>
      <c r="AR31" s="1">
        <f>1/365</f>
        <v>2.7397260273972603E-3</v>
      </c>
      <c r="AS31" s="1">
        <f>1/22</f>
        <v>4.5454545454545456E-2</v>
      </c>
      <c r="AT31" s="1">
        <f>1/250</f>
        <v>4.0000000000000001E-3</v>
      </c>
      <c r="AU31" s="1">
        <f>1/45</f>
        <v>2.2222222222222223E-2</v>
      </c>
      <c r="AV31" s="1">
        <f>1/20</f>
        <v>0.05</v>
      </c>
      <c r="AW31" s="1">
        <f>1/20</f>
        <v>0.05</v>
      </c>
      <c r="AX31" s="1">
        <f>1/250</f>
        <v>4.0000000000000001E-3</v>
      </c>
      <c r="AY31" s="1">
        <f>1/100</f>
        <v>0.01</v>
      </c>
      <c r="AZ31" s="1">
        <f>1/14</f>
        <v>7.1428571428571425E-2</v>
      </c>
      <c r="BA31" s="1">
        <f>1/150</f>
        <v>6.6666666666666671E-3</v>
      </c>
      <c r="BB31" s="1">
        <f>1/100</f>
        <v>0.01</v>
      </c>
      <c r="BC31" s="1">
        <f>1/15</f>
        <v>6.6666666666666666E-2</v>
      </c>
      <c r="BD31" s="1">
        <f>1/365</f>
        <v>2.7397260273972603E-3</v>
      </c>
      <c r="BE31" s="1">
        <f>1/22</f>
        <v>4.5454545454545456E-2</v>
      </c>
      <c r="BF31" s="1">
        <f>1/100</f>
        <v>0.01</v>
      </c>
      <c r="BG31" s="1">
        <f>1/300</f>
        <v>3.3333333333333335E-3</v>
      </c>
      <c r="BH31" s="1">
        <f>1/100</f>
        <v>0.01</v>
      </c>
      <c r="BI31" s="1">
        <f>1/200</f>
        <v>5.0000000000000001E-3</v>
      </c>
      <c r="BJ31" s="1">
        <f>1/6</f>
        <v>0.16666666666666666</v>
      </c>
      <c r="BK31" s="1">
        <f>1/100</f>
        <v>0.01</v>
      </c>
      <c r="BL31" s="1">
        <f>1/200</f>
        <v>5.0000000000000001E-3</v>
      </c>
      <c r="BM31" s="1">
        <f>1/750</f>
        <v>1.3333333333333333E-3</v>
      </c>
    </row>
    <row r="32" spans="1:65" x14ac:dyDescent="0.2">
      <c r="A32" s="1" t="s">
        <v>206</v>
      </c>
      <c r="B32" s="1" t="s">
        <v>205</v>
      </c>
      <c r="C32" s="1" t="s">
        <v>258</v>
      </c>
      <c r="D32" s="1">
        <f>D31^-1</f>
        <v>150</v>
      </c>
      <c r="E32" s="1">
        <f t="shared" ref="E32:BB32" si="0">E31^-1</f>
        <v>52.142857142857139</v>
      </c>
      <c r="F32" s="1">
        <f t="shared" si="0"/>
        <v>100</v>
      </c>
      <c r="G32" s="1">
        <f t="shared" si="0"/>
        <v>150</v>
      </c>
      <c r="H32" s="1">
        <f t="shared" si="0"/>
        <v>200</v>
      </c>
      <c r="I32" s="1">
        <f t="shared" si="0"/>
        <v>2000</v>
      </c>
      <c r="J32" s="1">
        <f t="shared" si="0"/>
        <v>45</v>
      </c>
      <c r="K32" s="1">
        <f t="shared" si="0"/>
        <v>22</v>
      </c>
      <c r="L32" s="1">
        <f t="shared" si="0"/>
        <v>22</v>
      </c>
      <c r="M32" s="1">
        <f t="shared" si="0"/>
        <v>45</v>
      </c>
      <c r="N32" s="1">
        <f t="shared" si="0"/>
        <v>100</v>
      </c>
      <c r="O32" s="1">
        <f t="shared" si="0"/>
        <v>100</v>
      </c>
      <c r="P32" s="1">
        <f t="shared" si="0"/>
        <v>90</v>
      </c>
      <c r="Q32" s="1">
        <f t="shared" si="0"/>
        <v>100</v>
      </c>
      <c r="R32" s="1">
        <f t="shared" si="0"/>
        <v>25</v>
      </c>
      <c r="S32" s="1">
        <f t="shared" si="0"/>
        <v>365</v>
      </c>
      <c r="T32" s="1">
        <f t="shared" si="0"/>
        <v>22</v>
      </c>
      <c r="U32" s="1">
        <f t="shared" si="0"/>
        <v>365</v>
      </c>
      <c r="V32" s="1" t="e">
        <f t="shared" si="0"/>
        <v>#DIV/0!</v>
      </c>
      <c r="W32" s="1">
        <f t="shared" si="0"/>
        <v>22</v>
      </c>
      <c r="X32" s="1">
        <f t="shared" si="0"/>
        <v>22</v>
      </c>
      <c r="Y32" s="1">
        <f t="shared" si="0"/>
        <v>22</v>
      </c>
      <c r="Z32" s="1">
        <f t="shared" si="0"/>
        <v>100</v>
      </c>
      <c r="AA32" s="1">
        <f t="shared" si="0"/>
        <v>25</v>
      </c>
      <c r="AB32" s="1">
        <f t="shared" si="0"/>
        <v>365</v>
      </c>
      <c r="AC32" s="1">
        <f t="shared" si="0"/>
        <v>100</v>
      </c>
      <c r="AD32" s="1">
        <f t="shared" si="0"/>
        <v>100</v>
      </c>
      <c r="AE32" s="1">
        <f t="shared" si="0"/>
        <v>22</v>
      </c>
      <c r="AF32" s="1">
        <f t="shared" si="0"/>
        <v>22</v>
      </c>
      <c r="AG32" s="1">
        <f t="shared" si="0"/>
        <v>150</v>
      </c>
      <c r="AH32" s="1">
        <f t="shared" si="0"/>
        <v>45</v>
      </c>
      <c r="AI32" s="1">
        <f t="shared" si="0"/>
        <v>100</v>
      </c>
      <c r="AJ32" s="1">
        <f t="shared" si="0"/>
        <v>200</v>
      </c>
      <c r="AK32" s="1">
        <f t="shared" si="0"/>
        <v>150</v>
      </c>
      <c r="AL32" s="1">
        <f t="shared" si="0"/>
        <v>45</v>
      </c>
      <c r="AM32" s="1">
        <f t="shared" si="0"/>
        <v>100</v>
      </c>
      <c r="AN32" s="1">
        <f t="shared" si="0"/>
        <v>100</v>
      </c>
      <c r="AO32" s="1">
        <f t="shared" si="0"/>
        <v>360</v>
      </c>
      <c r="AP32" s="1">
        <f t="shared" si="0"/>
        <v>365</v>
      </c>
      <c r="AQ32" s="1">
        <f t="shared" si="0"/>
        <v>22</v>
      </c>
      <c r="AR32" s="1">
        <f t="shared" si="0"/>
        <v>365</v>
      </c>
      <c r="AS32" s="1">
        <f t="shared" si="0"/>
        <v>22</v>
      </c>
      <c r="AT32" s="1">
        <f t="shared" si="0"/>
        <v>250</v>
      </c>
      <c r="AU32" s="1">
        <f t="shared" si="0"/>
        <v>45</v>
      </c>
      <c r="AV32" s="1">
        <f t="shared" si="0"/>
        <v>20</v>
      </c>
      <c r="AW32" s="1">
        <f t="shared" si="0"/>
        <v>20</v>
      </c>
      <c r="AX32" s="1">
        <f t="shared" si="0"/>
        <v>250</v>
      </c>
      <c r="AY32" s="1">
        <f t="shared" si="0"/>
        <v>100</v>
      </c>
      <c r="AZ32" s="1">
        <f t="shared" si="0"/>
        <v>14</v>
      </c>
      <c r="BA32" s="1">
        <f t="shared" si="0"/>
        <v>150</v>
      </c>
      <c r="BB32" s="1">
        <f t="shared" si="0"/>
        <v>100</v>
      </c>
      <c r="BC32" s="1">
        <f t="shared" ref="BC32" si="1">BC31^-1</f>
        <v>15</v>
      </c>
      <c r="BD32" s="1">
        <f t="shared" ref="BD32" si="2">BD31^-1</f>
        <v>365</v>
      </c>
      <c r="BE32" s="1">
        <f t="shared" ref="BE32" si="3">BE31^-1</f>
        <v>22</v>
      </c>
      <c r="BF32" s="1">
        <f t="shared" ref="BF32" si="4">BF31^-1</f>
        <v>100</v>
      </c>
      <c r="BG32" s="1">
        <f t="shared" ref="BG32" si="5">BG31^-1</f>
        <v>300</v>
      </c>
      <c r="BH32" s="1">
        <f t="shared" ref="BH32" si="6">BH31^-1</f>
        <v>100</v>
      </c>
      <c r="BI32" s="1">
        <f t="shared" ref="BI32:BJ32" si="7">BI31^-1</f>
        <v>200</v>
      </c>
      <c r="BJ32" s="1">
        <f t="shared" si="7"/>
        <v>6</v>
      </c>
      <c r="BK32" s="1">
        <f t="shared" ref="BK32" si="8">BK31^-1</f>
        <v>100</v>
      </c>
      <c r="BL32" s="1">
        <f t="shared" ref="BL32" si="9">BL31^-1</f>
        <v>200</v>
      </c>
      <c r="BM32" s="1">
        <f t="shared" ref="BM32" si="10">BM31^-1</f>
        <v>750</v>
      </c>
    </row>
    <row r="33" spans="1:65" x14ac:dyDescent="0.2">
      <c r="A33" s="1" t="s">
        <v>29</v>
      </c>
      <c r="B33" s="1" t="s">
        <v>83</v>
      </c>
      <c r="C33" s="1" t="s">
        <v>260</v>
      </c>
      <c r="D33" s="1">
        <f>78/365</f>
        <v>0.21369863013698631</v>
      </c>
      <c r="E33">
        <f>7/365</f>
        <v>1.9178082191780823E-2</v>
      </c>
      <c r="F33">
        <f>36/365</f>
        <v>9.8630136986301367E-2</v>
      </c>
      <c r="G33">
        <f>78/365</f>
        <v>0.21369863013698631</v>
      </c>
      <c r="H33">
        <f>3/365</f>
        <v>8.21917808219178E-3</v>
      </c>
      <c r="I33" s="1">
        <f>48/365</f>
        <v>0.13150684931506848</v>
      </c>
      <c r="J33" s="1">
        <f>7/365</f>
        <v>1.9178082191780823E-2</v>
      </c>
      <c r="K33" s="1">
        <f>7/365</f>
        <v>1.9178082191780823E-2</v>
      </c>
      <c r="L33" s="1">
        <f>7/365</f>
        <v>1.9178082191780823E-2</v>
      </c>
      <c r="M33" s="1">
        <f>7/365</f>
        <v>1.9178082191780823E-2</v>
      </c>
      <c r="N33" s="1">
        <f>36/365</f>
        <v>9.8630136986301367E-2</v>
      </c>
      <c r="O33" s="1">
        <f>36/365</f>
        <v>9.8630136986301367E-2</v>
      </c>
      <c r="P33" s="1">
        <f>78/365</f>
        <v>0.21369863013698631</v>
      </c>
      <c r="Q33" s="1">
        <f>30/365</f>
        <v>8.2191780821917804E-2</v>
      </c>
      <c r="R33" s="1">
        <f>25/365</f>
        <v>6.8493150684931503E-2</v>
      </c>
      <c r="S33" s="1">
        <f>2/365</f>
        <v>5.4794520547945206E-3</v>
      </c>
      <c r="T33" s="1">
        <f>7/365</f>
        <v>1.9178082191780823E-2</v>
      </c>
      <c r="U33" s="1">
        <f>2/365</f>
        <v>5.4794520547945206E-3</v>
      </c>
      <c r="V33" s="1"/>
      <c r="W33" s="1">
        <f>7/365</f>
        <v>1.9178082191780823E-2</v>
      </c>
      <c r="X33" s="1">
        <f>7/365</f>
        <v>1.9178082191780823E-2</v>
      </c>
      <c r="Y33" s="1">
        <f>7/365</f>
        <v>1.9178082191780823E-2</v>
      </c>
      <c r="Z33" s="1">
        <f>36/365</f>
        <v>9.8630136986301367E-2</v>
      </c>
      <c r="AA33" s="1">
        <f>25/365</f>
        <v>6.8493150684931503E-2</v>
      </c>
      <c r="AB33" s="1">
        <f>2/365</f>
        <v>5.4794520547945206E-3</v>
      </c>
      <c r="AC33" s="1">
        <f>1/365</f>
        <v>2.7397260273972603E-3</v>
      </c>
      <c r="AD33" s="1">
        <f>36/365</f>
        <v>9.8630136986301367E-2</v>
      </c>
      <c r="AE33" s="1">
        <f>7/365</f>
        <v>1.9178082191780823E-2</v>
      </c>
      <c r="AF33" s="1">
        <f>7/365</f>
        <v>1.9178082191780823E-2</v>
      </c>
      <c r="AG33" s="1">
        <f>78/365</f>
        <v>0.21369863013698631</v>
      </c>
      <c r="AH33" s="1">
        <f>7/365</f>
        <v>1.9178082191780823E-2</v>
      </c>
      <c r="AI33" s="1">
        <f>36/365</f>
        <v>9.8630136986301367E-2</v>
      </c>
      <c r="AJ33" s="1">
        <f>1/365</f>
        <v>2.7397260273972603E-3</v>
      </c>
      <c r="AK33" s="1">
        <f>78/365</f>
        <v>0.21369863013698631</v>
      </c>
      <c r="AL33" s="1">
        <f>7/365</f>
        <v>1.9178082191780823E-2</v>
      </c>
      <c r="AM33" s="1">
        <f>1/365</f>
        <v>2.7397260273972603E-3</v>
      </c>
      <c r="AN33" s="1">
        <f>1/365</f>
        <v>2.7397260273972603E-3</v>
      </c>
      <c r="AO33" s="1">
        <f>78/365</f>
        <v>0.21369863013698631</v>
      </c>
      <c r="AP33" s="1">
        <f>2/365</f>
        <v>5.4794520547945206E-3</v>
      </c>
      <c r="AQ33" s="1">
        <f>7/365</f>
        <v>1.9178082191780823E-2</v>
      </c>
      <c r="AR33" s="1">
        <f>2/365</f>
        <v>5.4794520547945206E-3</v>
      </c>
      <c r="AS33" s="1">
        <f>7/365</f>
        <v>1.9178082191780823E-2</v>
      </c>
      <c r="AT33" s="1">
        <f>78/365</f>
        <v>0.21369863013698631</v>
      </c>
      <c r="AU33" s="1">
        <f>7/365</f>
        <v>1.9178082191780823E-2</v>
      </c>
      <c r="AV33" s="1">
        <f>7/365</f>
        <v>1.9178082191780823E-2</v>
      </c>
      <c r="AW33" s="1">
        <f>7/365</f>
        <v>1.9178082191780823E-2</v>
      </c>
      <c r="AX33" s="1">
        <f>78/365</f>
        <v>0.21369863013698631</v>
      </c>
      <c r="AY33" s="1">
        <f>36/365</f>
        <v>9.8630136986301367E-2</v>
      </c>
      <c r="AZ33" s="1">
        <f>10/365</f>
        <v>2.7397260273972601E-2</v>
      </c>
      <c r="BA33" s="1">
        <f>78/365</f>
        <v>0.21369863013698631</v>
      </c>
      <c r="BB33" s="1">
        <f>36/365</f>
        <v>9.8630136986301367E-2</v>
      </c>
      <c r="BC33" s="1">
        <f>25/365</f>
        <v>6.8493150684931503E-2</v>
      </c>
      <c r="BD33" s="1">
        <f t="shared" ref="BD33" si="11">2/365</f>
        <v>5.4794520547945206E-3</v>
      </c>
      <c r="BE33" s="1">
        <f>7/365</f>
        <v>1.9178082191780823E-2</v>
      </c>
      <c r="BF33" s="1">
        <f>36/365</f>
        <v>9.8630136986301367E-2</v>
      </c>
      <c r="BG33" s="1">
        <f>78/365</f>
        <v>0.21369863013698631</v>
      </c>
      <c r="BH33" s="1">
        <f>1/365</f>
        <v>2.7397260273972603E-3</v>
      </c>
      <c r="BI33" s="1">
        <f>1/365</f>
        <v>2.7397260273972603E-3</v>
      </c>
      <c r="BJ33" s="1">
        <f>1/365</f>
        <v>2.7397260273972603E-3</v>
      </c>
      <c r="BK33" s="1">
        <f>1/365</f>
        <v>2.7397260273972603E-3</v>
      </c>
      <c r="BL33" s="1">
        <f>78/365</f>
        <v>0.21369863013698631</v>
      </c>
      <c r="BM33" s="1">
        <f>78/365</f>
        <v>0.21369863013698631</v>
      </c>
    </row>
    <row r="34" spans="1:65" x14ac:dyDescent="0.2">
      <c r="A34" s="1" t="s">
        <v>207</v>
      </c>
      <c r="B34" s="1" t="s">
        <v>208</v>
      </c>
      <c r="C34" s="1" t="s">
        <v>259</v>
      </c>
      <c r="D34" s="1">
        <f>D33^-1</f>
        <v>4.6794871794871788</v>
      </c>
      <c r="E34" s="1">
        <f t="shared" ref="E34:BB34" si="12">E33^-1</f>
        <v>52.142857142857139</v>
      </c>
      <c r="F34" s="1">
        <f t="shared" si="12"/>
        <v>10.138888888888889</v>
      </c>
      <c r="G34" s="1">
        <f t="shared" si="12"/>
        <v>4.6794871794871788</v>
      </c>
      <c r="H34" s="1">
        <f t="shared" si="12"/>
        <v>121.66666666666669</v>
      </c>
      <c r="I34" s="1">
        <f t="shared" si="12"/>
        <v>7.6041666666666679</v>
      </c>
      <c r="J34" s="1">
        <f t="shared" si="12"/>
        <v>52.142857142857139</v>
      </c>
      <c r="K34" s="1">
        <f t="shared" si="12"/>
        <v>52.142857142857139</v>
      </c>
      <c r="L34" s="1">
        <f t="shared" si="12"/>
        <v>52.142857142857139</v>
      </c>
      <c r="M34" s="1">
        <f t="shared" si="12"/>
        <v>52.142857142857139</v>
      </c>
      <c r="N34" s="1">
        <f t="shared" si="12"/>
        <v>10.138888888888889</v>
      </c>
      <c r="O34" s="1">
        <f t="shared" si="12"/>
        <v>10.138888888888889</v>
      </c>
      <c r="P34" s="1">
        <f t="shared" si="12"/>
        <v>4.6794871794871788</v>
      </c>
      <c r="Q34" s="1">
        <f t="shared" si="12"/>
        <v>12.166666666666668</v>
      </c>
      <c r="R34" s="1">
        <f t="shared" si="12"/>
        <v>14.600000000000001</v>
      </c>
      <c r="S34" s="1">
        <f t="shared" si="12"/>
        <v>182.5</v>
      </c>
      <c r="T34" s="1">
        <f t="shared" si="12"/>
        <v>52.142857142857139</v>
      </c>
      <c r="U34" s="1">
        <f t="shared" si="12"/>
        <v>182.5</v>
      </c>
      <c r="V34" s="1" t="e">
        <f t="shared" si="12"/>
        <v>#DIV/0!</v>
      </c>
      <c r="W34" s="1">
        <f t="shared" si="12"/>
        <v>52.142857142857139</v>
      </c>
      <c r="X34" s="1">
        <f t="shared" si="12"/>
        <v>52.142857142857139</v>
      </c>
      <c r="Y34" s="1">
        <f t="shared" si="12"/>
        <v>52.142857142857139</v>
      </c>
      <c r="Z34" s="1">
        <f t="shared" si="12"/>
        <v>10.138888888888889</v>
      </c>
      <c r="AA34" s="1">
        <f t="shared" si="12"/>
        <v>14.600000000000001</v>
      </c>
      <c r="AB34" s="1">
        <f t="shared" si="12"/>
        <v>182.5</v>
      </c>
      <c r="AC34" s="1">
        <f t="shared" si="12"/>
        <v>365</v>
      </c>
      <c r="AD34" s="1">
        <f t="shared" si="12"/>
        <v>10.138888888888889</v>
      </c>
      <c r="AE34" s="1">
        <f t="shared" si="12"/>
        <v>52.142857142857139</v>
      </c>
      <c r="AF34" s="1">
        <f t="shared" si="12"/>
        <v>52.142857142857139</v>
      </c>
      <c r="AG34" s="1">
        <f t="shared" si="12"/>
        <v>4.6794871794871788</v>
      </c>
      <c r="AH34" s="1">
        <f t="shared" si="12"/>
        <v>52.142857142857139</v>
      </c>
      <c r="AI34" s="1">
        <f t="shared" si="12"/>
        <v>10.138888888888889</v>
      </c>
      <c r="AJ34" s="1">
        <f t="shared" si="12"/>
        <v>365</v>
      </c>
      <c r="AK34" s="1">
        <f t="shared" si="12"/>
        <v>4.6794871794871788</v>
      </c>
      <c r="AL34" s="1">
        <f t="shared" si="12"/>
        <v>52.142857142857139</v>
      </c>
      <c r="AM34" s="1">
        <f t="shared" si="12"/>
        <v>365</v>
      </c>
      <c r="AN34" s="1">
        <f t="shared" si="12"/>
        <v>365</v>
      </c>
      <c r="AO34" s="1">
        <f t="shared" si="12"/>
        <v>4.6794871794871788</v>
      </c>
      <c r="AP34" s="1">
        <f t="shared" si="12"/>
        <v>182.5</v>
      </c>
      <c r="AQ34" s="1">
        <f t="shared" si="12"/>
        <v>52.142857142857139</v>
      </c>
      <c r="AR34" s="1">
        <f t="shared" si="12"/>
        <v>182.5</v>
      </c>
      <c r="AS34" s="1">
        <f t="shared" si="12"/>
        <v>52.142857142857139</v>
      </c>
      <c r="AT34" s="1">
        <f t="shared" si="12"/>
        <v>4.6794871794871788</v>
      </c>
      <c r="AU34" s="1">
        <f t="shared" si="12"/>
        <v>52.142857142857139</v>
      </c>
      <c r="AV34" s="1">
        <f t="shared" si="12"/>
        <v>52.142857142857139</v>
      </c>
      <c r="AW34" s="1">
        <f t="shared" si="12"/>
        <v>52.142857142857139</v>
      </c>
      <c r="AX34" s="1">
        <f t="shared" si="12"/>
        <v>4.6794871794871788</v>
      </c>
      <c r="AY34" s="1">
        <f t="shared" si="12"/>
        <v>10.138888888888889</v>
      </c>
      <c r="AZ34" s="1">
        <f t="shared" si="12"/>
        <v>36.5</v>
      </c>
      <c r="BA34" s="1">
        <f t="shared" si="12"/>
        <v>4.6794871794871788</v>
      </c>
      <c r="BB34" s="1">
        <f t="shared" si="12"/>
        <v>10.138888888888889</v>
      </c>
      <c r="BC34" s="1">
        <f t="shared" ref="BC34" si="13">BC33^-1</f>
        <v>14.600000000000001</v>
      </c>
      <c r="BD34" s="1">
        <f t="shared" ref="BD34" si="14">BD33^-1</f>
        <v>182.5</v>
      </c>
      <c r="BE34" s="1">
        <f t="shared" ref="BE34" si="15">BE33^-1</f>
        <v>52.142857142857139</v>
      </c>
      <c r="BF34" s="1">
        <f t="shared" ref="BF34" si="16">BF33^-1</f>
        <v>10.138888888888889</v>
      </c>
      <c r="BG34" s="1">
        <f t="shared" ref="BG34" si="17">BG33^-1</f>
        <v>4.6794871794871788</v>
      </c>
      <c r="BH34" s="1">
        <f t="shared" ref="BH34" si="18">BH33^-1</f>
        <v>365</v>
      </c>
      <c r="BI34" s="1">
        <f t="shared" ref="BI34:BJ34" si="19">BI33^-1</f>
        <v>365</v>
      </c>
      <c r="BJ34" s="1">
        <f t="shared" si="19"/>
        <v>365</v>
      </c>
      <c r="BK34" s="1">
        <f t="shared" ref="BK34" si="20">BK33^-1</f>
        <v>365</v>
      </c>
      <c r="BL34" s="1">
        <f t="shared" ref="BL34" si="21">BL33^-1</f>
        <v>4.6794871794871788</v>
      </c>
      <c r="BM34" s="1">
        <f t="shared" ref="BM34" si="22">BM33^-1</f>
        <v>4.6794871794871788</v>
      </c>
    </row>
    <row r="35" spans="1:65" ht="16" x14ac:dyDescent="0.2">
      <c r="A35" s="1" t="s">
        <v>30</v>
      </c>
      <c r="B35" s="2" t="s">
        <v>107</v>
      </c>
      <c r="C35" s="2" t="s">
        <v>261</v>
      </c>
      <c r="D35" s="1">
        <v>-20</v>
      </c>
      <c r="E35" s="1">
        <v>-2</v>
      </c>
      <c r="F35" s="1">
        <v>5.5</v>
      </c>
      <c r="G35" s="1">
        <v>-20</v>
      </c>
      <c r="H35" s="1">
        <v>2</v>
      </c>
      <c r="I35" s="1">
        <v>6</v>
      </c>
      <c r="J35" s="1">
        <v>-2</v>
      </c>
      <c r="K35" s="1">
        <v>0</v>
      </c>
      <c r="L35" s="1">
        <v>1</v>
      </c>
      <c r="M35" s="1">
        <v>-2</v>
      </c>
      <c r="N35" s="1">
        <v>3.5</v>
      </c>
      <c r="O35" s="1">
        <v>5.5</v>
      </c>
      <c r="P35" s="1">
        <v>-35</v>
      </c>
      <c r="Q35" s="1">
        <v>2</v>
      </c>
      <c r="R35" s="1">
        <v>7</v>
      </c>
      <c r="S35" s="1">
        <v>5</v>
      </c>
      <c r="T35" s="1">
        <v>5</v>
      </c>
      <c r="U35" s="1">
        <v>3</v>
      </c>
      <c r="V35" s="1"/>
      <c r="W35" s="1">
        <v>3</v>
      </c>
      <c r="X35" s="1">
        <v>0</v>
      </c>
      <c r="Y35" s="1">
        <v>1</v>
      </c>
      <c r="Z35" s="1">
        <v>3.5</v>
      </c>
      <c r="AA35" s="1">
        <v>7</v>
      </c>
      <c r="AB35" s="1">
        <v>3</v>
      </c>
      <c r="AC35" s="1">
        <v>10</v>
      </c>
      <c r="AD35" s="1">
        <v>2</v>
      </c>
      <c r="AE35" s="1">
        <v>0</v>
      </c>
      <c r="AF35" s="1">
        <v>1</v>
      </c>
      <c r="AG35" s="1">
        <v>-30</v>
      </c>
      <c r="AH35" s="1">
        <v>-2</v>
      </c>
      <c r="AI35" s="1">
        <v>7.5</v>
      </c>
      <c r="AJ35" s="1">
        <v>0</v>
      </c>
      <c r="AK35" s="1">
        <v>-20</v>
      </c>
      <c r="AL35" s="1">
        <v>-2</v>
      </c>
      <c r="AM35" s="1">
        <v>10</v>
      </c>
      <c r="AN35" s="1">
        <v>10</v>
      </c>
      <c r="AO35" s="1">
        <v>-5</v>
      </c>
      <c r="AP35" s="1">
        <v>3</v>
      </c>
      <c r="AQ35" s="1">
        <v>3</v>
      </c>
      <c r="AR35" s="1">
        <v>3</v>
      </c>
      <c r="AS35" s="1">
        <v>3</v>
      </c>
      <c r="AT35" s="1">
        <v>-10</v>
      </c>
      <c r="AU35" s="1">
        <v>-2</v>
      </c>
      <c r="AV35" s="1">
        <v>0</v>
      </c>
      <c r="AW35" s="1">
        <v>1</v>
      </c>
      <c r="AX35" s="1">
        <v>-20</v>
      </c>
      <c r="AY35" s="1">
        <v>4.5</v>
      </c>
      <c r="AZ35" s="1">
        <v>2</v>
      </c>
      <c r="BA35" s="1">
        <v>-30</v>
      </c>
      <c r="BB35" s="1">
        <v>5.5</v>
      </c>
      <c r="BC35" s="1">
        <v>5</v>
      </c>
      <c r="BD35" s="1">
        <v>3</v>
      </c>
      <c r="BE35" s="1">
        <v>3</v>
      </c>
      <c r="BF35" s="1">
        <v>6.5</v>
      </c>
      <c r="BG35" s="1">
        <v>-20</v>
      </c>
      <c r="BH35" s="1">
        <v>10</v>
      </c>
      <c r="BI35" s="1">
        <v>5</v>
      </c>
      <c r="BJ35" s="1">
        <v>5</v>
      </c>
      <c r="BK35" s="1">
        <v>10</v>
      </c>
      <c r="BL35" s="1">
        <v>-50</v>
      </c>
      <c r="BM35" s="1">
        <v>-5</v>
      </c>
    </row>
    <row r="36" spans="1:65" x14ac:dyDescent="0.2">
      <c r="A36" s="1" t="s">
        <v>31</v>
      </c>
      <c r="B36" s="1" t="s">
        <v>103</v>
      </c>
      <c r="C36" s="1" t="s">
        <v>260</v>
      </c>
      <c r="D36" s="1">
        <f>1/900</f>
        <v>1.1111111111111111E-3</v>
      </c>
      <c r="E36">
        <f>1/450</f>
        <v>2.2222222222222222E-3</v>
      </c>
      <c r="F36">
        <f>1/1100</f>
        <v>9.0909090909090909E-4</v>
      </c>
      <c r="G36">
        <f>1/900</f>
        <v>1.1111111111111111E-3</v>
      </c>
      <c r="H36">
        <f>1/500</f>
        <v>2E-3</v>
      </c>
      <c r="I36" s="1">
        <f>1/600</f>
        <v>1.6666666666666668E-3</v>
      </c>
      <c r="J36" s="1">
        <f>1/450</f>
        <v>2.2222222222222222E-3</v>
      </c>
      <c r="K36" s="1">
        <f>1/950</f>
        <v>1.0526315789473684E-3</v>
      </c>
      <c r="L36" s="1">
        <f>1/1050</f>
        <v>9.5238095238095238E-4</v>
      </c>
      <c r="M36" s="1">
        <f>1/450</f>
        <v>2.2222222222222222E-3</v>
      </c>
      <c r="N36" s="1">
        <f>1/1200</f>
        <v>8.3333333333333339E-4</v>
      </c>
      <c r="O36" s="1">
        <f>1/1300</f>
        <v>7.6923076923076923E-4</v>
      </c>
      <c r="P36" s="1">
        <f>1/900</f>
        <v>1.1111111111111111E-3</v>
      </c>
      <c r="Q36" s="1">
        <f>1/1600</f>
        <v>6.2500000000000001E-4</v>
      </c>
      <c r="R36" s="1">
        <f>1/1400</f>
        <v>7.1428571428571429E-4</v>
      </c>
      <c r="S36" s="1">
        <f>1/900</f>
        <v>1.1111111111111111E-3</v>
      </c>
      <c r="T36" s="1">
        <f>1/1050</f>
        <v>9.5238095238095238E-4</v>
      </c>
      <c r="U36" s="1">
        <f>1/900</f>
        <v>1.1111111111111111E-3</v>
      </c>
      <c r="V36" s="1"/>
      <c r="W36" s="1">
        <f>1/1050</f>
        <v>9.5238095238095238E-4</v>
      </c>
      <c r="X36" s="1">
        <f>1/850</f>
        <v>1.176470588235294E-3</v>
      </c>
      <c r="Y36" s="1">
        <f>1/1050</f>
        <v>9.5238095238095238E-4</v>
      </c>
      <c r="Z36" s="1">
        <f>1/1200</f>
        <v>8.3333333333333339E-4</v>
      </c>
      <c r="AA36" s="1">
        <f>1/1400</f>
        <v>7.1428571428571429E-4</v>
      </c>
      <c r="AB36" s="1">
        <f>1/900</f>
        <v>1.1111111111111111E-3</v>
      </c>
      <c r="AC36" s="1">
        <f>1/365</f>
        <v>2.7397260273972603E-3</v>
      </c>
      <c r="AD36" s="1">
        <f>1/700</f>
        <v>1.4285714285714286E-3</v>
      </c>
      <c r="AE36" s="1">
        <f>1/850</f>
        <v>1.176470588235294E-3</v>
      </c>
      <c r="AF36" s="1">
        <f>1/1050</f>
        <v>9.5238095238095238E-4</v>
      </c>
      <c r="AG36" s="1">
        <f>1/900</f>
        <v>1.1111111111111111E-3</v>
      </c>
      <c r="AH36" s="1">
        <f>1/450</f>
        <v>2.2222222222222222E-3</v>
      </c>
      <c r="AI36" s="1">
        <f>1/1100</f>
        <v>9.0909090909090909E-4</v>
      </c>
      <c r="AJ36" s="1">
        <f>1/1200</f>
        <v>8.3333333333333339E-4</v>
      </c>
      <c r="AK36" s="1">
        <f>1/900</f>
        <v>1.1111111111111111E-3</v>
      </c>
      <c r="AL36" s="1">
        <f>1/450</f>
        <v>2.2222222222222222E-3</v>
      </c>
      <c r="AM36" s="1">
        <f t="shared" ref="AM36:AN38" si="23">1/365</f>
        <v>2.7397260273972603E-3</v>
      </c>
      <c r="AN36" s="1">
        <f t="shared" si="23"/>
        <v>2.7397260273972603E-3</v>
      </c>
      <c r="AO36" s="1">
        <f>1/510</f>
        <v>1.9607843137254902E-3</v>
      </c>
      <c r="AP36" s="1">
        <f>1/900</f>
        <v>1.1111111111111111E-3</v>
      </c>
      <c r="AQ36" s="1">
        <f>1/1050</f>
        <v>9.5238095238095238E-4</v>
      </c>
      <c r="AR36" s="1">
        <f>1/900</f>
        <v>1.1111111111111111E-3</v>
      </c>
      <c r="AS36" s="1">
        <f>1/1050</f>
        <v>9.5238095238095238E-4</v>
      </c>
      <c r="AT36" s="1">
        <f>1/1230</f>
        <v>8.1300813008130081E-4</v>
      </c>
      <c r="AU36" s="1">
        <f>1/450</f>
        <v>2.2222222222222222E-3</v>
      </c>
      <c r="AV36" s="1">
        <f>1/800</f>
        <v>1.25E-3</v>
      </c>
      <c r="AW36" s="1">
        <f>1/800</f>
        <v>1.25E-3</v>
      </c>
      <c r="AX36" s="1">
        <f>1/700</f>
        <v>1.4285714285714286E-3</v>
      </c>
      <c r="AY36" s="1">
        <f>1/1900</f>
        <v>5.263157894736842E-4</v>
      </c>
      <c r="AZ36" s="1">
        <f>1/1000</f>
        <v>1E-3</v>
      </c>
      <c r="BA36" s="1">
        <f>1/900</f>
        <v>1.1111111111111111E-3</v>
      </c>
      <c r="BB36" s="1">
        <f>1/1100</f>
        <v>9.0909090909090909E-4</v>
      </c>
      <c r="BC36" s="1">
        <f>1/1400</f>
        <v>7.1428571428571429E-4</v>
      </c>
      <c r="BD36" s="1">
        <f>1/900</f>
        <v>1.1111111111111111E-3</v>
      </c>
      <c r="BE36" s="1">
        <f>1/1050</f>
        <v>9.5238095238095238E-4</v>
      </c>
      <c r="BF36" s="1">
        <f>1/1200</f>
        <v>8.3333333333333339E-4</v>
      </c>
      <c r="BG36" s="1">
        <f>1/930</f>
        <v>1.0752688172043011E-3</v>
      </c>
      <c r="BH36" s="1">
        <f>1/365</f>
        <v>2.7397260273972603E-3</v>
      </c>
      <c r="BI36" s="1">
        <f>1/510</f>
        <v>1.9607843137254902E-3</v>
      </c>
      <c r="BJ36" s="1">
        <f>1/510</f>
        <v>1.9607843137254902E-3</v>
      </c>
      <c r="BK36" s="1">
        <f>1/365</f>
        <v>2.7397260273972603E-3</v>
      </c>
      <c r="BL36" s="1">
        <f>1/900</f>
        <v>1.1111111111111111E-3</v>
      </c>
      <c r="BM36" s="1">
        <f>1/510</f>
        <v>1.9607843137254902E-3</v>
      </c>
    </row>
    <row r="37" spans="1:65" x14ac:dyDescent="0.2">
      <c r="A37" s="1" t="s">
        <v>209</v>
      </c>
      <c r="B37" s="1" t="s">
        <v>210</v>
      </c>
      <c r="C37" s="1" t="s">
        <v>262</v>
      </c>
      <c r="D37" s="1">
        <f>D36^-1</f>
        <v>900</v>
      </c>
      <c r="E37" s="1">
        <f t="shared" ref="E37:BM37" si="24">E36^-1</f>
        <v>450</v>
      </c>
      <c r="F37" s="1">
        <f t="shared" si="24"/>
        <v>1100</v>
      </c>
      <c r="G37" s="1">
        <f t="shared" si="24"/>
        <v>900</v>
      </c>
      <c r="H37" s="1">
        <f t="shared" si="24"/>
        <v>500</v>
      </c>
      <c r="I37" s="1">
        <f t="shared" si="24"/>
        <v>600</v>
      </c>
      <c r="J37" s="1">
        <f t="shared" si="24"/>
        <v>450</v>
      </c>
      <c r="K37" s="1">
        <f t="shared" si="24"/>
        <v>950</v>
      </c>
      <c r="L37" s="1">
        <f t="shared" si="24"/>
        <v>1050</v>
      </c>
      <c r="M37" s="1">
        <f t="shared" si="24"/>
        <v>450</v>
      </c>
      <c r="N37" s="1">
        <f t="shared" si="24"/>
        <v>1200</v>
      </c>
      <c r="O37" s="1">
        <f t="shared" si="24"/>
        <v>1300</v>
      </c>
      <c r="P37" s="1">
        <f t="shared" si="24"/>
        <v>900</v>
      </c>
      <c r="Q37" s="1">
        <f t="shared" si="24"/>
        <v>1600</v>
      </c>
      <c r="R37" s="1">
        <f t="shared" si="24"/>
        <v>1400</v>
      </c>
      <c r="S37" s="1">
        <f t="shared" si="24"/>
        <v>900</v>
      </c>
      <c r="T37" s="1">
        <f t="shared" si="24"/>
        <v>1050</v>
      </c>
      <c r="U37" s="1">
        <f t="shared" si="24"/>
        <v>900</v>
      </c>
      <c r="V37" s="1" t="e">
        <f t="shared" si="24"/>
        <v>#DIV/0!</v>
      </c>
      <c r="W37" s="1">
        <f t="shared" si="24"/>
        <v>1050</v>
      </c>
      <c r="X37" s="1">
        <f t="shared" si="24"/>
        <v>850.00000000000011</v>
      </c>
      <c r="Y37" s="1">
        <f t="shared" si="24"/>
        <v>1050</v>
      </c>
      <c r="Z37" s="1">
        <f t="shared" si="24"/>
        <v>1200</v>
      </c>
      <c r="AA37" s="1">
        <f t="shared" si="24"/>
        <v>1400</v>
      </c>
      <c r="AB37" s="1">
        <f t="shared" si="24"/>
        <v>900</v>
      </c>
      <c r="AC37" s="1">
        <f t="shared" si="24"/>
        <v>365</v>
      </c>
      <c r="AD37" s="1">
        <f t="shared" si="24"/>
        <v>700</v>
      </c>
      <c r="AE37" s="1">
        <f t="shared" si="24"/>
        <v>850.00000000000011</v>
      </c>
      <c r="AF37" s="1">
        <f t="shared" si="24"/>
        <v>1050</v>
      </c>
      <c r="AG37" s="1">
        <f t="shared" si="24"/>
        <v>900</v>
      </c>
      <c r="AH37" s="1">
        <f t="shared" si="24"/>
        <v>450</v>
      </c>
      <c r="AI37" s="1">
        <f t="shared" si="24"/>
        <v>1100</v>
      </c>
      <c r="AJ37" s="1">
        <f t="shared" si="24"/>
        <v>1200</v>
      </c>
      <c r="AK37" s="1">
        <f t="shared" si="24"/>
        <v>900</v>
      </c>
      <c r="AL37" s="1">
        <f t="shared" si="24"/>
        <v>450</v>
      </c>
      <c r="AM37" s="1">
        <f t="shared" si="24"/>
        <v>365</v>
      </c>
      <c r="AN37" s="1">
        <f t="shared" si="24"/>
        <v>365</v>
      </c>
      <c r="AO37" s="1">
        <f t="shared" si="24"/>
        <v>510</v>
      </c>
      <c r="AP37" s="1">
        <f t="shared" si="24"/>
        <v>900</v>
      </c>
      <c r="AQ37" s="1">
        <f t="shared" si="24"/>
        <v>1050</v>
      </c>
      <c r="AR37" s="1">
        <f t="shared" si="24"/>
        <v>900</v>
      </c>
      <c r="AS37" s="1">
        <f t="shared" si="24"/>
        <v>1050</v>
      </c>
      <c r="AT37" s="1">
        <f t="shared" si="24"/>
        <v>1230</v>
      </c>
      <c r="AU37" s="1">
        <f t="shared" si="24"/>
        <v>450</v>
      </c>
      <c r="AV37" s="1">
        <f t="shared" si="24"/>
        <v>800</v>
      </c>
      <c r="AW37" s="1">
        <f t="shared" si="24"/>
        <v>800</v>
      </c>
      <c r="AX37" s="1">
        <f t="shared" si="24"/>
        <v>700</v>
      </c>
      <c r="AY37" s="1">
        <f t="shared" si="24"/>
        <v>1900</v>
      </c>
      <c r="AZ37" s="1">
        <f t="shared" si="24"/>
        <v>1000</v>
      </c>
      <c r="BA37" s="1">
        <f t="shared" si="24"/>
        <v>900</v>
      </c>
      <c r="BB37" s="1">
        <f t="shared" si="24"/>
        <v>1100</v>
      </c>
      <c r="BC37" s="1">
        <f t="shared" si="24"/>
        <v>1400</v>
      </c>
      <c r="BD37" s="1">
        <f t="shared" si="24"/>
        <v>900</v>
      </c>
      <c r="BE37" s="1">
        <f t="shared" si="24"/>
        <v>1050</v>
      </c>
      <c r="BF37" s="1">
        <f t="shared" si="24"/>
        <v>1200</v>
      </c>
      <c r="BG37" s="1">
        <f t="shared" si="24"/>
        <v>930</v>
      </c>
      <c r="BH37" s="1">
        <f t="shared" si="24"/>
        <v>365</v>
      </c>
      <c r="BI37" s="1">
        <f t="shared" si="24"/>
        <v>510</v>
      </c>
      <c r="BJ37" s="1">
        <f t="shared" si="24"/>
        <v>510</v>
      </c>
      <c r="BK37" s="1">
        <f t="shared" si="24"/>
        <v>365</v>
      </c>
      <c r="BL37" s="1">
        <f t="shared" si="24"/>
        <v>900</v>
      </c>
      <c r="BM37" s="1">
        <f t="shared" si="24"/>
        <v>510</v>
      </c>
    </row>
    <row r="38" spans="1:65" x14ac:dyDescent="0.2">
      <c r="A38" s="1" t="s">
        <v>32</v>
      </c>
      <c r="B38" s="1" t="s">
        <v>104</v>
      </c>
      <c r="C38" s="1" t="s">
        <v>260</v>
      </c>
      <c r="D38" s="1">
        <f>1/1100</f>
        <v>9.0909090909090909E-4</v>
      </c>
      <c r="E38">
        <f>1/365</f>
        <v>2.7397260273972603E-3</v>
      </c>
      <c r="F38">
        <f>1/900</f>
        <v>1.1111111111111111E-3</v>
      </c>
      <c r="G38">
        <f>1/1100</f>
        <v>9.0909090909090909E-4</v>
      </c>
      <c r="H38">
        <f>1/450</f>
        <v>2.2222222222222222E-3</v>
      </c>
      <c r="I38" s="1">
        <f>1/630</f>
        <v>1.5873015873015873E-3</v>
      </c>
      <c r="J38" s="1">
        <f t="shared" ref="J38:M38" si="25">1/365</f>
        <v>2.7397260273972603E-3</v>
      </c>
      <c r="K38" s="1">
        <f t="shared" si="25"/>
        <v>2.7397260273972603E-3</v>
      </c>
      <c r="L38" s="1">
        <f t="shared" si="25"/>
        <v>2.7397260273972603E-3</v>
      </c>
      <c r="M38" s="1">
        <f t="shared" si="25"/>
        <v>2.7397260273972603E-3</v>
      </c>
      <c r="N38" s="1">
        <f>1/800</f>
        <v>1.25E-3</v>
      </c>
      <c r="O38" s="1">
        <f>1/1000</f>
        <v>1E-3</v>
      </c>
      <c r="P38" s="1">
        <f>1/1000</f>
        <v>1E-3</v>
      </c>
      <c r="Q38" s="1">
        <f>1/1800</f>
        <v>5.5555555555555556E-4</v>
      </c>
      <c r="R38" s="1">
        <f>1/1200</f>
        <v>8.3333333333333339E-4</v>
      </c>
      <c r="S38" s="1">
        <f>1/600</f>
        <v>1.6666666666666668E-3</v>
      </c>
      <c r="T38" s="1">
        <f>1/365</f>
        <v>2.7397260273972603E-3</v>
      </c>
      <c r="U38" s="1">
        <f>1/600</f>
        <v>1.6666666666666668E-3</v>
      </c>
      <c r="V38" s="1"/>
      <c r="W38" s="1">
        <f>1/365</f>
        <v>2.7397260273972603E-3</v>
      </c>
      <c r="X38" s="1">
        <f>1/365</f>
        <v>2.7397260273972603E-3</v>
      </c>
      <c r="Y38" s="1">
        <f>1/365</f>
        <v>2.7397260273972603E-3</v>
      </c>
      <c r="Z38" s="1">
        <f>1/1000</f>
        <v>1E-3</v>
      </c>
      <c r="AA38" s="1">
        <f>1/1200</f>
        <v>8.3333333333333339E-4</v>
      </c>
      <c r="AB38" s="1">
        <f>1/600</f>
        <v>1.6666666666666668E-3</v>
      </c>
      <c r="AC38" s="1">
        <f>1/365</f>
        <v>2.7397260273972603E-3</v>
      </c>
      <c r="AD38" s="1">
        <f>1/900</f>
        <v>1.1111111111111111E-3</v>
      </c>
      <c r="AE38" s="1">
        <f>1/365</f>
        <v>2.7397260273972603E-3</v>
      </c>
      <c r="AF38" s="1">
        <f>1/365</f>
        <v>2.7397260273972603E-3</v>
      </c>
      <c r="AG38" s="1">
        <f>1/1000</f>
        <v>1E-3</v>
      </c>
      <c r="AH38" s="1">
        <f>1/365</f>
        <v>2.7397260273972603E-3</v>
      </c>
      <c r="AI38" s="1">
        <f>1/900</f>
        <v>1.1111111111111111E-3</v>
      </c>
      <c r="AJ38" s="1">
        <f>1/1500</f>
        <v>6.6666666666666664E-4</v>
      </c>
      <c r="AK38" s="1">
        <f>1/1000</f>
        <v>1E-3</v>
      </c>
      <c r="AL38" s="1">
        <f>1/365</f>
        <v>2.7397260273972603E-3</v>
      </c>
      <c r="AM38" s="1">
        <f t="shared" si="23"/>
        <v>2.7397260273972603E-3</v>
      </c>
      <c r="AN38" s="1">
        <f t="shared" si="23"/>
        <v>2.7397260273972603E-3</v>
      </c>
      <c r="AO38" s="1">
        <f>1/365</f>
        <v>2.7397260273972603E-3</v>
      </c>
      <c r="AP38" s="1">
        <f>1/600</f>
        <v>1.6666666666666668E-3</v>
      </c>
      <c r="AQ38" s="1">
        <f>1/365</f>
        <v>2.7397260273972603E-3</v>
      </c>
      <c r="AR38" s="1">
        <f>1/600</f>
        <v>1.6666666666666668E-3</v>
      </c>
      <c r="AS38" s="1">
        <f>1/365</f>
        <v>2.7397260273972603E-3</v>
      </c>
      <c r="AT38" s="1">
        <f>1/1200</f>
        <v>8.3333333333333339E-4</v>
      </c>
      <c r="AU38" s="1">
        <f t="shared" ref="AU38:AW38" si="26">1/365</f>
        <v>2.7397260273972603E-3</v>
      </c>
      <c r="AV38" s="1">
        <f t="shared" si="26"/>
        <v>2.7397260273972603E-3</v>
      </c>
      <c r="AW38" s="1">
        <f t="shared" si="26"/>
        <v>2.7397260273972603E-3</v>
      </c>
      <c r="AX38" s="1">
        <f>1/900</f>
        <v>1.1111111111111111E-3</v>
      </c>
      <c r="AY38" s="1">
        <f>1/1000</f>
        <v>1E-3</v>
      </c>
      <c r="AZ38" s="1">
        <f>1/365</f>
        <v>2.7397260273972603E-3</v>
      </c>
      <c r="BA38" s="1">
        <f>1/1200</f>
        <v>8.3333333333333339E-4</v>
      </c>
      <c r="BB38" s="1">
        <f>1/900</f>
        <v>1.1111111111111111E-3</v>
      </c>
      <c r="BC38" s="1">
        <f>1/1200</f>
        <v>8.3333333333333339E-4</v>
      </c>
      <c r="BD38" s="1">
        <f>1/600</f>
        <v>1.6666666666666668E-3</v>
      </c>
      <c r="BE38" s="1">
        <f>1/365</f>
        <v>2.7397260273972603E-3</v>
      </c>
      <c r="BF38" s="1">
        <f>1/1000</f>
        <v>1E-3</v>
      </c>
      <c r="BG38" s="1">
        <f>1/800</f>
        <v>1.25E-3</v>
      </c>
      <c r="BH38" s="1">
        <f>1/365</f>
        <v>2.7397260273972603E-3</v>
      </c>
      <c r="BI38" s="1">
        <f>1/365</f>
        <v>2.7397260273972603E-3</v>
      </c>
      <c r="BJ38" s="1">
        <f>1/365</f>
        <v>2.7397260273972603E-3</v>
      </c>
      <c r="BK38" s="1">
        <f>1/365</f>
        <v>2.7397260273972603E-3</v>
      </c>
      <c r="BL38" s="1">
        <f>1/700</f>
        <v>1.4285714285714286E-3</v>
      </c>
      <c r="BM38" s="1">
        <f>1/365</f>
        <v>2.7397260273972603E-3</v>
      </c>
    </row>
    <row r="39" spans="1:65" x14ac:dyDescent="0.2">
      <c r="A39" s="1" t="s">
        <v>212</v>
      </c>
      <c r="B39" s="1" t="s">
        <v>211</v>
      </c>
      <c r="C39" s="1" t="s">
        <v>263</v>
      </c>
      <c r="D39" s="1">
        <f>D38^-1</f>
        <v>1100</v>
      </c>
      <c r="E39" s="1">
        <f t="shared" ref="E39:BM39" si="27">E38^-1</f>
        <v>365</v>
      </c>
      <c r="F39" s="1">
        <f t="shared" si="27"/>
        <v>900</v>
      </c>
      <c r="G39" s="1">
        <f t="shared" si="27"/>
        <v>1100</v>
      </c>
      <c r="H39" s="1">
        <f t="shared" si="27"/>
        <v>450</v>
      </c>
      <c r="I39" s="1">
        <f t="shared" si="27"/>
        <v>630</v>
      </c>
      <c r="J39" s="1">
        <f t="shared" si="27"/>
        <v>365</v>
      </c>
      <c r="K39" s="1">
        <f t="shared" si="27"/>
        <v>365</v>
      </c>
      <c r="L39" s="1">
        <f t="shared" si="27"/>
        <v>365</v>
      </c>
      <c r="M39" s="1">
        <f t="shared" si="27"/>
        <v>365</v>
      </c>
      <c r="N39" s="1">
        <f t="shared" si="27"/>
        <v>800</v>
      </c>
      <c r="O39" s="1">
        <f t="shared" si="27"/>
        <v>1000</v>
      </c>
      <c r="P39" s="1">
        <f t="shared" si="27"/>
        <v>1000</v>
      </c>
      <c r="Q39" s="1">
        <f t="shared" si="27"/>
        <v>1800</v>
      </c>
      <c r="R39" s="1">
        <f t="shared" si="27"/>
        <v>1200</v>
      </c>
      <c r="S39" s="1">
        <f t="shared" si="27"/>
        <v>600</v>
      </c>
      <c r="T39" s="1">
        <f t="shared" si="27"/>
        <v>365</v>
      </c>
      <c r="U39" s="1">
        <f t="shared" si="27"/>
        <v>600</v>
      </c>
      <c r="V39" s="1" t="e">
        <f t="shared" si="27"/>
        <v>#DIV/0!</v>
      </c>
      <c r="W39" s="1">
        <f t="shared" si="27"/>
        <v>365</v>
      </c>
      <c r="X39" s="1">
        <f t="shared" si="27"/>
        <v>365</v>
      </c>
      <c r="Y39" s="1">
        <f t="shared" si="27"/>
        <v>365</v>
      </c>
      <c r="Z39" s="1">
        <f t="shared" si="27"/>
        <v>1000</v>
      </c>
      <c r="AA39" s="1">
        <f t="shared" si="27"/>
        <v>1200</v>
      </c>
      <c r="AB39" s="1">
        <f t="shared" si="27"/>
        <v>600</v>
      </c>
      <c r="AC39" s="1">
        <f t="shared" si="27"/>
        <v>365</v>
      </c>
      <c r="AD39" s="1">
        <f t="shared" si="27"/>
        <v>900</v>
      </c>
      <c r="AE39" s="1">
        <f t="shared" si="27"/>
        <v>365</v>
      </c>
      <c r="AF39" s="1">
        <f t="shared" si="27"/>
        <v>365</v>
      </c>
      <c r="AG39" s="1">
        <f t="shared" si="27"/>
        <v>1000</v>
      </c>
      <c r="AH39" s="1">
        <f t="shared" si="27"/>
        <v>365</v>
      </c>
      <c r="AI39" s="1">
        <f t="shared" si="27"/>
        <v>900</v>
      </c>
      <c r="AJ39" s="1">
        <f t="shared" si="27"/>
        <v>1500</v>
      </c>
      <c r="AK39" s="1">
        <f t="shared" si="27"/>
        <v>1000</v>
      </c>
      <c r="AL39" s="1">
        <f t="shared" si="27"/>
        <v>365</v>
      </c>
      <c r="AM39" s="1">
        <f t="shared" si="27"/>
        <v>365</v>
      </c>
      <c r="AN39" s="1">
        <f t="shared" si="27"/>
        <v>365</v>
      </c>
      <c r="AO39" s="1">
        <f t="shared" si="27"/>
        <v>365</v>
      </c>
      <c r="AP39" s="1">
        <f t="shared" si="27"/>
        <v>600</v>
      </c>
      <c r="AQ39" s="1">
        <f t="shared" si="27"/>
        <v>365</v>
      </c>
      <c r="AR39" s="1">
        <f t="shared" si="27"/>
        <v>600</v>
      </c>
      <c r="AS39" s="1">
        <f t="shared" si="27"/>
        <v>365</v>
      </c>
      <c r="AT39" s="1">
        <f t="shared" si="27"/>
        <v>1200</v>
      </c>
      <c r="AU39" s="1">
        <f t="shared" si="27"/>
        <v>365</v>
      </c>
      <c r="AV39" s="1">
        <f t="shared" si="27"/>
        <v>365</v>
      </c>
      <c r="AW39" s="1">
        <f t="shared" si="27"/>
        <v>365</v>
      </c>
      <c r="AX39" s="1">
        <f t="shared" si="27"/>
        <v>900</v>
      </c>
      <c r="AY39" s="1">
        <f t="shared" si="27"/>
        <v>1000</v>
      </c>
      <c r="AZ39" s="1">
        <f t="shared" si="27"/>
        <v>365</v>
      </c>
      <c r="BA39" s="1">
        <f t="shared" si="27"/>
        <v>1200</v>
      </c>
      <c r="BB39" s="1">
        <f t="shared" si="27"/>
        <v>900</v>
      </c>
      <c r="BC39" s="1">
        <f t="shared" si="27"/>
        <v>1200</v>
      </c>
      <c r="BD39" s="1">
        <f t="shared" si="27"/>
        <v>600</v>
      </c>
      <c r="BE39" s="1">
        <f t="shared" si="27"/>
        <v>365</v>
      </c>
      <c r="BF39" s="1">
        <f t="shared" si="27"/>
        <v>1000</v>
      </c>
      <c r="BG39" s="1">
        <f t="shared" si="27"/>
        <v>800</v>
      </c>
      <c r="BH39" s="1">
        <f t="shared" si="27"/>
        <v>365</v>
      </c>
      <c r="BI39" s="1">
        <f t="shared" si="27"/>
        <v>365</v>
      </c>
      <c r="BJ39" s="1">
        <f t="shared" si="27"/>
        <v>365</v>
      </c>
      <c r="BK39" s="1">
        <f t="shared" si="27"/>
        <v>365</v>
      </c>
      <c r="BL39" s="1">
        <f t="shared" si="27"/>
        <v>700</v>
      </c>
      <c r="BM39" s="1">
        <f t="shared" si="27"/>
        <v>365</v>
      </c>
    </row>
    <row r="40" spans="1:65" x14ac:dyDescent="0.2">
      <c r="A40" s="1" t="s">
        <v>33</v>
      </c>
      <c r="B40" s="1" t="s">
        <v>84</v>
      </c>
      <c r="C40" s="1" t="s">
        <v>264</v>
      </c>
      <c r="D40" s="1">
        <v>1050</v>
      </c>
      <c r="E40" s="1">
        <v>180</v>
      </c>
      <c r="F40" s="1">
        <v>160</v>
      </c>
      <c r="G40" s="1">
        <v>950</v>
      </c>
      <c r="H40" s="1">
        <v>550</v>
      </c>
      <c r="I40" s="1">
        <v>140</v>
      </c>
      <c r="J40" s="1">
        <v>180</v>
      </c>
      <c r="K40" s="1">
        <v>180</v>
      </c>
      <c r="L40" s="1">
        <v>180</v>
      </c>
      <c r="M40" s="1">
        <v>180</v>
      </c>
      <c r="N40" s="1">
        <v>150</v>
      </c>
      <c r="O40" s="1">
        <v>120</v>
      </c>
      <c r="P40" s="1">
        <v>950</v>
      </c>
      <c r="Q40" s="1">
        <v>180</v>
      </c>
      <c r="R40" s="1">
        <v>60</v>
      </c>
      <c r="S40" s="1">
        <v>730</v>
      </c>
      <c r="T40" s="1">
        <v>180</v>
      </c>
      <c r="U40" s="1">
        <v>730</v>
      </c>
      <c r="V40" s="1"/>
      <c r="W40" s="1">
        <v>180</v>
      </c>
      <c r="X40" s="1">
        <v>180</v>
      </c>
      <c r="Y40" s="1">
        <v>180</v>
      </c>
      <c r="Z40" s="1">
        <v>120</v>
      </c>
      <c r="AA40" s="1">
        <v>60</v>
      </c>
      <c r="AB40" s="1">
        <v>730</v>
      </c>
      <c r="AC40" s="1">
        <v>365</v>
      </c>
      <c r="AD40" s="1">
        <v>140</v>
      </c>
      <c r="AE40" s="1">
        <v>180</v>
      </c>
      <c r="AF40" s="1">
        <v>180</v>
      </c>
      <c r="AG40" s="1">
        <v>950</v>
      </c>
      <c r="AH40" s="1">
        <v>180</v>
      </c>
      <c r="AI40" s="1">
        <v>160</v>
      </c>
      <c r="AJ40" s="1">
        <v>900</v>
      </c>
      <c r="AK40" s="1">
        <v>900</v>
      </c>
      <c r="AL40" s="1">
        <v>180</v>
      </c>
      <c r="AM40" s="1">
        <v>365</v>
      </c>
      <c r="AN40" s="1">
        <v>365</v>
      </c>
      <c r="AO40" s="1">
        <v>365</v>
      </c>
      <c r="AP40" s="1">
        <v>730</v>
      </c>
      <c r="AQ40" s="1">
        <v>180</v>
      </c>
      <c r="AR40" s="1">
        <v>730</v>
      </c>
      <c r="AS40" s="1">
        <v>180</v>
      </c>
      <c r="AT40" s="1">
        <v>950</v>
      </c>
      <c r="AU40" s="1">
        <v>180</v>
      </c>
      <c r="AV40" s="1">
        <v>180</v>
      </c>
      <c r="AW40" s="1">
        <v>180</v>
      </c>
      <c r="AX40" s="1">
        <v>950</v>
      </c>
      <c r="AY40" s="1">
        <v>120</v>
      </c>
      <c r="AZ40" s="1">
        <v>180</v>
      </c>
      <c r="BA40" s="1">
        <v>1050</v>
      </c>
      <c r="BB40" s="1">
        <v>160</v>
      </c>
      <c r="BC40" s="1">
        <v>60</v>
      </c>
      <c r="BD40" s="1">
        <v>730</v>
      </c>
      <c r="BE40" s="1">
        <v>180</v>
      </c>
      <c r="BF40" s="1">
        <v>120</v>
      </c>
      <c r="BG40" s="1">
        <v>750</v>
      </c>
      <c r="BH40" s="1">
        <v>365</v>
      </c>
      <c r="BI40" s="1">
        <v>365</v>
      </c>
      <c r="BJ40" s="1">
        <v>250</v>
      </c>
      <c r="BK40" s="1">
        <v>365</v>
      </c>
      <c r="BL40" s="1">
        <v>1350</v>
      </c>
      <c r="BM40" s="1">
        <v>450</v>
      </c>
    </row>
    <row r="41" spans="1:65" x14ac:dyDescent="0.2">
      <c r="A41" s="1" t="s">
        <v>34</v>
      </c>
      <c r="B41" s="1" t="s">
        <v>85</v>
      </c>
      <c r="C41" s="1" t="s">
        <v>265</v>
      </c>
      <c r="D41" s="1">
        <v>0.99</v>
      </c>
      <c r="E41" s="1">
        <v>0.99</v>
      </c>
      <c r="F41" s="1">
        <v>0.99</v>
      </c>
      <c r="G41" s="1">
        <v>0.99</v>
      </c>
      <c r="H41" s="1">
        <v>0.99</v>
      </c>
      <c r="I41" s="1">
        <v>0.99</v>
      </c>
      <c r="J41" s="1">
        <v>0.99</v>
      </c>
      <c r="K41" s="1">
        <v>0.99</v>
      </c>
      <c r="L41" s="1">
        <v>0.99</v>
      </c>
      <c r="M41" s="1">
        <v>0.99</v>
      </c>
      <c r="N41" s="1">
        <v>0.95</v>
      </c>
      <c r="O41" s="1">
        <v>0.95</v>
      </c>
      <c r="P41" s="1">
        <v>0.99</v>
      </c>
      <c r="Q41" s="1">
        <v>0.99</v>
      </c>
      <c r="R41" s="1">
        <v>0.99</v>
      </c>
      <c r="S41" s="1">
        <v>0.99</v>
      </c>
      <c r="T41" s="1">
        <v>0.99</v>
      </c>
      <c r="U41" s="1">
        <v>0.99</v>
      </c>
      <c r="V41" s="1"/>
      <c r="W41" s="1">
        <v>0.99</v>
      </c>
      <c r="X41" s="1">
        <v>0.99</v>
      </c>
      <c r="Y41" s="1">
        <v>0.99</v>
      </c>
      <c r="Z41" s="1">
        <v>0.95</v>
      </c>
      <c r="AA41" s="1">
        <v>0.98</v>
      </c>
      <c r="AB41" s="1">
        <v>0.99</v>
      </c>
      <c r="AC41" s="1">
        <v>0.95</v>
      </c>
      <c r="AD41" s="1">
        <v>0.95</v>
      </c>
      <c r="AE41" s="1">
        <v>0.99</v>
      </c>
      <c r="AF41" s="1">
        <v>0.99</v>
      </c>
      <c r="AG41" s="1">
        <v>0.99</v>
      </c>
      <c r="AH41" s="1">
        <v>0.99</v>
      </c>
      <c r="AI41" s="1">
        <v>0.99</v>
      </c>
      <c r="AJ41" s="1">
        <v>0.95</v>
      </c>
      <c r="AK41" s="1">
        <v>0.99</v>
      </c>
      <c r="AL41" s="1">
        <v>0.99</v>
      </c>
      <c r="AM41" s="1">
        <v>0.95</v>
      </c>
      <c r="AN41" s="1">
        <v>0.95</v>
      </c>
      <c r="AO41" s="1">
        <v>0.98</v>
      </c>
      <c r="AP41" s="1">
        <v>0.99</v>
      </c>
      <c r="AQ41" s="1">
        <v>0.99</v>
      </c>
      <c r="AR41" s="1">
        <v>0.99</v>
      </c>
      <c r="AS41" s="1">
        <v>0.99</v>
      </c>
      <c r="AT41" s="1">
        <v>0.95</v>
      </c>
      <c r="AU41" s="1">
        <v>0.99</v>
      </c>
      <c r="AV41" s="1">
        <v>0.98</v>
      </c>
      <c r="AW41" s="1">
        <v>0.98</v>
      </c>
      <c r="AX41" s="1">
        <v>0.99</v>
      </c>
      <c r="AY41" s="1">
        <v>0.95</v>
      </c>
      <c r="AZ41" s="1">
        <v>0.93</v>
      </c>
      <c r="BA41" s="1">
        <v>0.99</v>
      </c>
      <c r="BB41" s="1">
        <v>0.99</v>
      </c>
      <c r="BC41" s="1">
        <v>0.99</v>
      </c>
      <c r="BD41" s="1">
        <v>0.99</v>
      </c>
      <c r="BE41" s="1">
        <v>0.99</v>
      </c>
      <c r="BF41" s="1">
        <v>0.95</v>
      </c>
      <c r="BG41" s="1">
        <v>0.95</v>
      </c>
      <c r="BH41" s="1">
        <v>0.95</v>
      </c>
      <c r="BI41" s="1">
        <v>0.95</v>
      </c>
      <c r="BJ41" s="1">
        <v>0.99</v>
      </c>
      <c r="BK41" s="1">
        <v>0.95</v>
      </c>
      <c r="BL41" s="1">
        <v>0.99</v>
      </c>
      <c r="BM41" s="1">
        <v>0.98</v>
      </c>
    </row>
    <row r="42" spans="1:65" x14ac:dyDescent="0.2">
      <c r="A42" s="1" t="s">
        <v>35</v>
      </c>
      <c r="B42" s="1" t="s">
        <v>86</v>
      </c>
      <c r="C42" s="1" t="s">
        <v>266</v>
      </c>
      <c r="D42" s="1">
        <v>8.5</v>
      </c>
      <c r="E42" s="1">
        <v>0</v>
      </c>
      <c r="F42" s="1">
        <v>12.5</v>
      </c>
      <c r="G42" s="1">
        <v>4.5</v>
      </c>
      <c r="H42" s="1">
        <v>12</v>
      </c>
      <c r="I42" s="1">
        <v>12</v>
      </c>
      <c r="J42" s="1">
        <v>3.5</v>
      </c>
      <c r="K42" s="1">
        <v>2</v>
      </c>
      <c r="L42" s="1">
        <v>2</v>
      </c>
      <c r="M42" s="1">
        <v>0</v>
      </c>
      <c r="N42" s="1">
        <v>5</v>
      </c>
      <c r="O42" s="1">
        <v>5.5</v>
      </c>
      <c r="P42" s="1">
        <v>7.5</v>
      </c>
      <c r="Q42" s="1">
        <v>3.5</v>
      </c>
      <c r="R42" s="1">
        <v>27.2</v>
      </c>
      <c r="S42" s="1">
        <v>8</v>
      </c>
      <c r="T42" s="1">
        <v>10</v>
      </c>
      <c r="U42" s="1">
        <v>8</v>
      </c>
      <c r="V42" s="1"/>
      <c r="W42" s="1">
        <v>14</v>
      </c>
      <c r="X42" s="1">
        <v>8</v>
      </c>
      <c r="Y42" s="1">
        <v>8</v>
      </c>
      <c r="Z42" s="1">
        <v>4</v>
      </c>
      <c r="AA42" s="1">
        <v>27.2</v>
      </c>
      <c r="AB42" s="1">
        <v>8</v>
      </c>
      <c r="AC42" s="1">
        <v>20</v>
      </c>
      <c r="AD42" s="1">
        <v>8</v>
      </c>
      <c r="AE42" s="1">
        <v>6</v>
      </c>
      <c r="AF42" s="1">
        <v>6</v>
      </c>
      <c r="AG42" s="1">
        <v>4.5</v>
      </c>
      <c r="AH42" s="1">
        <v>0</v>
      </c>
      <c r="AI42" s="1">
        <v>10.5</v>
      </c>
      <c r="AJ42" s="1">
        <v>4.5</v>
      </c>
      <c r="AK42" s="1">
        <v>4.5</v>
      </c>
      <c r="AL42" s="1">
        <v>0</v>
      </c>
      <c r="AM42" s="1">
        <v>20</v>
      </c>
      <c r="AN42" s="1">
        <v>20</v>
      </c>
      <c r="AO42" s="1">
        <v>20</v>
      </c>
      <c r="AP42" s="1">
        <v>8</v>
      </c>
      <c r="AQ42" s="1">
        <v>14</v>
      </c>
      <c r="AR42" s="1">
        <v>8</v>
      </c>
      <c r="AS42" s="1">
        <v>14</v>
      </c>
      <c r="AT42" s="1">
        <v>10.3</v>
      </c>
      <c r="AU42" s="1">
        <v>1.5</v>
      </c>
      <c r="AV42" s="1">
        <v>6.5</v>
      </c>
      <c r="AW42" s="1">
        <v>6.5</v>
      </c>
      <c r="AX42" s="1" t="s">
        <v>143</v>
      </c>
      <c r="AY42" s="1">
        <v>6</v>
      </c>
      <c r="AZ42" s="1">
        <v>8</v>
      </c>
      <c r="BA42" s="1">
        <v>4.5</v>
      </c>
      <c r="BB42" s="1">
        <v>9.5</v>
      </c>
      <c r="BC42" s="1">
        <v>25.2</v>
      </c>
      <c r="BD42" s="1">
        <v>8</v>
      </c>
      <c r="BE42" s="1">
        <v>10</v>
      </c>
      <c r="BF42" s="1">
        <v>12</v>
      </c>
      <c r="BG42" s="1">
        <v>6</v>
      </c>
      <c r="BH42" s="1">
        <v>20</v>
      </c>
      <c r="BI42" s="1">
        <v>10</v>
      </c>
      <c r="BJ42" s="1">
        <v>10</v>
      </c>
      <c r="BK42" s="1">
        <v>20</v>
      </c>
      <c r="BL42" s="1">
        <v>1.5</v>
      </c>
      <c r="BM42" s="1">
        <v>10.3</v>
      </c>
    </row>
    <row r="43" spans="1:65" x14ac:dyDescent="0.2">
      <c r="A43" s="1" t="s">
        <v>36</v>
      </c>
      <c r="B43" s="1" t="s">
        <v>88</v>
      </c>
      <c r="C43" s="1" t="s">
        <v>267</v>
      </c>
      <c r="D43" s="1">
        <v>30</v>
      </c>
      <c r="E43" s="1">
        <v>20</v>
      </c>
      <c r="F43" s="1">
        <v>30</v>
      </c>
      <c r="G43" s="1">
        <v>30</v>
      </c>
      <c r="H43" s="1">
        <v>45</v>
      </c>
      <c r="I43" s="1">
        <v>28</v>
      </c>
      <c r="J43" s="1">
        <v>20</v>
      </c>
      <c r="K43" s="1">
        <v>20</v>
      </c>
      <c r="L43" s="1">
        <v>20</v>
      </c>
      <c r="M43" s="1">
        <v>20</v>
      </c>
      <c r="N43" s="1">
        <v>30</v>
      </c>
      <c r="O43" s="1">
        <v>30</v>
      </c>
      <c r="P43" s="1">
        <v>30</v>
      </c>
      <c r="Q43" s="1">
        <v>25</v>
      </c>
      <c r="R43" s="1">
        <v>15</v>
      </c>
      <c r="S43" s="1">
        <v>15</v>
      </c>
      <c r="T43" s="1">
        <v>10</v>
      </c>
      <c r="U43" s="1">
        <v>15</v>
      </c>
      <c r="V43" s="1"/>
      <c r="W43" s="1">
        <v>10</v>
      </c>
      <c r="X43" s="1">
        <v>20</v>
      </c>
      <c r="Y43" s="1">
        <v>20</v>
      </c>
      <c r="Z43" s="1">
        <v>30</v>
      </c>
      <c r="AA43" s="1">
        <v>15</v>
      </c>
      <c r="AB43" s="1">
        <v>15</v>
      </c>
      <c r="AC43" s="1">
        <v>35</v>
      </c>
      <c r="AD43" s="1">
        <v>25</v>
      </c>
      <c r="AE43" s="1">
        <v>20</v>
      </c>
      <c r="AF43" s="1">
        <v>20</v>
      </c>
      <c r="AG43" s="1">
        <v>30</v>
      </c>
      <c r="AH43" s="1">
        <v>20</v>
      </c>
      <c r="AI43" s="1">
        <v>40</v>
      </c>
      <c r="AJ43" s="1">
        <v>25</v>
      </c>
      <c r="AK43" s="1">
        <v>30</v>
      </c>
      <c r="AL43" s="1">
        <v>20</v>
      </c>
      <c r="AM43" s="1">
        <v>35</v>
      </c>
      <c r="AN43" s="1">
        <v>35</v>
      </c>
      <c r="AO43" s="1">
        <v>30</v>
      </c>
      <c r="AP43" s="1">
        <v>15</v>
      </c>
      <c r="AQ43" s="1">
        <v>10</v>
      </c>
      <c r="AR43" s="1">
        <v>15</v>
      </c>
      <c r="AS43" s="1">
        <v>10</v>
      </c>
      <c r="AT43" s="1">
        <v>30</v>
      </c>
      <c r="AU43" s="1">
        <v>20</v>
      </c>
      <c r="AV43" s="1">
        <v>10</v>
      </c>
      <c r="AW43" s="1">
        <v>10</v>
      </c>
      <c r="AX43" s="1">
        <v>30</v>
      </c>
      <c r="AY43" s="1">
        <v>30</v>
      </c>
      <c r="AZ43" s="1">
        <v>15</v>
      </c>
      <c r="BA43" s="1">
        <v>30</v>
      </c>
      <c r="BB43" s="1">
        <v>30</v>
      </c>
      <c r="BC43" s="1">
        <v>15</v>
      </c>
      <c r="BD43" s="1">
        <v>15</v>
      </c>
      <c r="BE43" s="1">
        <v>10</v>
      </c>
      <c r="BF43" s="1">
        <v>28</v>
      </c>
      <c r="BG43" s="1">
        <v>30</v>
      </c>
      <c r="BH43" s="1">
        <v>35</v>
      </c>
      <c r="BI43" s="1">
        <v>30</v>
      </c>
      <c r="BJ43" s="1">
        <v>30</v>
      </c>
      <c r="BK43" s="1">
        <v>35</v>
      </c>
      <c r="BL43" s="1">
        <v>30</v>
      </c>
      <c r="BM43" s="1">
        <v>20</v>
      </c>
    </row>
    <row r="44" spans="1:65" ht="16" x14ac:dyDescent="0.2">
      <c r="A44" s="1" t="s">
        <v>37</v>
      </c>
      <c r="B44" s="2" t="s">
        <v>87</v>
      </c>
      <c r="C44" s="2" t="s">
        <v>268</v>
      </c>
      <c r="D44" s="1">
        <v>1E-3</v>
      </c>
      <c r="E44" s="1">
        <v>0.1</v>
      </c>
      <c r="F44" s="1">
        <v>0.05</v>
      </c>
      <c r="G44" s="1">
        <v>1E-3</v>
      </c>
      <c r="H44" s="1">
        <v>1E-3</v>
      </c>
      <c r="I44" s="1">
        <v>0.05</v>
      </c>
      <c r="J44" s="1">
        <v>0.1</v>
      </c>
      <c r="K44" s="1">
        <v>0.05</v>
      </c>
      <c r="L44" s="1">
        <v>0.05</v>
      </c>
      <c r="M44" s="1">
        <v>0.1</v>
      </c>
      <c r="N44" s="1">
        <v>0.01</v>
      </c>
      <c r="O44" s="1">
        <v>0.01</v>
      </c>
      <c r="P44" s="1">
        <v>1E-3</v>
      </c>
      <c r="Q44" s="1">
        <v>1E-3</v>
      </c>
      <c r="R44" s="1">
        <v>0.05</v>
      </c>
      <c r="S44" s="1">
        <v>1E-3</v>
      </c>
      <c r="T44" s="1">
        <v>0.05</v>
      </c>
      <c r="U44" s="1">
        <v>1E-3</v>
      </c>
      <c r="V44" s="1"/>
      <c r="W44" s="1">
        <v>0.05</v>
      </c>
      <c r="X44" s="1">
        <v>0.05</v>
      </c>
      <c r="Y44" s="1">
        <v>0.05</v>
      </c>
      <c r="Z44" s="1">
        <v>0.01</v>
      </c>
      <c r="AA44" s="1">
        <v>0.05</v>
      </c>
      <c r="AB44" s="1">
        <v>1E-3</v>
      </c>
      <c r="AC44" s="1">
        <v>1E-3</v>
      </c>
      <c r="AD44" s="1">
        <v>0.01</v>
      </c>
      <c r="AE44" s="1">
        <v>0.05</v>
      </c>
      <c r="AF44" s="1">
        <v>0.05</v>
      </c>
      <c r="AG44" s="1">
        <v>1E-3</v>
      </c>
      <c r="AH44" s="1">
        <v>0.1</v>
      </c>
      <c r="AI44" s="1">
        <v>0.05</v>
      </c>
      <c r="AJ44" s="1">
        <v>1E-3</v>
      </c>
      <c r="AK44" s="1">
        <v>1E-3</v>
      </c>
      <c r="AL44" s="1">
        <v>0.1</v>
      </c>
      <c r="AM44" s="1">
        <v>1E-3</v>
      </c>
      <c r="AN44" s="1">
        <v>1E-3</v>
      </c>
      <c r="AO44" s="1">
        <v>1E-3</v>
      </c>
      <c r="AP44" s="1">
        <v>1E-3</v>
      </c>
      <c r="AQ44" s="1">
        <v>0.05</v>
      </c>
      <c r="AR44" s="1">
        <v>1E-3</v>
      </c>
      <c r="AS44" s="1">
        <v>0.05</v>
      </c>
      <c r="AT44" s="1">
        <v>1E-3</v>
      </c>
      <c r="AU44" s="1">
        <v>0.1</v>
      </c>
      <c r="AV44" s="1">
        <v>0.05</v>
      </c>
      <c r="AW44" s="1">
        <v>0.05</v>
      </c>
      <c r="AX44" s="1">
        <v>1E-3</v>
      </c>
      <c r="AY44" s="1">
        <v>0.01</v>
      </c>
      <c r="AZ44" s="1">
        <v>0.05</v>
      </c>
      <c r="BA44" s="1">
        <v>1E-3</v>
      </c>
      <c r="BB44" s="1">
        <v>0.05</v>
      </c>
      <c r="BC44" s="1">
        <v>0.05</v>
      </c>
      <c r="BD44" s="1">
        <v>1E-3</v>
      </c>
      <c r="BE44" s="1">
        <v>0.05</v>
      </c>
      <c r="BF44" s="1">
        <v>0.01</v>
      </c>
      <c r="BG44" s="1">
        <v>1E-3</v>
      </c>
      <c r="BH44" s="1">
        <v>1E-3</v>
      </c>
      <c r="BI44" s="1">
        <v>1E-3</v>
      </c>
      <c r="BJ44" s="1">
        <v>0.18</v>
      </c>
      <c r="BK44" s="1">
        <v>1E-3</v>
      </c>
      <c r="BL44" s="1">
        <v>1E-3</v>
      </c>
      <c r="BM44" s="1">
        <v>1E-3</v>
      </c>
    </row>
    <row r="45" spans="1:65" ht="32" x14ac:dyDescent="0.2">
      <c r="A45" s="1" t="s">
        <v>38</v>
      </c>
      <c r="B45" s="2" t="s">
        <v>89</v>
      </c>
      <c r="C45" s="2" t="s">
        <v>269</v>
      </c>
      <c r="D45" s="1">
        <v>0.25</v>
      </c>
      <c r="E45" s="1">
        <v>2</v>
      </c>
      <c r="F45" s="1">
        <v>8</v>
      </c>
      <c r="G45" s="1">
        <v>0.25</v>
      </c>
      <c r="H45" s="1">
        <v>0.7</v>
      </c>
      <c r="I45" s="1">
        <v>7</v>
      </c>
      <c r="J45" s="1">
        <v>3</v>
      </c>
      <c r="K45" s="1">
        <v>2.5</v>
      </c>
      <c r="L45" s="1">
        <v>2.5</v>
      </c>
      <c r="M45" s="1">
        <v>2</v>
      </c>
      <c r="N45" s="1">
        <v>5</v>
      </c>
      <c r="O45" s="1">
        <v>3</v>
      </c>
      <c r="P45" s="1">
        <v>0.25</v>
      </c>
      <c r="Q45" s="1">
        <v>2</v>
      </c>
      <c r="R45" s="1">
        <v>3.3</v>
      </c>
      <c r="S45" s="1">
        <v>0.4</v>
      </c>
      <c r="T45" s="1">
        <v>1.5</v>
      </c>
      <c r="U45" s="1">
        <v>0.4</v>
      </c>
      <c r="V45" s="1"/>
      <c r="W45" s="1">
        <v>1.5</v>
      </c>
      <c r="X45" s="1">
        <v>2.5</v>
      </c>
      <c r="Y45" s="1">
        <v>2.5</v>
      </c>
      <c r="Z45" s="1">
        <v>5</v>
      </c>
      <c r="AA45" s="1">
        <v>3.3</v>
      </c>
      <c r="AB45" s="1">
        <v>0.4</v>
      </c>
      <c r="AC45" s="1">
        <v>1</v>
      </c>
      <c r="AD45" s="1">
        <v>6.5</v>
      </c>
      <c r="AE45" s="1">
        <v>2.5</v>
      </c>
      <c r="AF45" s="1">
        <v>2.5</v>
      </c>
      <c r="AG45" s="1">
        <v>0.25</v>
      </c>
      <c r="AH45" s="1">
        <v>2</v>
      </c>
      <c r="AI45" s="1">
        <v>6.5</v>
      </c>
      <c r="AJ45" s="1">
        <v>0.6</v>
      </c>
      <c r="AK45" s="1">
        <v>0.25</v>
      </c>
      <c r="AL45" s="1">
        <v>2</v>
      </c>
      <c r="AM45" s="1">
        <v>1</v>
      </c>
      <c r="AN45" s="1">
        <v>1</v>
      </c>
      <c r="AO45" s="1">
        <v>4</v>
      </c>
      <c r="AP45" s="1">
        <v>0.4</v>
      </c>
      <c r="AQ45" s="1">
        <v>1.5</v>
      </c>
      <c r="AR45" s="1">
        <v>0.4</v>
      </c>
      <c r="AS45" s="1">
        <v>1.5</v>
      </c>
      <c r="AT45" s="1">
        <v>0.2</v>
      </c>
      <c r="AU45" s="1">
        <v>3</v>
      </c>
      <c r="AV45" s="1">
        <v>1.5</v>
      </c>
      <c r="AW45" s="1">
        <v>1.5</v>
      </c>
      <c r="AX45" s="1">
        <v>0.25</v>
      </c>
      <c r="AY45" s="1">
        <v>3.5</v>
      </c>
      <c r="AZ45" s="1">
        <v>0.6</v>
      </c>
      <c r="BA45" s="1">
        <v>0.25</v>
      </c>
      <c r="BB45" s="1">
        <v>9</v>
      </c>
      <c r="BC45" s="1">
        <v>3.3</v>
      </c>
      <c r="BD45" s="1">
        <v>0.4</v>
      </c>
      <c r="BE45" s="1">
        <v>1.5</v>
      </c>
      <c r="BF45" s="1">
        <v>2</v>
      </c>
      <c r="BG45" s="1">
        <v>0.2</v>
      </c>
      <c r="BH45" s="1">
        <v>1</v>
      </c>
      <c r="BI45" s="1">
        <v>1.5</v>
      </c>
      <c r="BJ45" s="1">
        <v>3</v>
      </c>
      <c r="BK45" s="1">
        <v>1</v>
      </c>
      <c r="BL45" s="1">
        <v>0.25</v>
      </c>
      <c r="BM45" s="1">
        <v>1</v>
      </c>
    </row>
    <row r="46" spans="1:65" x14ac:dyDescent="0.2">
      <c r="A46" s="1" t="s">
        <v>39</v>
      </c>
      <c r="B46" s="1" t="s">
        <v>90</v>
      </c>
      <c r="C46" s="1" t="s">
        <v>270</v>
      </c>
      <c r="D46" s="1">
        <v>180</v>
      </c>
      <c r="E46" s="1">
        <v>250</v>
      </c>
      <c r="F46" s="1">
        <v>180</v>
      </c>
      <c r="G46" s="1">
        <v>220</v>
      </c>
      <c r="H46" s="1">
        <v>250</v>
      </c>
      <c r="I46" s="1">
        <v>250</v>
      </c>
      <c r="J46" s="1">
        <v>250</v>
      </c>
      <c r="K46" s="1">
        <v>250</v>
      </c>
      <c r="L46" s="1">
        <v>250</v>
      </c>
      <c r="M46" s="1">
        <v>250</v>
      </c>
      <c r="N46" s="1">
        <v>250</v>
      </c>
      <c r="O46" s="1">
        <v>250</v>
      </c>
      <c r="P46" s="1">
        <v>220</v>
      </c>
      <c r="Q46" s="1">
        <v>220</v>
      </c>
      <c r="R46" s="1">
        <v>305</v>
      </c>
      <c r="S46" s="1">
        <v>305</v>
      </c>
      <c r="T46" s="1">
        <v>280</v>
      </c>
      <c r="U46" s="1">
        <v>305</v>
      </c>
      <c r="V46" s="1"/>
      <c r="W46" s="1">
        <v>280</v>
      </c>
      <c r="X46" s="1">
        <v>250</v>
      </c>
      <c r="Y46" s="1">
        <v>250</v>
      </c>
      <c r="Z46" s="1">
        <v>250</v>
      </c>
      <c r="AA46" s="1">
        <v>305</v>
      </c>
      <c r="AB46" s="1">
        <v>305</v>
      </c>
      <c r="AC46" s="1">
        <v>180</v>
      </c>
      <c r="AD46" s="1">
        <v>250</v>
      </c>
      <c r="AE46" s="1">
        <v>250</v>
      </c>
      <c r="AF46" s="1">
        <v>250</v>
      </c>
      <c r="AG46" s="1">
        <v>220</v>
      </c>
      <c r="AH46" s="1">
        <v>250</v>
      </c>
      <c r="AI46" s="1">
        <v>180</v>
      </c>
      <c r="AJ46" s="1">
        <v>180</v>
      </c>
      <c r="AK46" s="1">
        <v>220</v>
      </c>
      <c r="AL46" s="1">
        <v>250</v>
      </c>
      <c r="AM46" s="1">
        <v>180</v>
      </c>
      <c r="AN46" s="1">
        <v>180</v>
      </c>
      <c r="AO46" s="1">
        <v>180</v>
      </c>
      <c r="AP46" s="1">
        <v>305</v>
      </c>
      <c r="AQ46" s="1">
        <v>280</v>
      </c>
      <c r="AR46" s="1">
        <v>305</v>
      </c>
      <c r="AS46" s="1">
        <v>280</v>
      </c>
      <c r="AT46" s="1">
        <v>180</v>
      </c>
      <c r="AU46" s="1">
        <v>250</v>
      </c>
      <c r="AV46" s="1">
        <v>-95</v>
      </c>
      <c r="AW46" s="1">
        <v>-95</v>
      </c>
      <c r="AX46" s="1">
        <v>180</v>
      </c>
      <c r="AY46" s="1">
        <v>250</v>
      </c>
      <c r="AZ46" s="1">
        <v>-260</v>
      </c>
      <c r="BA46" s="1">
        <v>220</v>
      </c>
      <c r="BB46" s="1">
        <v>180</v>
      </c>
      <c r="BC46" s="1">
        <v>270</v>
      </c>
      <c r="BD46" s="1">
        <v>305</v>
      </c>
      <c r="BE46" s="1">
        <v>280</v>
      </c>
      <c r="BF46" s="1">
        <v>250</v>
      </c>
      <c r="BG46" s="1">
        <v>180</v>
      </c>
      <c r="BH46" s="1">
        <v>180</v>
      </c>
      <c r="BI46" s="1">
        <v>367</v>
      </c>
      <c r="BJ46" s="1">
        <v>367</v>
      </c>
      <c r="BK46" s="1">
        <v>180</v>
      </c>
      <c r="BL46" s="1">
        <v>220</v>
      </c>
      <c r="BM46" s="1">
        <v>180</v>
      </c>
    </row>
    <row r="47" spans="1:65" x14ac:dyDescent="0.2">
      <c r="A47" s="1" t="s">
        <v>40</v>
      </c>
      <c r="B47" s="1" t="s">
        <v>91</v>
      </c>
      <c r="C47" s="1" t="s">
        <v>271</v>
      </c>
      <c r="D47" s="1">
        <v>12.8</v>
      </c>
      <c r="E47" s="1">
        <v>10.7</v>
      </c>
      <c r="F47" s="1">
        <v>12.7</v>
      </c>
      <c r="G47" s="1">
        <v>14.05</v>
      </c>
      <c r="H47" s="1">
        <v>14.3</v>
      </c>
      <c r="I47" s="1">
        <v>12.7</v>
      </c>
      <c r="J47" s="1">
        <v>10</v>
      </c>
      <c r="K47" s="1">
        <v>10.5</v>
      </c>
      <c r="L47" s="1">
        <v>10.5</v>
      </c>
      <c r="M47" s="1">
        <v>10.7</v>
      </c>
      <c r="N47" s="1">
        <v>12.8</v>
      </c>
      <c r="O47" s="1">
        <v>13.65</v>
      </c>
      <c r="P47" s="1">
        <v>15.5</v>
      </c>
      <c r="Q47" s="1">
        <v>10</v>
      </c>
      <c r="R47" s="1">
        <v>9</v>
      </c>
      <c r="S47" s="1">
        <v>11.5</v>
      </c>
      <c r="T47" s="1">
        <v>8</v>
      </c>
      <c r="U47" s="1">
        <v>11.5</v>
      </c>
      <c r="V47" s="1"/>
      <c r="W47" s="1">
        <v>8</v>
      </c>
      <c r="X47" s="1">
        <v>12.5</v>
      </c>
      <c r="Y47" s="1">
        <v>12.5</v>
      </c>
      <c r="Z47" s="1">
        <v>12.8</v>
      </c>
      <c r="AA47" s="1">
        <v>9</v>
      </c>
      <c r="AB47" s="1">
        <v>11.5</v>
      </c>
      <c r="AC47" s="1">
        <v>10</v>
      </c>
      <c r="AD47" s="1">
        <v>12.8</v>
      </c>
      <c r="AE47" s="1">
        <v>11.8</v>
      </c>
      <c r="AF47" s="1">
        <v>11.8</v>
      </c>
      <c r="AG47" s="1">
        <v>12.8</v>
      </c>
      <c r="AH47" s="1">
        <v>10.7</v>
      </c>
      <c r="AI47" s="1">
        <v>12.4</v>
      </c>
      <c r="AJ47" s="1">
        <v>11.2</v>
      </c>
      <c r="AK47" s="1">
        <v>14.05</v>
      </c>
      <c r="AL47" s="1">
        <v>10.7</v>
      </c>
      <c r="AM47" s="1">
        <v>10</v>
      </c>
      <c r="AN47" s="1">
        <v>10</v>
      </c>
      <c r="AO47" s="1">
        <v>12.5</v>
      </c>
      <c r="AP47" s="1">
        <v>11.5</v>
      </c>
      <c r="AQ47" s="1">
        <v>8</v>
      </c>
      <c r="AR47" s="1">
        <v>11.5</v>
      </c>
      <c r="AS47" s="1">
        <v>8</v>
      </c>
      <c r="AT47" s="1">
        <v>12.5</v>
      </c>
      <c r="AU47" s="1">
        <v>11.1</v>
      </c>
      <c r="AV47" s="1">
        <v>8</v>
      </c>
      <c r="AW47" s="1">
        <v>8</v>
      </c>
      <c r="AX47" s="1">
        <v>12.8</v>
      </c>
      <c r="AY47" s="1">
        <v>14.25</v>
      </c>
      <c r="AZ47" s="1">
        <v>8</v>
      </c>
      <c r="BA47" s="1">
        <v>12.8</v>
      </c>
      <c r="BB47" s="1">
        <v>12.4</v>
      </c>
      <c r="BC47" s="1">
        <v>9</v>
      </c>
      <c r="BD47" s="1">
        <v>11.5</v>
      </c>
      <c r="BE47" s="1">
        <v>8</v>
      </c>
      <c r="BF47" s="1">
        <v>12.8</v>
      </c>
      <c r="BG47" s="1">
        <v>11.5</v>
      </c>
      <c r="BH47" s="1">
        <v>10</v>
      </c>
      <c r="BI47" s="1">
        <v>10.4</v>
      </c>
      <c r="BJ47" s="1">
        <v>10.4</v>
      </c>
      <c r="BK47" s="1">
        <v>10</v>
      </c>
      <c r="BL47" s="1">
        <v>14.8</v>
      </c>
      <c r="BM47" s="1">
        <v>11.5</v>
      </c>
    </row>
    <row r="48" spans="1:65" x14ac:dyDescent="0.2">
      <c r="A48" s="1" t="s">
        <v>41</v>
      </c>
      <c r="B48" s="1" t="s">
        <v>92</v>
      </c>
      <c r="C48" s="1" t="s">
        <v>272</v>
      </c>
      <c r="D48" s="1">
        <v>0.7</v>
      </c>
      <c r="E48" s="1">
        <v>0.35</v>
      </c>
      <c r="F48" s="1">
        <v>0.5</v>
      </c>
      <c r="G48" s="1">
        <v>0.7</v>
      </c>
      <c r="H48" s="1">
        <v>0.9</v>
      </c>
      <c r="I48" s="1">
        <v>0.8</v>
      </c>
      <c r="J48" s="1">
        <v>0.4</v>
      </c>
      <c r="K48" s="1">
        <v>0.35</v>
      </c>
      <c r="L48" s="1">
        <v>0.35</v>
      </c>
      <c r="M48" s="1">
        <v>0.35</v>
      </c>
      <c r="N48" s="1">
        <v>0.5</v>
      </c>
      <c r="O48" s="1">
        <v>0.3</v>
      </c>
      <c r="P48" s="1">
        <v>0.6</v>
      </c>
      <c r="Q48" s="1">
        <v>1</v>
      </c>
      <c r="R48" s="1">
        <v>0.9</v>
      </c>
      <c r="S48" s="1">
        <v>0.9</v>
      </c>
      <c r="T48" s="1">
        <v>0.45</v>
      </c>
      <c r="U48" s="1">
        <v>0.9</v>
      </c>
      <c r="V48" s="1"/>
      <c r="W48" s="1">
        <v>0.45</v>
      </c>
      <c r="X48" s="1">
        <v>0.35</v>
      </c>
      <c r="Y48" s="1">
        <v>0.35</v>
      </c>
      <c r="Z48" s="1">
        <v>0.5</v>
      </c>
      <c r="AA48" s="1">
        <v>0.9</v>
      </c>
      <c r="AB48" s="1">
        <v>0.9</v>
      </c>
      <c r="AC48" s="1">
        <v>1.2</v>
      </c>
      <c r="AD48" s="1">
        <v>0.5</v>
      </c>
      <c r="AE48" s="1">
        <v>0.4</v>
      </c>
      <c r="AF48" s="1">
        <v>0.4</v>
      </c>
      <c r="AG48" s="1">
        <v>0.7</v>
      </c>
      <c r="AH48" s="1">
        <v>0.35</v>
      </c>
      <c r="AI48" s="1">
        <v>0.5</v>
      </c>
      <c r="AJ48" s="1">
        <v>1</v>
      </c>
      <c r="AK48" s="1">
        <v>0.8</v>
      </c>
      <c r="AL48" s="1">
        <v>0.35</v>
      </c>
      <c r="AM48" s="1">
        <v>1.3</v>
      </c>
      <c r="AN48" s="1">
        <v>1.1000000000000001</v>
      </c>
      <c r="AO48" s="1">
        <v>0.6</v>
      </c>
      <c r="AP48" s="1">
        <v>0.9</v>
      </c>
      <c r="AQ48" s="1">
        <v>0.45</v>
      </c>
      <c r="AR48" s="1">
        <v>0.9</v>
      </c>
      <c r="AS48" s="1">
        <v>0.45</v>
      </c>
      <c r="AT48" s="1">
        <v>0.7</v>
      </c>
      <c r="AU48" s="1">
        <v>0.5</v>
      </c>
      <c r="AV48" s="1">
        <v>0.9</v>
      </c>
      <c r="AW48" s="1">
        <v>0.9</v>
      </c>
      <c r="AX48" s="1">
        <v>0.7</v>
      </c>
      <c r="AY48" s="1">
        <v>0.26</v>
      </c>
      <c r="AZ48" s="1">
        <v>0.4</v>
      </c>
      <c r="BA48" s="1">
        <v>0.7</v>
      </c>
      <c r="BB48" s="1">
        <v>0.5</v>
      </c>
      <c r="BC48" s="1">
        <v>1.2</v>
      </c>
      <c r="BD48" s="1">
        <v>0.9</v>
      </c>
      <c r="BE48" s="1">
        <v>0.45</v>
      </c>
      <c r="BF48" s="1">
        <v>0.5</v>
      </c>
      <c r="BG48" s="1">
        <v>0.7</v>
      </c>
      <c r="BH48" s="1">
        <v>1.3</v>
      </c>
      <c r="BI48" s="1">
        <v>0.7</v>
      </c>
      <c r="BJ48" s="1">
        <v>1</v>
      </c>
      <c r="BK48" s="1">
        <v>1.3</v>
      </c>
      <c r="BL48" s="1">
        <v>0.8</v>
      </c>
      <c r="BM48" s="1">
        <v>0.9</v>
      </c>
    </row>
    <row r="49" spans="1:65" s="1" customFormat="1" ht="16" x14ac:dyDescent="0.2">
      <c r="A49" s="1" t="s">
        <v>42</v>
      </c>
      <c r="B49" s="2" t="s">
        <v>94</v>
      </c>
      <c r="C49" s="2" t="s">
        <v>260</v>
      </c>
      <c r="D49" s="1">
        <f>1/80</f>
        <v>1.2500000000000001E-2</v>
      </c>
      <c r="E49" s="1">
        <f>1/50</f>
        <v>0.02</v>
      </c>
      <c r="F49">
        <f>1/80</f>
        <v>1.2500000000000001E-2</v>
      </c>
      <c r="G49" s="1">
        <f>1/80</f>
        <v>1.2500000000000001E-2</v>
      </c>
      <c r="H49" s="1">
        <f>1/50</f>
        <v>0.02</v>
      </c>
      <c r="I49" s="1">
        <f>1/50</f>
        <v>0.02</v>
      </c>
      <c r="J49" s="1">
        <f>1/50</f>
        <v>0.02</v>
      </c>
      <c r="K49" s="1">
        <f>1/60</f>
        <v>1.6666666666666666E-2</v>
      </c>
      <c r="L49" s="1">
        <f>1/60</f>
        <v>1.6666666666666666E-2</v>
      </c>
      <c r="M49" s="1">
        <f>1/50</f>
        <v>0.02</v>
      </c>
      <c r="N49" s="1">
        <f>1/80</f>
        <v>1.2500000000000001E-2</v>
      </c>
      <c r="O49" s="1">
        <f>1/80</f>
        <v>1.2500000000000001E-2</v>
      </c>
      <c r="P49" s="1">
        <f>1/50</f>
        <v>0.02</v>
      </c>
      <c r="Q49" s="1">
        <f>1/50</f>
        <v>0.02</v>
      </c>
      <c r="R49" s="1">
        <f>1/80</f>
        <v>1.2500000000000001E-2</v>
      </c>
      <c r="S49" s="1">
        <f>1/80</f>
        <v>1.2500000000000001E-2</v>
      </c>
      <c r="T49" s="1">
        <f>1/60</f>
        <v>1.6666666666666666E-2</v>
      </c>
      <c r="U49" s="1">
        <f>1/80</f>
        <v>1.2500000000000001E-2</v>
      </c>
      <c r="W49" s="1">
        <f>1/50</f>
        <v>0.02</v>
      </c>
      <c r="X49" s="1">
        <f>1/60</f>
        <v>1.6666666666666666E-2</v>
      </c>
      <c r="Y49" s="1">
        <f>1/60</f>
        <v>1.6666666666666666E-2</v>
      </c>
      <c r="Z49" s="1">
        <f>1/80</f>
        <v>1.2500000000000001E-2</v>
      </c>
      <c r="AA49" s="1">
        <f>1/80</f>
        <v>1.2500000000000001E-2</v>
      </c>
      <c r="AB49" s="1">
        <f>1/80</f>
        <v>1.2500000000000001E-2</v>
      </c>
      <c r="AC49" s="1">
        <f>1/80</f>
        <v>1.2500000000000001E-2</v>
      </c>
      <c r="AD49" s="1">
        <f>1/80</f>
        <v>1.2500000000000001E-2</v>
      </c>
      <c r="AE49" s="1">
        <f>1/60</f>
        <v>1.6666666666666666E-2</v>
      </c>
      <c r="AF49" s="1">
        <f>1/60</f>
        <v>1.6666666666666666E-2</v>
      </c>
      <c r="AG49" s="1">
        <f>1/80</f>
        <v>1.2500000000000001E-2</v>
      </c>
      <c r="AH49" s="1">
        <f>1/50</f>
        <v>0.02</v>
      </c>
      <c r="AI49" s="1">
        <f>1/80</f>
        <v>1.2500000000000001E-2</v>
      </c>
      <c r="AJ49" s="1">
        <f>1/50</f>
        <v>0.02</v>
      </c>
      <c r="AK49" s="1">
        <f>1/80</f>
        <v>1.2500000000000001E-2</v>
      </c>
      <c r="AL49" s="1">
        <f>1/50</f>
        <v>0.02</v>
      </c>
      <c r="AM49" s="1">
        <f>1/80</f>
        <v>1.2500000000000001E-2</v>
      </c>
      <c r="AN49" s="1">
        <f>1/80</f>
        <v>1.2500000000000001E-2</v>
      </c>
      <c r="AO49" s="1">
        <f>1/80</f>
        <v>1.2500000000000001E-2</v>
      </c>
      <c r="AP49" s="1">
        <f>1/80</f>
        <v>1.2500000000000001E-2</v>
      </c>
      <c r="AQ49" s="1">
        <f>1/50</f>
        <v>0.02</v>
      </c>
      <c r="AR49" s="1">
        <f>1/80</f>
        <v>1.2500000000000001E-2</v>
      </c>
      <c r="AS49" s="1">
        <f>1/50</f>
        <v>0.02</v>
      </c>
      <c r="AT49" s="1">
        <f>1/80</f>
        <v>1.2500000000000001E-2</v>
      </c>
      <c r="AU49" s="1">
        <f>1/50</f>
        <v>0.02</v>
      </c>
      <c r="AV49" s="1">
        <f>1/50</f>
        <v>0.02</v>
      </c>
      <c r="AW49" s="1">
        <f>1/50</f>
        <v>0.02</v>
      </c>
      <c r="AX49" s="1">
        <f>1/80</f>
        <v>1.2500000000000001E-2</v>
      </c>
      <c r="AY49" s="1">
        <f>1/80</f>
        <v>1.2500000000000001E-2</v>
      </c>
      <c r="AZ49" s="1">
        <f>1/50</f>
        <v>0.02</v>
      </c>
      <c r="BA49" s="1">
        <f>1/80</f>
        <v>1.2500000000000001E-2</v>
      </c>
      <c r="BB49" s="1">
        <f>1/80</f>
        <v>1.2500000000000001E-2</v>
      </c>
      <c r="BC49" s="1">
        <f>1/80</f>
        <v>1.2500000000000001E-2</v>
      </c>
      <c r="BD49" s="1">
        <f>1/80</f>
        <v>1.2500000000000001E-2</v>
      </c>
      <c r="BE49" s="1">
        <f>1/50</f>
        <v>0.02</v>
      </c>
      <c r="BF49" s="1">
        <f t="shared" ref="BF49:BK49" si="28">1/80</f>
        <v>1.2500000000000001E-2</v>
      </c>
      <c r="BG49" s="1">
        <f t="shared" si="28"/>
        <v>1.2500000000000001E-2</v>
      </c>
      <c r="BH49" s="1">
        <f t="shared" si="28"/>
        <v>1.2500000000000001E-2</v>
      </c>
      <c r="BI49" s="1">
        <f t="shared" si="28"/>
        <v>1.2500000000000001E-2</v>
      </c>
      <c r="BJ49" s="1">
        <f t="shared" si="28"/>
        <v>1.2500000000000001E-2</v>
      </c>
      <c r="BK49" s="1">
        <f t="shared" si="28"/>
        <v>1.2500000000000001E-2</v>
      </c>
      <c r="BL49" s="1">
        <f>1/50</f>
        <v>0.02</v>
      </c>
      <c r="BM49" s="1">
        <f>1/80</f>
        <v>1.2500000000000001E-2</v>
      </c>
    </row>
    <row r="50" spans="1:65" s="1" customFormat="1" ht="16" x14ac:dyDescent="0.2">
      <c r="A50" s="1" t="s">
        <v>213</v>
      </c>
      <c r="B50" s="2" t="s">
        <v>214</v>
      </c>
      <c r="C50" s="2" t="s">
        <v>273</v>
      </c>
      <c r="D50" s="1">
        <f>D49^-1</f>
        <v>80</v>
      </c>
      <c r="E50" s="1">
        <f t="shared" ref="E50:BM50" si="29">E49^-1</f>
        <v>50</v>
      </c>
      <c r="F50" s="1">
        <f t="shared" si="29"/>
        <v>80</v>
      </c>
      <c r="G50" s="1">
        <f t="shared" si="29"/>
        <v>80</v>
      </c>
      <c r="H50" s="1">
        <f t="shared" si="29"/>
        <v>50</v>
      </c>
      <c r="I50" s="1">
        <f t="shared" si="29"/>
        <v>50</v>
      </c>
      <c r="J50" s="1">
        <f t="shared" si="29"/>
        <v>50</v>
      </c>
      <c r="K50" s="1">
        <f t="shared" si="29"/>
        <v>60</v>
      </c>
      <c r="L50" s="1">
        <f t="shared" si="29"/>
        <v>60</v>
      </c>
      <c r="M50" s="1">
        <f t="shared" si="29"/>
        <v>50</v>
      </c>
      <c r="N50" s="1">
        <f t="shared" si="29"/>
        <v>80</v>
      </c>
      <c r="O50" s="1">
        <f t="shared" si="29"/>
        <v>80</v>
      </c>
      <c r="P50" s="1">
        <f t="shared" si="29"/>
        <v>50</v>
      </c>
      <c r="Q50" s="1">
        <f t="shared" si="29"/>
        <v>50</v>
      </c>
      <c r="R50" s="1">
        <f t="shared" si="29"/>
        <v>80</v>
      </c>
      <c r="S50" s="1">
        <f t="shared" si="29"/>
        <v>80</v>
      </c>
      <c r="T50" s="1">
        <f t="shared" si="29"/>
        <v>60</v>
      </c>
      <c r="U50" s="1">
        <f t="shared" si="29"/>
        <v>80</v>
      </c>
      <c r="V50" s="1" t="e">
        <f t="shared" si="29"/>
        <v>#DIV/0!</v>
      </c>
      <c r="W50" s="1">
        <f t="shared" si="29"/>
        <v>50</v>
      </c>
      <c r="X50" s="1">
        <f t="shared" si="29"/>
        <v>60</v>
      </c>
      <c r="Y50" s="1">
        <f t="shared" si="29"/>
        <v>60</v>
      </c>
      <c r="Z50" s="1">
        <f t="shared" si="29"/>
        <v>80</v>
      </c>
      <c r="AA50" s="1">
        <f t="shared" si="29"/>
        <v>80</v>
      </c>
      <c r="AB50" s="1">
        <f t="shared" si="29"/>
        <v>80</v>
      </c>
      <c r="AC50" s="1">
        <f t="shared" si="29"/>
        <v>80</v>
      </c>
      <c r="AD50" s="1">
        <f t="shared" si="29"/>
        <v>80</v>
      </c>
      <c r="AE50" s="1">
        <f t="shared" si="29"/>
        <v>60</v>
      </c>
      <c r="AF50" s="1">
        <f t="shared" si="29"/>
        <v>60</v>
      </c>
      <c r="AG50" s="1">
        <f t="shared" si="29"/>
        <v>80</v>
      </c>
      <c r="AH50" s="1">
        <f t="shared" si="29"/>
        <v>50</v>
      </c>
      <c r="AI50" s="1">
        <f t="shared" si="29"/>
        <v>80</v>
      </c>
      <c r="AJ50" s="1">
        <f t="shared" si="29"/>
        <v>50</v>
      </c>
      <c r="AK50" s="1">
        <f t="shared" si="29"/>
        <v>80</v>
      </c>
      <c r="AL50" s="1">
        <f t="shared" si="29"/>
        <v>50</v>
      </c>
      <c r="AM50" s="1">
        <f t="shared" si="29"/>
        <v>80</v>
      </c>
      <c r="AN50" s="1">
        <f t="shared" si="29"/>
        <v>80</v>
      </c>
      <c r="AO50" s="1">
        <f t="shared" si="29"/>
        <v>80</v>
      </c>
      <c r="AP50" s="1">
        <f t="shared" si="29"/>
        <v>80</v>
      </c>
      <c r="AQ50" s="1">
        <f t="shared" si="29"/>
        <v>50</v>
      </c>
      <c r="AR50" s="1">
        <f t="shared" si="29"/>
        <v>80</v>
      </c>
      <c r="AS50" s="1">
        <f t="shared" si="29"/>
        <v>50</v>
      </c>
      <c r="AT50" s="1">
        <f t="shared" si="29"/>
        <v>80</v>
      </c>
      <c r="AU50" s="1">
        <f t="shared" si="29"/>
        <v>50</v>
      </c>
      <c r="AV50" s="1">
        <f t="shared" si="29"/>
        <v>50</v>
      </c>
      <c r="AW50" s="1">
        <f t="shared" si="29"/>
        <v>50</v>
      </c>
      <c r="AX50" s="1">
        <f t="shared" si="29"/>
        <v>80</v>
      </c>
      <c r="AY50" s="1">
        <f t="shared" si="29"/>
        <v>80</v>
      </c>
      <c r="AZ50" s="1">
        <f t="shared" si="29"/>
        <v>50</v>
      </c>
      <c r="BA50" s="1">
        <f t="shared" si="29"/>
        <v>80</v>
      </c>
      <c r="BB50" s="1">
        <f t="shared" si="29"/>
        <v>80</v>
      </c>
      <c r="BC50" s="1">
        <f t="shared" si="29"/>
        <v>80</v>
      </c>
      <c r="BD50" s="1">
        <f t="shared" si="29"/>
        <v>80</v>
      </c>
      <c r="BE50" s="1">
        <f t="shared" si="29"/>
        <v>50</v>
      </c>
      <c r="BF50" s="1">
        <f t="shared" si="29"/>
        <v>80</v>
      </c>
      <c r="BG50" s="1">
        <f t="shared" si="29"/>
        <v>80</v>
      </c>
      <c r="BH50" s="1">
        <f t="shared" si="29"/>
        <v>80</v>
      </c>
      <c r="BI50" s="1">
        <f t="shared" si="29"/>
        <v>80</v>
      </c>
      <c r="BJ50" s="1">
        <f t="shared" ref="BJ50" si="30">BJ49^-1</f>
        <v>80</v>
      </c>
      <c r="BK50" s="1">
        <f t="shared" ref="BK50" si="31">BK49^-1</f>
        <v>80</v>
      </c>
      <c r="BL50" s="1">
        <f t="shared" si="29"/>
        <v>50</v>
      </c>
      <c r="BM50" s="1">
        <f t="shared" si="29"/>
        <v>80</v>
      </c>
    </row>
    <row r="51" spans="1:65" s="1" customFormat="1" x14ac:dyDescent="0.2">
      <c r="A51" s="1" t="s">
        <v>43</v>
      </c>
      <c r="B51" s="1" t="s">
        <v>95</v>
      </c>
      <c r="C51" s="1" t="s">
        <v>274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s="1" customFormat="1" x14ac:dyDescent="0.2">
      <c r="A52" s="1" t="s">
        <v>44</v>
      </c>
      <c r="B52" s="1" t="s">
        <v>93</v>
      </c>
      <c r="C52" s="1" t="s">
        <v>275</v>
      </c>
      <c r="D52" s="1">
        <v>0.1</v>
      </c>
      <c r="E52" s="1">
        <v>0.2</v>
      </c>
      <c r="F52" s="1">
        <v>1</v>
      </c>
      <c r="G52" s="1">
        <v>0.1</v>
      </c>
      <c r="H52" s="1">
        <v>0.1</v>
      </c>
      <c r="I52" s="1">
        <v>1</v>
      </c>
      <c r="J52" s="1">
        <v>0.2</v>
      </c>
      <c r="K52" s="1">
        <v>0.5</v>
      </c>
      <c r="L52" s="1">
        <v>0.5</v>
      </c>
      <c r="M52" s="1">
        <v>0.2</v>
      </c>
      <c r="N52" s="1">
        <v>1</v>
      </c>
      <c r="O52" s="1">
        <v>1</v>
      </c>
      <c r="P52" s="1">
        <v>0.1</v>
      </c>
      <c r="Q52" s="1">
        <v>1</v>
      </c>
      <c r="R52" s="1">
        <v>1</v>
      </c>
      <c r="S52" s="1">
        <v>0.1</v>
      </c>
      <c r="T52" s="1">
        <v>0.5</v>
      </c>
      <c r="U52" s="1">
        <v>0.1</v>
      </c>
      <c r="W52" s="1">
        <v>0.5</v>
      </c>
      <c r="X52" s="1">
        <v>0.5</v>
      </c>
      <c r="Y52" s="1">
        <v>0.5</v>
      </c>
      <c r="Z52" s="1">
        <v>1</v>
      </c>
      <c r="AA52" s="1">
        <v>1</v>
      </c>
      <c r="AB52" s="1">
        <v>0.1</v>
      </c>
      <c r="AC52" s="1">
        <v>0.05</v>
      </c>
      <c r="AD52" s="1">
        <v>1</v>
      </c>
      <c r="AE52" s="1">
        <v>0.5</v>
      </c>
      <c r="AF52" s="1">
        <v>0.5</v>
      </c>
      <c r="AG52" s="1">
        <v>0.1</v>
      </c>
      <c r="AH52" s="1">
        <v>0.2</v>
      </c>
      <c r="AI52" s="1">
        <v>1</v>
      </c>
      <c r="AJ52" s="1">
        <v>0.5</v>
      </c>
      <c r="AK52" s="1">
        <v>0.1</v>
      </c>
      <c r="AL52" s="1">
        <v>0.2</v>
      </c>
      <c r="AM52" s="1">
        <v>0.05</v>
      </c>
      <c r="AN52" s="1">
        <v>0.05</v>
      </c>
      <c r="AO52" s="1">
        <v>0.5</v>
      </c>
      <c r="AP52" s="1">
        <v>0.1</v>
      </c>
      <c r="AQ52" s="1">
        <v>0.5</v>
      </c>
      <c r="AR52" s="1">
        <v>0.1</v>
      </c>
      <c r="AS52" s="1">
        <v>0.5</v>
      </c>
      <c r="AT52" s="1">
        <v>0.2</v>
      </c>
      <c r="AU52" s="1">
        <v>0.2</v>
      </c>
      <c r="AV52" s="1">
        <v>0.5</v>
      </c>
      <c r="AW52" s="1">
        <v>0.5</v>
      </c>
      <c r="AX52" s="1">
        <v>0.1</v>
      </c>
      <c r="AY52" s="1">
        <v>1</v>
      </c>
      <c r="AZ52" s="1">
        <v>0.5</v>
      </c>
      <c r="BA52" s="1">
        <v>0.1</v>
      </c>
      <c r="BB52" s="1">
        <v>1</v>
      </c>
      <c r="BC52" s="1">
        <v>1</v>
      </c>
      <c r="BD52" s="1">
        <v>0.1</v>
      </c>
      <c r="BE52" s="1">
        <v>0.5</v>
      </c>
      <c r="BF52" s="1">
        <v>1</v>
      </c>
      <c r="BG52" s="1">
        <v>0.1</v>
      </c>
      <c r="BH52" s="1">
        <v>0.05</v>
      </c>
      <c r="BI52" s="1">
        <v>0.2</v>
      </c>
      <c r="BJ52" s="1">
        <v>1</v>
      </c>
      <c r="BK52" s="1">
        <v>0.05</v>
      </c>
      <c r="BL52" s="1">
        <v>0.1</v>
      </c>
      <c r="BM52" s="1">
        <v>0.4</v>
      </c>
    </row>
    <row r="53" spans="1:65" s="1" customFormat="1" x14ac:dyDescent="0.2">
      <c r="A53" s="1" t="s">
        <v>45</v>
      </c>
      <c r="B53" s="1" t="s">
        <v>96</v>
      </c>
      <c r="C53" s="1" t="s">
        <v>276</v>
      </c>
      <c r="D53" s="1">
        <v>9.4499999999999993</v>
      </c>
      <c r="E53" s="1">
        <v>10.7</v>
      </c>
      <c r="F53" s="1">
        <v>12.6</v>
      </c>
      <c r="G53" s="1">
        <v>9.4499999999999993</v>
      </c>
      <c r="H53" s="1">
        <v>10.199999999999999</v>
      </c>
      <c r="I53" s="1">
        <v>11.7</v>
      </c>
      <c r="J53" s="1">
        <v>11.4</v>
      </c>
      <c r="K53" s="1">
        <v>10</v>
      </c>
      <c r="L53" s="1">
        <v>10</v>
      </c>
      <c r="M53" s="1">
        <v>10.7</v>
      </c>
      <c r="N53" s="1">
        <v>10.8</v>
      </c>
      <c r="O53" s="1">
        <v>12.9</v>
      </c>
      <c r="P53" s="1">
        <v>9.5</v>
      </c>
      <c r="Q53" s="1">
        <v>12</v>
      </c>
      <c r="R53" s="1">
        <v>12.2</v>
      </c>
      <c r="S53" s="1">
        <v>10.6</v>
      </c>
      <c r="T53" s="1">
        <v>8</v>
      </c>
      <c r="U53" s="1">
        <v>10.6</v>
      </c>
      <c r="W53" s="1">
        <v>8</v>
      </c>
      <c r="X53" s="1">
        <v>10.4</v>
      </c>
      <c r="Y53" s="1">
        <v>10.4</v>
      </c>
      <c r="Z53" s="1">
        <v>10.8</v>
      </c>
      <c r="AA53" s="1">
        <v>12.2</v>
      </c>
      <c r="AB53" s="1">
        <v>10.6</v>
      </c>
      <c r="AC53" s="1">
        <v>10</v>
      </c>
      <c r="AD53" s="1">
        <v>12.5</v>
      </c>
      <c r="AE53" s="1">
        <v>10.1</v>
      </c>
      <c r="AF53" s="1">
        <v>10.1</v>
      </c>
      <c r="AG53" s="1">
        <v>10.4</v>
      </c>
      <c r="AH53" s="1">
        <v>10.7</v>
      </c>
      <c r="AI53" s="1">
        <v>13.4</v>
      </c>
      <c r="AJ53" s="1">
        <v>10.199999999999999</v>
      </c>
      <c r="AK53" s="1">
        <v>9.4499999999999993</v>
      </c>
      <c r="AL53" s="1">
        <v>10.7</v>
      </c>
      <c r="AM53" s="1">
        <v>10</v>
      </c>
      <c r="AN53" s="1">
        <v>10</v>
      </c>
      <c r="AO53" s="1">
        <v>10.5</v>
      </c>
      <c r="AP53" s="1">
        <v>10.6</v>
      </c>
      <c r="AQ53" s="1">
        <v>8</v>
      </c>
      <c r="AR53" s="1">
        <v>10.6</v>
      </c>
      <c r="AS53" s="1">
        <v>8</v>
      </c>
      <c r="AT53" s="1">
        <v>10.199999999999999</v>
      </c>
      <c r="AU53" s="1">
        <v>10.7</v>
      </c>
      <c r="AV53" s="1">
        <v>8</v>
      </c>
      <c r="AW53" s="1">
        <v>8</v>
      </c>
      <c r="AX53" s="1">
        <v>9.4499999999999993</v>
      </c>
      <c r="AY53" s="1" t="s">
        <v>144</v>
      </c>
      <c r="AZ53" s="1">
        <v>9</v>
      </c>
      <c r="BA53" s="1">
        <v>10.4</v>
      </c>
      <c r="BB53" s="1">
        <v>12.4</v>
      </c>
      <c r="BC53" s="1">
        <v>8.5</v>
      </c>
      <c r="BD53" s="1">
        <v>10.6</v>
      </c>
      <c r="BE53" s="1">
        <v>8</v>
      </c>
      <c r="BF53" s="1">
        <v>12.8</v>
      </c>
      <c r="BG53" s="1">
        <v>10.8</v>
      </c>
      <c r="BH53" s="1">
        <v>10</v>
      </c>
      <c r="BI53" s="1">
        <v>10.5</v>
      </c>
      <c r="BJ53" s="1">
        <v>10.5</v>
      </c>
      <c r="BK53" s="1">
        <v>10</v>
      </c>
      <c r="BL53" s="1">
        <v>10.3</v>
      </c>
      <c r="BM53" s="1">
        <v>10</v>
      </c>
    </row>
    <row r="54" spans="1:65" s="1" customFormat="1" x14ac:dyDescent="0.2">
      <c r="A54" s="1" t="s">
        <v>46</v>
      </c>
      <c r="B54" s="1" t="s">
        <v>97</v>
      </c>
      <c r="C54" s="1" t="s">
        <v>260</v>
      </c>
      <c r="D54" s="1">
        <f>1/40</f>
        <v>2.5000000000000001E-2</v>
      </c>
      <c r="E54" s="1">
        <f>1/50</f>
        <v>0.02</v>
      </c>
      <c r="F54">
        <f>1/28</f>
        <v>3.5714285714285712E-2</v>
      </c>
      <c r="G54" s="1">
        <f>1/40</f>
        <v>2.5000000000000001E-2</v>
      </c>
      <c r="H54" s="1">
        <f>1/25</f>
        <v>0.04</v>
      </c>
      <c r="I54" s="1">
        <f>1/28</f>
        <v>3.5714285714285712E-2</v>
      </c>
      <c r="J54" s="1">
        <f>1/50</f>
        <v>0.02</v>
      </c>
      <c r="K54" s="1">
        <f>1/60</f>
        <v>1.6666666666666666E-2</v>
      </c>
      <c r="L54" s="1">
        <f>1/60</f>
        <v>1.6666666666666666E-2</v>
      </c>
      <c r="M54" s="1">
        <f>1/50</f>
        <v>0.02</v>
      </c>
      <c r="N54" s="1">
        <f>1/28</f>
        <v>3.5714285714285712E-2</v>
      </c>
      <c r="O54" s="1">
        <f>1/28</f>
        <v>3.5714285714285712E-2</v>
      </c>
      <c r="P54" s="1">
        <f>1/30</f>
        <v>3.3333333333333333E-2</v>
      </c>
      <c r="Q54" s="1">
        <f>1/50</f>
        <v>0.02</v>
      </c>
      <c r="R54" s="1">
        <f>1/50</f>
        <v>0.02</v>
      </c>
      <c r="S54" s="1">
        <f>1/50</f>
        <v>0.02</v>
      </c>
      <c r="T54" s="1">
        <f>1/60</f>
        <v>1.6666666666666666E-2</v>
      </c>
      <c r="U54" s="1">
        <f>1/50</f>
        <v>0.02</v>
      </c>
      <c r="W54" s="1">
        <f>1/60</f>
        <v>1.6666666666666666E-2</v>
      </c>
      <c r="X54" s="1">
        <f>1/60</f>
        <v>1.6666666666666666E-2</v>
      </c>
      <c r="Y54" s="1">
        <f>1/60</f>
        <v>1.6666666666666666E-2</v>
      </c>
      <c r="Z54" s="1">
        <f>1/28</f>
        <v>3.5714285714285712E-2</v>
      </c>
      <c r="AA54" s="1">
        <f>1/50</f>
        <v>0.02</v>
      </c>
      <c r="AB54" s="1">
        <f>1/50</f>
        <v>0.02</v>
      </c>
      <c r="AC54" s="1">
        <f>1/40</f>
        <v>2.5000000000000001E-2</v>
      </c>
      <c r="AD54" s="1">
        <f>1/28</f>
        <v>3.5714285714285712E-2</v>
      </c>
      <c r="AE54" s="1">
        <f>1/60</f>
        <v>1.6666666666666666E-2</v>
      </c>
      <c r="AF54" s="1">
        <f>1/60</f>
        <v>1.6666666666666666E-2</v>
      </c>
      <c r="AG54" s="1">
        <f>1/40</f>
        <v>2.5000000000000001E-2</v>
      </c>
      <c r="AH54" s="1">
        <f>1/50</f>
        <v>0.02</v>
      </c>
      <c r="AI54" s="1">
        <f>1/28</f>
        <v>3.5714285714285712E-2</v>
      </c>
      <c r="AJ54" s="1">
        <f>1/50</f>
        <v>0.02</v>
      </c>
      <c r="AK54" s="1">
        <f>1/40</f>
        <v>2.5000000000000001E-2</v>
      </c>
      <c r="AL54" s="1">
        <f>1/50</f>
        <v>0.02</v>
      </c>
      <c r="AM54" s="1">
        <f>1/40</f>
        <v>2.5000000000000001E-2</v>
      </c>
      <c r="AN54" s="1">
        <f>1/40</f>
        <v>2.5000000000000001E-2</v>
      </c>
      <c r="AO54" s="1">
        <f>1/40</f>
        <v>2.5000000000000001E-2</v>
      </c>
      <c r="AP54" s="1">
        <f>1/50</f>
        <v>0.02</v>
      </c>
      <c r="AQ54" s="1">
        <f>1/60</f>
        <v>1.6666666666666666E-2</v>
      </c>
      <c r="AR54" s="1">
        <f>1/50</f>
        <v>0.02</v>
      </c>
      <c r="AS54" s="1">
        <f>1/60</f>
        <v>1.6666666666666666E-2</v>
      </c>
      <c r="AT54" s="1">
        <f>1/40</f>
        <v>2.5000000000000001E-2</v>
      </c>
      <c r="AU54" s="1">
        <f>1/50</f>
        <v>0.02</v>
      </c>
      <c r="AV54" s="1">
        <f>1/60</f>
        <v>1.6666666666666666E-2</v>
      </c>
      <c r="AW54" s="1">
        <f>1/60</f>
        <v>1.6666666666666666E-2</v>
      </c>
      <c r="AX54" s="1">
        <f>1/40</f>
        <v>2.5000000000000001E-2</v>
      </c>
      <c r="AY54" s="1">
        <f>1/28</f>
        <v>3.5714285714285712E-2</v>
      </c>
      <c r="AZ54" s="1">
        <f>1/50</f>
        <v>0.02</v>
      </c>
      <c r="BA54" s="1">
        <f>1/40</f>
        <v>2.5000000000000001E-2</v>
      </c>
      <c r="BB54" s="1">
        <f>1/28</f>
        <v>3.5714285714285712E-2</v>
      </c>
      <c r="BC54" s="1">
        <f>1/50</f>
        <v>0.02</v>
      </c>
      <c r="BD54" s="1">
        <f>1/50</f>
        <v>0.02</v>
      </c>
      <c r="BE54" s="1">
        <f>1/60</f>
        <v>1.6666666666666666E-2</v>
      </c>
      <c r="BF54" s="1">
        <v>0.5</v>
      </c>
      <c r="BG54" s="1">
        <f>1/40</f>
        <v>2.5000000000000001E-2</v>
      </c>
      <c r="BH54" s="1">
        <f>1/40</f>
        <v>2.5000000000000001E-2</v>
      </c>
      <c r="BI54" s="1">
        <f>1/40</f>
        <v>2.5000000000000001E-2</v>
      </c>
      <c r="BJ54" s="1">
        <f>1/10</f>
        <v>0.1</v>
      </c>
      <c r="BK54" s="1">
        <f>1/40</f>
        <v>2.5000000000000001E-2</v>
      </c>
      <c r="BL54" s="1">
        <f>1/30</f>
        <v>3.3333333333333333E-2</v>
      </c>
      <c r="BM54" s="1">
        <f>1/40</f>
        <v>2.5000000000000001E-2</v>
      </c>
    </row>
    <row r="55" spans="1:65" s="1" customFormat="1" x14ac:dyDescent="0.2">
      <c r="A55" s="1" t="s">
        <v>215</v>
      </c>
      <c r="B55" s="1" t="s">
        <v>216</v>
      </c>
      <c r="C55" s="1" t="s">
        <v>277</v>
      </c>
      <c r="D55" s="1">
        <f>D54^-1</f>
        <v>40</v>
      </c>
      <c r="E55" s="1">
        <f t="shared" ref="E55:BM55" si="32">E54^-1</f>
        <v>50</v>
      </c>
      <c r="F55" s="1">
        <f t="shared" si="32"/>
        <v>28</v>
      </c>
      <c r="G55" s="1">
        <f t="shared" si="32"/>
        <v>40</v>
      </c>
      <c r="H55" s="1">
        <f t="shared" si="32"/>
        <v>25</v>
      </c>
      <c r="I55" s="1">
        <f t="shared" si="32"/>
        <v>28</v>
      </c>
      <c r="J55" s="1">
        <f t="shared" si="32"/>
        <v>50</v>
      </c>
      <c r="K55" s="1">
        <f t="shared" si="32"/>
        <v>60</v>
      </c>
      <c r="L55" s="1">
        <f t="shared" si="32"/>
        <v>60</v>
      </c>
      <c r="M55" s="1">
        <f t="shared" si="32"/>
        <v>50</v>
      </c>
      <c r="N55" s="1">
        <f t="shared" si="32"/>
        <v>28</v>
      </c>
      <c r="O55" s="1">
        <f t="shared" si="32"/>
        <v>28</v>
      </c>
      <c r="P55" s="1">
        <f t="shared" si="32"/>
        <v>30</v>
      </c>
      <c r="Q55" s="1">
        <f t="shared" si="32"/>
        <v>50</v>
      </c>
      <c r="R55" s="1">
        <f t="shared" si="32"/>
        <v>50</v>
      </c>
      <c r="S55" s="1">
        <f t="shared" si="32"/>
        <v>50</v>
      </c>
      <c r="T55" s="1">
        <f t="shared" si="32"/>
        <v>60</v>
      </c>
      <c r="U55" s="1">
        <f t="shared" si="32"/>
        <v>50</v>
      </c>
      <c r="V55" s="1" t="e">
        <f t="shared" si="32"/>
        <v>#DIV/0!</v>
      </c>
      <c r="W55" s="1">
        <f t="shared" si="32"/>
        <v>60</v>
      </c>
      <c r="X55" s="1">
        <f t="shared" si="32"/>
        <v>60</v>
      </c>
      <c r="Y55" s="1">
        <f t="shared" si="32"/>
        <v>60</v>
      </c>
      <c r="Z55" s="1">
        <f t="shared" si="32"/>
        <v>28</v>
      </c>
      <c r="AA55" s="1">
        <f t="shared" si="32"/>
        <v>50</v>
      </c>
      <c r="AB55" s="1">
        <f t="shared" si="32"/>
        <v>50</v>
      </c>
      <c r="AC55" s="1">
        <f t="shared" si="32"/>
        <v>40</v>
      </c>
      <c r="AD55" s="1">
        <f t="shared" si="32"/>
        <v>28</v>
      </c>
      <c r="AE55" s="1">
        <f t="shared" si="32"/>
        <v>60</v>
      </c>
      <c r="AF55" s="1">
        <f t="shared" si="32"/>
        <v>60</v>
      </c>
      <c r="AG55" s="1">
        <f t="shared" si="32"/>
        <v>40</v>
      </c>
      <c r="AH55" s="1">
        <f t="shared" si="32"/>
        <v>50</v>
      </c>
      <c r="AI55" s="1">
        <f t="shared" si="32"/>
        <v>28</v>
      </c>
      <c r="AJ55" s="1">
        <f t="shared" si="32"/>
        <v>50</v>
      </c>
      <c r="AK55" s="1">
        <f t="shared" si="32"/>
        <v>40</v>
      </c>
      <c r="AL55" s="1">
        <f t="shared" si="32"/>
        <v>50</v>
      </c>
      <c r="AM55" s="1">
        <f t="shared" si="32"/>
        <v>40</v>
      </c>
      <c r="AN55" s="1">
        <f t="shared" si="32"/>
        <v>40</v>
      </c>
      <c r="AO55" s="1">
        <f t="shared" si="32"/>
        <v>40</v>
      </c>
      <c r="AP55" s="1">
        <f t="shared" si="32"/>
        <v>50</v>
      </c>
      <c r="AQ55" s="1">
        <f t="shared" si="32"/>
        <v>60</v>
      </c>
      <c r="AR55" s="1">
        <f t="shared" si="32"/>
        <v>50</v>
      </c>
      <c r="AS55" s="1">
        <f t="shared" si="32"/>
        <v>60</v>
      </c>
      <c r="AT55" s="1">
        <f t="shared" si="32"/>
        <v>40</v>
      </c>
      <c r="AU55" s="1">
        <f t="shared" si="32"/>
        <v>50</v>
      </c>
      <c r="AV55" s="1">
        <f t="shared" si="32"/>
        <v>60</v>
      </c>
      <c r="AW55" s="1">
        <f t="shared" si="32"/>
        <v>60</v>
      </c>
      <c r="AX55" s="1">
        <f t="shared" si="32"/>
        <v>40</v>
      </c>
      <c r="AY55" s="1">
        <f t="shared" si="32"/>
        <v>28</v>
      </c>
      <c r="AZ55" s="1">
        <f t="shared" si="32"/>
        <v>50</v>
      </c>
      <c r="BA55" s="1">
        <f t="shared" si="32"/>
        <v>40</v>
      </c>
      <c r="BB55" s="1">
        <f t="shared" si="32"/>
        <v>28</v>
      </c>
      <c r="BC55" s="1">
        <f t="shared" si="32"/>
        <v>50</v>
      </c>
      <c r="BD55" s="1">
        <f t="shared" si="32"/>
        <v>50</v>
      </c>
      <c r="BE55" s="1">
        <f t="shared" si="32"/>
        <v>60</v>
      </c>
      <c r="BF55" s="1">
        <f t="shared" si="32"/>
        <v>2</v>
      </c>
      <c r="BG55" s="1">
        <f t="shared" si="32"/>
        <v>40</v>
      </c>
      <c r="BH55" s="1">
        <f t="shared" si="32"/>
        <v>40</v>
      </c>
      <c r="BI55" s="1">
        <f t="shared" si="32"/>
        <v>40</v>
      </c>
      <c r="BJ55" s="1">
        <f t="shared" si="32"/>
        <v>10</v>
      </c>
      <c r="BK55" s="1">
        <f t="shared" si="32"/>
        <v>40</v>
      </c>
      <c r="BL55" s="1">
        <f t="shared" si="32"/>
        <v>30</v>
      </c>
      <c r="BM55" s="1">
        <f t="shared" si="32"/>
        <v>40</v>
      </c>
    </row>
    <row r="56" spans="1:65" s="1" customFormat="1" x14ac:dyDescent="0.2">
      <c r="A56" s="1" t="s">
        <v>47</v>
      </c>
      <c r="B56" s="1" t="s">
        <v>98</v>
      </c>
      <c r="C56" s="1" t="s">
        <v>278</v>
      </c>
      <c r="D56" s="1">
        <v>0.74</v>
      </c>
      <c r="E56" s="1">
        <v>0</v>
      </c>
      <c r="F56" s="1">
        <v>0.74</v>
      </c>
      <c r="G56" s="1">
        <v>0.74</v>
      </c>
      <c r="H56" s="1">
        <v>0.74</v>
      </c>
      <c r="I56" s="1">
        <v>0.74</v>
      </c>
      <c r="J56" s="1">
        <v>0</v>
      </c>
      <c r="K56" s="1">
        <v>0</v>
      </c>
      <c r="L56" s="1">
        <v>0</v>
      </c>
      <c r="M56" s="1">
        <v>0</v>
      </c>
      <c r="N56" s="1">
        <v>0.74</v>
      </c>
      <c r="O56" s="1">
        <v>0.74</v>
      </c>
      <c r="P56" s="1">
        <v>0.74</v>
      </c>
      <c r="Q56" s="1">
        <v>0.75</v>
      </c>
      <c r="R56" s="1">
        <v>0.75</v>
      </c>
      <c r="S56" s="1">
        <v>0.75</v>
      </c>
      <c r="T56" s="1">
        <v>0</v>
      </c>
      <c r="U56" s="1">
        <v>0.75</v>
      </c>
      <c r="W56" s="1">
        <v>0</v>
      </c>
      <c r="X56" s="1">
        <v>0</v>
      </c>
      <c r="Y56" s="1">
        <v>0</v>
      </c>
      <c r="Z56" s="1">
        <v>0.74</v>
      </c>
      <c r="AA56" s="1">
        <v>0.75</v>
      </c>
      <c r="AB56" s="1">
        <v>0.75</v>
      </c>
      <c r="AC56" s="1">
        <v>0.74</v>
      </c>
      <c r="AD56" s="1">
        <v>0.74</v>
      </c>
      <c r="AE56" s="1">
        <v>0</v>
      </c>
      <c r="AF56" s="1">
        <v>0</v>
      </c>
      <c r="AG56" s="1">
        <v>0.74</v>
      </c>
      <c r="AH56" s="1">
        <v>0</v>
      </c>
      <c r="AI56" s="1">
        <v>0.74</v>
      </c>
      <c r="AJ56" s="1">
        <v>0.75</v>
      </c>
      <c r="AK56" s="1">
        <v>0.74</v>
      </c>
      <c r="AL56" s="1">
        <v>0</v>
      </c>
      <c r="AM56" s="1">
        <v>0.74</v>
      </c>
      <c r="AN56" s="1">
        <v>0.74</v>
      </c>
      <c r="AO56" s="1">
        <v>0.74</v>
      </c>
      <c r="AP56" s="1">
        <v>0.75</v>
      </c>
      <c r="AQ56" s="1">
        <v>0</v>
      </c>
      <c r="AR56" s="1">
        <v>0.75</v>
      </c>
      <c r="AS56" s="1">
        <v>0</v>
      </c>
      <c r="AT56" s="1">
        <v>0.74</v>
      </c>
      <c r="AU56" s="1">
        <v>0</v>
      </c>
      <c r="AV56" s="1">
        <v>0</v>
      </c>
      <c r="AW56" s="1">
        <v>0</v>
      </c>
      <c r="AX56" s="1">
        <v>0.74</v>
      </c>
      <c r="AY56" s="1">
        <v>0.74</v>
      </c>
      <c r="AZ56" s="1">
        <v>0</v>
      </c>
      <c r="BA56" s="1">
        <v>0.74</v>
      </c>
      <c r="BB56" s="1">
        <v>0.74</v>
      </c>
      <c r="BC56" s="1">
        <v>0.75</v>
      </c>
      <c r="BD56" s="1">
        <v>0.75</v>
      </c>
      <c r="BE56" s="1">
        <v>0</v>
      </c>
      <c r="BF56" s="1">
        <v>0.74</v>
      </c>
      <c r="BG56" s="1">
        <v>0.74</v>
      </c>
      <c r="BH56" s="1">
        <v>0.74</v>
      </c>
      <c r="BI56" s="1">
        <v>0.74</v>
      </c>
      <c r="BJ56" s="1">
        <v>0.75</v>
      </c>
      <c r="BK56" s="1">
        <v>0.74</v>
      </c>
      <c r="BL56" s="1">
        <v>0.74</v>
      </c>
      <c r="BM56" s="1">
        <v>0.74</v>
      </c>
    </row>
    <row r="57" spans="1:65" s="1" customFormat="1" x14ac:dyDescent="0.2">
      <c r="A57" s="1" t="s">
        <v>48</v>
      </c>
      <c r="B57" s="1" t="s">
        <v>99</v>
      </c>
      <c r="C57" s="1" t="s">
        <v>279</v>
      </c>
      <c r="D57" s="1">
        <v>0.26</v>
      </c>
      <c r="E57" s="1">
        <v>1</v>
      </c>
      <c r="F57" s="1">
        <v>0.26</v>
      </c>
      <c r="G57" s="1">
        <v>0.26</v>
      </c>
      <c r="H57" s="1">
        <v>0.26</v>
      </c>
      <c r="I57" s="1">
        <v>0.26</v>
      </c>
      <c r="J57" s="1">
        <v>1</v>
      </c>
      <c r="K57" s="1">
        <v>1</v>
      </c>
      <c r="L57" s="1">
        <v>1</v>
      </c>
      <c r="M57" s="1">
        <v>1</v>
      </c>
      <c r="N57" s="1">
        <v>0.26</v>
      </c>
      <c r="O57" s="1">
        <v>0.26</v>
      </c>
      <c r="P57" s="1">
        <v>0.26</v>
      </c>
      <c r="Q57" s="1">
        <v>0.25</v>
      </c>
      <c r="R57" s="1">
        <v>0.25</v>
      </c>
      <c r="S57" s="1">
        <v>0.25</v>
      </c>
      <c r="T57" s="1">
        <v>1</v>
      </c>
      <c r="U57" s="1">
        <v>0.25</v>
      </c>
      <c r="W57" s="1">
        <v>1</v>
      </c>
      <c r="X57" s="1">
        <v>1</v>
      </c>
      <c r="Y57" s="1">
        <v>1</v>
      </c>
      <c r="Z57" s="1">
        <v>0.26</v>
      </c>
      <c r="AA57" s="1">
        <v>0.25</v>
      </c>
      <c r="AB57" s="1">
        <v>0.25</v>
      </c>
      <c r="AC57" s="1">
        <v>0.26</v>
      </c>
      <c r="AD57" s="1">
        <v>0.26</v>
      </c>
      <c r="AE57" s="1">
        <v>1</v>
      </c>
      <c r="AF57" s="1">
        <v>1</v>
      </c>
      <c r="AG57" s="1">
        <v>0.26</v>
      </c>
      <c r="AH57" s="1">
        <v>1</v>
      </c>
      <c r="AI57" s="1">
        <v>0.26</v>
      </c>
      <c r="AJ57" s="1">
        <v>0.25</v>
      </c>
      <c r="AK57" s="1">
        <v>0.26</v>
      </c>
      <c r="AL57" s="1">
        <v>1</v>
      </c>
      <c r="AM57" s="1">
        <v>0.26</v>
      </c>
      <c r="AN57" s="1">
        <v>0.26</v>
      </c>
      <c r="AO57" s="1">
        <v>0.26</v>
      </c>
      <c r="AP57" s="1">
        <v>0.25</v>
      </c>
      <c r="AQ57" s="1">
        <v>1</v>
      </c>
      <c r="AR57" s="1">
        <v>0.25</v>
      </c>
      <c r="AS57" s="1">
        <v>1</v>
      </c>
      <c r="AT57" s="1">
        <v>0.26</v>
      </c>
      <c r="AU57" s="1">
        <v>1</v>
      </c>
      <c r="AV57" s="1">
        <v>1</v>
      </c>
      <c r="AW57" s="1">
        <v>1</v>
      </c>
      <c r="AX57" s="1">
        <v>0.26</v>
      </c>
      <c r="AY57" s="1">
        <v>0.26</v>
      </c>
      <c r="AZ57" s="1">
        <v>1</v>
      </c>
      <c r="BA57" s="1">
        <v>0.26</v>
      </c>
      <c r="BB57" s="1">
        <v>0.26</v>
      </c>
      <c r="BC57" s="1">
        <v>0.25</v>
      </c>
      <c r="BD57" s="1">
        <v>0.25</v>
      </c>
      <c r="BE57" s="1">
        <v>1</v>
      </c>
      <c r="BF57" s="1">
        <v>0.26</v>
      </c>
      <c r="BG57" s="1">
        <v>0.26</v>
      </c>
      <c r="BH57" s="1">
        <v>0.26</v>
      </c>
      <c r="BI57" s="1">
        <v>0.26</v>
      </c>
      <c r="BJ57" s="1">
        <v>0.25</v>
      </c>
      <c r="BK57" s="1">
        <v>0.26</v>
      </c>
      <c r="BL57" s="1">
        <v>0.26</v>
      </c>
      <c r="BM57" s="1">
        <v>0.26</v>
      </c>
    </row>
    <row r="58" spans="1:65" s="1" customFormat="1" x14ac:dyDescent="0.2">
      <c r="A58" s="1" t="s">
        <v>49</v>
      </c>
      <c r="B58" s="1" t="s">
        <v>100</v>
      </c>
      <c r="C58" s="1" t="s">
        <v>280</v>
      </c>
      <c r="D58" s="1">
        <v>0.1</v>
      </c>
      <c r="E58" s="1">
        <v>0.1</v>
      </c>
      <c r="F58" s="1">
        <v>0.1</v>
      </c>
      <c r="G58" s="1">
        <v>0.1</v>
      </c>
      <c r="H58" s="1">
        <v>0.1</v>
      </c>
      <c r="I58" s="1">
        <v>0.1</v>
      </c>
      <c r="J58" s="1">
        <v>0.1</v>
      </c>
      <c r="K58" s="1">
        <v>0.1</v>
      </c>
      <c r="L58" s="1">
        <v>0.1</v>
      </c>
      <c r="M58" s="1">
        <v>0.1</v>
      </c>
      <c r="N58" s="1">
        <v>0.1</v>
      </c>
      <c r="O58" s="1">
        <v>0.1</v>
      </c>
      <c r="P58" s="1">
        <v>0.1</v>
      </c>
      <c r="Q58" s="1">
        <v>0.1</v>
      </c>
      <c r="R58" s="1">
        <v>0.1</v>
      </c>
      <c r="S58" s="1">
        <v>0.1</v>
      </c>
      <c r="T58" s="1">
        <v>0.1</v>
      </c>
      <c r="U58" s="1">
        <v>0.1</v>
      </c>
      <c r="W58" s="1">
        <v>0.1</v>
      </c>
      <c r="X58" s="1">
        <v>0.1</v>
      </c>
      <c r="Y58" s="1">
        <v>0.1</v>
      </c>
      <c r="Z58" s="1">
        <v>0.1</v>
      </c>
      <c r="AA58" s="1">
        <v>0.1</v>
      </c>
      <c r="AB58" s="1">
        <v>0.1</v>
      </c>
      <c r="AC58" s="1">
        <v>0.1</v>
      </c>
      <c r="AD58" s="1">
        <v>0.1</v>
      </c>
      <c r="AE58" s="1">
        <v>0.1</v>
      </c>
      <c r="AF58" s="1">
        <v>0.1</v>
      </c>
      <c r="AG58" s="1">
        <v>0.1</v>
      </c>
      <c r="AH58" s="1">
        <v>0.1</v>
      </c>
      <c r="AI58" s="1">
        <v>0.1</v>
      </c>
      <c r="AJ58" s="1">
        <v>0.1</v>
      </c>
      <c r="AK58" s="1">
        <v>0.1</v>
      </c>
      <c r="AL58" s="1">
        <v>0.1</v>
      </c>
      <c r="AM58" s="1">
        <v>0.1</v>
      </c>
      <c r="AN58" s="1">
        <v>0.1</v>
      </c>
      <c r="AO58" s="1">
        <v>0.1</v>
      </c>
      <c r="AP58" s="1">
        <v>0.1</v>
      </c>
      <c r="AQ58" s="1">
        <v>0.1</v>
      </c>
      <c r="AR58" s="1">
        <v>0.1</v>
      </c>
      <c r="AS58" s="1">
        <v>0.1</v>
      </c>
      <c r="AT58" s="1">
        <v>0.1</v>
      </c>
      <c r="AU58" s="1">
        <v>0.1</v>
      </c>
      <c r="AV58" s="1">
        <v>0.1</v>
      </c>
      <c r="AW58" s="1">
        <v>0.1</v>
      </c>
      <c r="AX58" s="1">
        <v>0.1</v>
      </c>
      <c r="AY58" s="1">
        <v>0.1</v>
      </c>
      <c r="AZ58" s="1">
        <v>0.1</v>
      </c>
      <c r="BA58" s="1">
        <v>0.1</v>
      </c>
      <c r="BB58" s="1">
        <v>0.1</v>
      </c>
      <c r="BC58" s="1">
        <v>0.1</v>
      </c>
      <c r="BD58" s="1">
        <v>0.1</v>
      </c>
      <c r="BE58" s="1">
        <v>0.1</v>
      </c>
      <c r="BF58" s="1">
        <v>0.3</v>
      </c>
      <c r="BG58" s="1">
        <v>0.1</v>
      </c>
      <c r="BH58" s="1">
        <v>0.1</v>
      </c>
      <c r="BI58" s="1">
        <v>0.1</v>
      </c>
      <c r="BJ58" s="1">
        <v>0.1</v>
      </c>
      <c r="BK58" s="1">
        <v>0.1</v>
      </c>
      <c r="BL58" s="1">
        <v>0.1</v>
      </c>
      <c r="BM58" s="1">
        <v>0.1</v>
      </c>
    </row>
    <row r="59" spans="1:65" s="1" customFormat="1" x14ac:dyDescent="0.2">
      <c r="A59" s="1" t="s">
        <v>50</v>
      </c>
      <c r="B59" s="1" t="s">
        <v>105</v>
      </c>
      <c r="C59" s="1" t="s">
        <v>281</v>
      </c>
      <c r="D59" s="1">
        <f>1/2500</f>
        <v>4.0000000000000002E-4</v>
      </c>
      <c r="E59" s="1">
        <f>1/2000</f>
        <v>5.0000000000000001E-4</v>
      </c>
      <c r="F59">
        <f>1/2000</f>
        <v>5.0000000000000001E-4</v>
      </c>
      <c r="G59" s="1">
        <f>1/2500</f>
        <v>4.0000000000000002E-4</v>
      </c>
      <c r="H59" s="1">
        <f>1/2000</f>
        <v>5.0000000000000001E-4</v>
      </c>
      <c r="I59" s="1">
        <f>1/2500</f>
        <v>4.0000000000000002E-4</v>
      </c>
      <c r="J59" s="1">
        <f>1/2000</f>
        <v>5.0000000000000001E-4</v>
      </c>
      <c r="K59" s="1">
        <f>1/3000</f>
        <v>3.3333333333333332E-4</v>
      </c>
      <c r="L59" s="1">
        <f>1/3000</f>
        <v>3.3333333333333332E-4</v>
      </c>
      <c r="M59" s="1">
        <f>1/2000</f>
        <v>5.0000000000000001E-4</v>
      </c>
      <c r="N59" s="1">
        <f>1/2500</f>
        <v>4.0000000000000002E-4</v>
      </c>
      <c r="O59" s="1">
        <f>1/2000</f>
        <v>5.0000000000000001E-4</v>
      </c>
      <c r="P59" s="1">
        <f>1/1500</f>
        <v>6.6666666666666664E-4</v>
      </c>
      <c r="Q59" s="1">
        <f>1/2500</f>
        <v>4.0000000000000002E-4</v>
      </c>
      <c r="R59" s="1">
        <f>1/4000</f>
        <v>2.5000000000000001E-4</v>
      </c>
      <c r="S59" s="1">
        <f>1/4000</f>
        <v>2.5000000000000001E-4</v>
      </c>
      <c r="T59" s="1">
        <f>1/3500</f>
        <v>2.8571428571428574E-4</v>
      </c>
      <c r="U59" s="1">
        <f>1/4000</f>
        <v>2.5000000000000001E-4</v>
      </c>
      <c r="W59" s="1">
        <f>1/3500</f>
        <v>2.8571428571428574E-4</v>
      </c>
      <c r="X59" s="1">
        <f>1/3000</f>
        <v>3.3333333333333332E-4</v>
      </c>
      <c r="Y59" s="1">
        <f>1/3000</f>
        <v>3.3333333333333332E-4</v>
      </c>
      <c r="Z59" s="1">
        <f>1/2000</f>
        <v>5.0000000000000001E-4</v>
      </c>
      <c r="AA59" s="1">
        <f>1/4000</f>
        <v>2.5000000000000001E-4</v>
      </c>
      <c r="AB59" s="1">
        <f>1/4000</f>
        <v>2.5000000000000001E-4</v>
      </c>
      <c r="AC59" s="1">
        <f>1/2000</f>
        <v>5.0000000000000001E-4</v>
      </c>
      <c r="AD59" s="1">
        <f>1/2000</f>
        <v>5.0000000000000001E-4</v>
      </c>
      <c r="AE59" s="1">
        <f>1/3000</f>
        <v>3.3333333333333332E-4</v>
      </c>
      <c r="AF59" s="1">
        <f>1/3000</f>
        <v>3.3333333333333332E-4</v>
      </c>
      <c r="AG59" s="1">
        <f>1/2500</f>
        <v>4.0000000000000002E-4</v>
      </c>
      <c r="AH59" s="1">
        <f>1/2000</f>
        <v>5.0000000000000001E-4</v>
      </c>
      <c r="AI59" s="1">
        <f>1/2000</f>
        <v>5.0000000000000001E-4</v>
      </c>
      <c r="AJ59" s="1">
        <f>1/2500</f>
        <v>4.0000000000000002E-4</v>
      </c>
      <c r="AK59" s="1">
        <f>1/2500</f>
        <v>4.0000000000000002E-4</v>
      </c>
      <c r="AL59" s="1">
        <f>1/2000</f>
        <v>5.0000000000000001E-4</v>
      </c>
      <c r="AM59" s="1">
        <f>1/2000</f>
        <v>5.0000000000000001E-4</v>
      </c>
      <c r="AN59" s="1">
        <f>1/2000</f>
        <v>5.0000000000000001E-4</v>
      </c>
      <c r="AO59" s="1">
        <f>1/1500</f>
        <v>6.6666666666666664E-4</v>
      </c>
      <c r="AP59" s="1">
        <f>1/4000</f>
        <v>2.5000000000000001E-4</v>
      </c>
      <c r="AQ59" s="1">
        <f>1/3500</f>
        <v>2.8571428571428574E-4</v>
      </c>
      <c r="AR59" s="1">
        <f>1/4000</f>
        <v>2.5000000000000001E-4</v>
      </c>
      <c r="AS59" s="1">
        <f>1/3500</f>
        <v>2.8571428571428574E-4</v>
      </c>
      <c r="AT59" s="1">
        <f>1/2500</f>
        <v>4.0000000000000002E-4</v>
      </c>
      <c r="AU59" s="1">
        <f>1/2000</f>
        <v>5.0000000000000001E-4</v>
      </c>
      <c r="AV59" s="1">
        <f>1/2500</f>
        <v>4.0000000000000002E-4</v>
      </c>
      <c r="AW59" s="1">
        <f>1/2500</f>
        <v>4.0000000000000002E-4</v>
      </c>
      <c r="AX59" s="1">
        <f>1/2500</f>
        <v>4.0000000000000002E-4</v>
      </c>
      <c r="AY59" s="1">
        <f>1/2000</f>
        <v>5.0000000000000001E-4</v>
      </c>
      <c r="AZ59" s="1">
        <f>1/2500</f>
        <v>4.0000000000000002E-4</v>
      </c>
      <c r="BA59" s="1">
        <f>1/2500</f>
        <v>4.0000000000000002E-4</v>
      </c>
      <c r="BB59" s="1">
        <f>1/2000</f>
        <v>5.0000000000000001E-4</v>
      </c>
      <c r="BC59" s="1">
        <f>1/4000</f>
        <v>2.5000000000000001E-4</v>
      </c>
      <c r="BD59" s="1">
        <f>1/4000</f>
        <v>2.5000000000000001E-4</v>
      </c>
      <c r="BE59" s="1">
        <f>1/3500</f>
        <v>2.8571428571428574E-4</v>
      </c>
      <c r="BF59" s="1">
        <f>1/2600</f>
        <v>3.8461538461538462E-4</v>
      </c>
      <c r="BG59" s="1">
        <f>1/2500</f>
        <v>4.0000000000000002E-4</v>
      </c>
      <c r="BH59" s="1">
        <f>1/2000</f>
        <v>5.0000000000000001E-4</v>
      </c>
      <c r="BI59" s="1">
        <f>1/2000</f>
        <v>5.0000000000000001E-4</v>
      </c>
      <c r="BJ59" s="1">
        <f>1/2000</f>
        <v>5.0000000000000001E-4</v>
      </c>
      <c r="BK59" s="1">
        <f>1/2000</f>
        <v>5.0000000000000001E-4</v>
      </c>
      <c r="BL59" s="1">
        <f>1/1500</f>
        <v>6.6666666666666664E-4</v>
      </c>
      <c r="BM59" s="1">
        <f>1/2000</f>
        <v>5.0000000000000001E-4</v>
      </c>
    </row>
    <row r="60" spans="1:65" s="1" customFormat="1" x14ac:dyDescent="0.2">
      <c r="A60" s="1" t="s">
        <v>217</v>
      </c>
      <c r="B60" s="1" t="s">
        <v>218</v>
      </c>
      <c r="C60" s="1" t="s">
        <v>282</v>
      </c>
      <c r="D60" s="1">
        <f>D59^-1</f>
        <v>2500</v>
      </c>
      <c r="E60" s="1">
        <f t="shared" ref="E60:BM60" si="33">E59^-1</f>
        <v>2000</v>
      </c>
      <c r="F60" s="1">
        <f t="shared" si="33"/>
        <v>2000</v>
      </c>
      <c r="G60" s="1">
        <f t="shared" si="33"/>
        <v>2500</v>
      </c>
      <c r="H60" s="1">
        <f t="shared" si="33"/>
        <v>2000</v>
      </c>
      <c r="I60" s="1">
        <f t="shared" si="33"/>
        <v>2500</v>
      </c>
      <c r="J60" s="1">
        <f t="shared" si="33"/>
        <v>2000</v>
      </c>
      <c r="K60" s="1">
        <f t="shared" si="33"/>
        <v>3000</v>
      </c>
      <c r="L60" s="1">
        <f t="shared" si="33"/>
        <v>3000</v>
      </c>
      <c r="M60" s="1">
        <f t="shared" si="33"/>
        <v>2000</v>
      </c>
      <c r="N60" s="1">
        <f t="shared" si="33"/>
        <v>2500</v>
      </c>
      <c r="O60" s="1">
        <f t="shared" si="33"/>
        <v>2000</v>
      </c>
      <c r="P60" s="1">
        <f t="shared" si="33"/>
        <v>1500</v>
      </c>
      <c r="Q60" s="1">
        <f t="shared" si="33"/>
        <v>2500</v>
      </c>
      <c r="R60" s="1">
        <f t="shared" si="33"/>
        <v>4000</v>
      </c>
      <c r="S60" s="1">
        <f t="shared" si="33"/>
        <v>4000</v>
      </c>
      <c r="T60" s="1">
        <f t="shared" si="33"/>
        <v>3499.9999999999995</v>
      </c>
      <c r="U60" s="1">
        <f t="shared" si="33"/>
        <v>4000</v>
      </c>
      <c r="V60" s="1" t="e">
        <f t="shared" si="33"/>
        <v>#DIV/0!</v>
      </c>
      <c r="W60" s="1">
        <f t="shared" si="33"/>
        <v>3499.9999999999995</v>
      </c>
      <c r="X60" s="1">
        <f t="shared" si="33"/>
        <v>3000</v>
      </c>
      <c r="Y60" s="1">
        <f t="shared" si="33"/>
        <v>3000</v>
      </c>
      <c r="Z60" s="1">
        <f t="shared" si="33"/>
        <v>2000</v>
      </c>
      <c r="AA60" s="1">
        <f t="shared" si="33"/>
        <v>4000</v>
      </c>
      <c r="AB60" s="1">
        <f t="shared" si="33"/>
        <v>4000</v>
      </c>
      <c r="AC60" s="1">
        <f t="shared" si="33"/>
        <v>2000</v>
      </c>
      <c r="AD60" s="1">
        <f t="shared" si="33"/>
        <v>2000</v>
      </c>
      <c r="AE60" s="1">
        <f t="shared" si="33"/>
        <v>3000</v>
      </c>
      <c r="AF60" s="1">
        <f t="shared" si="33"/>
        <v>3000</v>
      </c>
      <c r="AG60" s="1">
        <f t="shared" si="33"/>
        <v>2500</v>
      </c>
      <c r="AH60" s="1">
        <f t="shared" si="33"/>
        <v>2000</v>
      </c>
      <c r="AI60" s="1">
        <f t="shared" si="33"/>
        <v>2000</v>
      </c>
      <c r="AJ60" s="1">
        <f t="shared" si="33"/>
        <v>2500</v>
      </c>
      <c r="AK60" s="1">
        <f t="shared" si="33"/>
        <v>2500</v>
      </c>
      <c r="AL60" s="1">
        <f t="shared" si="33"/>
        <v>2000</v>
      </c>
      <c r="AM60" s="1">
        <f t="shared" si="33"/>
        <v>2000</v>
      </c>
      <c r="AN60" s="1">
        <f t="shared" si="33"/>
        <v>2000</v>
      </c>
      <c r="AO60" s="1">
        <f t="shared" si="33"/>
        <v>1500</v>
      </c>
      <c r="AP60" s="1">
        <f t="shared" si="33"/>
        <v>4000</v>
      </c>
      <c r="AQ60" s="1">
        <f t="shared" si="33"/>
        <v>3499.9999999999995</v>
      </c>
      <c r="AR60" s="1">
        <f t="shared" si="33"/>
        <v>4000</v>
      </c>
      <c r="AS60" s="1">
        <f t="shared" si="33"/>
        <v>3499.9999999999995</v>
      </c>
      <c r="AT60" s="1">
        <f t="shared" si="33"/>
        <v>2500</v>
      </c>
      <c r="AU60" s="1">
        <f t="shared" si="33"/>
        <v>2000</v>
      </c>
      <c r="AV60" s="1">
        <f t="shared" si="33"/>
        <v>2500</v>
      </c>
      <c r="AW60" s="1">
        <f t="shared" si="33"/>
        <v>2500</v>
      </c>
      <c r="AX60" s="1">
        <f t="shared" si="33"/>
        <v>2500</v>
      </c>
      <c r="AY60" s="1">
        <f t="shared" si="33"/>
        <v>2000</v>
      </c>
      <c r="AZ60" s="1">
        <f t="shared" si="33"/>
        <v>2500</v>
      </c>
      <c r="BA60" s="1">
        <f t="shared" si="33"/>
        <v>2500</v>
      </c>
      <c r="BB60" s="1">
        <f t="shared" si="33"/>
        <v>2000</v>
      </c>
      <c r="BC60" s="1">
        <f t="shared" si="33"/>
        <v>4000</v>
      </c>
      <c r="BD60" s="1">
        <f t="shared" si="33"/>
        <v>4000</v>
      </c>
      <c r="BE60" s="1">
        <f t="shared" si="33"/>
        <v>3499.9999999999995</v>
      </c>
      <c r="BF60" s="1">
        <f t="shared" si="33"/>
        <v>2600</v>
      </c>
      <c r="BG60" s="1">
        <f t="shared" si="33"/>
        <v>2500</v>
      </c>
      <c r="BH60" s="1">
        <f t="shared" si="33"/>
        <v>2000</v>
      </c>
      <c r="BI60" s="1">
        <f t="shared" si="33"/>
        <v>2000</v>
      </c>
      <c r="BJ60" s="1">
        <f t="shared" si="33"/>
        <v>2000</v>
      </c>
      <c r="BK60" s="1">
        <f t="shared" si="33"/>
        <v>2000</v>
      </c>
      <c r="BL60" s="1">
        <f t="shared" si="33"/>
        <v>1500</v>
      </c>
      <c r="BM60" s="1">
        <f t="shared" si="33"/>
        <v>2000</v>
      </c>
    </row>
    <row r="61" spans="1:65" s="1" customFormat="1" x14ac:dyDescent="0.2">
      <c r="A61" s="1" t="s">
        <v>51</v>
      </c>
      <c r="B61" s="1" t="s">
        <v>101</v>
      </c>
      <c r="C61" s="1" t="s">
        <v>283</v>
      </c>
      <c r="D61" s="1">
        <v>40</v>
      </c>
      <c r="E61" s="1">
        <v>96</v>
      </c>
      <c r="F61" s="1">
        <v>58</v>
      </c>
      <c r="G61" s="1">
        <v>44</v>
      </c>
      <c r="H61" s="1">
        <v>60</v>
      </c>
      <c r="I61" s="1">
        <v>52</v>
      </c>
      <c r="J61" s="1">
        <v>58</v>
      </c>
      <c r="K61" s="1">
        <v>65</v>
      </c>
      <c r="L61" s="1">
        <v>40</v>
      </c>
      <c r="M61" s="1">
        <v>68</v>
      </c>
      <c r="N61" s="1">
        <v>76</v>
      </c>
      <c r="O61" s="1">
        <v>62</v>
      </c>
      <c r="P61" s="1">
        <v>36</v>
      </c>
      <c r="Q61" s="1">
        <v>56</v>
      </c>
      <c r="R61" s="1">
        <v>68</v>
      </c>
      <c r="S61" s="1">
        <v>42</v>
      </c>
      <c r="T61" s="1">
        <v>40</v>
      </c>
      <c r="U61" s="1">
        <v>42</v>
      </c>
      <c r="W61" s="1">
        <v>48</v>
      </c>
      <c r="X61" s="1">
        <v>62</v>
      </c>
      <c r="Y61" s="1">
        <v>52</v>
      </c>
      <c r="Z61" s="1">
        <v>65</v>
      </c>
      <c r="AA61" s="1">
        <v>68</v>
      </c>
      <c r="AB61" s="1">
        <v>42</v>
      </c>
      <c r="AC61" s="1">
        <v>50</v>
      </c>
      <c r="AD61" s="1">
        <v>60</v>
      </c>
      <c r="AE61" s="1">
        <v>62</v>
      </c>
      <c r="AF61" s="1">
        <v>52</v>
      </c>
      <c r="AG61" s="1">
        <v>38</v>
      </c>
      <c r="AH61" s="1">
        <v>96</v>
      </c>
      <c r="AI61" s="1">
        <v>66</v>
      </c>
      <c r="AJ61" s="1">
        <v>62</v>
      </c>
      <c r="AK61" s="1">
        <v>38</v>
      </c>
      <c r="AL61" s="1">
        <v>68</v>
      </c>
      <c r="AM61" s="1">
        <v>50</v>
      </c>
      <c r="AN61" s="1">
        <v>48</v>
      </c>
      <c r="AO61" s="1">
        <v>52</v>
      </c>
      <c r="AP61" s="1">
        <v>42</v>
      </c>
      <c r="AQ61" s="1">
        <v>48</v>
      </c>
      <c r="AR61" s="1">
        <v>42</v>
      </c>
      <c r="AS61" s="1">
        <v>48</v>
      </c>
      <c r="AT61" s="1">
        <v>42</v>
      </c>
      <c r="AU61" s="1">
        <v>66</v>
      </c>
      <c r="AV61" s="1">
        <v>62</v>
      </c>
      <c r="AW61" s="1">
        <v>52</v>
      </c>
      <c r="AX61" s="1">
        <v>62</v>
      </c>
      <c r="AY61" s="1">
        <v>65</v>
      </c>
      <c r="AZ61" s="1">
        <v>80</v>
      </c>
      <c r="BA61" s="1">
        <v>32</v>
      </c>
      <c r="BB61" s="1">
        <v>60</v>
      </c>
      <c r="BC61" s="1">
        <v>78</v>
      </c>
      <c r="BD61" s="1">
        <v>42</v>
      </c>
      <c r="BE61" s="1">
        <v>45</v>
      </c>
      <c r="BF61" s="1">
        <v>72</v>
      </c>
      <c r="BG61" s="1">
        <v>36</v>
      </c>
      <c r="BH61" s="1">
        <v>48</v>
      </c>
      <c r="BI61" s="1">
        <v>40</v>
      </c>
      <c r="BJ61" s="1">
        <v>50</v>
      </c>
      <c r="BK61" s="1">
        <v>48</v>
      </c>
      <c r="BL61" s="1">
        <v>30</v>
      </c>
      <c r="BM61" s="1">
        <v>44</v>
      </c>
    </row>
    <row r="62" spans="1:65" x14ac:dyDescent="0.2">
      <c r="U62" s="13" t="s">
        <v>119</v>
      </c>
      <c r="V62" s="13"/>
      <c r="W62" s="13"/>
    </row>
  </sheetData>
  <mergeCells count="13">
    <mergeCell ref="U62:W62"/>
    <mergeCell ref="AP1:AQ1"/>
    <mergeCell ref="H1:I1"/>
    <mergeCell ref="AE1:AF1"/>
    <mergeCell ref="AR1:AS1"/>
    <mergeCell ref="BC1:BE1"/>
    <mergeCell ref="BI1:BJ1"/>
    <mergeCell ref="AV1:AW1"/>
    <mergeCell ref="K1:L1"/>
    <mergeCell ref="R1:T1"/>
    <mergeCell ref="U1:W1"/>
    <mergeCell ref="X1:Y1"/>
    <mergeCell ref="AA1:A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Theodoros Mastrotheodoros</dc:creator>
  <cp:lastModifiedBy>Akash Koppa</cp:lastModifiedBy>
  <dcterms:created xsi:type="dcterms:W3CDTF">2015-09-11T14:53:44Z</dcterms:created>
  <dcterms:modified xsi:type="dcterms:W3CDTF">2024-03-06T15:06:35Z</dcterms:modified>
</cp:coreProperties>
</file>