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2f7af5ce9ca6439/Documents/"/>
    </mc:Choice>
  </mc:AlternateContent>
  <xr:revisionPtr revIDLastSave="0" documentId="8_{9AFEBA52-7074-4526-9DFF-01EC4157A43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iginal Data " sheetId="1" r:id="rId1"/>
    <sheet name="BS" sheetId="7" r:id="rId2"/>
    <sheet name="PnL" sheetId="8" r:id="rId3"/>
    <sheet name="CF" sheetId="9" r:id="rId4"/>
    <sheet name="Analysis" sheetId="11" r:id="rId5"/>
  </sheets>
  <definedNames>
    <definedName name="UPDAT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1" l="1"/>
  <c r="D22" i="11"/>
  <c r="E22" i="11"/>
  <c r="F22" i="11"/>
  <c r="B22" i="11"/>
  <c r="C21" i="11"/>
  <c r="D21" i="11"/>
  <c r="E21" i="11"/>
  <c r="F21" i="11"/>
  <c r="B21" i="11"/>
  <c r="C20" i="11"/>
  <c r="C19" i="11" s="1"/>
  <c r="D20" i="11"/>
  <c r="D19" i="11" s="1"/>
  <c r="E20" i="11"/>
  <c r="E19" i="11" s="1"/>
  <c r="F20" i="11"/>
  <c r="F19" i="11" s="1"/>
  <c r="B20" i="11"/>
  <c r="B19" i="11" s="1"/>
  <c r="C16" i="11"/>
  <c r="D16" i="11"/>
  <c r="E16" i="11"/>
  <c r="F16" i="11"/>
  <c r="B16" i="11"/>
  <c r="C36" i="8"/>
  <c r="D36" i="8"/>
  <c r="E36" i="8"/>
  <c r="F36" i="8"/>
  <c r="B36" i="8"/>
  <c r="C35" i="8"/>
  <c r="D35" i="8"/>
  <c r="E35" i="8"/>
  <c r="F35" i="8"/>
  <c r="B35" i="8"/>
  <c r="C8" i="11"/>
  <c r="D8" i="11"/>
  <c r="E8" i="11"/>
  <c r="F8" i="11"/>
  <c r="B8" i="11"/>
  <c r="C7" i="11"/>
  <c r="D7" i="11"/>
  <c r="E7" i="11"/>
  <c r="F7" i="11"/>
  <c r="B7" i="11"/>
  <c r="C28" i="7"/>
  <c r="D28" i="7"/>
  <c r="E28" i="7"/>
  <c r="F28" i="7"/>
  <c r="C27" i="7"/>
  <c r="D27" i="7"/>
  <c r="E27" i="7"/>
  <c r="F27" i="7"/>
  <c r="B28" i="7"/>
  <c r="B27" i="7"/>
  <c r="C14" i="11"/>
  <c r="D14" i="11"/>
  <c r="E14" i="11"/>
  <c r="F14" i="11"/>
  <c r="B14" i="11"/>
  <c r="G13" i="8"/>
  <c r="C13" i="8"/>
  <c r="D13" i="8"/>
  <c r="E13" i="8"/>
  <c r="F13" i="8"/>
  <c r="C11" i="8"/>
  <c r="D11" i="8"/>
  <c r="E11" i="8"/>
  <c r="F11" i="8"/>
  <c r="B13" i="8"/>
  <c r="B11" i="8"/>
  <c r="C9" i="8"/>
  <c r="D9" i="8"/>
  <c r="E9" i="8"/>
  <c r="F9" i="8"/>
  <c r="B9" i="8"/>
  <c r="D15" i="11"/>
  <c r="E15" i="11"/>
  <c r="F15" i="11"/>
  <c r="C15" i="11"/>
  <c r="C5" i="11"/>
  <c r="D5" i="11"/>
  <c r="E5" i="11"/>
  <c r="F5" i="11"/>
  <c r="B5" i="11"/>
  <c r="C4" i="11"/>
  <c r="D4" i="11"/>
  <c r="E4" i="11"/>
  <c r="F4" i="11"/>
  <c r="B4" i="11"/>
  <c r="C12" i="11"/>
  <c r="D12" i="11"/>
  <c r="E12" i="11"/>
  <c r="F12" i="11"/>
  <c r="B12" i="11"/>
  <c r="C11" i="11"/>
  <c r="D11" i="11"/>
  <c r="E11" i="11"/>
  <c r="F11" i="11"/>
  <c r="B11" i="11"/>
  <c r="C10" i="11"/>
  <c r="D10" i="11"/>
  <c r="E10" i="11"/>
  <c r="F10" i="11"/>
  <c r="B10" i="11"/>
  <c r="C3" i="11"/>
  <c r="D3" i="11"/>
  <c r="E3" i="11"/>
  <c r="F3" i="11"/>
  <c r="B3" i="11"/>
  <c r="D2" i="11"/>
  <c r="E2" i="11"/>
  <c r="F2" i="11"/>
  <c r="C2" i="11"/>
  <c r="C1" i="11"/>
  <c r="D1" i="11"/>
  <c r="E1" i="11"/>
  <c r="F1" i="11"/>
  <c r="B1" i="11"/>
  <c r="B2" i="1"/>
  <c r="C2" i="1"/>
  <c r="D2" i="1"/>
  <c r="E2" i="1"/>
  <c r="F2" i="1"/>
</calcChain>
</file>

<file path=xl/sharedStrings.xml><?xml version="1.0" encoding="utf-8"?>
<sst xmlns="http://schemas.openxmlformats.org/spreadsheetml/2006/main" count="200" uniqueCount="167">
  <si>
    <t>Narration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</si>
  <si>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</si>
  <si>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</si>
  <si>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</si>
  <si>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</si>
  <si>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</si>
  <si>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</si>
  <si>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</si>
  <si>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OPM</t>
  </si>
  <si>
    <t>Sales Growth</t>
  </si>
  <si>
    <t>Reserves</t>
  </si>
  <si>
    <t>Investments</t>
  </si>
  <si>
    <t>Cash from Operating Activity</t>
  </si>
  <si>
    <t>Cash from Investing Activity</t>
  </si>
  <si>
    <t>Cash from Financing Activity</t>
  </si>
  <si>
    <t>Net Cash Flow</t>
  </si>
  <si>
    <t>Inventory</t>
  </si>
  <si>
    <t>Debtor Days</t>
  </si>
  <si>
    <t>Borrowings</t>
  </si>
  <si>
    <t>Other Liabilities</t>
  </si>
  <si>
    <t>Other Assets</t>
  </si>
  <si>
    <t>Receivables</t>
  </si>
  <si>
    <t>Raw Material Cost</t>
  </si>
  <si>
    <t>Change in Inventory</t>
  </si>
  <si>
    <t>Balance Sheet</t>
  </si>
  <si>
    <t>Corporate actions</t>
  </si>
  <si>
    <t>Equity Capital</t>
  </si>
  <si>
    <t>Borrowings -</t>
  </si>
  <si>
    <t>Long term Borrowings</t>
  </si>
  <si>
    <t>Short term Borrowings</t>
  </si>
  <si>
    <t>Lease Liabilities</t>
  </si>
  <si>
    <t>Preference Capital</t>
  </si>
  <si>
    <t>Other Borrowings</t>
  </si>
  <si>
    <t>Other Liabilities +</t>
  </si>
  <si>
    <t>Total Liabilities</t>
  </si>
  <si>
    <t>Fixed Assets -</t>
  </si>
  <si>
    <t>Building</t>
  </si>
  <si>
    <t>Plant Machinery</t>
  </si>
  <si>
    <t>Equipments</t>
  </si>
  <si>
    <t>Computers</t>
  </si>
  <si>
    <t>Furniture n fittings</t>
  </si>
  <si>
    <t>Intangible Assets</t>
  </si>
  <si>
    <t>Other fixed assets</t>
  </si>
  <si>
    <t>Gross Block</t>
  </si>
  <si>
    <t>Accumulated Depreciation</t>
  </si>
  <si>
    <t>CWIP</t>
  </si>
  <si>
    <t>Other Assets -</t>
  </si>
  <si>
    <t>Inventories</t>
  </si>
  <si>
    <t>Trade receivables</t>
  </si>
  <si>
    <t>Cash Equivalents</t>
  </si>
  <si>
    <t>Loans n Advances</t>
  </si>
  <si>
    <t>Other asset items</t>
  </si>
  <si>
    <t>Total Assets</t>
  </si>
  <si>
    <t>Sales -</t>
  </si>
  <si>
    <t>Sales Growth %</t>
  </si>
  <si>
    <t>Expenses -</t>
  </si>
  <si>
    <t>Material Cost % -</t>
  </si>
  <si>
    <t>Raw material cost</t>
  </si>
  <si>
    <t>Change in inventory</t>
  </si>
  <si>
    <t>Manufacturing Cost %</t>
  </si>
  <si>
    <t>Employee Cost %</t>
  </si>
  <si>
    <t>Other Cost %</t>
  </si>
  <si>
    <t>OPM %</t>
  </si>
  <si>
    <t>Other Income -</t>
  </si>
  <si>
    <t>Exceptional items</t>
  </si>
  <si>
    <t>Other income normal</t>
  </si>
  <si>
    <t>Tax %</t>
  </si>
  <si>
    <t>Net Profit -</t>
  </si>
  <si>
    <t>Profit after tax</t>
  </si>
  <si>
    <t>Profit from Associates</t>
  </si>
  <si>
    <t>Reported Net Profit</t>
  </si>
  <si>
    <t>Profit for EPS</t>
  </si>
  <si>
    <t>Exceptional items AT</t>
  </si>
  <si>
    <t>Profit for PE</t>
  </si>
  <si>
    <t>EPS in Rs</t>
  </si>
  <si>
    <t>Dividend Payout %</t>
  </si>
  <si>
    <t>Profit from operations</t>
  </si>
  <si>
    <t>Payables</t>
  </si>
  <si>
    <t>Other WC items</t>
  </si>
  <si>
    <t>Working capital changes</t>
  </si>
  <si>
    <t>Interest paid</t>
  </si>
  <si>
    <t>Direct taxes</t>
  </si>
  <si>
    <t>Exceptional CF items</t>
  </si>
  <si>
    <t>Fixed assets purchased</t>
  </si>
  <si>
    <t>Fixed assets sold</t>
  </si>
  <si>
    <t>Investments purchased</t>
  </si>
  <si>
    <t>Investments sold</t>
  </si>
  <si>
    <t>Interest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</si>
  <si>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</si>
  <si>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</si>
  <si>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</si>
  <si>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</si>
  <si>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</si>
  <si>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</si>
  <si>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Proceeds from debentures</t>
  </si>
  <si>
    <t>Proceeds from borrowings</t>
  </si>
  <si>
    <t>Repayment of borrowings</t>
  </si>
  <si>
    <t>Interest paid fin</t>
  </si>
  <si>
    <t>Financial liabilities</t>
  </si>
  <si>
    <t>Other financing items</t>
  </si>
  <si>
    <t>Item</t>
  </si>
  <si>
    <t>Trade Payables</t>
  </si>
  <si>
    <t>Advance from Customers</t>
  </si>
  <si>
    <t>Fixed Assets</t>
  </si>
  <si>
    <t>Trade Receivables</t>
  </si>
  <si>
    <t>Loans &amp; Advances</t>
  </si>
  <si>
    <t>Material Cost %</t>
  </si>
  <si>
    <t>Exceptional Items</t>
  </si>
  <si>
    <t>Other Income (Normal)</t>
  </si>
  <si>
    <t>Profit Before Tax</t>
  </si>
  <si>
    <t>Net Profit</t>
  </si>
  <si>
    <t>Profit After Tax</t>
  </si>
  <si>
    <t>Exceptional Items AT</t>
  </si>
  <si>
    <t>EPS (₹)</t>
  </si>
  <si>
    <t>Profit from Operations</t>
  </si>
  <si>
    <t>Other Working Capital Items</t>
  </si>
  <si>
    <t>Working Capital Changes</t>
  </si>
  <si>
    <t>Interest Paid (Operating)</t>
  </si>
  <si>
    <t>Direct Taxes</t>
  </si>
  <si>
    <t>Exceptional CF Items</t>
  </si>
  <si>
    <t>Net Cash from Operating</t>
  </si>
  <si>
    <t>Fixed Assets Purchased</t>
  </si>
  <si>
    <t>Fixed Assets Sold</t>
  </si>
  <si>
    <t>Investments Purchased</t>
  </si>
  <si>
    <t>Investments Sold</t>
  </si>
  <si>
    <t>Interest Received</t>
  </si>
  <si>
    <t>Investment in Group Cos</t>
  </si>
  <si>
    <t>Redemption / Cancellation of Shares</t>
  </si>
  <si>
    <t>Acquisition of Companies</t>
  </si>
  <si>
    <t>Inter Corporate Deposits</t>
  </si>
  <si>
    <t>Other Investing Items</t>
  </si>
  <si>
    <t>Net Cash from Investing</t>
  </si>
  <si>
    <t>Proceeds from Shares</t>
  </si>
  <si>
    <t>Proceeds from Debentures</t>
  </si>
  <si>
    <t>Proceeds from Borrowings</t>
  </si>
  <si>
    <t>Repayment of Borrowings</t>
  </si>
  <si>
    <t>Interest Paid (Financing)</t>
  </si>
  <si>
    <t>Financial Liabilities</t>
  </si>
  <si>
    <t>Other Financing Items</t>
  </si>
  <si>
    <t>Net Cash from Financing</t>
  </si>
  <si>
    <t>Net Cash Flow (Total)</t>
  </si>
  <si>
    <t>Particulars</t>
  </si>
  <si>
    <t>Net Profit Margin</t>
  </si>
  <si>
    <t>Fixed Asset Turnover Ratio</t>
  </si>
  <si>
    <t>Net Working Capital</t>
  </si>
  <si>
    <t>EBITDA Margin</t>
  </si>
  <si>
    <t>Asset turnover ratio</t>
  </si>
  <si>
    <t xml:space="preserve">Manufacturing Cost </t>
  </si>
  <si>
    <t xml:space="preserve">Employee Cost </t>
  </si>
  <si>
    <t xml:space="preserve">Other Cost  </t>
  </si>
  <si>
    <t>Operating Expense Ratio</t>
  </si>
  <si>
    <t>Current Ratio</t>
  </si>
  <si>
    <t>Debt to Equity Ratio</t>
  </si>
  <si>
    <t>Quick Ratio</t>
  </si>
  <si>
    <t xml:space="preserve">Inventory Turnover </t>
  </si>
  <si>
    <t>Cash Flow Metrics</t>
  </si>
  <si>
    <t>Operating Cash Flow to Sales</t>
  </si>
  <si>
    <t>Cash from Operating Activities</t>
  </si>
  <si>
    <t>Cash from Financing Activities</t>
  </si>
  <si>
    <t>Cash from Investing Activities</t>
  </si>
  <si>
    <t>Current Liability</t>
  </si>
  <si>
    <t>Current Asset</t>
  </si>
  <si>
    <t>opening inventory</t>
  </si>
  <si>
    <t>average inventory</t>
  </si>
  <si>
    <t>Profit and Loss</t>
  </si>
  <si>
    <t>Consolidated Figures in Rs. Crores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</si>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</sst>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2" borderId="0" xfId="0" applyFont="1" applyFill="1"/>
    <xf numFmtId="165" fontId="2" fillId="2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1" applyAlignment="1" applyProtection="1">
      <alignment vertical="center" wrapText="1"/>
    </xf>
    <xf numFmtId="17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 wrapText="1"/>
    </xf>
    <xf numFmtId="3" fontId="0" fillId="0" borderId="0" xfId="0" applyNumberFormat="1"/>
    <xf numFmtId="3" fontId="6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10" fontId="6" fillId="0" borderId="0" xfId="0" applyNumberFormat="1" applyFont="1" applyAlignment="1">
      <alignment horizontal="right" vertical="center" wrapText="1"/>
    </xf>
    <xf numFmtId="9" fontId="7" fillId="0" borderId="0" xfId="0" applyNumberFormat="1" applyFont="1" applyAlignment="1">
      <alignment horizontal="right" vertical="center" wrapText="1"/>
    </xf>
    <xf numFmtId="9" fontId="6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9" fontId="0" fillId="0" borderId="0" xfId="2" applyFont="1"/>
    <xf numFmtId="2" fontId="0" fillId="0" borderId="0" xfId="2" applyNumberFormat="1" applyFon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2:F2" headerRowCount="0" totalsRowShown="0" headerRowDxfId="7">
  <tableColumns count="6">
    <tableColumn id="1" xr3:uid="{00000000-0010-0000-0000-000001000000}" name="Column1" headerRowDxfId="6" dataDxfId="5"/>
    <tableColumn id="7" xr3:uid="{00000000-0010-0000-0000-000007000000}" name="Column7" headerRowDxfId="4"/>
    <tableColumn id="8" xr3:uid="{00000000-0010-0000-0000-000008000000}" name="Column8" headerRowDxfId="3"/>
    <tableColumn id="9" xr3:uid="{00000000-0010-0000-0000-000009000000}" name="Column9" headerRowDxfId="2"/>
    <tableColumn id="10" xr3:uid="{00000000-0010-0000-0000-00000A000000}" name="Column10" headerRowDxfId="1"/>
    <tableColumn id="11" xr3:uid="{00000000-0010-0000-0000-00000B000000}" name="Column11" headerRowDxfId="0"/>
  </tableColumns>
  <tableStyleInfo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company/SWIG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95"/>
  <sheetViews>
    <sheetView zoomScale="120" zoomScaleNormal="120" zoomScaleSheetLayoutView="100" zoomScalePageLayoutView="120" workbookViewId="0">
      <pane xSplit="1" ySplit="2" topLeftCell="B3" activePane="bottomRight" state="frozen"/>
      <selection activeCell="I2" sqref="I2"/>
      <selection pane="topRight" activeCell="I2" sqref="I2"/>
      <selection pane="bottomLeft" activeCell="I2" sqref="I2"/>
      <selection pane="bottomRight" activeCell="C31" sqref="C31"/>
    </sheetView>
  </sheetViews>
  <sheetFormatPr defaultColWidth="8.77734375" defaultRowHeight="15.6" customHeight="1" x14ac:dyDescent="0.3"/>
  <cols>
    <col min="1" max="1" width="29.6640625" customWidth="1"/>
    <col min="2" max="2" width="14.77734375" bestFit="1" customWidth="1"/>
    <col min="3" max="6" width="13.44140625" customWidth="1"/>
  </cols>
  <sheetData>
    <row r="1" spans="1:6" ht="15.6" customHeight="1" x14ac:dyDescent="0.3">
      <c r="A1" s="6" t="s">
        <v>165</v>
      </c>
      <c r="C1" t="s">
        <v>164</v>
      </c>
    </row>
    <row r="2" spans="1:6" s="1" customFormat="1" ht="15.6" customHeight="1" x14ac:dyDescent="0.3">
      <c r="A2" s="2" t="s">
        <v>0</v>
      </c>
      <c r="B2" s="3" t="e">
        <f>#REF!</f>
        <v>#REF!</v>
      </c>
      <c r="C2" s="3" t="e">
        <f>#REF!</f>
        <v>#REF!</v>
      </c>
      <c r="D2" s="3" t="e">
        <f>#REF!</f>
        <v>#REF!</v>
      </c>
      <c r="E2" s="3" t="e">
        <f>#REF!</f>
        <v>#REF!</v>
      </c>
      <c r="F2" s="3" t="e">
        <f>#REF!</f>
        <v>#REF!</v>
      </c>
    </row>
    <row r="3" spans="1:6" ht="15.6" customHeight="1" x14ac:dyDescent="0.3">
      <c r="A3" s="12" t="s">
        <v>53</v>
      </c>
      <c r="B3" s="14">
        <v>2547</v>
      </c>
      <c r="C3" s="14">
        <v>5705</v>
      </c>
      <c r="D3" s="14">
        <v>8265</v>
      </c>
      <c r="E3" s="14">
        <v>11247</v>
      </c>
      <c r="F3" s="14">
        <v>15227</v>
      </c>
    </row>
    <row r="4" spans="1:6" ht="15.6" customHeight="1" x14ac:dyDescent="0.3">
      <c r="A4" s="8" t="s">
        <v>54</v>
      </c>
      <c r="B4" s="9"/>
      <c r="C4" s="15">
        <v>1.2399</v>
      </c>
      <c r="D4" s="15">
        <v>0.44869999999999999</v>
      </c>
      <c r="E4" s="15">
        <v>0.3609</v>
      </c>
      <c r="F4" s="15">
        <v>0.3538</v>
      </c>
    </row>
    <row r="5" spans="1:6" ht="15.6" customHeight="1" x14ac:dyDescent="0.3">
      <c r="A5" s="12" t="s">
        <v>55</v>
      </c>
      <c r="B5" s="14">
        <v>3843</v>
      </c>
      <c r="C5" s="14">
        <v>9355</v>
      </c>
      <c r="D5" s="14">
        <v>12538</v>
      </c>
      <c r="E5" s="14">
        <v>13447</v>
      </c>
      <c r="F5" s="14">
        <v>18015</v>
      </c>
    </row>
    <row r="6" spans="1:6" ht="15.6" customHeight="1" x14ac:dyDescent="0.3">
      <c r="A6" s="12" t="s">
        <v>56</v>
      </c>
      <c r="B6" s="16">
        <v>0.22</v>
      </c>
      <c r="C6" s="16">
        <v>0.4</v>
      </c>
      <c r="D6" s="16">
        <v>0.41</v>
      </c>
      <c r="E6" s="16">
        <v>0.41</v>
      </c>
      <c r="F6" s="16">
        <v>0.39</v>
      </c>
    </row>
    <row r="7" spans="1:6" ht="15.6" customHeight="1" x14ac:dyDescent="0.3">
      <c r="A7" s="8" t="s">
        <v>57</v>
      </c>
      <c r="B7" s="9">
        <v>564</v>
      </c>
      <c r="C7" s="11">
        <v>2276</v>
      </c>
      <c r="D7" s="11">
        <v>3374</v>
      </c>
      <c r="E7" s="11">
        <v>4616</v>
      </c>
      <c r="F7" s="11">
        <v>6014</v>
      </c>
    </row>
    <row r="8" spans="1:6" ht="15.6" customHeight="1" x14ac:dyDescent="0.3">
      <c r="A8" s="8" t="s">
        <v>58</v>
      </c>
      <c r="B8" s="9">
        <v>6</v>
      </c>
      <c r="C8" s="9">
        <v>-8</v>
      </c>
      <c r="D8" s="9">
        <v>7</v>
      </c>
      <c r="E8" s="9">
        <v>-12</v>
      </c>
      <c r="F8" s="9">
        <v>-12</v>
      </c>
    </row>
    <row r="9" spans="1:6" ht="15.6" customHeight="1" x14ac:dyDescent="0.3">
      <c r="A9" s="8" t="s">
        <v>59</v>
      </c>
      <c r="B9" s="17">
        <v>0.03</v>
      </c>
      <c r="C9" s="17">
        <v>0.06</v>
      </c>
      <c r="D9" s="17">
        <v>0.06</v>
      </c>
      <c r="E9" s="17">
        <v>0.04</v>
      </c>
      <c r="F9" s="17">
        <v>0</v>
      </c>
    </row>
    <row r="10" spans="1:6" ht="15.6" customHeight="1" x14ac:dyDescent="0.3">
      <c r="A10" s="8" t="s">
        <v>60</v>
      </c>
      <c r="B10" s="17">
        <v>0.43</v>
      </c>
      <c r="C10" s="17">
        <v>0.3</v>
      </c>
      <c r="D10" s="17">
        <v>0.26</v>
      </c>
      <c r="E10" s="17">
        <v>0.18</v>
      </c>
      <c r="F10" s="17">
        <v>0.17</v>
      </c>
    </row>
    <row r="11" spans="1:6" ht="15.6" customHeight="1" x14ac:dyDescent="0.3">
      <c r="A11" s="8" t="s">
        <v>61</v>
      </c>
      <c r="B11" s="17">
        <v>0.83</v>
      </c>
      <c r="C11" s="17">
        <v>0.89</v>
      </c>
      <c r="D11" s="17">
        <v>0.79</v>
      </c>
      <c r="E11" s="17">
        <v>0.56999999999999995</v>
      </c>
      <c r="F11" s="17">
        <v>0.62</v>
      </c>
    </row>
    <row r="12" spans="1:6" ht="15.6" customHeight="1" x14ac:dyDescent="0.3">
      <c r="A12" s="12" t="s">
        <v>3</v>
      </c>
      <c r="B12" s="14">
        <v>-1296</v>
      </c>
      <c r="C12" s="14">
        <v>-3650</v>
      </c>
      <c r="D12" s="14">
        <v>-4273</v>
      </c>
      <c r="E12" s="14">
        <v>-2199</v>
      </c>
      <c r="F12" s="14">
        <v>-2788</v>
      </c>
    </row>
    <row r="13" spans="1:6" ht="15.6" customHeight="1" x14ac:dyDescent="0.3">
      <c r="A13" s="8" t="s">
        <v>62</v>
      </c>
      <c r="B13" s="17">
        <v>-0.51</v>
      </c>
      <c r="C13" s="17">
        <v>-0.64</v>
      </c>
      <c r="D13" s="17">
        <v>-0.52</v>
      </c>
      <c r="E13" s="17">
        <v>-0.2</v>
      </c>
      <c r="F13" s="17">
        <v>-0.18</v>
      </c>
    </row>
    <row r="14" spans="1:6" ht="15.6" customHeight="1" x14ac:dyDescent="0.3">
      <c r="A14" s="12" t="s">
        <v>63</v>
      </c>
      <c r="B14" s="13">
        <v>-19</v>
      </c>
      <c r="C14" s="13">
        <v>239</v>
      </c>
      <c r="D14" s="13">
        <v>438</v>
      </c>
      <c r="E14" s="13">
        <v>341</v>
      </c>
      <c r="F14" s="13">
        <v>384</v>
      </c>
    </row>
    <row r="15" spans="1:6" ht="15.6" customHeight="1" x14ac:dyDescent="0.3">
      <c r="A15" s="8" t="s">
        <v>64</v>
      </c>
      <c r="B15" s="9">
        <v>-148</v>
      </c>
      <c r="C15" s="9">
        <v>-110</v>
      </c>
      <c r="D15" s="9">
        <v>-12</v>
      </c>
      <c r="E15" s="9">
        <v>-46</v>
      </c>
      <c r="F15" s="9">
        <v>-12</v>
      </c>
    </row>
    <row r="16" spans="1:6" ht="15.6" customHeight="1" x14ac:dyDescent="0.3">
      <c r="A16" s="8" t="s">
        <v>65</v>
      </c>
      <c r="B16" s="9">
        <v>129</v>
      </c>
      <c r="C16" s="9">
        <v>349</v>
      </c>
      <c r="D16" s="9">
        <v>450</v>
      </c>
      <c r="E16" s="9">
        <v>387</v>
      </c>
      <c r="F16" s="9">
        <v>396</v>
      </c>
    </row>
    <row r="17" spans="1:6" ht="15.6" customHeight="1" x14ac:dyDescent="0.3">
      <c r="A17" s="8" t="s">
        <v>6</v>
      </c>
      <c r="B17" s="9">
        <v>75</v>
      </c>
      <c r="C17" s="9">
        <v>48</v>
      </c>
      <c r="D17" s="9">
        <v>58</v>
      </c>
      <c r="E17" s="9">
        <v>71</v>
      </c>
      <c r="F17" s="9">
        <v>101</v>
      </c>
    </row>
    <row r="18" spans="1:6" ht="15.6" customHeight="1" x14ac:dyDescent="0.3">
      <c r="A18" s="8" t="s">
        <v>5</v>
      </c>
      <c r="B18" s="9">
        <v>221</v>
      </c>
      <c r="C18" s="9">
        <v>170</v>
      </c>
      <c r="D18" s="9">
        <v>286</v>
      </c>
      <c r="E18" s="9">
        <v>421</v>
      </c>
      <c r="F18" s="9">
        <v>612</v>
      </c>
    </row>
    <row r="19" spans="1:6" ht="15.6" customHeight="1" x14ac:dyDescent="0.3">
      <c r="A19" s="12" t="s">
        <v>7</v>
      </c>
      <c r="B19" s="14">
        <v>-1612</v>
      </c>
      <c r="C19" s="14">
        <v>-3629</v>
      </c>
      <c r="D19" s="14">
        <v>-4179</v>
      </c>
      <c r="E19" s="14">
        <v>-2350</v>
      </c>
      <c r="F19" s="14">
        <v>-3117</v>
      </c>
    </row>
    <row r="20" spans="1:6" ht="15.6" customHeight="1" x14ac:dyDescent="0.3">
      <c r="A20" s="8" t="s">
        <v>66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</row>
    <row r="21" spans="1:6" ht="15.6" customHeight="1" x14ac:dyDescent="0.3">
      <c r="A21" s="12" t="s">
        <v>67</v>
      </c>
      <c r="B21" s="14">
        <v>-1617</v>
      </c>
      <c r="C21" s="14">
        <v>-3629</v>
      </c>
      <c r="D21" s="14">
        <v>-4179</v>
      </c>
      <c r="E21" s="14">
        <v>-2350</v>
      </c>
      <c r="F21" s="14">
        <v>-3117</v>
      </c>
    </row>
    <row r="22" spans="1:6" ht="15.6" customHeight="1" x14ac:dyDescent="0.3">
      <c r="A22" s="8" t="s">
        <v>68</v>
      </c>
      <c r="B22" s="11">
        <v>-1612</v>
      </c>
      <c r="C22" s="11">
        <v>-3629</v>
      </c>
      <c r="D22" s="11">
        <v>-4179</v>
      </c>
      <c r="E22" s="11">
        <v>-2350</v>
      </c>
      <c r="F22" s="11">
        <v>-3117</v>
      </c>
    </row>
    <row r="23" spans="1:6" ht="15.6" customHeight="1" x14ac:dyDescent="0.3">
      <c r="A23" s="8" t="s">
        <v>69</v>
      </c>
      <c r="B23" s="9">
        <v>-5</v>
      </c>
      <c r="C23" s="9">
        <v>0</v>
      </c>
      <c r="D23" s="9">
        <v>0</v>
      </c>
      <c r="E23" s="9">
        <v>0</v>
      </c>
      <c r="F23" s="9">
        <v>0</v>
      </c>
    </row>
    <row r="24" spans="1:6" ht="15.6" customHeight="1" x14ac:dyDescent="0.3">
      <c r="A24" s="8" t="s">
        <v>70</v>
      </c>
      <c r="B24" s="11">
        <v>-1617</v>
      </c>
      <c r="C24" s="11">
        <v>-3629</v>
      </c>
      <c r="D24" s="11">
        <v>-4179</v>
      </c>
      <c r="E24" s="11">
        <v>-2350</v>
      </c>
      <c r="F24" s="11">
        <v>-3117</v>
      </c>
    </row>
    <row r="25" spans="1:6" ht="15.6" customHeight="1" x14ac:dyDescent="0.3">
      <c r="A25" s="8" t="s">
        <v>71</v>
      </c>
      <c r="B25" s="11">
        <v>-1617</v>
      </c>
      <c r="C25" s="11">
        <v>-3629</v>
      </c>
      <c r="D25" s="11">
        <v>-4179</v>
      </c>
      <c r="E25" s="11">
        <v>-2350</v>
      </c>
      <c r="F25" s="11">
        <v>-3117</v>
      </c>
    </row>
    <row r="26" spans="1:6" ht="15.6" customHeight="1" x14ac:dyDescent="0.3">
      <c r="A26" s="8" t="s">
        <v>72</v>
      </c>
      <c r="B26" s="9">
        <v>-148</v>
      </c>
      <c r="C26" s="9">
        <v>-110</v>
      </c>
      <c r="D26" s="9">
        <v>-12</v>
      </c>
      <c r="E26" s="9">
        <v>-46</v>
      </c>
      <c r="F26" s="9">
        <v>-12</v>
      </c>
    </row>
    <row r="27" spans="1:6" ht="15.6" customHeight="1" x14ac:dyDescent="0.3">
      <c r="A27" s="8" t="s">
        <v>73</v>
      </c>
      <c r="B27" s="11">
        <v>-1469</v>
      </c>
      <c r="C27" s="11">
        <v>-3519</v>
      </c>
      <c r="D27" s="11">
        <v>-4167</v>
      </c>
      <c r="E27" s="11">
        <v>-2304</v>
      </c>
      <c r="F27" s="11">
        <v>-3105</v>
      </c>
    </row>
    <row r="28" spans="1:6" ht="15.6" customHeight="1" x14ac:dyDescent="0.3">
      <c r="A28" s="8" t="s">
        <v>74</v>
      </c>
      <c r="B28" s="9"/>
      <c r="C28" s="9"/>
      <c r="D28" s="9"/>
      <c r="E28" s="9"/>
      <c r="F28" s="9">
        <v>-13.63</v>
      </c>
    </row>
    <row r="31" spans="1:6" ht="15.6" customHeight="1" x14ac:dyDescent="0.3">
      <c r="C31" t="s">
        <v>24</v>
      </c>
    </row>
    <row r="32" spans="1:6" ht="15.6" customHeight="1" x14ac:dyDescent="0.3">
      <c r="A32" s="5" t="s">
        <v>25</v>
      </c>
    </row>
    <row r="33" spans="1:6" ht="15.6" customHeight="1" x14ac:dyDescent="0.3">
      <c r="A33" s="8" t="s">
        <v>26</v>
      </c>
      <c r="B33" s="9">
        <v>0.01</v>
      </c>
      <c r="C33" s="9">
        <v>0.86</v>
      </c>
      <c r="D33" s="9">
        <v>3</v>
      </c>
      <c r="E33" s="9">
        <v>3</v>
      </c>
      <c r="F33" s="9">
        <v>229</v>
      </c>
    </row>
    <row r="34" spans="1:6" ht="15.6" customHeight="1" x14ac:dyDescent="0.3">
      <c r="A34" s="8" t="s">
        <v>10</v>
      </c>
      <c r="B34" s="11">
        <v>1736</v>
      </c>
      <c r="C34" s="11">
        <v>-3296</v>
      </c>
      <c r="D34" s="11">
        <v>-6509</v>
      </c>
      <c r="E34" s="11">
        <v>-7785</v>
      </c>
      <c r="F34" s="11">
        <v>9991</v>
      </c>
    </row>
    <row r="35" spans="1:6" ht="15.6" customHeight="1" x14ac:dyDescent="0.3">
      <c r="A35" s="12" t="s">
        <v>27</v>
      </c>
      <c r="B35" s="13">
        <v>93</v>
      </c>
      <c r="C35" s="14">
        <v>16071</v>
      </c>
      <c r="D35" s="14">
        <v>16162</v>
      </c>
      <c r="E35" s="14">
        <v>16437</v>
      </c>
      <c r="F35" s="14">
        <v>1703</v>
      </c>
    </row>
    <row r="36" spans="1:6" ht="15.6" customHeight="1" x14ac:dyDescent="0.3">
      <c r="A36" s="8" t="s">
        <v>28</v>
      </c>
      <c r="B36" s="9">
        <v>66</v>
      </c>
      <c r="C36" s="9">
        <v>0</v>
      </c>
      <c r="D36" s="9">
        <v>0</v>
      </c>
      <c r="E36" s="9">
        <v>96</v>
      </c>
      <c r="F36" s="9">
        <v>0</v>
      </c>
    </row>
    <row r="37" spans="1:6" ht="15.6" customHeight="1" x14ac:dyDescent="0.3">
      <c r="A37" s="8" t="s">
        <v>29</v>
      </c>
      <c r="B37" s="9">
        <v>25</v>
      </c>
      <c r="C37" s="9">
        <v>0</v>
      </c>
      <c r="D37" s="9">
        <v>0</v>
      </c>
      <c r="E37" s="9">
        <v>115</v>
      </c>
      <c r="F37" s="9">
        <v>28</v>
      </c>
    </row>
    <row r="38" spans="1:6" ht="15.6" customHeight="1" x14ac:dyDescent="0.3">
      <c r="A38" s="8" t="s">
        <v>30</v>
      </c>
      <c r="B38" s="9">
        <v>0</v>
      </c>
      <c r="C38" s="9">
        <v>508</v>
      </c>
      <c r="D38" s="9">
        <v>600</v>
      </c>
      <c r="E38" s="9">
        <v>653</v>
      </c>
      <c r="F38" s="11">
        <v>1675</v>
      </c>
    </row>
    <row r="39" spans="1:6" ht="15.6" customHeight="1" x14ac:dyDescent="0.3">
      <c r="A39" s="8" t="s">
        <v>31</v>
      </c>
      <c r="B39" s="9">
        <v>1</v>
      </c>
      <c r="C39" s="11">
        <v>15563</v>
      </c>
      <c r="D39" s="11">
        <v>15563</v>
      </c>
      <c r="E39" s="11">
        <v>15573</v>
      </c>
      <c r="F39" s="9">
        <v>0</v>
      </c>
    </row>
    <row r="40" spans="1:6" ht="15.6" customHeight="1" x14ac:dyDescent="0.3">
      <c r="A40" s="8" t="s">
        <v>32</v>
      </c>
      <c r="B40" s="9">
        <v>1</v>
      </c>
      <c r="C40" s="11">
        <v>15563</v>
      </c>
      <c r="D40" s="11">
        <v>15563</v>
      </c>
      <c r="E40" s="11">
        <v>15573</v>
      </c>
      <c r="F40" s="9"/>
    </row>
    <row r="41" spans="1:6" ht="15.6" customHeight="1" x14ac:dyDescent="0.3">
      <c r="A41" s="8" t="s">
        <v>33</v>
      </c>
      <c r="B41" s="11">
        <v>1086</v>
      </c>
      <c r="C41" s="11">
        <v>1637</v>
      </c>
      <c r="D41" s="11">
        <v>1624</v>
      </c>
      <c r="E41" s="11">
        <v>1874</v>
      </c>
      <c r="F41" s="11">
        <v>3283</v>
      </c>
    </row>
    <row r="42" spans="1:6" ht="15.6" customHeight="1" x14ac:dyDescent="0.3">
      <c r="A42" s="12" t="s">
        <v>34</v>
      </c>
      <c r="B42" s="14">
        <v>2915</v>
      </c>
      <c r="C42" s="14">
        <v>14412</v>
      </c>
      <c r="D42" s="14">
        <v>11281</v>
      </c>
      <c r="E42" s="14">
        <v>10529</v>
      </c>
      <c r="F42" s="14">
        <v>15205</v>
      </c>
    </row>
    <row r="43" spans="1:6" ht="15.6" customHeight="1" x14ac:dyDescent="0.3">
      <c r="A43" s="12"/>
      <c r="B43" s="14"/>
      <c r="C43" s="14"/>
      <c r="D43" s="14"/>
      <c r="E43" s="14"/>
      <c r="F43" s="14"/>
    </row>
    <row r="44" spans="1:6" ht="15.6" customHeight="1" x14ac:dyDescent="0.3">
      <c r="A44" s="12" t="s">
        <v>35</v>
      </c>
      <c r="B44" s="13">
        <v>747</v>
      </c>
      <c r="C44" s="13">
        <v>801</v>
      </c>
      <c r="D44" s="14">
        <v>1505</v>
      </c>
      <c r="E44" s="14">
        <v>2041</v>
      </c>
      <c r="F44" s="14">
        <v>3631</v>
      </c>
    </row>
    <row r="45" spans="1:6" ht="15.6" customHeight="1" x14ac:dyDescent="0.3">
      <c r="A45" s="8" t="s">
        <v>36</v>
      </c>
      <c r="B45" s="9">
        <v>853</v>
      </c>
      <c r="C45" s="9">
        <v>946</v>
      </c>
      <c r="D45" s="11">
        <v>1100</v>
      </c>
      <c r="E45" s="11">
        <v>1213</v>
      </c>
      <c r="F45" s="9"/>
    </row>
    <row r="46" spans="1:6" ht="15.6" customHeight="1" x14ac:dyDescent="0.3">
      <c r="A46" s="8" t="s">
        <v>37</v>
      </c>
      <c r="B46" s="9">
        <v>61</v>
      </c>
      <c r="C46" s="9">
        <v>64</v>
      </c>
      <c r="D46" s="9">
        <v>54</v>
      </c>
      <c r="E46" s="9">
        <v>11</v>
      </c>
      <c r="F46" s="9"/>
    </row>
    <row r="47" spans="1:6" ht="15.6" customHeight="1" x14ac:dyDescent="0.3">
      <c r="A47" s="8" t="s">
        <v>38</v>
      </c>
      <c r="B47" s="9">
        <v>41</v>
      </c>
      <c r="C47" s="9">
        <v>136</v>
      </c>
      <c r="D47" s="9">
        <v>176</v>
      </c>
      <c r="E47" s="9">
        <v>230</v>
      </c>
      <c r="F47" s="9"/>
    </row>
    <row r="48" spans="1:6" ht="15.6" customHeight="1" x14ac:dyDescent="0.3">
      <c r="A48" s="8" t="s">
        <v>39</v>
      </c>
      <c r="B48" s="9">
        <v>86</v>
      </c>
      <c r="C48" s="9">
        <v>123</v>
      </c>
      <c r="D48" s="9">
        <v>141</v>
      </c>
      <c r="E48" s="9">
        <v>125</v>
      </c>
      <c r="F48" s="9"/>
    </row>
    <row r="49" spans="1:6" ht="15.6" customHeight="1" x14ac:dyDescent="0.3">
      <c r="A49" s="8" t="s">
        <v>40</v>
      </c>
      <c r="B49" s="9">
        <v>14</v>
      </c>
      <c r="C49" s="9">
        <v>33</v>
      </c>
      <c r="D49" s="9">
        <v>49</v>
      </c>
      <c r="E49" s="9">
        <v>205</v>
      </c>
      <c r="F49" s="9"/>
    </row>
    <row r="50" spans="1:6" ht="15.6" customHeight="1" x14ac:dyDescent="0.3">
      <c r="A50" s="8" t="s">
        <v>41</v>
      </c>
      <c r="B50" s="9">
        <v>184</v>
      </c>
      <c r="C50" s="9">
        <v>203</v>
      </c>
      <c r="D50" s="9">
        <v>696</v>
      </c>
      <c r="E50" s="11">
        <v>1076</v>
      </c>
      <c r="F50" s="9">
        <v>947</v>
      </c>
    </row>
    <row r="51" spans="1:6" ht="15.6" customHeight="1" x14ac:dyDescent="0.3">
      <c r="A51" s="8" t="s">
        <v>42</v>
      </c>
      <c r="B51" s="9">
        <v>29</v>
      </c>
      <c r="C51" s="9">
        <v>33</v>
      </c>
      <c r="D51" s="9">
        <v>199</v>
      </c>
      <c r="E51" s="9">
        <v>240</v>
      </c>
      <c r="F51" s="9"/>
    </row>
    <row r="52" spans="1:6" ht="15.6" customHeight="1" x14ac:dyDescent="0.3">
      <c r="A52" s="12" t="s">
        <v>43</v>
      </c>
      <c r="B52" s="14">
        <v>1269</v>
      </c>
      <c r="C52" s="14">
        <v>1539</v>
      </c>
      <c r="D52" s="14">
        <v>2414</v>
      </c>
      <c r="E52" s="14">
        <v>3100</v>
      </c>
      <c r="F52" s="13"/>
    </row>
    <row r="53" spans="1:6" ht="15.6" customHeight="1" x14ac:dyDescent="0.3">
      <c r="A53" s="8" t="s">
        <v>44</v>
      </c>
      <c r="B53" s="9">
        <v>522</v>
      </c>
      <c r="C53" s="9">
        <v>738</v>
      </c>
      <c r="D53" s="9">
        <v>909</v>
      </c>
      <c r="E53" s="11">
        <v>1059</v>
      </c>
      <c r="F53" s="9"/>
    </row>
    <row r="54" spans="1:6" ht="15.6" customHeight="1" x14ac:dyDescent="0.3">
      <c r="A54" s="8" t="s">
        <v>45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</row>
    <row r="55" spans="1:6" ht="15.6" customHeight="1" x14ac:dyDescent="0.3">
      <c r="A55" s="8" t="s">
        <v>11</v>
      </c>
      <c r="B55" s="9">
        <v>925</v>
      </c>
      <c r="C55" s="11">
        <v>10348</v>
      </c>
      <c r="D55" s="11">
        <v>6541</v>
      </c>
      <c r="E55" s="11">
        <v>5171</v>
      </c>
      <c r="F55" s="11">
        <v>2677</v>
      </c>
    </row>
    <row r="56" spans="1:6" ht="15.6" customHeight="1" x14ac:dyDescent="0.3">
      <c r="A56" s="12" t="s">
        <v>46</v>
      </c>
      <c r="B56" s="14">
        <v>1243</v>
      </c>
      <c r="C56" s="14">
        <v>3263</v>
      </c>
      <c r="D56" s="14">
        <v>3235</v>
      </c>
      <c r="E56" s="14">
        <v>3317</v>
      </c>
      <c r="F56" s="14">
        <v>8897</v>
      </c>
    </row>
    <row r="57" spans="1:6" ht="15.6" customHeight="1" x14ac:dyDescent="0.3">
      <c r="A57" s="8" t="s">
        <v>47</v>
      </c>
      <c r="B57" s="9">
        <v>16</v>
      </c>
      <c r="C57" s="9">
        <v>24</v>
      </c>
      <c r="D57" s="9">
        <v>11</v>
      </c>
      <c r="E57" s="9">
        <v>49</v>
      </c>
      <c r="F57" s="9">
        <v>55</v>
      </c>
    </row>
    <row r="58" spans="1:6" ht="15.6" customHeight="1" x14ac:dyDescent="0.3">
      <c r="A58" s="8" t="s">
        <v>48</v>
      </c>
      <c r="B58" s="9">
        <v>165</v>
      </c>
      <c r="C58" s="11">
        <v>1112</v>
      </c>
      <c r="D58" s="11">
        <v>1062</v>
      </c>
      <c r="E58" s="9">
        <v>964</v>
      </c>
      <c r="F58" s="11">
        <v>2463</v>
      </c>
    </row>
    <row r="59" spans="1:6" ht="15.6" customHeight="1" x14ac:dyDescent="0.3">
      <c r="A59" s="8" t="s">
        <v>49</v>
      </c>
      <c r="B59" s="9">
        <v>702</v>
      </c>
      <c r="C59" s="11">
        <v>1104</v>
      </c>
      <c r="D59" s="9">
        <v>864</v>
      </c>
      <c r="E59" s="9">
        <v>891</v>
      </c>
      <c r="F59" s="11">
        <v>3300</v>
      </c>
    </row>
    <row r="60" spans="1:6" ht="15.6" customHeight="1" x14ac:dyDescent="0.3">
      <c r="A60" s="8" t="s">
        <v>50</v>
      </c>
      <c r="B60" s="9">
        <v>0</v>
      </c>
      <c r="C60" s="9">
        <v>264</v>
      </c>
      <c r="D60" s="9">
        <v>168</v>
      </c>
      <c r="E60" s="9">
        <v>140</v>
      </c>
      <c r="F60" s="9">
        <v>888</v>
      </c>
    </row>
    <row r="61" spans="1:6" ht="15.6" customHeight="1" x14ac:dyDescent="0.3">
      <c r="A61" s="8" t="s">
        <v>51</v>
      </c>
      <c r="B61" s="9">
        <v>359</v>
      </c>
      <c r="C61" s="9">
        <v>759</v>
      </c>
      <c r="D61" s="11">
        <v>1130</v>
      </c>
      <c r="E61" s="11">
        <v>1273</v>
      </c>
      <c r="F61" s="11">
        <v>2191</v>
      </c>
    </row>
    <row r="62" spans="1:6" ht="15.6" customHeight="1" x14ac:dyDescent="0.3">
      <c r="A62" s="12" t="s">
        <v>52</v>
      </c>
      <c r="B62" s="14">
        <v>2915</v>
      </c>
      <c r="C62" s="14">
        <v>14412</v>
      </c>
      <c r="D62" s="14">
        <v>11281</v>
      </c>
      <c r="E62" s="14">
        <v>10529</v>
      </c>
      <c r="F62" s="14">
        <v>15205</v>
      </c>
    </row>
    <row r="65" spans="1:6" ht="15.6" customHeight="1" x14ac:dyDescent="0.3">
      <c r="C65" t="s">
        <v>166</v>
      </c>
    </row>
    <row r="66" spans="1:6" ht="15.6" customHeight="1" x14ac:dyDescent="0.3">
      <c r="A66" s="12" t="s">
        <v>12</v>
      </c>
      <c r="B66" s="14">
        <v>-1175</v>
      </c>
      <c r="C66" s="14">
        <v>-3900</v>
      </c>
      <c r="D66" s="14">
        <v>-4060</v>
      </c>
      <c r="E66" s="14">
        <v>-1313</v>
      </c>
      <c r="F66" s="14">
        <v>-2169</v>
      </c>
    </row>
    <row r="67" spans="1:6" ht="15.6" customHeight="1" x14ac:dyDescent="0.3">
      <c r="A67" s="12" t="s">
        <v>76</v>
      </c>
      <c r="B67" s="14">
        <v>-1391</v>
      </c>
      <c r="C67" s="14">
        <v>-3154</v>
      </c>
      <c r="D67" s="14">
        <v>-3901</v>
      </c>
      <c r="E67" s="14">
        <v>-1515</v>
      </c>
      <c r="F67" s="14">
        <v>-1587</v>
      </c>
    </row>
    <row r="68" spans="1:6" ht="15.6" customHeight="1" x14ac:dyDescent="0.3">
      <c r="A68" s="8" t="s">
        <v>21</v>
      </c>
      <c r="B68" s="9">
        <v>-48</v>
      </c>
      <c r="C68" s="9">
        <v>-957</v>
      </c>
      <c r="D68" s="9">
        <v>41</v>
      </c>
      <c r="E68" s="9">
        <v>56</v>
      </c>
      <c r="F68" s="11">
        <v>-1521</v>
      </c>
    </row>
    <row r="69" spans="1:6" ht="15.6" customHeight="1" x14ac:dyDescent="0.3">
      <c r="A69" s="8" t="s">
        <v>16</v>
      </c>
      <c r="B69" s="9">
        <v>12</v>
      </c>
      <c r="C69" s="9">
        <v>-8</v>
      </c>
      <c r="D69" s="9">
        <v>7</v>
      </c>
      <c r="E69" s="9">
        <v>-13</v>
      </c>
      <c r="F69" s="9">
        <v>-7</v>
      </c>
    </row>
    <row r="70" spans="1:6" ht="15.6" customHeight="1" x14ac:dyDescent="0.3">
      <c r="A70" s="8" t="s">
        <v>77</v>
      </c>
      <c r="B70" s="9">
        <v>95</v>
      </c>
      <c r="C70" s="9">
        <v>608</v>
      </c>
      <c r="D70" s="9">
        <v>-66</v>
      </c>
      <c r="E70" s="9">
        <v>7</v>
      </c>
      <c r="F70" s="9">
        <v>942</v>
      </c>
    </row>
    <row r="71" spans="1:6" ht="15.6" customHeight="1" x14ac:dyDescent="0.3">
      <c r="A71" s="8" t="s">
        <v>78</v>
      </c>
      <c r="B71" s="9">
        <v>80</v>
      </c>
      <c r="C71" s="9">
        <v>-331</v>
      </c>
      <c r="D71" s="9">
        <v>-96</v>
      </c>
      <c r="E71" s="9">
        <v>148</v>
      </c>
      <c r="F71" s="9">
        <v>-37</v>
      </c>
    </row>
    <row r="72" spans="1:6" ht="15.6" customHeight="1" x14ac:dyDescent="0.3">
      <c r="A72" s="12" t="s">
        <v>79</v>
      </c>
      <c r="B72" s="13">
        <v>140</v>
      </c>
      <c r="C72" s="13">
        <v>-688</v>
      </c>
      <c r="D72" s="13">
        <v>-114</v>
      </c>
      <c r="E72" s="13">
        <v>199</v>
      </c>
      <c r="F72" s="13">
        <v>-622</v>
      </c>
    </row>
    <row r="73" spans="1:6" ht="15.6" customHeight="1" x14ac:dyDescent="0.3">
      <c r="A73" s="8" t="s">
        <v>80</v>
      </c>
      <c r="B73" s="9">
        <v>-29</v>
      </c>
      <c r="C73" s="9">
        <v>0</v>
      </c>
      <c r="D73" s="9">
        <v>0</v>
      </c>
      <c r="E73" s="9">
        <v>0</v>
      </c>
      <c r="F73" s="9">
        <v>0</v>
      </c>
    </row>
    <row r="74" spans="1:6" ht="15.6" customHeight="1" x14ac:dyDescent="0.3">
      <c r="A74" s="8" t="s">
        <v>81</v>
      </c>
      <c r="B74" s="9">
        <v>5</v>
      </c>
      <c r="C74" s="9">
        <v>-59</v>
      </c>
      <c r="D74" s="9">
        <v>-45</v>
      </c>
      <c r="E74" s="9">
        <v>4</v>
      </c>
      <c r="F74" s="9">
        <v>40</v>
      </c>
    </row>
    <row r="75" spans="1:6" ht="15.6" customHeight="1" x14ac:dyDescent="0.3">
      <c r="A75" s="8" t="s">
        <v>82</v>
      </c>
      <c r="B75" s="9">
        <v>100</v>
      </c>
      <c r="C75" s="9">
        <v>0</v>
      </c>
      <c r="D75" s="9">
        <v>0</v>
      </c>
      <c r="E75" s="9">
        <v>0</v>
      </c>
      <c r="F75" s="9">
        <v>0</v>
      </c>
    </row>
    <row r="76" spans="1:6" ht="15.6" customHeight="1" x14ac:dyDescent="0.3">
      <c r="A76" s="12" t="s">
        <v>13</v>
      </c>
      <c r="B76" s="14">
        <v>1282</v>
      </c>
      <c r="C76" s="14">
        <v>-9160</v>
      </c>
      <c r="D76" s="14">
        <v>3968</v>
      </c>
      <c r="E76" s="14">
        <v>1472</v>
      </c>
      <c r="F76" s="14">
        <v>-1372</v>
      </c>
    </row>
    <row r="77" spans="1:6" ht="15.6" customHeight="1" x14ac:dyDescent="0.3">
      <c r="A77" s="8" t="s">
        <v>83</v>
      </c>
      <c r="B77" s="9">
        <v>0</v>
      </c>
      <c r="C77" s="9">
        <v>-291</v>
      </c>
      <c r="D77" s="9">
        <v>-168</v>
      </c>
      <c r="E77" s="9">
        <v>-352</v>
      </c>
      <c r="F77" s="9">
        <v>-751</v>
      </c>
    </row>
    <row r="78" spans="1:6" ht="15.6" customHeight="1" x14ac:dyDescent="0.3">
      <c r="A78" s="8" t="s">
        <v>84</v>
      </c>
      <c r="B78" s="9">
        <v>260</v>
      </c>
      <c r="C78" s="9">
        <v>64</v>
      </c>
      <c r="D78" s="9">
        <v>11</v>
      </c>
      <c r="E78" s="9">
        <v>8</v>
      </c>
      <c r="F78" s="9">
        <v>7</v>
      </c>
    </row>
    <row r="79" spans="1:6" ht="15.6" customHeight="1" x14ac:dyDescent="0.3">
      <c r="A79" s="8" t="s">
        <v>85</v>
      </c>
      <c r="B79" s="11">
        <v>-3704</v>
      </c>
      <c r="C79" s="11">
        <v>-21074</v>
      </c>
      <c r="D79" s="11">
        <v>-9768</v>
      </c>
      <c r="E79" s="11">
        <v>-8272</v>
      </c>
      <c r="F79" s="11">
        <v>-13392</v>
      </c>
    </row>
    <row r="80" spans="1:6" ht="15.6" customHeight="1" x14ac:dyDescent="0.3">
      <c r="A80" s="8" t="s">
        <v>86</v>
      </c>
      <c r="B80" s="11">
        <v>4715</v>
      </c>
      <c r="C80" s="11">
        <v>11888</v>
      </c>
      <c r="D80" s="11">
        <v>13844</v>
      </c>
      <c r="E80" s="11">
        <v>10012</v>
      </c>
      <c r="F80" s="11">
        <v>16014</v>
      </c>
    </row>
    <row r="81" spans="1:6" ht="15.6" customHeight="1" x14ac:dyDescent="0.3">
      <c r="A81" s="8" t="s">
        <v>87</v>
      </c>
      <c r="B81" s="9">
        <v>44</v>
      </c>
      <c r="C81" s="9">
        <v>20</v>
      </c>
      <c r="D81" s="9">
        <v>73</v>
      </c>
      <c r="E81" s="9">
        <v>76</v>
      </c>
      <c r="F81" s="9">
        <v>144</v>
      </c>
    </row>
    <row r="82" spans="1:6" ht="15.6" customHeight="1" x14ac:dyDescent="0.3">
      <c r="A82" s="8" t="s">
        <v>88</v>
      </c>
      <c r="B82" s="9">
        <v>0</v>
      </c>
      <c r="C82" s="9">
        <v>-2</v>
      </c>
      <c r="D82" s="9">
        <v>0</v>
      </c>
      <c r="E82" s="9">
        <v>0</v>
      </c>
      <c r="F82" s="9">
        <v>0</v>
      </c>
    </row>
    <row r="83" spans="1:6" ht="15.6" customHeight="1" x14ac:dyDescent="0.3">
      <c r="A83" s="8" t="s">
        <v>89</v>
      </c>
      <c r="B83" s="9">
        <v>0</v>
      </c>
      <c r="C83" s="9">
        <v>84</v>
      </c>
      <c r="D83" s="9">
        <v>0</v>
      </c>
      <c r="E83" s="9">
        <v>0</v>
      </c>
      <c r="F83" s="9">
        <v>0</v>
      </c>
    </row>
    <row r="84" spans="1:6" ht="15.6" customHeight="1" x14ac:dyDescent="0.3">
      <c r="A84" s="8" t="s">
        <v>90</v>
      </c>
      <c r="B84" s="9">
        <v>0</v>
      </c>
      <c r="C84" s="9">
        <v>0</v>
      </c>
      <c r="D84" s="9">
        <v>0</v>
      </c>
      <c r="E84" s="9">
        <v>-2</v>
      </c>
      <c r="F84" s="9">
        <v>0</v>
      </c>
    </row>
    <row r="85" spans="1:6" ht="15.6" customHeight="1" x14ac:dyDescent="0.3">
      <c r="A85" s="8" t="s">
        <v>91</v>
      </c>
      <c r="B85" s="9">
        <v>0</v>
      </c>
      <c r="C85" s="9">
        <v>0</v>
      </c>
      <c r="D85" s="9">
        <v>0</v>
      </c>
      <c r="E85" s="9">
        <v>-40</v>
      </c>
      <c r="F85" s="9">
        <v>0</v>
      </c>
    </row>
    <row r="86" spans="1:6" ht="15.6" customHeight="1" x14ac:dyDescent="0.3">
      <c r="A86" s="8" t="s">
        <v>92</v>
      </c>
      <c r="B86" s="9">
        <v>-33</v>
      </c>
      <c r="C86" s="9">
        <v>150</v>
      </c>
      <c r="D86" s="9">
        <v>-24</v>
      </c>
      <c r="E86" s="9">
        <v>41</v>
      </c>
      <c r="F86" s="11">
        <v>-3395</v>
      </c>
    </row>
    <row r="87" spans="1:6" ht="15.6" customHeight="1" x14ac:dyDescent="0.3">
      <c r="A87" s="12" t="s">
        <v>14</v>
      </c>
      <c r="B87" s="13">
        <v>14</v>
      </c>
      <c r="C87" s="14">
        <v>13634</v>
      </c>
      <c r="D87" s="13">
        <v>-172</v>
      </c>
      <c r="E87" s="13">
        <v>-123</v>
      </c>
      <c r="F87" s="14">
        <v>3903</v>
      </c>
    </row>
    <row r="88" spans="1:6" ht="15.6" customHeight="1" x14ac:dyDescent="0.3">
      <c r="A88" s="8" t="s">
        <v>93</v>
      </c>
      <c r="B88" s="9">
        <v>0</v>
      </c>
      <c r="C88" s="11">
        <v>13906</v>
      </c>
      <c r="D88" s="9">
        <v>0</v>
      </c>
      <c r="E88" s="9">
        <v>0</v>
      </c>
      <c r="F88" s="11">
        <v>4499</v>
      </c>
    </row>
    <row r="89" spans="1:6" ht="15.6" customHeight="1" x14ac:dyDescent="0.3">
      <c r="A89" s="8" t="s">
        <v>94</v>
      </c>
      <c r="B89" s="9">
        <v>164</v>
      </c>
      <c r="C89" s="9">
        <v>0</v>
      </c>
      <c r="D89" s="9">
        <v>0</v>
      </c>
      <c r="E89" s="9">
        <v>0</v>
      </c>
      <c r="F89" s="9">
        <v>0</v>
      </c>
    </row>
    <row r="90" spans="1:6" ht="15.6" customHeight="1" x14ac:dyDescent="0.3">
      <c r="A90" s="8" t="s">
        <v>95</v>
      </c>
      <c r="B90" s="9">
        <v>14</v>
      </c>
      <c r="C90" s="9">
        <v>0</v>
      </c>
      <c r="D90" s="9">
        <v>0</v>
      </c>
      <c r="E90" s="9">
        <v>0</v>
      </c>
      <c r="F90" s="9">
        <v>193</v>
      </c>
    </row>
    <row r="91" spans="1:6" ht="15.6" customHeight="1" x14ac:dyDescent="0.3">
      <c r="A91" s="8" t="s">
        <v>96</v>
      </c>
      <c r="B91" s="9">
        <v>-10</v>
      </c>
      <c r="C91" s="9">
        <v>-92</v>
      </c>
      <c r="D91" s="9">
        <v>0</v>
      </c>
      <c r="E91" s="9">
        <v>-290</v>
      </c>
      <c r="F91" s="9">
        <v>-357</v>
      </c>
    </row>
    <row r="92" spans="1:6" ht="15.6" customHeight="1" x14ac:dyDescent="0.3">
      <c r="A92" s="8" t="s">
        <v>97</v>
      </c>
      <c r="B92" s="9">
        <v>-7</v>
      </c>
      <c r="C92" s="9">
        <v>-47</v>
      </c>
      <c r="D92" s="9">
        <v>-26</v>
      </c>
      <c r="E92" s="9">
        <v>-67</v>
      </c>
      <c r="F92" s="9">
        <v>-211</v>
      </c>
    </row>
    <row r="93" spans="1:6" ht="15.6" customHeight="1" x14ac:dyDescent="0.3">
      <c r="A93" s="8" t="s">
        <v>98</v>
      </c>
      <c r="B93" s="9">
        <v>0</v>
      </c>
      <c r="C93" s="9">
        <v>-62</v>
      </c>
      <c r="D93" s="9">
        <v>-145</v>
      </c>
      <c r="E93" s="9">
        <v>-164</v>
      </c>
      <c r="F93" s="9">
        <v>-441</v>
      </c>
    </row>
    <row r="94" spans="1:6" ht="15.6" customHeight="1" x14ac:dyDescent="0.3">
      <c r="A94" s="8" t="s">
        <v>99</v>
      </c>
      <c r="B94" s="9">
        <v>-146</v>
      </c>
      <c r="C94" s="9">
        <v>-71</v>
      </c>
      <c r="D94" s="9">
        <v>0</v>
      </c>
      <c r="E94" s="9">
        <v>398</v>
      </c>
      <c r="F94" s="9">
        <v>220</v>
      </c>
    </row>
    <row r="95" spans="1:6" ht="15.6" customHeight="1" x14ac:dyDescent="0.3">
      <c r="A95" s="12" t="s">
        <v>15</v>
      </c>
      <c r="B95" s="13">
        <v>120</v>
      </c>
      <c r="C95" s="13">
        <v>574</v>
      </c>
      <c r="D95" s="13">
        <v>-264</v>
      </c>
      <c r="E95" s="13">
        <v>37</v>
      </c>
      <c r="F95" s="13">
        <v>361</v>
      </c>
    </row>
  </sheetData>
  <hyperlinks>
    <hyperlink ref="A1" r:id="rId1" location="profit-loss" display="https://www.screener.in/company/SWIGGY/ - profit-loss" xr:uid="{4D1C1B3E-B1FD-4241-A154-6462419D631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437E-B16E-4D41-BB36-95CC1FED446F}">
  <dimension ref="A1:F28"/>
  <sheetViews>
    <sheetView zoomScale="124" zoomScaleNormal="124" workbookViewId="0">
      <selection activeCell="B28" sqref="B28:F28"/>
    </sheetView>
  </sheetViews>
  <sheetFormatPr defaultRowHeight="14.4" x14ac:dyDescent="0.3"/>
  <cols>
    <col min="1" max="1" width="22.77734375" customWidth="1"/>
  </cols>
  <sheetData>
    <row r="1" spans="1:6" x14ac:dyDescent="0.3">
      <c r="A1" s="18" t="s">
        <v>100</v>
      </c>
      <c r="B1" s="19">
        <v>44256</v>
      </c>
      <c r="C1" s="19">
        <v>44621</v>
      </c>
      <c r="D1" s="19">
        <v>44986</v>
      </c>
      <c r="E1" s="19">
        <v>45352</v>
      </c>
      <c r="F1" s="19">
        <v>45717</v>
      </c>
    </row>
    <row r="2" spans="1:6" x14ac:dyDescent="0.3">
      <c r="A2" s="4" t="s">
        <v>26</v>
      </c>
      <c r="B2" s="4">
        <v>0.01</v>
      </c>
      <c r="C2" s="4">
        <v>0.86</v>
      </c>
      <c r="D2" s="4">
        <v>3</v>
      </c>
      <c r="E2" s="4">
        <v>3</v>
      </c>
      <c r="F2" s="4">
        <v>229</v>
      </c>
    </row>
    <row r="3" spans="1:6" x14ac:dyDescent="0.3">
      <c r="A3" s="4" t="s">
        <v>10</v>
      </c>
      <c r="B3" s="20">
        <v>1736</v>
      </c>
      <c r="C3" s="20">
        <v>-3296</v>
      </c>
      <c r="D3" s="20">
        <v>-6509</v>
      </c>
      <c r="E3" s="20">
        <v>-7785</v>
      </c>
      <c r="F3" s="20">
        <v>9991</v>
      </c>
    </row>
    <row r="4" spans="1:6" x14ac:dyDescent="0.3">
      <c r="A4" s="4" t="s">
        <v>18</v>
      </c>
      <c r="B4" s="4">
        <v>93</v>
      </c>
      <c r="C4" s="20">
        <v>16071</v>
      </c>
      <c r="D4" s="20">
        <v>16162</v>
      </c>
      <c r="E4" s="20">
        <v>16437</v>
      </c>
      <c r="F4" s="20">
        <v>1703</v>
      </c>
    </row>
    <row r="5" spans="1:6" x14ac:dyDescent="0.3">
      <c r="A5" s="4" t="s">
        <v>28</v>
      </c>
      <c r="B5" s="4">
        <v>66</v>
      </c>
      <c r="C5" s="4">
        <v>0</v>
      </c>
      <c r="D5" s="4">
        <v>0</v>
      </c>
      <c r="E5" s="4">
        <v>96</v>
      </c>
      <c r="F5" s="4">
        <v>0</v>
      </c>
    </row>
    <row r="6" spans="1:6" x14ac:dyDescent="0.3">
      <c r="A6" s="4" t="s">
        <v>29</v>
      </c>
      <c r="B6" s="4">
        <v>25</v>
      </c>
      <c r="C6" s="4">
        <v>0</v>
      </c>
      <c r="D6" s="4">
        <v>0</v>
      </c>
      <c r="E6" s="4">
        <v>115</v>
      </c>
      <c r="F6" s="4">
        <v>28</v>
      </c>
    </row>
    <row r="7" spans="1:6" x14ac:dyDescent="0.3">
      <c r="A7" s="4" t="s">
        <v>30</v>
      </c>
      <c r="B7" s="4">
        <v>0</v>
      </c>
      <c r="C7" s="4">
        <v>508</v>
      </c>
      <c r="D7" s="4">
        <v>600</v>
      </c>
      <c r="E7" s="4">
        <v>653</v>
      </c>
      <c r="F7" s="20">
        <v>1675</v>
      </c>
    </row>
    <row r="8" spans="1:6" x14ac:dyDescent="0.3">
      <c r="A8" s="4" t="s">
        <v>31</v>
      </c>
      <c r="B8" s="4">
        <v>1</v>
      </c>
      <c r="C8" s="20">
        <v>15563</v>
      </c>
      <c r="D8" s="20">
        <v>15563</v>
      </c>
      <c r="E8" s="20">
        <v>15573</v>
      </c>
      <c r="F8" s="4">
        <v>0</v>
      </c>
    </row>
    <row r="9" spans="1:6" x14ac:dyDescent="0.3">
      <c r="A9" s="4" t="s">
        <v>101</v>
      </c>
      <c r="B9" s="4">
        <v>348</v>
      </c>
      <c r="C9" s="4">
        <v>956</v>
      </c>
      <c r="D9" s="4">
        <v>873</v>
      </c>
      <c r="E9" s="4">
        <v>881</v>
      </c>
      <c r="F9" s="20">
        <v>1818</v>
      </c>
    </row>
    <row r="10" spans="1:6" x14ac:dyDescent="0.3">
      <c r="A10" s="4" t="s">
        <v>102</v>
      </c>
      <c r="B10" s="4">
        <v>0</v>
      </c>
      <c r="C10" s="4">
        <v>0</v>
      </c>
      <c r="D10" s="4">
        <v>13</v>
      </c>
      <c r="E10" s="4">
        <v>6</v>
      </c>
      <c r="F10" s="4">
        <v>0</v>
      </c>
    </row>
    <row r="11" spans="1:6" x14ac:dyDescent="0.3">
      <c r="A11" s="4" t="s">
        <v>19</v>
      </c>
      <c r="B11" s="4">
        <v>738</v>
      </c>
      <c r="C11" s="4">
        <v>681</v>
      </c>
      <c r="D11" s="4">
        <v>738</v>
      </c>
      <c r="E11" s="4">
        <v>987</v>
      </c>
      <c r="F11" s="20">
        <v>1465</v>
      </c>
    </row>
    <row r="12" spans="1:6" x14ac:dyDescent="0.3">
      <c r="A12" s="4" t="s">
        <v>34</v>
      </c>
      <c r="B12" s="20">
        <v>2915</v>
      </c>
      <c r="C12" s="20">
        <v>14412</v>
      </c>
      <c r="D12" s="20">
        <v>11281</v>
      </c>
      <c r="E12" s="20">
        <v>10529</v>
      </c>
      <c r="F12" s="20">
        <v>15205</v>
      </c>
    </row>
    <row r="13" spans="1:6" x14ac:dyDescent="0.3">
      <c r="A13" s="4" t="s">
        <v>103</v>
      </c>
      <c r="B13" s="4">
        <v>747</v>
      </c>
      <c r="C13" s="4">
        <v>801</v>
      </c>
      <c r="D13" s="20">
        <v>1505</v>
      </c>
      <c r="E13" s="20">
        <v>2041</v>
      </c>
      <c r="F13" s="20">
        <v>3631</v>
      </c>
    </row>
    <row r="14" spans="1:6" x14ac:dyDescent="0.3">
      <c r="A14" s="4" t="s">
        <v>41</v>
      </c>
      <c r="B14" s="4">
        <v>184</v>
      </c>
      <c r="C14" s="4">
        <v>203</v>
      </c>
      <c r="D14" s="4">
        <v>696</v>
      </c>
      <c r="E14" s="20">
        <v>1076</v>
      </c>
      <c r="F14" s="4">
        <v>947</v>
      </c>
    </row>
    <row r="15" spans="1:6" x14ac:dyDescent="0.3">
      <c r="A15" s="4" t="s">
        <v>43</v>
      </c>
      <c r="B15" s="20">
        <v>1269</v>
      </c>
      <c r="C15" s="20">
        <v>1539</v>
      </c>
      <c r="D15" s="20">
        <v>2414</v>
      </c>
      <c r="E15" s="20">
        <v>3100</v>
      </c>
      <c r="F15" s="4">
        <v>0</v>
      </c>
    </row>
    <row r="16" spans="1:6" x14ac:dyDescent="0.3">
      <c r="A16" s="4" t="s">
        <v>44</v>
      </c>
      <c r="B16" s="4">
        <v>522</v>
      </c>
      <c r="C16" s="4">
        <v>738</v>
      </c>
      <c r="D16" s="4">
        <v>909</v>
      </c>
      <c r="E16" s="20">
        <v>1059</v>
      </c>
      <c r="F16" s="4">
        <v>0</v>
      </c>
    </row>
    <row r="17" spans="1:6" x14ac:dyDescent="0.3">
      <c r="A17" s="4" t="s">
        <v>45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3">
      <c r="A18" s="4" t="s">
        <v>11</v>
      </c>
      <c r="B18" s="4">
        <v>925</v>
      </c>
      <c r="C18" s="20">
        <v>10348</v>
      </c>
      <c r="D18" s="20">
        <v>6541</v>
      </c>
      <c r="E18" s="20">
        <v>5171</v>
      </c>
      <c r="F18" s="20">
        <v>2677</v>
      </c>
    </row>
    <row r="19" spans="1:6" x14ac:dyDescent="0.3">
      <c r="A19" s="4" t="s">
        <v>47</v>
      </c>
      <c r="B19" s="4">
        <v>16</v>
      </c>
      <c r="C19" s="4">
        <v>24</v>
      </c>
      <c r="D19" s="4">
        <v>11</v>
      </c>
      <c r="E19" s="4">
        <v>49</v>
      </c>
      <c r="F19" s="4">
        <v>55</v>
      </c>
    </row>
    <row r="20" spans="1:6" x14ac:dyDescent="0.3">
      <c r="A20" s="4" t="s">
        <v>104</v>
      </c>
      <c r="B20" s="4">
        <v>165</v>
      </c>
      <c r="C20" s="20">
        <v>1112</v>
      </c>
      <c r="D20" s="20">
        <v>1062</v>
      </c>
      <c r="E20" s="4">
        <v>964</v>
      </c>
      <c r="F20" s="20">
        <v>2463</v>
      </c>
    </row>
    <row r="21" spans="1:6" x14ac:dyDescent="0.3">
      <c r="A21" s="4" t="s">
        <v>49</v>
      </c>
      <c r="B21" s="4">
        <v>702</v>
      </c>
      <c r="C21" s="20">
        <v>1104</v>
      </c>
      <c r="D21" s="4">
        <v>864</v>
      </c>
      <c r="E21" s="4">
        <v>891</v>
      </c>
      <c r="F21" s="20">
        <v>3300</v>
      </c>
    </row>
    <row r="22" spans="1:6" x14ac:dyDescent="0.3">
      <c r="A22" s="4" t="s">
        <v>105</v>
      </c>
      <c r="B22" s="4">
        <v>0</v>
      </c>
      <c r="C22" s="4">
        <v>264</v>
      </c>
      <c r="D22" s="4">
        <v>168</v>
      </c>
      <c r="E22" s="4">
        <v>140</v>
      </c>
      <c r="F22" s="4">
        <v>888</v>
      </c>
    </row>
    <row r="23" spans="1:6" x14ac:dyDescent="0.3">
      <c r="A23" s="4" t="s">
        <v>20</v>
      </c>
      <c r="B23" s="4">
        <v>359</v>
      </c>
      <c r="C23" s="4">
        <v>759</v>
      </c>
      <c r="D23" s="20">
        <v>1130</v>
      </c>
      <c r="E23" s="20">
        <v>1273</v>
      </c>
      <c r="F23" s="20">
        <v>2191</v>
      </c>
    </row>
    <row r="24" spans="1:6" x14ac:dyDescent="0.3">
      <c r="A24" s="4" t="s">
        <v>52</v>
      </c>
      <c r="B24" s="20">
        <v>2915</v>
      </c>
      <c r="C24" s="20">
        <v>14412</v>
      </c>
      <c r="D24" s="20">
        <v>11281</v>
      </c>
      <c r="E24" s="20">
        <v>10529</v>
      </c>
      <c r="F24" s="20">
        <v>15205</v>
      </c>
    </row>
    <row r="27" spans="1:6" x14ac:dyDescent="0.3">
      <c r="A27" s="4" t="s">
        <v>161</v>
      </c>
      <c r="B27">
        <f>SUM(B19:B23)</f>
        <v>1242</v>
      </c>
      <c r="C27">
        <f t="shared" ref="C27:F27" si="0">SUM(C19:C23)</f>
        <v>3263</v>
      </c>
      <c r="D27">
        <f t="shared" si="0"/>
        <v>3235</v>
      </c>
      <c r="E27">
        <f t="shared" si="0"/>
        <v>3317</v>
      </c>
      <c r="F27">
        <f t="shared" si="0"/>
        <v>8897</v>
      </c>
    </row>
    <row r="28" spans="1:6" x14ac:dyDescent="0.3">
      <c r="A28" s="4" t="s">
        <v>160</v>
      </c>
      <c r="B28">
        <f>SUM(B6,B7,B9,B10)</f>
        <v>373</v>
      </c>
      <c r="C28">
        <f t="shared" ref="C28:F28" si="1">SUM(C6,C7,C9,C10)</f>
        <v>1464</v>
      </c>
      <c r="D28">
        <f t="shared" si="1"/>
        <v>1486</v>
      </c>
      <c r="E28">
        <f t="shared" si="1"/>
        <v>1655</v>
      </c>
      <c r="F28">
        <f t="shared" si="1"/>
        <v>3521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B176-D511-40F3-84A9-8C1A9FFE0332}">
  <dimension ref="A1:G36"/>
  <sheetViews>
    <sheetView tabSelected="1" zoomScale="124" zoomScaleNormal="124" workbookViewId="0">
      <selection activeCell="H3" sqref="H3"/>
    </sheetView>
  </sheetViews>
  <sheetFormatPr defaultColWidth="21.33203125" defaultRowHeight="14.4" customHeight="1" x14ac:dyDescent="0.3"/>
  <cols>
    <col min="2" max="2" width="11.88671875" customWidth="1"/>
    <col min="3" max="3" width="12" customWidth="1"/>
    <col min="4" max="6" width="11.88671875" customWidth="1"/>
  </cols>
  <sheetData>
    <row r="1" spans="1:7" ht="14.4" customHeight="1" x14ac:dyDescent="0.3">
      <c r="A1" s="18" t="s">
        <v>100</v>
      </c>
      <c r="B1" s="19">
        <v>44256</v>
      </c>
      <c r="C1" s="19">
        <v>44621</v>
      </c>
      <c r="D1" s="19">
        <v>44986</v>
      </c>
      <c r="E1" s="19">
        <v>45352</v>
      </c>
      <c r="F1" s="19">
        <v>45717</v>
      </c>
    </row>
    <row r="2" spans="1:7" ht="14.4" customHeight="1" x14ac:dyDescent="0.3">
      <c r="A2" s="4" t="s">
        <v>1</v>
      </c>
      <c r="B2" s="20">
        <v>2547</v>
      </c>
      <c r="C2" s="20">
        <v>5705</v>
      </c>
      <c r="D2" s="20">
        <v>8265</v>
      </c>
      <c r="E2" s="20">
        <v>11247</v>
      </c>
      <c r="F2" s="20">
        <v>15227</v>
      </c>
    </row>
    <row r="3" spans="1:7" ht="14.4" customHeight="1" x14ac:dyDescent="0.3">
      <c r="A3" s="4" t="s">
        <v>54</v>
      </c>
      <c r="B3" s="4"/>
      <c r="C3" s="21">
        <v>1.2399</v>
      </c>
      <c r="D3" s="21">
        <v>0.44869999999999999</v>
      </c>
      <c r="E3" s="21">
        <v>0.3609</v>
      </c>
      <c r="F3" s="21">
        <v>0.3538</v>
      </c>
    </row>
    <row r="4" spans="1:7" ht="14.4" customHeight="1" x14ac:dyDescent="0.3">
      <c r="A4" s="4" t="s">
        <v>2</v>
      </c>
      <c r="B4" s="20">
        <v>3843</v>
      </c>
      <c r="C4" s="20">
        <v>9355</v>
      </c>
      <c r="D4" s="20">
        <v>12538</v>
      </c>
      <c r="E4" s="20">
        <v>13447</v>
      </c>
      <c r="F4" s="20">
        <v>18015</v>
      </c>
    </row>
    <row r="5" spans="1:7" ht="14.4" customHeight="1" x14ac:dyDescent="0.3">
      <c r="A5" s="4" t="s">
        <v>106</v>
      </c>
      <c r="B5" s="22">
        <v>0.22</v>
      </c>
      <c r="C5" s="22">
        <v>0.4</v>
      </c>
      <c r="D5" s="22">
        <v>0.41</v>
      </c>
      <c r="E5" s="22">
        <v>0.41</v>
      </c>
      <c r="F5" s="22">
        <v>0.39</v>
      </c>
    </row>
    <row r="6" spans="1:7" ht="14.4" customHeight="1" x14ac:dyDescent="0.3">
      <c r="A6" s="4" t="s">
        <v>22</v>
      </c>
      <c r="B6" s="4">
        <v>564</v>
      </c>
      <c r="C6" s="20">
        <v>2276</v>
      </c>
      <c r="D6" s="20">
        <v>3374</v>
      </c>
      <c r="E6" s="20">
        <v>4616</v>
      </c>
      <c r="F6" s="20">
        <v>6014</v>
      </c>
    </row>
    <row r="7" spans="1:7" ht="14.4" customHeight="1" x14ac:dyDescent="0.3">
      <c r="A7" s="4" t="s">
        <v>23</v>
      </c>
      <c r="B7" s="4">
        <v>6</v>
      </c>
      <c r="C7" s="4">
        <v>-8</v>
      </c>
      <c r="D7" s="4">
        <v>7</v>
      </c>
      <c r="E7" s="4">
        <v>-12</v>
      </c>
      <c r="F7" s="4">
        <v>-12</v>
      </c>
    </row>
    <row r="8" spans="1:7" ht="14.4" customHeight="1" x14ac:dyDescent="0.3">
      <c r="A8" s="4" t="s">
        <v>59</v>
      </c>
      <c r="B8" s="22">
        <v>0.03</v>
      </c>
      <c r="C8" s="22">
        <v>0.06</v>
      </c>
      <c r="D8" s="22">
        <v>0.06</v>
      </c>
      <c r="E8" s="22">
        <v>0.04</v>
      </c>
      <c r="F8" s="22">
        <v>0</v>
      </c>
    </row>
    <row r="9" spans="1:7" ht="14.4" customHeight="1" x14ac:dyDescent="0.3">
      <c r="A9" s="4" t="s">
        <v>147</v>
      </c>
      <c r="B9" s="27">
        <f>B8*B2</f>
        <v>76.41</v>
      </c>
      <c r="C9" s="27">
        <f t="shared" ref="C9:F9" si="0">C8*C2</f>
        <v>342.3</v>
      </c>
      <c r="D9" s="27">
        <f t="shared" si="0"/>
        <v>495.9</v>
      </c>
      <c r="E9" s="27">
        <f t="shared" si="0"/>
        <v>449.88</v>
      </c>
      <c r="F9" s="27">
        <f t="shared" si="0"/>
        <v>0</v>
      </c>
    </row>
    <row r="10" spans="1:7" ht="14.4" customHeight="1" x14ac:dyDescent="0.3">
      <c r="A10" s="4" t="s">
        <v>60</v>
      </c>
      <c r="B10" s="22">
        <v>0.43</v>
      </c>
      <c r="C10" s="22">
        <v>0.3</v>
      </c>
      <c r="D10" s="22">
        <v>0.26</v>
      </c>
      <c r="E10" s="22">
        <v>0.18</v>
      </c>
      <c r="F10" s="22">
        <v>0.17</v>
      </c>
    </row>
    <row r="11" spans="1:7" ht="14.4" customHeight="1" x14ac:dyDescent="0.3">
      <c r="A11" s="4" t="s">
        <v>148</v>
      </c>
      <c r="B11" s="27">
        <f>B10*B2</f>
        <v>1095.21</v>
      </c>
      <c r="C11" s="27">
        <f t="shared" ref="C11:F11" si="1">C10*C2</f>
        <v>1711.5</v>
      </c>
      <c r="D11" s="27">
        <f t="shared" si="1"/>
        <v>2148.9</v>
      </c>
      <c r="E11" s="27">
        <f t="shared" si="1"/>
        <v>2024.46</v>
      </c>
      <c r="F11" s="27">
        <f t="shared" si="1"/>
        <v>2588.59</v>
      </c>
    </row>
    <row r="12" spans="1:7" ht="14.4" customHeight="1" x14ac:dyDescent="0.3">
      <c r="A12" s="4" t="s">
        <v>61</v>
      </c>
      <c r="B12" s="22">
        <v>0.83</v>
      </c>
      <c r="C12" s="22">
        <v>0.89</v>
      </c>
      <c r="D12" s="22">
        <v>0.79</v>
      </c>
      <c r="E12" s="22">
        <v>0.56999999999999995</v>
      </c>
      <c r="F12" s="22">
        <v>0.62</v>
      </c>
    </row>
    <row r="13" spans="1:7" ht="14.4" customHeight="1" x14ac:dyDescent="0.3">
      <c r="A13" s="4" t="s">
        <v>149</v>
      </c>
      <c r="B13" s="27">
        <f>B12*B2</f>
        <v>2114.0099999999998</v>
      </c>
      <c r="C13" s="27">
        <f t="shared" ref="C13:F13" si="2">C12*C2</f>
        <v>5077.45</v>
      </c>
      <c r="D13" s="27">
        <f t="shared" si="2"/>
        <v>6529.35</v>
      </c>
      <c r="E13" s="27">
        <f t="shared" si="2"/>
        <v>6410.7899999999991</v>
      </c>
      <c r="F13" s="27">
        <f t="shared" si="2"/>
        <v>9440.74</v>
      </c>
      <c r="G13" s="28">
        <f>SUM(B6,B9,B11,B13)</f>
        <v>3849.6299999999997</v>
      </c>
    </row>
    <row r="14" spans="1:7" ht="14.4" customHeight="1" x14ac:dyDescent="0.3">
      <c r="A14" s="4" t="s">
        <v>3</v>
      </c>
      <c r="B14" s="20">
        <v>-1296</v>
      </c>
      <c r="C14" s="20">
        <v>-3650</v>
      </c>
      <c r="D14" s="20">
        <v>-4273</v>
      </c>
      <c r="E14" s="20">
        <v>-2199</v>
      </c>
      <c r="F14" s="20">
        <v>-2788</v>
      </c>
    </row>
    <row r="15" spans="1:7" ht="14.4" customHeight="1" x14ac:dyDescent="0.3">
      <c r="A15" s="4" t="s">
        <v>62</v>
      </c>
      <c r="B15" s="22">
        <v>-0.51</v>
      </c>
      <c r="C15" s="22">
        <v>-0.64</v>
      </c>
      <c r="D15" s="22">
        <v>-0.52</v>
      </c>
      <c r="E15" s="22">
        <v>-0.2</v>
      </c>
      <c r="F15" s="22">
        <v>-0.18</v>
      </c>
    </row>
    <row r="16" spans="1:7" ht="14.4" customHeight="1" x14ac:dyDescent="0.3">
      <c r="A16" s="4" t="s">
        <v>4</v>
      </c>
      <c r="B16" s="4">
        <v>-19</v>
      </c>
      <c r="C16" s="4">
        <v>239</v>
      </c>
      <c r="D16" s="4">
        <v>438</v>
      </c>
      <c r="E16" s="4">
        <v>341</v>
      </c>
      <c r="F16" s="4">
        <v>384</v>
      </c>
    </row>
    <row r="17" spans="1:6" ht="14.4" customHeight="1" x14ac:dyDescent="0.3">
      <c r="A17" s="4" t="s">
        <v>107</v>
      </c>
      <c r="B17" s="4">
        <v>-148</v>
      </c>
      <c r="C17" s="4">
        <v>-110</v>
      </c>
      <c r="D17" s="4">
        <v>-12</v>
      </c>
      <c r="E17" s="4">
        <v>-46</v>
      </c>
      <c r="F17" s="4">
        <v>-12</v>
      </c>
    </row>
    <row r="18" spans="1:6" ht="14.4" customHeight="1" x14ac:dyDescent="0.3">
      <c r="A18" s="4" t="s">
        <v>108</v>
      </c>
      <c r="B18" s="4">
        <v>129</v>
      </c>
      <c r="C18" s="4">
        <v>349</v>
      </c>
      <c r="D18" s="4">
        <v>450</v>
      </c>
      <c r="E18" s="4">
        <v>387</v>
      </c>
      <c r="F18" s="4">
        <v>396</v>
      </c>
    </row>
    <row r="19" spans="1:6" ht="14.4" customHeight="1" x14ac:dyDescent="0.3">
      <c r="A19" s="4" t="s">
        <v>6</v>
      </c>
      <c r="B19" s="4">
        <v>75</v>
      </c>
      <c r="C19" s="4">
        <v>48</v>
      </c>
      <c r="D19" s="4">
        <v>58</v>
      </c>
      <c r="E19" s="4">
        <v>71</v>
      </c>
      <c r="F19" s="4">
        <v>101</v>
      </c>
    </row>
    <row r="20" spans="1:6" ht="14.4" customHeight="1" x14ac:dyDescent="0.3">
      <c r="A20" s="4" t="s">
        <v>5</v>
      </c>
      <c r="B20" s="4">
        <v>221</v>
      </c>
      <c r="C20" s="4">
        <v>170</v>
      </c>
      <c r="D20" s="4">
        <v>286</v>
      </c>
      <c r="E20" s="4">
        <v>421</v>
      </c>
      <c r="F20" s="4">
        <v>612</v>
      </c>
    </row>
    <row r="21" spans="1:6" ht="14.4" customHeight="1" x14ac:dyDescent="0.3">
      <c r="A21" s="4" t="s">
        <v>109</v>
      </c>
      <c r="B21" s="20">
        <v>-1612</v>
      </c>
      <c r="C21" s="20">
        <v>-3629</v>
      </c>
      <c r="D21" s="20">
        <v>-4179</v>
      </c>
      <c r="E21" s="20">
        <v>-2350</v>
      </c>
      <c r="F21" s="20">
        <v>-3117</v>
      </c>
    </row>
    <row r="22" spans="1:6" ht="14.4" customHeight="1" x14ac:dyDescent="0.3">
      <c r="A22" s="4" t="s">
        <v>66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</row>
    <row r="23" spans="1:6" ht="14.4" customHeight="1" x14ac:dyDescent="0.3">
      <c r="A23" s="4" t="s">
        <v>110</v>
      </c>
      <c r="B23" s="20">
        <v>-1617</v>
      </c>
      <c r="C23" s="20">
        <v>-3629</v>
      </c>
      <c r="D23" s="20">
        <v>-4179</v>
      </c>
      <c r="E23" s="20">
        <v>-2350</v>
      </c>
      <c r="F23" s="20">
        <v>-3117</v>
      </c>
    </row>
    <row r="24" spans="1:6" ht="14.4" customHeight="1" x14ac:dyDescent="0.3">
      <c r="A24" s="4" t="s">
        <v>111</v>
      </c>
      <c r="B24" s="20">
        <v>-1612</v>
      </c>
      <c r="C24" s="20">
        <v>-3629</v>
      </c>
      <c r="D24" s="20">
        <v>-4179</v>
      </c>
      <c r="E24" s="20">
        <v>-2350</v>
      </c>
      <c r="F24" s="20">
        <v>-3117</v>
      </c>
    </row>
    <row r="25" spans="1:6" ht="14.4" customHeight="1" x14ac:dyDescent="0.3">
      <c r="A25" s="4" t="s">
        <v>69</v>
      </c>
      <c r="B25" s="4">
        <v>-5</v>
      </c>
      <c r="C25" s="4">
        <v>0</v>
      </c>
      <c r="D25" s="4">
        <v>0</v>
      </c>
      <c r="E25" s="4">
        <v>0</v>
      </c>
      <c r="F25" s="4">
        <v>0</v>
      </c>
    </row>
    <row r="26" spans="1:6" ht="14.4" customHeight="1" x14ac:dyDescent="0.3">
      <c r="A26" s="4" t="s">
        <v>70</v>
      </c>
      <c r="B26" s="20">
        <v>-1617</v>
      </c>
      <c r="C26" s="20">
        <v>-3629</v>
      </c>
      <c r="D26" s="20">
        <v>-4179</v>
      </c>
      <c r="E26" s="20">
        <v>-2350</v>
      </c>
      <c r="F26" s="20">
        <v>-3117</v>
      </c>
    </row>
    <row r="27" spans="1:6" ht="14.4" customHeight="1" x14ac:dyDescent="0.3">
      <c r="A27" s="4" t="s">
        <v>71</v>
      </c>
      <c r="B27" s="20">
        <v>-1617</v>
      </c>
      <c r="C27" s="20">
        <v>-3629</v>
      </c>
      <c r="D27" s="20">
        <v>-4179</v>
      </c>
      <c r="E27" s="20">
        <v>-2350</v>
      </c>
      <c r="F27" s="20">
        <v>-3117</v>
      </c>
    </row>
    <row r="28" spans="1:6" ht="14.4" customHeight="1" x14ac:dyDescent="0.3">
      <c r="A28" s="4" t="s">
        <v>112</v>
      </c>
      <c r="B28" s="4">
        <v>-148</v>
      </c>
      <c r="C28" s="4">
        <v>-110</v>
      </c>
      <c r="D28" s="4">
        <v>-12</v>
      </c>
      <c r="E28" s="4">
        <v>-46</v>
      </c>
      <c r="F28" s="4">
        <v>-12</v>
      </c>
    </row>
    <row r="29" spans="1:6" ht="14.4" customHeight="1" x14ac:dyDescent="0.3">
      <c r="A29" s="4" t="s">
        <v>73</v>
      </c>
      <c r="B29" s="20">
        <v>-1469</v>
      </c>
      <c r="C29" s="20">
        <v>-3519</v>
      </c>
      <c r="D29" s="20">
        <v>-4167</v>
      </c>
      <c r="E29" s="20">
        <v>-2304</v>
      </c>
      <c r="F29" s="20">
        <v>-3105</v>
      </c>
    </row>
    <row r="30" spans="1:6" ht="14.4" customHeight="1" x14ac:dyDescent="0.3">
      <c r="A30" s="4" t="s">
        <v>113</v>
      </c>
      <c r="B30" s="4"/>
      <c r="C30" s="4"/>
      <c r="D30" s="4"/>
      <c r="E30" s="4">
        <v>-13.63</v>
      </c>
      <c r="F30" s="4"/>
    </row>
    <row r="31" spans="1:6" ht="14.4" customHeight="1" x14ac:dyDescent="0.3">
      <c r="A31" s="4" t="s">
        <v>75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</row>
    <row r="35" spans="1:6" ht="14.4" customHeight="1" x14ac:dyDescent="0.3">
      <c r="A35" t="s">
        <v>162</v>
      </c>
      <c r="B35">
        <f>BS!B19-PnL!B7</f>
        <v>10</v>
      </c>
      <c r="C35">
        <f>BS!C19-PnL!C7</f>
        <v>32</v>
      </c>
      <c r="D35">
        <f>BS!D19-PnL!D7</f>
        <v>4</v>
      </c>
      <c r="E35">
        <f>BS!E19-PnL!E7</f>
        <v>61</v>
      </c>
      <c r="F35">
        <f>BS!F19-PnL!F7</f>
        <v>67</v>
      </c>
    </row>
    <row r="36" spans="1:6" ht="14.4" customHeight="1" x14ac:dyDescent="0.3">
      <c r="A36" t="s">
        <v>163</v>
      </c>
      <c r="B36">
        <f>SUM(B35,BS!B19)/2</f>
        <v>13</v>
      </c>
      <c r="C36">
        <f>SUM(C35,BS!C19)/2</f>
        <v>28</v>
      </c>
      <c r="D36">
        <f>SUM(D35,BS!D19)/2</f>
        <v>7.5</v>
      </c>
      <c r="E36">
        <f>SUM(E35,BS!E19)/2</f>
        <v>55</v>
      </c>
      <c r="F36">
        <f>SUM(F35,BS!F19)/2</f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4978-3E49-4FFA-BD57-F21CE01F308A}">
  <dimension ref="A1:F31"/>
  <sheetViews>
    <sheetView zoomScale="124" zoomScaleNormal="124" workbookViewId="0">
      <selection activeCell="D37" sqref="D37"/>
    </sheetView>
  </sheetViews>
  <sheetFormatPr defaultColWidth="15.44140625" defaultRowHeight="14.4" customHeight="1" x14ac:dyDescent="0.3"/>
  <sheetData>
    <row r="1" spans="1:6" ht="14.4" customHeight="1" x14ac:dyDescent="0.3">
      <c r="A1" s="18" t="s">
        <v>100</v>
      </c>
      <c r="B1" s="19">
        <v>44256</v>
      </c>
      <c r="C1" s="19">
        <v>44621</v>
      </c>
      <c r="D1" s="19">
        <v>44986</v>
      </c>
      <c r="E1" s="19">
        <v>45352</v>
      </c>
      <c r="F1" s="19">
        <v>45717</v>
      </c>
    </row>
    <row r="2" spans="1:6" ht="14.4" customHeight="1" x14ac:dyDescent="0.3">
      <c r="A2" s="4" t="s">
        <v>114</v>
      </c>
      <c r="B2" s="20">
        <v>-1391</v>
      </c>
      <c r="C2" s="20">
        <v>-3154</v>
      </c>
      <c r="D2" s="20">
        <v>-3901</v>
      </c>
      <c r="E2" s="20">
        <v>-1515</v>
      </c>
      <c r="F2" s="20">
        <v>-1587</v>
      </c>
    </row>
    <row r="3" spans="1:6" ht="14.4" customHeight="1" x14ac:dyDescent="0.3">
      <c r="A3" s="4" t="s">
        <v>21</v>
      </c>
      <c r="B3" s="4">
        <v>-48</v>
      </c>
      <c r="C3" s="4">
        <v>-957</v>
      </c>
      <c r="D3" s="4">
        <v>41</v>
      </c>
      <c r="E3" s="4">
        <v>56</v>
      </c>
      <c r="F3" s="20">
        <v>-1521</v>
      </c>
    </row>
    <row r="4" spans="1:6" ht="14.4" customHeight="1" x14ac:dyDescent="0.3">
      <c r="A4" s="4" t="s">
        <v>16</v>
      </c>
      <c r="B4" s="4">
        <v>12</v>
      </c>
      <c r="C4" s="4">
        <v>-8</v>
      </c>
      <c r="D4" s="4">
        <v>7</v>
      </c>
      <c r="E4" s="4">
        <v>-13</v>
      </c>
      <c r="F4" s="4">
        <v>-7</v>
      </c>
    </row>
    <row r="5" spans="1:6" ht="14.4" customHeight="1" x14ac:dyDescent="0.3">
      <c r="A5" s="4" t="s">
        <v>77</v>
      </c>
      <c r="B5" s="4">
        <v>95</v>
      </c>
      <c r="C5" s="4">
        <v>608</v>
      </c>
      <c r="D5" s="4">
        <v>-66</v>
      </c>
      <c r="E5" s="4">
        <v>7</v>
      </c>
      <c r="F5" s="4">
        <v>942</v>
      </c>
    </row>
    <row r="6" spans="1:6" ht="14.4" customHeight="1" x14ac:dyDescent="0.3">
      <c r="A6" s="4" t="s">
        <v>115</v>
      </c>
      <c r="B6" s="4">
        <v>80</v>
      </c>
      <c r="C6" s="4">
        <v>-331</v>
      </c>
      <c r="D6" s="4">
        <v>-96</v>
      </c>
      <c r="E6" s="4">
        <v>148</v>
      </c>
      <c r="F6" s="4">
        <v>-37</v>
      </c>
    </row>
    <row r="7" spans="1:6" ht="14.4" customHeight="1" x14ac:dyDescent="0.3">
      <c r="A7" s="4" t="s">
        <v>116</v>
      </c>
      <c r="B7" s="4">
        <v>140</v>
      </c>
      <c r="C7" s="4">
        <v>-688</v>
      </c>
      <c r="D7" s="4">
        <v>-114</v>
      </c>
      <c r="E7" s="4">
        <v>199</v>
      </c>
      <c r="F7" s="4">
        <v>-622</v>
      </c>
    </row>
    <row r="8" spans="1:6" ht="14.4" customHeight="1" x14ac:dyDescent="0.3">
      <c r="A8" s="4" t="s">
        <v>117</v>
      </c>
      <c r="B8" s="4">
        <v>-29</v>
      </c>
      <c r="C8" s="4">
        <v>0</v>
      </c>
      <c r="D8" s="4">
        <v>0</v>
      </c>
      <c r="E8" s="4">
        <v>0</v>
      </c>
      <c r="F8" s="4">
        <v>0</v>
      </c>
    </row>
    <row r="9" spans="1:6" ht="14.4" customHeight="1" x14ac:dyDescent="0.3">
      <c r="A9" s="4" t="s">
        <v>118</v>
      </c>
      <c r="B9" s="4">
        <v>5</v>
      </c>
      <c r="C9" s="4">
        <v>-59</v>
      </c>
      <c r="D9" s="4">
        <v>-45</v>
      </c>
      <c r="E9" s="4">
        <v>4</v>
      </c>
      <c r="F9" s="4">
        <v>40</v>
      </c>
    </row>
    <row r="10" spans="1:6" ht="14.4" customHeight="1" x14ac:dyDescent="0.3">
      <c r="A10" s="4" t="s">
        <v>119</v>
      </c>
      <c r="B10" s="4">
        <v>100</v>
      </c>
      <c r="C10" s="4">
        <v>0</v>
      </c>
      <c r="D10" s="4">
        <v>0</v>
      </c>
      <c r="E10" s="4">
        <v>0</v>
      </c>
      <c r="F10" s="4">
        <v>0</v>
      </c>
    </row>
    <row r="11" spans="1:6" ht="14.4" customHeight="1" x14ac:dyDescent="0.3">
      <c r="A11" s="23" t="s">
        <v>120</v>
      </c>
      <c r="B11" s="24">
        <v>-1175</v>
      </c>
      <c r="C11" s="24">
        <v>-3900</v>
      </c>
      <c r="D11" s="24">
        <v>-4060</v>
      </c>
      <c r="E11" s="24">
        <v>-1313</v>
      </c>
      <c r="F11" s="24">
        <v>-2169</v>
      </c>
    </row>
    <row r="12" spans="1:6" ht="14.4" customHeight="1" x14ac:dyDescent="0.3">
      <c r="A12" s="4" t="s">
        <v>121</v>
      </c>
      <c r="B12" s="4">
        <v>0</v>
      </c>
      <c r="C12" s="4">
        <v>-291</v>
      </c>
      <c r="D12" s="4">
        <v>-168</v>
      </c>
      <c r="E12" s="4">
        <v>-352</v>
      </c>
      <c r="F12" s="4">
        <v>-751</v>
      </c>
    </row>
    <row r="13" spans="1:6" ht="14.4" customHeight="1" x14ac:dyDescent="0.3">
      <c r="A13" s="4" t="s">
        <v>122</v>
      </c>
      <c r="B13" s="4">
        <v>260</v>
      </c>
      <c r="C13" s="4">
        <v>64</v>
      </c>
      <c r="D13" s="4">
        <v>11</v>
      </c>
      <c r="E13" s="4">
        <v>8</v>
      </c>
      <c r="F13" s="4">
        <v>7</v>
      </c>
    </row>
    <row r="14" spans="1:6" ht="14.4" customHeight="1" x14ac:dyDescent="0.3">
      <c r="A14" s="4" t="s">
        <v>123</v>
      </c>
      <c r="B14" s="20">
        <v>-3704</v>
      </c>
      <c r="C14" s="20">
        <v>-21074</v>
      </c>
      <c r="D14" s="20">
        <v>-9768</v>
      </c>
      <c r="E14" s="20">
        <v>-8272</v>
      </c>
      <c r="F14" s="20">
        <v>-13392</v>
      </c>
    </row>
    <row r="15" spans="1:6" ht="14.4" customHeight="1" x14ac:dyDescent="0.3">
      <c r="A15" s="4" t="s">
        <v>124</v>
      </c>
      <c r="B15" s="20">
        <v>4715</v>
      </c>
      <c r="C15" s="20">
        <v>11888</v>
      </c>
      <c r="D15" s="20">
        <v>13844</v>
      </c>
      <c r="E15" s="20">
        <v>10012</v>
      </c>
      <c r="F15" s="20">
        <v>16014</v>
      </c>
    </row>
    <row r="16" spans="1:6" ht="14.4" customHeight="1" x14ac:dyDescent="0.3">
      <c r="A16" s="4" t="s">
        <v>125</v>
      </c>
      <c r="B16" s="4">
        <v>44</v>
      </c>
      <c r="C16" s="4">
        <v>20</v>
      </c>
      <c r="D16" s="4">
        <v>73</v>
      </c>
      <c r="E16" s="4">
        <v>76</v>
      </c>
      <c r="F16" s="4">
        <v>144</v>
      </c>
    </row>
    <row r="17" spans="1:6" ht="14.4" customHeight="1" x14ac:dyDescent="0.3">
      <c r="A17" s="4" t="s">
        <v>126</v>
      </c>
      <c r="B17" s="4">
        <v>0</v>
      </c>
      <c r="C17" s="4">
        <v>-2</v>
      </c>
      <c r="D17" s="4">
        <v>0</v>
      </c>
      <c r="E17" s="4">
        <v>0</v>
      </c>
      <c r="F17" s="4">
        <v>0</v>
      </c>
    </row>
    <row r="18" spans="1:6" ht="14.4" customHeight="1" x14ac:dyDescent="0.3">
      <c r="A18" s="4" t="s">
        <v>127</v>
      </c>
      <c r="B18" s="4">
        <v>0</v>
      </c>
      <c r="C18" s="4">
        <v>84</v>
      </c>
      <c r="D18" s="4">
        <v>0</v>
      </c>
      <c r="E18" s="4">
        <v>0</v>
      </c>
      <c r="F18" s="4">
        <v>0</v>
      </c>
    </row>
    <row r="19" spans="1:6" ht="14.4" customHeight="1" x14ac:dyDescent="0.3">
      <c r="A19" s="4" t="s">
        <v>128</v>
      </c>
      <c r="B19" s="4">
        <v>0</v>
      </c>
      <c r="C19" s="4">
        <v>0</v>
      </c>
      <c r="D19" s="4">
        <v>0</v>
      </c>
      <c r="E19" s="4">
        <v>-2</v>
      </c>
      <c r="F19" s="4">
        <v>0</v>
      </c>
    </row>
    <row r="20" spans="1:6" ht="14.4" customHeight="1" x14ac:dyDescent="0.3">
      <c r="A20" s="4" t="s">
        <v>129</v>
      </c>
      <c r="B20" s="4">
        <v>0</v>
      </c>
      <c r="C20" s="4">
        <v>0</v>
      </c>
      <c r="D20" s="4">
        <v>0</v>
      </c>
      <c r="E20" s="4">
        <v>-40</v>
      </c>
      <c r="F20" s="4">
        <v>0</v>
      </c>
    </row>
    <row r="21" spans="1:6" ht="14.4" customHeight="1" x14ac:dyDescent="0.3">
      <c r="A21" s="4" t="s">
        <v>130</v>
      </c>
      <c r="B21" s="4">
        <v>-33</v>
      </c>
      <c r="C21" s="4">
        <v>150</v>
      </c>
      <c r="D21" s="4">
        <v>-24</v>
      </c>
      <c r="E21" s="4">
        <v>41</v>
      </c>
      <c r="F21" s="20">
        <v>-3395</v>
      </c>
    </row>
    <row r="22" spans="1:6" ht="14.4" customHeight="1" x14ac:dyDescent="0.3">
      <c r="A22" s="23" t="s">
        <v>131</v>
      </c>
      <c r="B22" s="24">
        <v>1282</v>
      </c>
      <c r="C22" s="24">
        <v>-9160</v>
      </c>
      <c r="D22" s="24">
        <v>3968</v>
      </c>
      <c r="E22" s="24">
        <v>1472</v>
      </c>
      <c r="F22" s="24">
        <v>-1372</v>
      </c>
    </row>
    <row r="23" spans="1:6" ht="14.4" customHeight="1" x14ac:dyDescent="0.3">
      <c r="A23" s="4" t="s">
        <v>132</v>
      </c>
      <c r="B23" s="4">
        <v>0</v>
      </c>
      <c r="C23" s="20">
        <v>13906</v>
      </c>
      <c r="D23" s="4">
        <v>0</v>
      </c>
      <c r="E23" s="4">
        <v>0</v>
      </c>
      <c r="F23" s="20">
        <v>4499</v>
      </c>
    </row>
    <row r="24" spans="1:6" ht="14.4" customHeight="1" x14ac:dyDescent="0.3">
      <c r="A24" s="4" t="s">
        <v>133</v>
      </c>
      <c r="B24" s="4">
        <v>164</v>
      </c>
      <c r="C24" s="4">
        <v>0</v>
      </c>
      <c r="D24" s="4">
        <v>0</v>
      </c>
      <c r="E24" s="4">
        <v>0</v>
      </c>
      <c r="F24" s="4">
        <v>0</v>
      </c>
    </row>
    <row r="25" spans="1:6" ht="14.4" customHeight="1" x14ac:dyDescent="0.3">
      <c r="A25" s="4" t="s">
        <v>134</v>
      </c>
      <c r="B25" s="4">
        <v>14</v>
      </c>
      <c r="C25" s="4">
        <v>0</v>
      </c>
      <c r="D25" s="4">
        <v>0</v>
      </c>
      <c r="E25" s="4">
        <v>0</v>
      </c>
      <c r="F25" s="4">
        <v>193</v>
      </c>
    </row>
    <row r="26" spans="1:6" ht="14.4" customHeight="1" x14ac:dyDescent="0.3">
      <c r="A26" s="4" t="s">
        <v>135</v>
      </c>
      <c r="B26" s="4">
        <v>-10</v>
      </c>
      <c r="C26" s="4">
        <v>-92</v>
      </c>
      <c r="D26" s="4">
        <v>0</v>
      </c>
      <c r="E26" s="4">
        <v>-290</v>
      </c>
      <c r="F26" s="4">
        <v>-357</v>
      </c>
    </row>
    <row r="27" spans="1:6" ht="14.4" customHeight="1" x14ac:dyDescent="0.3">
      <c r="A27" s="4" t="s">
        <v>136</v>
      </c>
      <c r="B27" s="4">
        <v>-7</v>
      </c>
      <c r="C27" s="4">
        <v>-47</v>
      </c>
      <c r="D27" s="4">
        <v>-26</v>
      </c>
      <c r="E27" s="4">
        <v>-67</v>
      </c>
      <c r="F27" s="4">
        <v>-211</v>
      </c>
    </row>
    <row r="28" spans="1:6" ht="14.4" customHeight="1" x14ac:dyDescent="0.3">
      <c r="A28" s="4" t="s">
        <v>137</v>
      </c>
      <c r="B28" s="4">
        <v>0</v>
      </c>
      <c r="C28" s="4">
        <v>-62</v>
      </c>
      <c r="D28" s="4">
        <v>-145</v>
      </c>
      <c r="E28" s="4">
        <v>-164</v>
      </c>
      <c r="F28" s="4">
        <v>-441</v>
      </c>
    </row>
    <row r="29" spans="1:6" ht="14.4" customHeight="1" x14ac:dyDescent="0.3">
      <c r="A29" s="4" t="s">
        <v>138</v>
      </c>
      <c r="B29" s="4">
        <v>-146</v>
      </c>
      <c r="C29" s="4">
        <v>-71</v>
      </c>
      <c r="D29" s="4">
        <v>0</v>
      </c>
      <c r="E29" s="4">
        <v>398</v>
      </c>
      <c r="F29" s="4">
        <v>220</v>
      </c>
    </row>
    <row r="30" spans="1:6" ht="14.4" customHeight="1" x14ac:dyDescent="0.3">
      <c r="A30" s="23" t="s">
        <v>139</v>
      </c>
      <c r="B30" s="23">
        <v>14</v>
      </c>
      <c r="C30" s="24">
        <v>13634</v>
      </c>
      <c r="D30" s="23">
        <v>-172</v>
      </c>
      <c r="E30" s="23">
        <v>-123</v>
      </c>
      <c r="F30" s="24">
        <v>3903</v>
      </c>
    </row>
    <row r="31" spans="1:6" ht="14.4" customHeight="1" x14ac:dyDescent="0.3">
      <c r="A31" s="23" t="s">
        <v>140</v>
      </c>
      <c r="B31" s="23">
        <v>120</v>
      </c>
      <c r="C31" s="23">
        <v>574</v>
      </c>
      <c r="D31" s="23">
        <v>-264</v>
      </c>
      <c r="E31" s="23">
        <v>37</v>
      </c>
      <c r="F31" s="23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93CE-7E88-4E74-AFD7-0F13052FF4A0}">
  <dimension ref="A1:F22"/>
  <sheetViews>
    <sheetView workbookViewId="0">
      <selection activeCell="D25" sqref="D25"/>
    </sheetView>
  </sheetViews>
  <sheetFormatPr defaultRowHeight="14.4" x14ac:dyDescent="0.3"/>
  <cols>
    <col min="1" max="1" width="25.33203125" customWidth="1"/>
    <col min="2" max="2" width="8.88671875" customWidth="1"/>
  </cols>
  <sheetData>
    <row r="1" spans="1:6" x14ac:dyDescent="0.3">
      <c r="A1" t="s">
        <v>141</v>
      </c>
      <c r="B1" s="19">
        <f>PnL!B1</f>
        <v>44256</v>
      </c>
      <c r="C1" s="19">
        <f>PnL!C1</f>
        <v>44621</v>
      </c>
      <c r="D1" s="19">
        <f>PnL!D1</f>
        <v>44986</v>
      </c>
      <c r="E1" s="19">
        <f>PnL!E1</f>
        <v>45352</v>
      </c>
      <c r="F1" s="19">
        <f>PnL!F1</f>
        <v>45717</v>
      </c>
    </row>
    <row r="2" spans="1:6" x14ac:dyDescent="0.3">
      <c r="A2" t="s">
        <v>9</v>
      </c>
      <c r="B2" s="7"/>
      <c r="C2" s="25">
        <f>PnL!C2/PnL!B2-1</f>
        <v>1.2398900667451902</v>
      </c>
      <c r="D2" s="25">
        <f>PnL!D2/PnL!C2-1</f>
        <v>0.44872918492550395</v>
      </c>
      <c r="E2" s="25">
        <f>PnL!E2/PnL!D2-1</f>
        <v>0.36079854809437384</v>
      </c>
      <c r="F2" s="25">
        <f>PnL!F2/PnL!E2-1</f>
        <v>0.35387214368275988</v>
      </c>
    </row>
    <row r="3" spans="1:6" x14ac:dyDescent="0.3">
      <c r="A3" t="s">
        <v>8</v>
      </c>
      <c r="B3" s="25">
        <f>PnL!B14/PnL!B2</f>
        <v>-0.50883392226148405</v>
      </c>
      <c r="C3" s="25">
        <f>PnL!C14/PnL!C2</f>
        <v>-0.63978965819456612</v>
      </c>
      <c r="D3" s="25">
        <f>PnL!D14/PnL!D2</f>
        <v>-0.51699939503932246</v>
      </c>
      <c r="E3" s="25">
        <f>PnL!E14/PnL!E2</f>
        <v>-0.19551880501467059</v>
      </c>
      <c r="F3" s="25">
        <f>PnL!F14/PnL!F2</f>
        <v>-0.18309581664149208</v>
      </c>
    </row>
    <row r="4" spans="1:6" x14ac:dyDescent="0.3">
      <c r="A4" t="s">
        <v>145</v>
      </c>
      <c r="B4" s="25">
        <f>PnL!B14/PnL!B2</f>
        <v>-0.50883392226148405</v>
      </c>
      <c r="C4" s="25">
        <f>PnL!C14/PnL!C2</f>
        <v>-0.63978965819456612</v>
      </c>
      <c r="D4" s="25">
        <f>PnL!D14/PnL!D2</f>
        <v>-0.51699939503932246</v>
      </c>
      <c r="E4" s="25">
        <f>PnL!E14/PnL!E2</f>
        <v>-0.19551880501467059</v>
      </c>
      <c r="F4" s="25">
        <f>PnL!F14/PnL!F2</f>
        <v>-0.18309581664149208</v>
      </c>
    </row>
    <row r="5" spans="1:6" x14ac:dyDescent="0.3">
      <c r="A5" t="s">
        <v>142</v>
      </c>
      <c r="B5" s="25">
        <f>PnL!B23/PnL!B2</f>
        <v>-0.63486454652532387</v>
      </c>
      <c r="C5" s="25">
        <f>PnL!C23/PnL!C2</f>
        <v>-0.63610867659947412</v>
      </c>
      <c r="D5" s="25">
        <f>PnL!D23/PnL!D2</f>
        <v>-0.50562613430127046</v>
      </c>
      <c r="E5" s="25">
        <f>PnL!E23/PnL!E2</f>
        <v>-0.20894460745087579</v>
      </c>
      <c r="F5" s="25">
        <f>PnL!F23/PnL!F2</f>
        <v>-0.20470217377027647</v>
      </c>
    </row>
    <row r="6" spans="1:6" x14ac:dyDescent="0.3">
      <c r="B6" s="25"/>
      <c r="C6" s="25"/>
      <c r="D6" s="25"/>
      <c r="E6" s="25"/>
      <c r="F6" s="25"/>
    </row>
    <row r="7" spans="1:6" x14ac:dyDescent="0.3">
      <c r="A7" t="s">
        <v>151</v>
      </c>
      <c r="B7" s="26">
        <f>BS!B27/BS!B28</f>
        <v>3.3297587131367292</v>
      </c>
      <c r="C7" s="26">
        <f>BS!C27/BS!C28</f>
        <v>2.2288251366120218</v>
      </c>
      <c r="D7" s="26">
        <f>BS!D27/BS!D28</f>
        <v>2.1769851951547778</v>
      </c>
      <c r="E7" s="26">
        <f>BS!E27/BS!E28</f>
        <v>2.0042296072507555</v>
      </c>
      <c r="F7" s="26">
        <f>BS!F27/BS!F28</f>
        <v>2.5268389662027833</v>
      </c>
    </row>
    <row r="8" spans="1:6" x14ac:dyDescent="0.3">
      <c r="A8" t="s">
        <v>153</v>
      </c>
      <c r="B8">
        <f>(BS!B27-BS!B19)/BS!B28</f>
        <v>3.2868632707774799</v>
      </c>
      <c r="C8">
        <f>(BS!C27-BS!C19)/BS!C28</f>
        <v>2.2124316939890711</v>
      </c>
      <c r="D8">
        <f>(BS!D27-BS!D19)/BS!D28</f>
        <v>2.1695827725437415</v>
      </c>
      <c r="E8">
        <f>(BS!E27-BS!E19)/BS!E28</f>
        <v>1.9746223564954684</v>
      </c>
      <c r="F8">
        <f>(BS!F27-BS!F19)/BS!F28</f>
        <v>2.5112184038625389</v>
      </c>
    </row>
    <row r="10" spans="1:6" x14ac:dyDescent="0.3">
      <c r="A10" t="s">
        <v>143</v>
      </c>
      <c r="B10">
        <f>PnL!B2/BS!B13</f>
        <v>3.4096385542168677</v>
      </c>
      <c r="C10">
        <f>PnL!C2/BS!C13</f>
        <v>7.1223470661672907</v>
      </c>
      <c r="D10">
        <f>PnL!D2/BS!D13</f>
        <v>5.4916943521594686</v>
      </c>
      <c r="E10">
        <f>PnL!E2/BS!E13</f>
        <v>5.5105340519353261</v>
      </c>
      <c r="F10">
        <f>PnL!F2/BS!F13</f>
        <v>4.193610575599009</v>
      </c>
    </row>
    <row r="11" spans="1:6" x14ac:dyDescent="0.3">
      <c r="A11" t="s">
        <v>144</v>
      </c>
      <c r="B11">
        <f>(BS!B19+BS!B20+BS!B22+BS!B23)-(BS!B9+BS!B10+BS!B11)</f>
        <v>-546</v>
      </c>
      <c r="C11">
        <f>(BS!C19+BS!C20+BS!C22+BS!C23)-(BS!C9+BS!C10+BS!C11)</f>
        <v>522</v>
      </c>
      <c r="D11">
        <f>(BS!D19+BS!D20+BS!D22+BS!D23)-(BS!D9+BS!D10+BS!D11)</f>
        <v>747</v>
      </c>
      <c r="E11">
        <f>(BS!E19+BS!E20+BS!E22+BS!E23)-(BS!E9+BS!E10+BS!E11)</f>
        <v>552</v>
      </c>
      <c r="F11">
        <f>(BS!F19+BS!F20+BS!F22+BS!F23)-(BS!F9+BS!F10+BS!F11)</f>
        <v>2314</v>
      </c>
    </row>
    <row r="12" spans="1:6" x14ac:dyDescent="0.3">
      <c r="A12" t="s">
        <v>17</v>
      </c>
      <c r="B12" s="26">
        <f>365/(PnL!B2/AVERAGE(BS!B20,BS!C20))</f>
        <v>91.500785237534359</v>
      </c>
      <c r="C12" s="26">
        <f>365/(PnL!C2/AVERAGE(BS!C20,BS!D20))</f>
        <v>69.545135845749343</v>
      </c>
      <c r="D12" s="26">
        <f>365/(PnL!D2/AVERAGE(BS!D20,BS!E20))</f>
        <v>44.736237144585601</v>
      </c>
      <c r="E12" s="26">
        <f>365/(PnL!E2/AVERAGE(BS!E20,BS!F20))</f>
        <v>55.608384458077715</v>
      </c>
      <c r="F12" s="26">
        <f>365/(PnL!F2/AVERAGE(BS!F20,BS!G20))</f>
        <v>59.039535036448413</v>
      </c>
    </row>
    <row r="13" spans="1:6" x14ac:dyDescent="0.3">
      <c r="A13" t="s">
        <v>152</v>
      </c>
    </row>
    <row r="14" spans="1:6" x14ac:dyDescent="0.3">
      <c r="A14" t="s">
        <v>150</v>
      </c>
      <c r="B14" s="26">
        <f>(SUM(PnL!B6,PnL!B7,PnL!B9,PnL!B13))/PnL!B2</f>
        <v>1.0837926972909304</v>
      </c>
      <c r="C14" s="26">
        <f>(SUM(PnL!C6,PnL!C7,PnL!C9,PnL!C13))/PnL!C2</f>
        <v>1.3475460122699388</v>
      </c>
      <c r="D14" s="26">
        <f>(SUM(PnL!D6,PnL!D7,PnL!D9,PnL!D13))/PnL!D2</f>
        <v>1.2590744101633393</v>
      </c>
      <c r="E14" s="26">
        <f>(SUM(PnL!E6,PnL!E7,PnL!E9,PnL!E13))/PnL!E2</f>
        <v>1.0193536054058858</v>
      </c>
      <c r="F14" s="26">
        <f>(SUM(PnL!F6,PnL!F7,PnL!F9,PnL!F13))/PnL!F2</f>
        <v>1.0141682537597687</v>
      </c>
    </row>
    <row r="15" spans="1:6" x14ac:dyDescent="0.3">
      <c r="A15" t="s">
        <v>146</v>
      </c>
      <c r="C15">
        <f>PnL!B2/((BS!B24+BS!C24)/2)</f>
        <v>0.29399203555145148</v>
      </c>
      <c r="D15">
        <f>PnL!C2/((BS!C24+BS!D24)/2)</f>
        <v>0.44408982991476276</v>
      </c>
      <c r="E15">
        <f>PnL!D2/((BS!D24+BS!E24)/2)</f>
        <v>0.75790921595598348</v>
      </c>
      <c r="F15">
        <f>PnL!E2/((BS!E24+BS!F24)/2)</f>
        <v>0.87409652599673582</v>
      </c>
    </row>
    <row r="16" spans="1:6" x14ac:dyDescent="0.3">
      <c r="A16" t="s">
        <v>154</v>
      </c>
      <c r="B16">
        <f>SUM(PnL!B6,PnL!A7,PnL!A9,PnL!A11)/PnL!B36</f>
        <v>43.384615384615387</v>
      </c>
      <c r="C16">
        <f>SUM(PnL!C6,PnL!B7,PnL!B9,PnL!B11)/PnL!C36</f>
        <v>123.34357142857142</v>
      </c>
      <c r="D16">
        <f>SUM(PnL!D6,PnL!C7,PnL!C9,PnL!C11)/PnL!D36</f>
        <v>722.64</v>
      </c>
      <c r="E16">
        <f>SUM(PnL!E6,PnL!D7,PnL!D9,PnL!D11)/PnL!E36</f>
        <v>132.14181818181817</v>
      </c>
      <c r="F16">
        <f>SUM(PnL!F6,PnL!E7,PnL!E9,PnL!E11)/PnL!F36</f>
        <v>138.95639344262295</v>
      </c>
    </row>
    <row r="18" spans="1:6" x14ac:dyDescent="0.3">
      <c r="A18" s="29" t="s">
        <v>155</v>
      </c>
      <c r="B18" s="29"/>
      <c r="C18" s="29"/>
    </row>
    <row r="19" spans="1:6" x14ac:dyDescent="0.3">
      <c r="A19" t="s">
        <v>156</v>
      </c>
      <c r="B19" s="25">
        <f>B20/PnL!B2</f>
        <v>-0.46132705143305852</v>
      </c>
      <c r="C19" s="25">
        <f>C20/PnL!C2</f>
        <v>-0.68361086765994739</v>
      </c>
      <c r="D19" s="25">
        <f>D20/PnL!D2</f>
        <v>-0.49122807017543857</v>
      </c>
      <c r="E19" s="25">
        <f>E20/PnL!E2</f>
        <v>-0.11674224237574464</v>
      </c>
      <c r="F19" s="25">
        <f>F20/PnL!F2</f>
        <v>-0.14244434228672753</v>
      </c>
    </row>
    <row r="20" spans="1:6" x14ac:dyDescent="0.3">
      <c r="A20" t="s">
        <v>157</v>
      </c>
      <c r="B20" s="10">
        <f>'Original Data '!B66</f>
        <v>-1175</v>
      </c>
      <c r="C20" s="10">
        <f>'Original Data '!C66</f>
        <v>-3900</v>
      </c>
      <c r="D20" s="10">
        <f>'Original Data '!D66</f>
        <v>-4060</v>
      </c>
      <c r="E20" s="10">
        <f>'Original Data '!E66</f>
        <v>-1313</v>
      </c>
      <c r="F20" s="10">
        <f>'Original Data '!F66</f>
        <v>-2169</v>
      </c>
    </row>
    <row r="21" spans="1:6" x14ac:dyDescent="0.3">
      <c r="A21" t="s">
        <v>159</v>
      </c>
      <c r="B21" s="10">
        <f>'Original Data '!B76</f>
        <v>1282</v>
      </c>
      <c r="C21" s="10">
        <f>'Original Data '!C76</f>
        <v>-9160</v>
      </c>
      <c r="D21" s="10">
        <f>'Original Data '!D76</f>
        <v>3968</v>
      </c>
      <c r="E21" s="10">
        <f>'Original Data '!E76</f>
        <v>1472</v>
      </c>
      <c r="F21" s="10">
        <f>'Original Data '!F76</f>
        <v>-1372</v>
      </c>
    </row>
    <row r="22" spans="1:6" x14ac:dyDescent="0.3">
      <c r="A22" t="s">
        <v>158</v>
      </c>
      <c r="B22">
        <f>'Original Data '!B87</f>
        <v>14</v>
      </c>
      <c r="C22">
        <f>'Original Data '!C87</f>
        <v>13634</v>
      </c>
      <c r="D22">
        <f>'Original Data '!D87</f>
        <v>-172</v>
      </c>
      <c r="E22">
        <f>'Original Data '!E87</f>
        <v>-123</v>
      </c>
      <c r="F22">
        <f>'Original Data '!F87</f>
        <v>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 </vt:lpstr>
      <vt:lpstr>BS</vt:lpstr>
      <vt:lpstr>PnL</vt:lpstr>
      <vt:lpstr>CF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Tamanna Swain</cp:lastModifiedBy>
  <cp:lastPrinted>2012-12-06T18:14:13Z</cp:lastPrinted>
  <dcterms:created xsi:type="dcterms:W3CDTF">2012-08-17T09:55:37Z</dcterms:created>
  <dcterms:modified xsi:type="dcterms:W3CDTF">2025-05-18T03:11:38Z</dcterms:modified>
</cp:coreProperties>
</file>