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,TAMARA\diplomayin\Kar 2\վերլուծություն\"/>
    </mc:Choice>
  </mc:AlternateContent>
  <xr:revisionPtr revIDLastSave="0" documentId="13_ncr:1_{62F4FB71-1E30-4D14-A0B8-6C1478C7A91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եկամուտ ծախս" sheetId="4" r:id="rId1"/>
    <sheet name="սեփական և պետական " sheetId="1" r:id="rId2"/>
    <sheet name="ֆոնդային և վարչական" sheetId="2" r:id="rId3"/>
    <sheet name="տեսակներ" sheetId="3" r:id="rId4"/>
    <sheet name="regresia" sheetId="5" r:id="rId5"/>
    <sheet name="ռեգրեսիա նոր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4" i="3" l="1"/>
  <c r="F213" i="1"/>
  <c r="D208" i="1"/>
  <c r="D209" i="1"/>
  <c r="D210" i="1"/>
  <c r="F209" i="1"/>
  <c r="F210" i="1"/>
  <c r="F187" i="1"/>
  <c r="F188" i="1"/>
  <c r="F190" i="1"/>
  <c r="J146" i="1"/>
  <c r="N163" i="1"/>
  <c r="C26" i="2"/>
  <c r="I21" i="2"/>
  <c r="I20" i="2"/>
  <c r="C21" i="2"/>
  <c r="C9" i="2"/>
  <c r="C20" i="2"/>
  <c r="D103" i="1"/>
  <c r="K4" i="3"/>
  <c r="P87" i="3"/>
  <c r="P88" i="3"/>
  <c r="P86" i="3"/>
  <c r="Q82" i="3"/>
  <c r="Q81" i="3"/>
  <c r="Q80" i="3"/>
  <c r="D175" i="3"/>
  <c r="D174" i="3"/>
  <c r="D153" i="3"/>
  <c r="D212" i="1"/>
  <c r="D214" i="1"/>
  <c r="D215" i="1"/>
  <c r="D211" i="1"/>
  <c r="D105" i="1"/>
  <c r="D101" i="1"/>
  <c r="D78" i="1"/>
  <c r="D193" i="1"/>
  <c r="D192" i="1"/>
  <c r="D191" i="1"/>
  <c r="D190" i="1"/>
  <c r="D189" i="1"/>
  <c r="D188" i="1"/>
  <c r="D187" i="1"/>
  <c r="D186" i="1"/>
  <c r="D185" i="1"/>
  <c r="C15" i="1"/>
  <c r="C11" i="1"/>
  <c r="E158" i="1"/>
  <c r="F158" i="1"/>
  <c r="G158" i="1"/>
  <c r="H158" i="1"/>
  <c r="I158" i="1"/>
  <c r="J158" i="1"/>
  <c r="K158" i="1"/>
  <c r="L158" i="1"/>
  <c r="M158" i="1"/>
  <c r="N158" i="1"/>
  <c r="D158" i="1"/>
  <c r="E56" i="1"/>
  <c r="F56" i="1"/>
  <c r="G56" i="1"/>
  <c r="H56" i="1"/>
  <c r="D56" i="1"/>
  <c r="C16" i="1"/>
  <c r="I12" i="1"/>
  <c r="I11" i="1"/>
  <c r="C12" i="1"/>
  <c r="C27" i="2"/>
  <c r="D90" i="3"/>
  <c r="D89" i="3"/>
  <c r="D88" i="3"/>
  <c r="C9" i="4"/>
  <c r="C10" i="4"/>
  <c r="N83" i="3"/>
  <c r="O83" i="3"/>
  <c r="P83" i="3"/>
  <c r="M83" i="3"/>
  <c r="J71" i="3"/>
  <c r="M71" i="3"/>
  <c r="N71" i="3"/>
  <c r="O71" i="3"/>
  <c r="P71" i="3"/>
  <c r="M66" i="3"/>
  <c r="N66" i="3"/>
  <c r="O66" i="3"/>
  <c r="P66" i="3"/>
  <c r="M63" i="3"/>
  <c r="N63" i="3"/>
  <c r="O63" i="3"/>
  <c r="P63" i="3"/>
  <c r="M54" i="3"/>
  <c r="N54" i="3"/>
  <c r="O54" i="3"/>
  <c r="P54" i="3"/>
  <c r="M48" i="3"/>
  <c r="N48" i="3"/>
  <c r="O48" i="3"/>
  <c r="P48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21" i="3"/>
  <c r="L22" i="3"/>
  <c r="L23" i="3"/>
  <c r="L24" i="3"/>
  <c r="L25" i="3"/>
  <c r="L26" i="3"/>
  <c r="L27" i="3"/>
  <c r="L28" i="3"/>
  <c r="L29" i="3"/>
  <c r="L30" i="3"/>
  <c r="L4" i="3"/>
  <c r="M31" i="3"/>
  <c r="N31" i="3"/>
  <c r="O31" i="3"/>
  <c r="P31" i="3"/>
  <c r="E165" i="3"/>
  <c r="E148" i="3"/>
  <c r="E168" i="3" l="1"/>
  <c r="E167" i="3"/>
  <c r="E166" i="3"/>
  <c r="E150" i="3"/>
  <c r="E149" i="3"/>
  <c r="C192" i="1"/>
  <c r="C191" i="1"/>
  <c r="L155" i="1"/>
  <c r="K155" i="1"/>
  <c r="L154" i="1"/>
  <c r="K154" i="1"/>
  <c r="L153" i="1"/>
  <c r="K153" i="1"/>
  <c r="J153" i="1"/>
  <c r="L152" i="1"/>
  <c r="K152" i="1"/>
  <c r="L151" i="1"/>
  <c r="K151" i="1"/>
  <c r="L150" i="1"/>
  <c r="K150" i="1"/>
  <c r="L149" i="1"/>
  <c r="K149" i="1"/>
  <c r="I139" i="1"/>
  <c r="H139" i="1"/>
  <c r="G139" i="1"/>
  <c r="F139" i="1"/>
  <c r="E139" i="1"/>
  <c r="D139" i="1"/>
  <c r="C139" i="1"/>
  <c r="I138" i="1"/>
  <c r="H138" i="1"/>
  <c r="G138" i="1"/>
  <c r="F138" i="1"/>
  <c r="E138" i="1"/>
  <c r="D138" i="1"/>
  <c r="C138" i="1"/>
  <c r="G137" i="1"/>
  <c r="I28" i="1"/>
  <c r="D54" i="3"/>
  <c r="D71" i="3"/>
  <c r="D66" i="3"/>
  <c r="D48" i="3"/>
  <c r="C28" i="1"/>
  <c r="E71" i="3"/>
  <c r="F71" i="3"/>
  <c r="G71" i="3"/>
  <c r="H71" i="3"/>
  <c r="I71" i="3"/>
  <c r="E66" i="3"/>
  <c r="F66" i="3"/>
  <c r="G66" i="3"/>
  <c r="H66" i="3"/>
  <c r="I66" i="3"/>
  <c r="J66" i="3"/>
  <c r="E54" i="3"/>
  <c r="F54" i="3"/>
  <c r="G54" i="3"/>
  <c r="H54" i="3"/>
  <c r="I54" i="3"/>
  <c r="J54" i="3"/>
  <c r="E48" i="3"/>
  <c r="F48" i="3"/>
  <c r="G48" i="3"/>
  <c r="H48" i="3"/>
  <c r="I48" i="3"/>
  <c r="J48" i="3"/>
  <c r="J58" i="3"/>
  <c r="I58" i="3"/>
  <c r="H58" i="3"/>
  <c r="G58" i="3"/>
  <c r="F58" i="3"/>
  <c r="E58" i="3"/>
  <c r="D58" i="3"/>
  <c r="J57" i="3"/>
  <c r="I57" i="3"/>
  <c r="H57" i="3"/>
  <c r="G57" i="3"/>
  <c r="F57" i="3"/>
  <c r="E57" i="3"/>
  <c r="D57" i="3"/>
  <c r="H56" i="3"/>
  <c r="H19" i="3"/>
  <c r="J19" i="3"/>
  <c r="I19" i="3"/>
  <c r="J20" i="3"/>
  <c r="L20" i="3" s="1"/>
  <c r="I20" i="3"/>
  <c r="D28" i="1"/>
  <c r="E28" i="1"/>
  <c r="F28" i="1"/>
  <c r="G28" i="1"/>
  <c r="H28" i="1"/>
  <c r="G19" i="3"/>
  <c r="F19" i="3"/>
  <c r="E19" i="3"/>
  <c r="E20" i="3"/>
  <c r="D19" i="3"/>
  <c r="H18" i="3"/>
  <c r="H20" i="3"/>
  <c r="G6" i="1"/>
  <c r="G20" i="3"/>
  <c r="F6" i="1"/>
  <c r="F20" i="3"/>
  <c r="E6" i="1"/>
  <c r="D20" i="3"/>
  <c r="D31" i="3" s="1"/>
  <c r="D6" i="1"/>
  <c r="D9" i="2"/>
  <c r="D11" i="2" s="1"/>
  <c r="E9" i="2"/>
  <c r="E11" i="2" s="1"/>
  <c r="F9" i="2"/>
  <c r="F11" i="2" s="1"/>
  <c r="G9" i="2"/>
  <c r="G11" i="2" s="1"/>
  <c r="H9" i="2"/>
  <c r="H11" i="2" s="1"/>
  <c r="I9" i="2"/>
  <c r="I11" i="2" s="1"/>
  <c r="C11" i="2"/>
  <c r="C6" i="1"/>
  <c r="H6" i="1"/>
  <c r="I6" i="1"/>
  <c r="L19" i="3" l="1"/>
  <c r="J31" i="3"/>
  <c r="J63" i="3"/>
  <c r="C144" i="1"/>
  <c r="D144" i="1"/>
  <c r="F144" i="1"/>
  <c r="E144" i="1"/>
  <c r="I144" i="1"/>
  <c r="G144" i="1"/>
  <c r="H144" i="1"/>
  <c r="E31" i="3"/>
  <c r="D63" i="3"/>
  <c r="F63" i="3"/>
  <c r="H63" i="3"/>
  <c r="E63" i="3"/>
  <c r="G63" i="3"/>
  <c r="I63" i="3"/>
  <c r="G31" i="3"/>
  <c r="H31" i="3"/>
  <c r="I31" i="3"/>
  <c r="F31" i="3"/>
</calcChain>
</file>

<file path=xl/sharedStrings.xml><?xml version="1.0" encoding="utf-8"?>
<sst xmlns="http://schemas.openxmlformats.org/spreadsheetml/2006/main" count="316" uniqueCount="114">
  <si>
    <t>ընդամենը փաստացի եկամուտ</t>
  </si>
  <si>
    <t>(հազ․ դրամ)</t>
  </si>
  <si>
    <t>ընդամենը վարչական մաս</t>
  </si>
  <si>
    <t>ընդամենը ֆոնդային մաս</t>
  </si>
  <si>
    <t>վարչական բյուջեի պահուստային ֆոնդից ֆոնդային բյուջե կատարվող հատկացումներից մուտքեր</t>
  </si>
  <si>
    <t>գույքահարկ համայնքների վարչական տարածքներում գտնվող շենքերի և շինությունների համար</t>
  </si>
  <si>
    <t>հողի հարկ համայնքների վարչական տարածքներում գտնվող հողի համար</t>
  </si>
  <si>
    <t>գույքային հարկեր այլ գույքից այդ թվում` գույքահարկ փոխադրամիջոցների համար</t>
  </si>
  <si>
    <t>տեղական տուրքեր</t>
  </si>
  <si>
    <t>համայնքի բյուջե վճարվող պետական տուրքեր</t>
  </si>
  <si>
    <t>Այլ հարկային եկամուտներ</t>
  </si>
  <si>
    <t>1. ՀԱՐԿԵՐ ԵՎ ՏՈՒՐՔԵՐ</t>
  </si>
  <si>
    <t>2. ՊԱՇՏՈՆԱԿԱՆ ԴՐԱՄԱՇՆՈՐՀՆԵՐ</t>
  </si>
  <si>
    <t>ընթացիկ արտաքին պաշտոնական դրամաշնորհներ` ստացված այլ պետություններից և միջազգային կազմակերպություններից</t>
  </si>
  <si>
    <t>պետական բյուջեից համայնքի վարչական բյուջեին տրամադրվող այլ դոտացիաներ</t>
  </si>
  <si>
    <t>պետական բյուջեից համայնքի վարչական բյուջեին տրամադրվող նպատակային հատկացումներ (սուբվենցիաներ)</t>
  </si>
  <si>
    <t>այլ համայնքների բյուջեներից ընթացիկ ծախսերի ֆինանսավորման նպատակով ստացվող պաշտոնական դրամաշնորհներ</t>
  </si>
  <si>
    <t xml:space="preserve">շահաբաժիններ </t>
  </si>
  <si>
    <t>3․ ԱՅԼ ԵԿԱՄՈՒՏՆԵՐ</t>
  </si>
  <si>
    <t>գույքի վարձակալությունից եկամուտներ</t>
  </si>
  <si>
    <t xml:space="preserve">համայնքի բյուջեի եկամուտներ ապրանքների մատակարարումից և ծառայությունների մատուցումից </t>
  </si>
  <si>
    <t>վարչական գանձումներ (տեղական վճարներ+համայնքի վարչական տարածքում ինքնակամ կառուցված շենքերի, շինությունների օրինականացման համար վճարներ )</t>
  </si>
  <si>
    <t>մուտքեր տույժերից, տուգանքներից</t>
  </si>
  <si>
    <t xml:space="preserve"> ընթացիկ ոչ պաշտոնական դրամաշնորհներ</t>
  </si>
  <si>
    <t xml:space="preserve"> այլ եկամուտներ</t>
  </si>
  <si>
    <t>http://shirak.mtad.am/community-budgetary-revenues/</t>
  </si>
  <si>
    <t>https://www.gyumricity.am/hy/gyumri-community/community-budget</t>
  </si>
  <si>
    <t>ԴԱՀԿ</t>
  </si>
  <si>
    <t>կապիտալ արտաքին պաշտոնական դրամաշնորհներ` ստացված այլ պետություններից և միջազգային կազմակերպություններից</t>
  </si>
  <si>
    <t>կապիտալ ներքին պաշտոնական դրամաշնորհներ` ստացված կառավարման այլ մակարդակներից</t>
  </si>
  <si>
    <t>տոկոսներ</t>
  </si>
  <si>
    <t>ՎԱՐՉԱԿԱՆ ՄԱՍ</t>
  </si>
  <si>
    <t>ՖՈՆԴԱՅԻՆ ՄԱՍ</t>
  </si>
  <si>
    <t>ընդամենը վարչական մաս (հանած՝ վարչական բյուջեի պահուստային ֆոնդից ֆոնդային բյուջե կատարվող հատկացումներից մուտքեր)</t>
  </si>
  <si>
    <t>ընդամենը եկամուտ</t>
  </si>
  <si>
    <t>նվիրատվության, ժառանգության իրավունքով  ֆիզիկական անձանցից և կազմակերպություններից համայնքին տնօրինմանն անցած գույքի իրացումից միջոցներ</t>
  </si>
  <si>
    <t>համայնքի գույքին պատճառած վնասների փոխհատուցումից մուտքեր և համայնքի բյուջե մուտքագրման ենթակա այլ եկամուտներ</t>
  </si>
  <si>
    <t>համայնքի բյուջե մուտքագրվող անշարժ գույքի հարկ</t>
  </si>
  <si>
    <t>-</t>
  </si>
  <si>
    <t>ընթացիկ արտաքին պաշտոնական դրամաշնորհներ` ստացված այլ պետություններից
և միջազգային կազմակերպություններից</t>
  </si>
  <si>
    <t>պետության կողմից տեղական ինքնակառավարման մարմիններին պատվիրակված լիազորությունների իրականացման ծախսերի ֆինանսավորման համար պետական բյուջեից ստացվող միջոցներ</t>
  </si>
  <si>
    <t>ընթացիկ ոչ պաշտոնական դրամաշնորհներ</t>
  </si>
  <si>
    <t xml:space="preserve">սեփական եկամուտներ       </t>
  </si>
  <si>
    <t>պաշտոնական դրամաշնորհներ</t>
  </si>
  <si>
    <t>ընդամենը փաստացի եկամուտ (հազ․ դրամ)</t>
  </si>
  <si>
    <t>հարկեր և տուրքեր</t>
  </si>
  <si>
    <t xml:space="preserve">պետական բյուջեից ֆինանսական համահարթեցման սկզբունքով տրամադրվող դոտացիաներ </t>
  </si>
  <si>
    <t>պետական բյուջեից ֆինանսական համահարթեցման սկզբունքով տրամադրվող դոտացիաներ</t>
  </si>
  <si>
    <t>ընդամենը փաստացի ծախս</t>
  </si>
  <si>
    <t>http://shirak.mtad.am/community-budgetary-expenditure/</t>
  </si>
  <si>
    <t>այլ եկամուտներ</t>
  </si>
  <si>
    <t>սեփական եկամուտներ (հազ․ դրամ)</t>
  </si>
  <si>
    <t>պաշտոնական դրամաշնորհներ և այլ աղբյուրներից ստացվող միջոցներ</t>
  </si>
  <si>
    <t>վարչական գանձումներ (տեղական վճարներ+համայնքի վարչական տարածքում ինքնակամ կառուցված շենքերի, շինությունների օրինականացման համար վճարներ)</t>
  </si>
  <si>
    <t>ընդհանուր</t>
  </si>
  <si>
    <t>Ընդամենը փաստացի եկամուտ, որից (հազ․ դրամ)</t>
  </si>
  <si>
    <t>Գույքահարկ համայնքների վարչական տարածքներում գտնվող շենքերի և շինությունների համար</t>
  </si>
  <si>
    <t>Հողի հարկ համայնքների վարչական տարածքներում գտնվող հողի համար</t>
  </si>
  <si>
    <t>Համայնքի բյուջե մուտքագրվող անշարժ գույքի հարկ</t>
  </si>
  <si>
    <t>Գույքային հարկեր այլ գույքից այդ թվում` գույքահարկ փոխադրամիջոցների համար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</si>
  <si>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</si>
  <si>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</si>
  <si>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</si>
  <si>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</si>
  <si>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</si>
  <si>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</si>
  <si>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</si>
  <si>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</si>
  <si>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</si>
  <si>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</si>
  <si>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</si>
  <si>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</si>
  <si>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</si>
  <si>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</si>
  <si>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</si>
  <si>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</si>
  <si>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</si>
  <si>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</si>
  <si>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</si>
  <si>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</si>
  <si>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</si>
  <si>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</si>
  <si>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</si>
  <si>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Y - ընդամենը փաստացի եկամուտ (հազ․ դրամ)</t>
  </si>
  <si>
    <t>X1 - գույքահարկ համայնքների վարչական տարածքներում գտնվող շենքերի և շինությունների համար</t>
  </si>
  <si>
    <t xml:space="preserve">X2 - հողի հարկ համայնքների վարչական տարածքներում գտնվող հողի համար </t>
  </si>
  <si>
    <t xml:space="preserve">X3 - համայնքի բյուջե մուտքագրվող անշարժ գույքի հարկ </t>
  </si>
  <si>
    <t>X4 - գույքային հարկեր այլ գույքից այդ թվում` գույքահարկ փոխադրամիջոցների համար</t>
  </si>
  <si>
    <t>http://shirak.mtad.am/files/docs/61838.pdf</t>
  </si>
  <si>
    <t>կանխատեսում էջ 20-26</t>
  </si>
  <si>
    <t>2023 կատարողական</t>
  </si>
  <si>
    <t>հարկեր և տուրքեր (կանխատեսվող)</t>
  </si>
  <si>
    <t>պաշտոնական դրամաշնորհներ (կանխատեսվող)</t>
  </si>
  <si>
    <t>այլ եկամուտներ (կանխատեսվող)</t>
  </si>
  <si>
    <t>հարկեր և տուրքեր (փաստացի)</t>
  </si>
  <si>
    <t>պաշտոնական դրամաշնորհներ (փաստացի)</t>
  </si>
  <si>
    <t>այլ եկամուտներ (փաստացի)</t>
  </si>
  <si>
    <t>(ց)</t>
  </si>
  <si>
    <t>Нижние 95․0%</t>
  </si>
  <si>
    <t>Верхние 95․0%</t>
  </si>
  <si>
    <t>X1 - գույքահարկ շենքերի և շինությունների համար</t>
  </si>
  <si>
    <t xml:space="preserve">X2 - գույքահարկ հողի համար </t>
  </si>
  <si>
    <t>տուրքեր</t>
  </si>
  <si>
    <t>շենքերի և շինությունների համար գույքահարկ</t>
  </si>
  <si>
    <t>հողի համար գույքահարկ</t>
  </si>
  <si>
    <t>փոխադրամիջոցների համար գույքահարկ</t>
  </si>
  <si>
    <t>Y-ընդամենը փաստացի եկամուտ (հազ․ դրամ)</t>
  </si>
  <si>
    <t>X1 շենքերի և շինությունների համար գույքահարկ</t>
  </si>
  <si>
    <t>X2 հողի համար գույքահարկ</t>
  </si>
  <si>
    <t>X3 փոխադրամիջոցների համար գույքահարկ</t>
  </si>
  <si>
    <t>X4 տուրքեր</t>
  </si>
  <si>
    <t>X5 պաշտոնական դրամաշնորհներ</t>
  </si>
  <si>
    <t>X6 այլ եկամուտներ</t>
  </si>
  <si>
    <t>X3 - գույքահարկ փոխադրամիջոցների համար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</si>
</sst>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1"/>
    <xf numFmtId="0" fontId="2" fillId="0" borderId="0" xfId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1" fillId="2" borderId="0" xfId="0" applyFont="1" applyFill="1"/>
    <xf numFmtId="0" fontId="3" fillId="0" borderId="0" xfId="0" applyFont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6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Fill="1"/>
    <xf numFmtId="0" fontId="5" fillId="5" borderId="0" xfId="0" applyFont="1" applyFill="1"/>
    <xf numFmtId="0" fontId="0" fillId="5" borderId="0" xfId="0" applyFill="1"/>
    <xf numFmtId="0" fontId="0" fillId="0" borderId="0" xfId="0" applyFill="1" applyAlignment="1">
      <alignment wrapText="1"/>
    </xf>
    <xf numFmtId="0" fontId="1" fillId="0" borderId="0" xfId="0" applyFont="1" applyFill="1"/>
    <xf numFmtId="0" fontId="1" fillId="0" borderId="0" xfId="0" applyFont="1" applyFill="1" applyAlignment="1">
      <alignment wrapText="1"/>
    </xf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7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Continuous"/>
    </xf>
    <xf numFmtId="0" fontId="0" fillId="0" borderId="0" xfId="0" applyFill="1" applyBorder="1" applyAlignment="1">
      <alignment wrapText="1"/>
    </xf>
    <xf numFmtId="0" fontId="0" fillId="0" borderId="1" xfId="0" applyFill="1" applyBorder="1" applyAlignment="1">
      <alignment wrapText="1"/>
    </xf>
    <xf numFmtId="10" fontId="0" fillId="0" borderId="0" xfId="0" applyNumberFormat="1"/>
    <xf numFmtId="0" fontId="0" fillId="0" borderId="0" xfId="0" applyNumberFormat="1"/>
    <xf numFmtId="0" fontId="5" fillId="0" borderId="0" xfId="0" applyFont="1" applyFill="1" applyBorder="1"/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4" fillId="0" borderId="0" xfId="0" applyFont="1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y-AM" sz="1800" b="0" i="0" u="none" strike="noStrike" baseline="0">
                <a:effectLst/>
              </a:rPr>
              <a:t>ՀՀ Գյումրու համայնքի բյուջեի եկամուտներն ու ծախսերը 2017-2023թթ․</a:t>
            </a:r>
            <a:endParaRPr lang="ru-RU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18764168955906"/>
          <c:y val="0.20579723512346468"/>
          <c:w val="0.86899862256882365"/>
          <c:h val="0.567925769929452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'եկամուտ ծախս'!$B$5</c:f>
              <c:strCache>
                <c:ptCount val="1"/>
                <c:pt idx="0">
                  <c:v>ընդամենը փաստացի եկամուտ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'եկամուտ ծախս'!$C$4:$I$4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'եկամուտ ծախս'!$C$5:$I$5</c:f>
              <c:numCache>
                <c:formatCode>General</c:formatCode>
                <c:ptCount val="7"/>
                <c:pt idx="0">
                  <c:v>3203518.8095999998</c:v>
                </c:pt>
                <c:pt idx="1">
                  <c:v>3443436.0612999997</c:v>
                </c:pt>
                <c:pt idx="2">
                  <c:v>3931993.8734999993</c:v>
                </c:pt>
                <c:pt idx="3">
                  <c:v>4651135.985799999</c:v>
                </c:pt>
                <c:pt idx="4">
                  <c:v>5084898.1952</c:v>
                </c:pt>
                <c:pt idx="5">
                  <c:v>4887431.2076999992</c:v>
                </c:pt>
                <c:pt idx="6">
                  <c:v>6420697.0851999996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3-4058-B038-68804B1CC684}"/>
            </c:ext>
          </c:extLst>
        </c:ser>
        <c:ser>
          <c:idx val="1"/>
          <c:order val="1"/>
          <c:tx>
            <c:strRef>
              <c:f>'եկամուտ ծախս'!$B$6</c:f>
              <c:strCache>
                <c:ptCount val="1"/>
                <c:pt idx="0">
                  <c:v>ընդամենը փաստացի ծախս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'եկամուտ ծախս'!$C$4:$I$4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'եկամուտ ծախս'!$C$6:$I$6</c:f>
              <c:numCache>
                <c:formatCode>General</c:formatCode>
                <c:ptCount val="7"/>
                <c:pt idx="0">
                  <c:v>3122191.3191999998</c:v>
                </c:pt>
                <c:pt idx="1">
                  <c:v>3228939.1546000005</c:v>
                </c:pt>
                <c:pt idx="2">
                  <c:v>3703290.7959000003</c:v>
                </c:pt>
                <c:pt idx="3">
                  <c:v>4110801.7596999998</c:v>
                </c:pt>
                <c:pt idx="4">
                  <c:v>5042548.1378000006</c:v>
                </c:pt>
                <c:pt idx="5">
                  <c:v>5544987.0775999995</c:v>
                </c:pt>
                <c:pt idx="6">
                  <c:v>6675916.5842000004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33-4058-B038-68804B1CC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3149391"/>
        <c:axId val="1063149807"/>
      </c:barChart>
      <c:catAx>
        <c:axId val="1063149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y-AM" sz="1050"/>
                  <a:t>տարի</a:t>
                </a:r>
                <a:endParaRPr lang="ru-RU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149807"/>
        <c:crosses val="autoZero"/>
        <c:auto val="1"/>
        <c:lblAlgn val="ctr"/>
        <c:lblOffset val="100"/>
        <c:noMultiLvlLbl val="0"/>
      </c:catAx>
      <c:valAx>
        <c:axId val="106314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y-AM" sz="1050"/>
                  <a:t>հազ․ դրամ</a:t>
                </a:r>
                <a:endParaRPr lang="ru-RU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14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y-AM" sz="1800" b="0" i="0" u="none" strike="noStrike" baseline="0">
                <a:effectLst/>
              </a:rPr>
              <a:t>ՀՀ Գյումրու համայնքի բյուջեի</a:t>
            </a:r>
            <a:r>
              <a:rPr lang="en-US" sz="1800" b="0" i="0" u="none" strike="noStrike" baseline="0">
                <a:effectLst/>
              </a:rPr>
              <a:t> </a:t>
            </a:r>
            <a:r>
              <a:rPr lang="hy-AM" sz="1800" b="0" i="0" u="none" strike="noStrike" baseline="0">
                <a:effectLst/>
              </a:rPr>
              <a:t>եկամուտների վարչական և ֆոնդային մասերը 2017-2023թթ․</a:t>
            </a:r>
            <a:endParaRPr lang="ru-RU" sz="1800"/>
          </a:p>
        </c:rich>
      </c:tx>
      <c:layout>
        <c:manualLayout>
          <c:xMode val="edge"/>
          <c:yMode val="edge"/>
          <c:x val="0.1439225280517023"/>
          <c:y val="8.380951878158116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91296967201753"/>
          <c:y val="0.15008643752364101"/>
          <c:w val="0.83253622097266755"/>
          <c:h val="0.581698805074995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'ֆոնդային և վարչական'!$B$9</c:f>
              <c:strCache>
                <c:ptCount val="1"/>
                <c:pt idx="0">
                  <c:v>ընդամենը վարչական մաս (հանած՝ վարչական բյուջեի պահուստային ֆոնդից ֆոնդային բյուջե կատարվող հատկացումներից մուտքեր)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'ֆոնդային և վարչական'!$C$8:$I$8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'ֆոնդային և վարչական'!$C$9:$I$9</c:f>
              <c:numCache>
                <c:formatCode>General</c:formatCode>
                <c:ptCount val="7"/>
                <c:pt idx="0">
                  <c:v>3070531.8095999993</c:v>
                </c:pt>
                <c:pt idx="1">
                  <c:v>3181876.3612999995</c:v>
                </c:pt>
                <c:pt idx="2">
                  <c:v>3532470.8734999993</c:v>
                </c:pt>
                <c:pt idx="3">
                  <c:v>3805437.2526999991</c:v>
                </c:pt>
                <c:pt idx="4">
                  <c:v>4303723.6612</c:v>
                </c:pt>
                <c:pt idx="5">
                  <c:v>4350558.5936999992</c:v>
                </c:pt>
                <c:pt idx="6">
                  <c:v>4483665.6471999995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4-4696-AE0B-B680593B9026}"/>
            </c:ext>
          </c:extLst>
        </c:ser>
        <c:ser>
          <c:idx val="1"/>
          <c:order val="1"/>
          <c:tx>
            <c:strRef>
              <c:f>'ֆոնդային և վարչական'!$B$10</c:f>
              <c:strCache>
                <c:ptCount val="1"/>
                <c:pt idx="0">
                  <c:v>ընդամենը ֆոնդային մաս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875338050479623E-2"/>
                  <c:y val="-4.88889002948733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75-4CA2-9155-B5AAE373D5B2}"/>
                </c:ext>
              </c:extLst>
            </c:dLbl>
            <c:dLbl>
              <c:idx val="1"/>
              <c:layout>
                <c:manualLayout>
                  <c:x val="4.0243895139596031E-2"/>
                  <c:y val="-3.53086502129639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75-4CA2-9155-B5AAE373D5B2}"/>
                </c:ext>
              </c:extLst>
            </c:dLbl>
            <c:dLbl>
              <c:idx val="2"/>
              <c:layout>
                <c:manualLayout>
                  <c:x val="4.0243895139596031E-2"/>
                  <c:y val="-4.88889002948732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275-4CA2-9155-B5AAE373D5B2}"/>
                </c:ext>
              </c:extLst>
            </c:dLbl>
            <c:dLbl>
              <c:idx val="3"/>
              <c:layout>
                <c:manualLayout>
                  <c:x val="3.7262865869996373E-2"/>
                  <c:y val="-9.23457005569827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75-4CA2-9155-B5AAE373D5B2}"/>
                </c:ext>
              </c:extLst>
            </c:dLbl>
            <c:dLbl>
              <c:idx val="4"/>
              <c:layout>
                <c:manualLayout>
                  <c:x val="3.5772351235196412E-2"/>
                  <c:y val="-8.41975505078371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75-4CA2-9155-B5AAE373D5B2}"/>
                </c:ext>
              </c:extLst>
            </c:dLbl>
            <c:dLbl>
              <c:idx val="5"/>
              <c:layout>
                <c:manualLayout>
                  <c:x val="4.3224924409195793E-2"/>
                  <c:y val="-3.80247002293458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275-4CA2-9155-B5AAE373D5B2}"/>
                </c:ext>
              </c:extLst>
            </c:dLbl>
            <c:dLbl>
              <c:idx val="6"/>
              <c:layout>
                <c:manualLayout>
                  <c:x val="5.6639556122394491E-2"/>
                  <c:y val="-5.43210003276368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75-4CA2-9155-B5AAE373D5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'ֆոնդային և վարչական'!$C$8:$I$8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'ֆոնդային և վարչական'!$C$10:$I$10</c:f>
              <c:numCache>
                <c:formatCode>General</c:formatCode>
                <c:ptCount val="7"/>
                <c:pt idx="0">
                  <c:v>132987</c:v>
                </c:pt>
                <c:pt idx="1">
                  <c:v>261559.7</c:v>
                </c:pt>
                <c:pt idx="2">
                  <c:v>399523</c:v>
                </c:pt>
                <c:pt idx="3">
                  <c:v>845698.73309999995</c:v>
                </c:pt>
                <c:pt idx="4">
                  <c:v>781174.53399999999</c:v>
                </c:pt>
                <c:pt idx="5">
                  <c:v>536872.61400000006</c:v>
                </c:pt>
                <c:pt idx="6">
                  <c:v>1937031.4380000001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4-4696-AE0B-B680593B9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71348671"/>
        <c:axId val="671348255"/>
      </c:barChart>
      <c:catAx>
        <c:axId val="671348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y-AM" sz="1200"/>
                  <a:t>տարի</a:t>
                </a:r>
                <a:endParaRPr lang="ru-RU" sz="1200"/>
              </a:p>
            </c:rich>
          </c:tx>
          <c:layout>
            <c:manualLayout>
              <c:xMode val="edge"/>
              <c:yMode val="edge"/>
              <c:x val="0.5264808703009326"/>
              <c:y val="0.791608835574595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48255"/>
        <c:crosses val="autoZero"/>
        <c:auto val="1"/>
        <c:lblAlgn val="ctr"/>
        <c:lblOffset val="100"/>
        <c:noMultiLvlLbl val="0"/>
      </c:catAx>
      <c:valAx>
        <c:axId val="67134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y-AM" sz="1200"/>
                  <a:t>հազ․ դրամ</a:t>
                </a:r>
                <a:endParaRPr lang="ru-RU" sz="1200"/>
              </a:p>
            </c:rich>
          </c:tx>
          <c:layout>
            <c:manualLayout>
              <c:xMode val="edge"/>
              <c:yMode val="edge"/>
              <c:x val="1.4035086426754485E-2"/>
              <c:y val="0.42765993018631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4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591350531837922"/>
          <c:y val="0.80957534519720553"/>
          <c:w val="0.76324207823746537"/>
          <c:h val="0.16521972771602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y-AM" sz="1800" b="0" i="0" u="none" strike="noStrike" baseline="0">
                <a:effectLst/>
                <a:latin typeface="+mn-lt"/>
              </a:rPr>
              <a:t>ՀՀ Գյումրու համայնքի բյուջեի հարկեր և տուրքեր, պաշտոնական դրամաշնորհներ և այլ եկամուտներ 2017-2023թթ․ </a:t>
            </a:r>
            <a:endParaRPr lang="ru-RU" sz="1800" i="0"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2422633069263"/>
          <c:y val="0.19235141621931942"/>
          <c:w val="0.71736618510938266"/>
          <c:h val="0.674090507112477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տեսակներ!$C$80</c:f>
              <c:strCache>
                <c:ptCount val="1"/>
                <c:pt idx="0">
                  <c:v>հարկեր և տուրքեր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տեսակներ!$D$79:$J$79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տեսակներ!$D$80:$J$80</c:f>
              <c:numCache>
                <c:formatCode>General</c:formatCode>
                <c:ptCount val="7"/>
                <c:pt idx="0">
                  <c:v>670029.43119999999</c:v>
                </c:pt>
                <c:pt idx="1">
                  <c:v>685399.03200000001</c:v>
                </c:pt>
                <c:pt idx="2">
                  <c:v>797350.77029999997</c:v>
                </c:pt>
                <c:pt idx="3">
                  <c:v>804171.15639999998</c:v>
                </c:pt>
                <c:pt idx="4">
                  <c:v>974936.00459999999</c:v>
                </c:pt>
                <c:pt idx="5">
                  <c:v>1138168.8373</c:v>
                </c:pt>
                <c:pt idx="6">
                  <c:v>1238267.5706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2-47ED-A270-754E12EC4409}"/>
            </c:ext>
          </c:extLst>
        </c:ser>
        <c:ser>
          <c:idx val="1"/>
          <c:order val="1"/>
          <c:tx>
            <c:strRef>
              <c:f>տեսակներ!$C$81</c:f>
              <c:strCache>
                <c:ptCount val="1"/>
                <c:pt idx="0">
                  <c:v>պաշտոնական դրամաշնորհներ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տեսակներ!$D$79:$J$79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տեսակներ!$D$81:$J$81</c:f>
              <c:numCache>
                <c:formatCode>General</c:formatCode>
                <c:ptCount val="7"/>
                <c:pt idx="0">
                  <c:v>1963937.4</c:v>
                </c:pt>
                <c:pt idx="1">
                  <c:v>2065110.8</c:v>
                </c:pt>
                <c:pt idx="2">
                  <c:v>2400205.2999999998</c:v>
                </c:pt>
                <c:pt idx="3">
                  <c:v>3341112.0330999997</c:v>
                </c:pt>
                <c:pt idx="4">
                  <c:v>3415938.1340000001</c:v>
                </c:pt>
                <c:pt idx="5">
                  <c:v>3034623.6710000001</c:v>
                </c:pt>
                <c:pt idx="6">
                  <c:v>4369667.2630000003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2-47ED-A270-754E12EC4409}"/>
            </c:ext>
          </c:extLst>
        </c:ser>
        <c:ser>
          <c:idx val="2"/>
          <c:order val="2"/>
          <c:tx>
            <c:strRef>
              <c:f>տեսակներ!$C$82</c:f>
              <c:strCache>
                <c:ptCount val="1"/>
                <c:pt idx="0">
                  <c:v>այլ եկամուտներ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տեսակներ!$D$79:$J$79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տեսակներ!$D$82:$J$82</c:f>
              <c:numCache>
                <c:formatCode>General</c:formatCode>
                <c:ptCount val="7"/>
                <c:pt idx="0">
                  <c:v>569551.97840000002</c:v>
                </c:pt>
                <c:pt idx="1">
                  <c:v>692926.22930000001</c:v>
                </c:pt>
                <c:pt idx="2">
                  <c:v>734437.80320000008</c:v>
                </c:pt>
                <c:pt idx="3">
                  <c:v>505852.79629999999</c:v>
                </c:pt>
                <c:pt idx="4">
                  <c:v>694024.05660000001</c:v>
                </c:pt>
                <c:pt idx="5">
                  <c:v>714638.69940000004</c:v>
                </c:pt>
                <c:pt idx="6">
                  <c:v>812762.25159999996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42-47ED-A270-754E12EC4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4121792"/>
        <c:axId val="1444128032"/>
      </c:barChart>
      <c:catAx>
        <c:axId val="144412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y-AM" sz="1100"/>
                  <a:t>տարի</a:t>
                </a:r>
                <a:endParaRPr lang="ru-RU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128032"/>
        <c:crosses val="autoZero"/>
        <c:auto val="1"/>
        <c:lblAlgn val="ctr"/>
        <c:lblOffset val="100"/>
        <c:noMultiLvlLbl val="0"/>
      </c:catAx>
      <c:valAx>
        <c:axId val="14441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y-AM" sz="1100"/>
                  <a:t>հազ․</a:t>
                </a:r>
                <a:r>
                  <a:rPr lang="hy-AM" sz="1100" baseline="0"/>
                  <a:t> դրամ</a:t>
                </a:r>
                <a:endParaRPr lang="ru-RU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12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052536986893985"/>
          <c:y val="0.34519093631003778"/>
          <c:w val="0.19039845709822834"/>
          <c:h val="0.4177500024867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y-AM" sz="1800" b="0" i="0" baseline="0">
                <a:effectLst/>
              </a:rPr>
              <a:t>ՀՀ Գյումրու համայնքի բյուջեի հարկեր և տուրքեր, պաշտոնական դրամաշնորհներ և այլ եկամուտներ 20</a:t>
            </a:r>
            <a:r>
              <a:rPr lang="en-US" sz="1800" b="0" i="0" baseline="0">
                <a:effectLst/>
              </a:rPr>
              <a:t>17</a:t>
            </a:r>
            <a:r>
              <a:rPr lang="hy-AM" sz="1800" b="0" i="0" baseline="0">
                <a:effectLst/>
              </a:rPr>
              <a:t>թ․ 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1475637567685100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78243957114577"/>
          <c:y val="0.24137559898356922"/>
          <c:w val="0.21102174415545827"/>
          <c:h val="0.69102484080461279"/>
        </c:manualLayout>
      </c:layout>
      <c:pieChart>
        <c:varyColors val="1"/>
        <c:ser>
          <c:idx val="0"/>
          <c:order val="0"/>
          <c:tx>
            <c:strRef>
              <c:f>տեսակներ!$D$80:$D$82</c:f>
              <c:strCache>
                <c:ptCount val="3"/>
                <c:pt idx="0">
                  <c:v>670029,4312</c:v>
                </c:pt>
                <c:pt idx="1">
                  <c:v>1963937,4</c:v>
                </c:pt>
                <c:pt idx="2">
                  <c:v>569551,9784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C8-4ED4-99EB-DEF05789436F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C8-4ED4-99EB-DEF05789436F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AC8-4ED4-99EB-DEF0578943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տեսակներ!$C$80:$C$82</c:f>
              <c:strCache>
                <c:ptCount val="3"/>
                <c:pt idx="0">
                  <c:v>հարկեր և տուրքեր</c:v>
                </c:pt>
                <c:pt idx="1">
                  <c:v>պաշտոնական դրամաշնորհներ</c:v>
                </c:pt>
                <c:pt idx="2">
                  <c:v>այլ եկամուտներ</c:v>
                </c:pt>
              </c:strCache>
            </c:strRef>
          </c:cat>
          <c:val>
            <c:numRef>
              <c:f>տեսակներ!$D$80:$D$82</c:f>
              <c:numCache>
                <c:formatCode>General</c:formatCode>
                <c:ptCount val="3"/>
                <c:pt idx="0">
                  <c:v>670029.43119999999</c:v>
                </c:pt>
                <c:pt idx="1">
                  <c:v>1963937.4</c:v>
                </c:pt>
                <c:pt idx="2">
                  <c:v>569551.97840000002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5F-4E79-A4E2-C5EEE78331A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79372063154748"/>
          <c:y val="0.2983340318295164"/>
          <c:w val="0.48603011393577117"/>
          <c:h val="0.611002717840685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y-AM" sz="1800" b="0" i="0" baseline="0">
                <a:effectLst/>
              </a:rPr>
              <a:t>ՀՀ Գյումրու համայնքի բյուջեի հարկեր և տուրքեր, պաշտոնական դրամաշնորհներ և այլ եկամուտներ 20</a:t>
            </a:r>
            <a:r>
              <a:rPr lang="en-US" sz="1800" b="0" i="0" baseline="0">
                <a:effectLst/>
              </a:rPr>
              <a:t>23</a:t>
            </a:r>
            <a:r>
              <a:rPr lang="hy-AM" sz="1800" b="0" i="0" baseline="0">
                <a:effectLst/>
              </a:rPr>
              <a:t>թ․ 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1475637567685100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066442201014113"/>
          <c:y val="0.24552075236068457"/>
          <c:w val="0.21098287910606547"/>
          <c:h val="0.70042681877843338"/>
        </c:manualLayout>
      </c:layout>
      <c:pieChart>
        <c:varyColors val="1"/>
        <c:ser>
          <c:idx val="0"/>
          <c:order val="0"/>
          <c:tx>
            <c:strRef>
              <c:f>տեսակներ!$J$80:$J$82</c:f>
              <c:strCache>
                <c:ptCount val="3"/>
                <c:pt idx="0">
                  <c:v>1238267,571</c:v>
                </c:pt>
                <c:pt idx="1">
                  <c:v>4369667,263</c:v>
                </c:pt>
                <c:pt idx="2">
                  <c:v>812762,2516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D9-409A-A166-7F8F11B2B24A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D9-409A-A166-7F8F11B2B24A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9D9-409A-A166-7F8F11B2B24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տեսակներ!$C$80:$C$82</c:f>
              <c:strCache>
                <c:ptCount val="3"/>
                <c:pt idx="0">
                  <c:v>հարկեր և տուրքեր</c:v>
                </c:pt>
                <c:pt idx="1">
                  <c:v>պաշտոնական դրամաշնորհներ</c:v>
                </c:pt>
                <c:pt idx="2">
                  <c:v>այլ եկամուտներ</c:v>
                </c:pt>
              </c:strCache>
            </c:strRef>
          </c:cat>
          <c:val>
            <c:numRef>
              <c:f>տեսակներ!$J$80:$J$82</c:f>
              <c:numCache>
                <c:formatCode>General</c:formatCode>
                <c:ptCount val="3"/>
                <c:pt idx="0">
                  <c:v>1238267.5706</c:v>
                </c:pt>
                <c:pt idx="1">
                  <c:v>4369667.2630000003</c:v>
                </c:pt>
                <c:pt idx="2">
                  <c:v>812762.25159999996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D9-409A-A166-7F8F11B2B24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79372063154748"/>
          <c:y val="0.33808415068863162"/>
          <c:w val="0.48603011393577117"/>
          <c:h val="0.574004753227224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y-AM" sz="1800" b="0" i="0" u="none" strike="noStrike" baseline="0">
                <a:effectLst/>
              </a:rPr>
              <a:t>ՀՀ Գյումրու համայնքի բյուջեի տեղական հարկերի տեսակարար կշիռը համայնքի բյուջեի ընդհանուր եկամուտներում 2017թ․</a:t>
            </a:r>
            <a:endParaRPr lang="ru-RU" sz="1800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7975456234116"/>
          <c:y val="0.26222714491799842"/>
          <c:w val="0.23714500868217744"/>
          <c:h val="0.61071969453569608"/>
        </c:manualLayout>
      </c:layout>
      <c:pieChart>
        <c:varyColors val="1"/>
        <c:ser>
          <c:idx val="1"/>
          <c:order val="0"/>
          <c:tx>
            <c:strRef>
              <c:f>տեսակներ!$D$146</c:f>
              <c:strCache>
                <c:ptCount val="1"/>
                <c:pt idx="0">
                  <c:v>2017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AA-40B8-84E4-5B4F9A3D7B03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AA-40B8-84E4-5B4F9A3D7B03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AA-40B8-84E4-5B4F9A3D7B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տեսակներ!$C$148:$C$150</c:f>
              <c:strCache>
                <c:ptCount val="3"/>
                <c:pt idx="0">
                  <c:v>գույքահարկ համայնքների վարչական տարածքներում գտնվող շենքերի և շինությունների համար</c:v>
                </c:pt>
                <c:pt idx="1">
                  <c:v>հողի հարկ համայնքների վարչական տարածքներում գտնվող հողի համար</c:v>
                </c:pt>
                <c:pt idx="2">
                  <c:v>գույքային հարկեր այլ գույքից այդ թվում` գույքահարկ փոխադրամիջոցների համար</c:v>
                </c:pt>
              </c:strCache>
            </c:strRef>
          </c:cat>
          <c:val>
            <c:numRef>
              <c:f>տեսակներ!$F$148:$F$150</c:f>
              <c:numCache>
                <c:formatCode>0.00%</c:formatCode>
                <c:ptCount val="3"/>
                <c:pt idx="0">
                  <c:v>3.1E-2</c:v>
                </c:pt>
                <c:pt idx="1">
                  <c:v>1.44E-2</c:v>
                </c:pt>
                <c:pt idx="2">
                  <c:v>0.126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5A-455B-907B-EC3C382854F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989182636023533"/>
          <c:y val="0.24681262385200403"/>
          <c:w val="0.55109725126661402"/>
          <c:h val="0.57966651206261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y-AM" sz="1800" b="0" i="0" u="none" strike="noStrike" baseline="0">
                <a:effectLst/>
              </a:rPr>
              <a:t>ՀՀ Գյումրու համայնքի բյուջեի տեղական հարկերի տեսակարար կշիռը համայնքի բյուջեի ընդհանուր եկամուտներում 2023թ․</a:t>
            </a:r>
            <a:endParaRPr lang="ru-RU" sz="1800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277870436736018E-2"/>
          <c:y val="0.33857815804421659"/>
          <c:w val="0.21813402187146438"/>
          <c:h val="0.50995942912498449"/>
        </c:manualLayout>
      </c:layout>
      <c:pieChart>
        <c:varyColors val="1"/>
        <c:ser>
          <c:idx val="1"/>
          <c:order val="0"/>
          <c:tx>
            <c:strRef>
              <c:f>տեսակներ!$D$163</c:f>
              <c:strCache>
                <c:ptCount val="1"/>
                <c:pt idx="0">
                  <c:v>2023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77-4ABE-818C-6B10F9ED97C2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77-4ABE-818C-6B10F9ED97C2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77-4ABE-818C-6B10F9ED97C2}"/>
              </c:ext>
            </c:extLst>
          </c:dPt>
          <c:dPt>
            <c:idx val="3"/>
            <c:bubble3D val="0"/>
            <c:explosion val="7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A77-4ABE-818C-6B10F9ED97C2}"/>
              </c:ext>
            </c:extLst>
          </c:dPt>
          <c:dLbls>
            <c:dLbl>
              <c:idx val="0"/>
              <c:layout>
                <c:manualLayout>
                  <c:x val="-9.1440212504385415E-2"/>
                  <c:y val="-2.41847269269192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77-4ABE-818C-6B10F9ED97C2}"/>
                </c:ext>
              </c:extLst>
            </c:dLbl>
            <c:dLbl>
              <c:idx val="1"/>
              <c:layout>
                <c:manualLayout>
                  <c:x val="5.8258277735684379E-2"/>
                  <c:y val="-4.55630526688933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77-4ABE-818C-6B10F9ED97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տեսակներ!$C$165:$C$168</c:f>
              <c:strCache>
                <c:ptCount val="4"/>
                <c:pt idx="0">
                  <c:v>գույքահարկ համայնքների վարչական տարածքներում գտնվող շենքերի և շինությունների համար</c:v>
                </c:pt>
                <c:pt idx="1">
                  <c:v>հողի հարկ համայնքների վարչական տարածքներում գտնվող հողի համար</c:v>
                </c:pt>
                <c:pt idx="2">
                  <c:v>համայնքի բյուջե մուտքագրվող անշարժ գույքի հարկ</c:v>
                </c:pt>
                <c:pt idx="3">
                  <c:v>գույքային հարկեր այլ գույքից այդ թվում` գույքահարկ փոխադրամիջոցների համար</c:v>
                </c:pt>
              </c:strCache>
            </c:strRef>
          </c:cat>
          <c:val>
            <c:numRef>
              <c:f>տեսակներ!$F$165:$F$168</c:f>
              <c:numCache>
                <c:formatCode>0.00%</c:formatCode>
                <c:ptCount val="4"/>
                <c:pt idx="0">
                  <c:v>1.5399999999999999E-3</c:v>
                </c:pt>
                <c:pt idx="1">
                  <c:v>1.5299999999999999E-3</c:v>
                </c:pt>
                <c:pt idx="2">
                  <c:v>2.8299999999999999E-2</c:v>
                </c:pt>
                <c:pt idx="3">
                  <c:v>0.13200000000000001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77-4ABE-818C-6B10F9ED97C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050808354838001"/>
          <c:y val="0.32712933499026259"/>
          <c:w val="0.55109725126661402"/>
          <c:h val="0.57966651206261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y-AM" sz="1800" b="0" i="0" u="none" strike="noStrike" baseline="0">
                <a:effectLst/>
              </a:rPr>
              <a:t>ՀՀ Գյումրու համայնքի բյուջեի եկամուտների՝ հարկերի և տուրքերի, պաշտոնական դրամաշնորհների և այլ եկամուտների կանխատեսումը 2023-2026թթ․ </a:t>
            </a:r>
            <a:endParaRPr lang="ru-RU" sz="1800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տեսակներ!$R$80</c:f>
              <c:strCache>
                <c:ptCount val="1"/>
                <c:pt idx="0">
                  <c:v>հարկեր և տուրքեր (փաստացի)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տեսակներ!$S$79:$Y$79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xVal>
          <c:yVal>
            <c:numRef>
              <c:f>տեսակներ!$S$80:$Y$80</c:f>
              <c:numCache>
                <c:formatCode>General</c:formatCode>
                <c:ptCount val="7"/>
                <c:pt idx="0">
                  <c:v>670029.43119999999</c:v>
                </c:pt>
                <c:pt idx="1">
                  <c:v>685399.03200000001</c:v>
                </c:pt>
                <c:pt idx="2">
                  <c:v>797350.77029999997</c:v>
                </c:pt>
                <c:pt idx="3">
                  <c:v>804171.15639999998</c:v>
                </c:pt>
                <c:pt idx="4">
                  <c:v>974936.00459999999</c:v>
                </c:pt>
                <c:pt idx="5">
                  <c:v>1138168.8373</c:v>
                </c:pt>
                <c:pt idx="6">
                  <c:v>1238267.5706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B10-462E-8852-A7B4DBDC6644}"/>
            </c:ext>
          </c:extLst>
        </c:ser>
        <c:ser>
          <c:idx val="0"/>
          <c:order val="1"/>
          <c:tx>
            <c:strRef>
              <c:f>տեսակներ!$L$80</c:f>
              <c:strCache>
                <c:ptCount val="1"/>
                <c:pt idx="0">
                  <c:v>հարկեր և տուրքեր (կանխատեսվող)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տեսակներ!$M$79:$P$79</c:f>
              <c:numCache>
                <c:formatCode>General</c:formatCode>
                <c:ptCount val="4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</c:numCache>
            </c:numRef>
          </c:xVal>
          <c:yVal>
            <c:numRef>
              <c:f>տեսակներ!$M$80:$P$80</c:f>
              <c:numCache>
                <c:formatCode>General</c:formatCode>
                <c:ptCount val="4"/>
                <c:pt idx="0">
                  <c:v>1229178.5</c:v>
                </c:pt>
                <c:pt idx="1">
                  <c:v>1340255.3999999999</c:v>
                </c:pt>
                <c:pt idx="2">
                  <c:v>1508359.2000000002</c:v>
                </c:pt>
                <c:pt idx="3">
                  <c:v>1676672.4000000001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10-462E-8852-A7B4DBDC6644}"/>
            </c:ext>
          </c:extLst>
        </c:ser>
        <c:ser>
          <c:idx val="4"/>
          <c:order val="2"/>
          <c:tx>
            <c:strRef>
              <c:f>տեսակներ!$R$81</c:f>
              <c:strCache>
                <c:ptCount val="1"/>
                <c:pt idx="0">
                  <c:v>պաշտոնական դրամաշնորհներ (փաստացի)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տեսակներ!$S$79:$Y$79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xVal>
          <c:yVal>
            <c:numRef>
              <c:f>տեսակներ!$S$81:$Y$81</c:f>
              <c:numCache>
                <c:formatCode>General</c:formatCode>
                <c:ptCount val="7"/>
                <c:pt idx="0">
                  <c:v>1963937.4</c:v>
                </c:pt>
                <c:pt idx="1">
                  <c:v>2065110.8</c:v>
                </c:pt>
                <c:pt idx="2">
                  <c:v>2400205.2999999998</c:v>
                </c:pt>
                <c:pt idx="3">
                  <c:v>3341112.0330999997</c:v>
                </c:pt>
                <c:pt idx="4">
                  <c:v>3415938.1340000001</c:v>
                </c:pt>
                <c:pt idx="5">
                  <c:v>3034623.6710000001</c:v>
                </c:pt>
                <c:pt idx="6">
                  <c:v>4369667.2630000003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B10-462E-8852-A7B4DBDC6644}"/>
            </c:ext>
          </c:extLst>
        </c:ser>
        <c:ser>
          <c:idx val="1"/>
          <c:order val="3"/>
          <c:tx>
            <c:strRef>
              <c:f>տեսակներ!$L$81</c:f>
              <c:strCache>
                <c:ptCount val="1"/>
                <c:pt idx="0">
                  <c:v>պաշտոնական դրամաշնորհներ (կանխատեսվող)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0">
                <a:solidFill>
                  <a:srgbClr val="0070C0"/>
                </a:solidFill>
              </a:ln>
              <a:effectLst/>
            </c:spPr>
          </c:marker>
          <c:xVal>
            <c:numRef>
              <c:f>տեսակներ!$M$79:$P$79</c:f>
              <c:numCache>
                <c:formatCode>General</c:formatCode>
                <c:ptCount val="4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</c:numCache>
            </c:numRef>
          </c:xVal>
          <c:yVal>
            <c:numRef>
              <c:f>տեսակներ!$M$81:$P$81</c:f>
              <c:numCache>
                <c:formatCode>General</c:formatCode>
                <c:ptCount val="4"/>
                <c:pt idx="0">
                  <c:v>2820000</c:v>
                </c:pt>
                <c:pt idx="1">
                  <c:v>2850000</c:v>
                </c:pt>
                <c:pt idx="2">
                  <c:v>2900000</c:v>
                </c:pt>
                <c:pt idx="3">
                  <c:v>2920000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10-462E-8852-A7B4DBDC6644}"/>
            </c:ext>
          </c:extLst>
        </c:ser>
        <c:ser>
          <c:idx val="5"/>
          <c:order val="4"/>
          <c:tx>
            <c:strRef>
              <c:f>տեսակներ!$R$82</c:f>
              <c:strCache>
                <c:ptCount val="1"/>
                <c:pt idx="0">
                  <c:v>այլ եկամուտներ (փաստացի)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տեսակներ!$S$79:$Y$79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xVal>
          <c:yVal>
            <c:numRef>
              <c:f>տեսակներ!$S$82:$Y$82</c:f>
              <c:numCache>
                <c:formatCode>General</c:formatCode>
                <c:ptCount val="7"/>
                <c:pt idx="0">
                  <c:v>569551.97840000002</c:v>
                </c:pt>
                <c:pt idx="1">
                  <c:v>692926.22930000001</c:v>
                </c:pt>
                <c:pt idx="2">
                  <c:v>734437.80320000008</c:v>
                </c:pt>
                <c:pt idx="3">
                  <c:v>505852.79629999999</c:v>
                </c:pt>
                <c:pt idx="4">
                  <c:v>694024.05660000001</c:v>
                </c:pt>
                <c:pt idx="5">
                  <c:v>714638.69940000004</c:v>
                </c:pt>
                <c:pt idx="6">
                  <c:v>812762.25159999996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B10-462E-8852-A7B4DBDC6644}"/>
            </c:ext>
          </c:extLst>
        </c:ser>
        <c:ser>
          <c:idx val="2"/>
          <c:order val="5"/>
          <c:tx>
            <c:strRef>
              <c:f>տեսակներ!$L$82</c:f>
              <c:strCache>
                <c:ptCount val="1"/>
                <c:pt idx="0">
                  <c:v>այլ եկամուտներ (կանխատեսվող)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տեսակներ!$M$79:$P$79</c:f>
              <c:numCache>
                <c:formatCode>General</c:formatCode>
                <c:ptCount val="4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</c:numCache>
            </c:numRef>
          </c:xVal>
          <c:yVal>
            <c:numRef>
              <c:f>տեսակներ!$M$82:$P$82</c:f>
              <c:numCache>
                <c:formatCode>General</c:formatCode>
                <c:ptCount val="4"/>
                <c:pt idx="0">
                  <c:v>789886.79999999993</c:v>
                </c:pt>
                <c:pt idx="1">
                  <c:v>807880.8</c:v>
                </c:pt>
                <c:pt idx="2">
                  <c:v>827830</c:v>
                </c:pt>
                <c:pt idx="3">
                  <c:v>850627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10-462E-8852-A7B4DBDC6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364351"/>
        <c:axId val="1483376831"/>
      </c:scatterChart>
      <c:valAx>
        <c:axId val="148336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y-AM" sz="1100"/>
                  <a:t>տարի</a:t>
                </a:r>
                <a:endParaRPr lang="ru-RU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376831"/>
        <c:crosses val="autoZero"/>
        <c:crossBetween val="midCat"/>
        <c:majorUnit val="1"/>
      </c:valAx>
      <c:valAx>
        <c:axId val="148337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y-AM" sz="1100"/>
                  <a:t>հազ․ դրամ</a:t>
                </a:r>
                <a:endParaRPr lang="ru-RU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364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y-AM" sz="2400" b="1" i="0" u="none" strike="noStrike" baseline="0">
                <a:effectLst/>
              </a:rPr>
              <a:t>2023թ․</a:t>
            </a:r>
            <a:endParaRPr lang="ru-RU" sz="2400" b="1" i="0"/>
          </a:p>
        </c:rich>
      </c:tx>
      <c:layout>
        <c:manualLayout>
          <c:xMode val="edge"/>
          <c:yMode val="edge"/>
          <c:x val="8.5640313492573367E-2"/>
          <c:y val="3.7687780479065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277870436736018E-2"/>
          <c:y val="0.33857815804421659"/>
          <c:w val="0.21813402187146438"/>
          <c:h val="0.50995942912498449"/>
        </c:manualLayout>
      </c:layout>
      <c:pieChart>
        <c:varyColors val="1"/>
        <c:ser>
          <c:idx val="1"/>
          <c:order val="0"/>
          <c:tx>
            <c:strRef>
              <c:f>տեսակներ!$D$163</c:f>
              <c:strCache>
                <c:ptCount val="1"/>
                <c:pt idx="0">
                  <c:v>2023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D7-4313-92CE-011250479BD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D7-4313-92CE-011250479BD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D7-4313-92CE-011250479BD5}"/>
              </c:ext>
            </c:extLst>
          </c:dPt>
          <c:dPt>
            <c:idx val="3"/>
            <c:bubble3D val="0"/>
            <c:explosion val="7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1D7-4313-92CE-011250479BD5}"/>
              </c:ext>
            </c:extLst>
          </c:dPt>
          <c:dLbls>
            <c:dLbl>
              <c:idx val="0"/>
              <c:layout>
                <c:manualLayout>
                  <c:x val="-9.1440212504385415E-2"/>
                  <c:y val="-2.41847269269192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1D7-4313-92CE-011250479BD5}"/>
                </c:ext>
              </c:extLst>
            </c:dLbl>
            <c:dLbl>
              <c:idx val="1"/>
              <c:layout>
                <c:manualLayout>
                  <c:x val="5.8258277735684379E-2"/>
                  <c:y val="-4.55630526688933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D7-4313-92CE-011250479B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տեսակներ!$C$165:$C$168</c:f>
              <c:strCache>
                <c:ptCount val="4"/>
                <c:pt idx="0">
                  <c:v>գույքահարկ համայնքների վարչական տարածքներում գտնվող շենքերի և շինությունների համար</c:v>
                </c:pt>
                <c:pt idx="1">
                  <c:v>հողի հարկ համայնքների վարչական տարածքներում գտնվող հողի համար</c:v>
                </c:pt>
                <c:pt idx="2">
                  <c:v>համայնքի բյուջե մուտքագրվող անշարժ գույքի հարկ</c:v>
                </c:pt>
                <c:pt idx="3">
                  <c:v>գույքային հարկեր այլ գույքից այդ թվում` գույքահարկ փոխադրամիջոցների համար</c:v>
                </c:pt>
              </c:strCache>
            </c:strRef>
          </c:cat>
          <c:val>
            <c:numRef>
              <c:f>տեսակներ!$F$165:$F$168</c:f>
              <c:numCache>
                <c:formatCode>0.00%</c:formatCode>
                <c:ptCount val="4"/>
                <c:pt idx="0">
                  <c:v>1.5399999999999999E-3</c:v>
                </c:pt>
                <c:pt idx="1">
                  <c:v>1.5299999999999999E-3</c:v>
                </c:pt>
                <c:pt idx="2">
                  <c:v>2.8299999999999999E-2</c:v>
                </c:pt>
                <c:pt idx="3">
                  <c:v>0.13200000000000001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D7-4313-92CE-011250479BD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698571613475038"/>
          <c:y val="3.0337921400204915E-2"/>
          <c:w val="0.64448097506722146"/>
          <c:h val="0.96966207859979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y-AM" sz="1800"/>
              <a:t>ՀՀ Գյումրու համայնքի բյուջեի սեփական եկամուտները, պաշտոնական դրամաշնորհներն</a:t>
            </a:r>
            <a:r>
              <a:rPr lang="hy-AM" sz="1800" baseline="0"/>
              <a:t> ու այլ աղբյուրներից ստացվող միջոցները</a:t>
            </a:r>
            <a:r>
              <a:rPr lang="hy-AM" sz="1800"/>
              <a:t> 2017-2023թթ․</a:t>
            </a:r>
            <a:endParaRPr lang="ru-RU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67396056449021"/>
          <c:y val="0.25658098120587081"/>
          <c:w val="0.67036955159049372"/>
          <c:h val="0.61561802515024044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'սեփական և պետական '!$B$5</c:f>
              <c:strCache>
                <c:ptCount val="1"/>
                <c:pt idx="0">
                  <c:v>սեփական եկամուտներ      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3.97814166569682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7F-4008-A444-FDEDCFE58466}"/>
                </c:ext>
              </c:extLst>
            </c:dLbl>
            <c:dLbl>
              <c:idx val="1"/>
              <c:layout>
                <c:manualLayout>
                  <c:x val="0"/>
                  <c:y val="-5.81420704986459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7F-4008-A444-FDEDCFE58466}"/>
                </c:ext>
              </c:extLst>
            </c:dLbl>
            <c:dLbl>
              <c:idx val="2"/>
              <c:layout>
                <c:manualLayout>
                  <c:x val="0"/>
                  <c:y val="-5.50819615250330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07F-4008-A444-FDEDCFE58466}"/>
                </c:ext>
              </c:extLst>
            </c:dLbl>
            <c:dLbl>
              <c:idx val="3"/>
              <c:layout>
                <c:manualLayout>
                  <c:x val="-1.6428355909379442E-3"/>
                  <c:y val="-7.23125436276362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DE0-46EC-A3E3-750DCE3E0277}"/>
                </c:ext>
              </c:extLst>
            </c:dLbl>
            <c:dLbl>
              <c:idx val="4"/>
              <c:layout>
                <c:manualLayout>
                  <c:x val="1.4346429213306212E-3"/>
                  <c:y val="-4.28415256305812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07F-4008-A444-FDEDCFE58466}"/>
                </c:ext>
              </c:extLst>
            </c:dLbl>
            <c:dLbl>
              <c:idx val="5"/>
              <c:layout>
                <c:manualLayout>
                  <c:x val="0"/>
                  <c:y val="-3.67213076833554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07F-4008-A444-FDEDCFE58466}"/>
                </c:ext>
              </c:extLst>
            </c:dLbl>
            <c:dLbl>
              <c:idx val="6"/>
              <c:layout>
                <c:manualLayout>
                  <c:x val="-1.0520593221633901E-16"/>
                  <c:y val="-6.42622884458718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07F-4008-A444-FDEDCFE584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'սեփական և պետական '!$C$3:$I$3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'սեփական և պետական '!$C$5:$I$5</c:f>
              <c:numCache>
                <c:formatCode>General</c:formatCode>
                <c:ptCount val="7"/>
                <c:pt idx="0">
                  <c:v>1164739.5096</c:v>
                </c:pt>
                <c:pt idx="1">
                  <c:v>1304602.6195</c:v>
                </c:pt>
                <c:pt idx="2">
                  <c:v>1458403.0065000001</c:v>
                </c:pt>
                <c:pt idx="3">
                  <c:v>1246295.6147</c:v>
                </c:pt>
                <c:pt idx="4">
                  <c:v>1631217.2581999998</c:v>
                </c:pt>
                <c:pt idx="5">
                  <c:v>1852825.9367</c:v>
                </c:pt>
                <c:pt idx="6">
                  <c:v>2044029.8222000003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E0-46EC-A3E3-750DCE3E0277}"/>
            </c:ext>
          </c:extLst>
        </c:ser>
        <c:ser>
          <c:idx val="2"/>
          <c:order val="1"/>
          <c:tx>
            <c:strRef>
              <c:f>'սեփական և պետական '!$B$6</c:f>
              <c:strCache>
                <c:ptCount val="1"/>
                <c:pt idx="0">
                  <c:v>պաշտոնական դրամաշնորհներ և այլ աղբյուրներից ստացվող միջոցներ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174426211495937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7F-4008-A444-FDEDCFE58466}"/>
                </c:ext>
              </c:extLst>
            </c:dLbl>
            <c:dLbl>
              <c:idx val="1"/>
              <c:layout>
                <c:manualLayout>
                  <c:x val="-4.3039287639918631E-3"/>
                  <c:y val="-0.195846974311228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7F-4008-A444-FDEDCFE58466}"/>
                </c:ext>
              </c:extLst>
            </c:dLbl>
            <c:dLbl>
              <c:idx val="2"/>
              <c:layout>
                <c:manualLayout>
                  <c:x val="-1.4346429213306212E-3"/>
                  <c:y val="-0.189726756364002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7F-4008-A444-FDEDCFE58466}"/>
                </c:ext>
              </c:extLst>
            </c:dLbl>
            <c:dLbl>
              <c:idx val="3"/>
              <c:layout>
                <c:manualLayout>
                  <c:x val="5.2602966108169505E-17"/>
                  <c:y val="-0.168305993548712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07F-4008-A444-FDEDCFE58466}"/>
                </c:ext>
              </c:extLst>
            </c:dLbl>
            <c:dLbl>
              <c:idx val="4"/>
              <c:layout>
                <c:manualLayout>
                  <c:x val="1.4346429213306212E-3"/>
                  <c:y val="-0.107103814076453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07F-4008-A444-FDEDCFE58466}"/>
                </c:ext>
              </c:extLst>
            </c:dLbl>
            <c:dLbl>
              <c:idx val="5"/>
              <c:layout>
                <c:manualLayout>
                  <c:x val="0"/>
                  <c:y val="-8.56830512611625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07F-4008-A444-FDEDCFE584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'սեփական և պետական '!$C$3:$I$3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'սեփական և պետական '!$C$6:$I$6</c:f>
              <c:numCache>
                <c:formatCode>General</c:formatCode>
                <c:ptCount val="7"/>
                <c:pt idx="0">
                  <c:v>2038779.2999999998</c:v>
                </c:pt>
                <c:pt idx="1">
                  <c:v>2138833.4417999997</c:v>
                </c:pt>
                <c:pt idx="2">
                  <c:v>2473590.8669999992</c:v>
                </c:pt>
                <c:pt idx="3">
                  <c:v>3404840.3710999992</c:v>
                </c:pt>
                <c:pt idx="4">
                  <c:v>3453680.9369999999</c:v>
                </c:pt>
                <c:pt idx="5">
                  <c:v>3034605.2709999993</c:v>
                </c:pt>
                <c:pt idx="6">
                  <c:v>4376667.2629999993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E0-46EC-A3E3-750DCE3E0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6343919"/>
        <c:axId val="556336015"/>
      </c:barChart>
      <c:catAx>
        <c:axId val="556343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y-AM" sz="1200"/>
                  <a:t>տարի</a:t>
                </a:r>
                <a:endParaRPr lang="ru-RU" sz="1200"/>
              </a:p>
            </c:rich>
          </c:tx>
          <c:layout>
            <c:manualLayout>
              <c:xMode val="edge"/>
              <c:yMode val="edge"/>
              <c:x val="0.46170786370031536"/>
              <c:y val="0.946236320545635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36015"/>
        <c:crosses val="autoZero"/>
        <c:auto val="1"/>
        <c:lblAlgn val="ctr"/>
        <c:lblOffset val="100"/>
        <c:noMultiLvlLbl val="0"/>
      </c:catAx>
      <c:valAx>
        <c:axId val="55633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y-AM" sz="1200"/>
                  <a:t>հազ․ դրամ</a:t>
                </a:r>
                <a:endParaRPr lang="ru-RU" sz="1200"/>
              </a:p>
            </c:rich>
          </c:tx>
          <c:layout>
            <c:manualLayout>
              <c:xMode val="edge"/>
              <c:yMode val="edge"/>
              <c:x val="1.8595741829912759E-2"/>
              <c:y val="0.436701952317241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4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1185646521832"/>
          <c:y val="0.31454227351480946"/>
          <c:w val="0.22688143534781674"/>
          <c:h val="0.45564592576400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y-AM" sz="1800" b="0" i="0" u="none" strike="noStrike" baseline="0">
                <a:effectLst/>
              </a:rPr>
              <a:t>ՀՀ Գյումրու համայնքի բյուջեի՝ պաշտոնական դրամաշնորհներից և այլ աղբյուրներից ստացվող միջոցները 2017թ․ (հազ․ դրամ) </a:t>
            </a:r>
            <a:endParaRPr lang="ru-RU" sz="1800"/>
          </a:p>
        </c:rich>
      </c:tx>
      <c:layout>
        <c:manualLayout>
          <c:xMode val="edge"/>
          <c:yMode val="edge"/>
          <c:x val="0.1475637567685100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41607439098538"/>
          <c:y val="0.34675711624332178"/>
          <c:w val="0.16210187275540788"/>
          <c:h val="0.4293612771562142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EF0-4767-B04A-0F1A00A80B71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F0-4767-B04A-0F1A00A80B71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EF0-4767-B04A-0F1A00A80B71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B1-47F4-B30F-693A05EAAA85}"/>
              </c:ext>
            </c:extLst>
          </c:dPt>
          <c:dLbls>
            <c:dLbl>
              <c:idx val="0"/>
              <c:layout>
                <c:manualLayout>
                  <c:x val="7.8468960653076143E-3"/>
                  <c:y val="-0.1804436485059825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EF0-4767-B04A-0F1A00A80B71}"/>
                </c:ext>
              </c:extLst>
            </c:dLbl>
            <c:dLbl>
              <c:idx val="1"/>
              <c:layout>
                <c:manualLayout>
                  <c:x val="-8.5466462542884508E-2"/>
                  <c:y val="6.83187442127651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EF0-4767-B04A-0F1A00A80B71}"/>
                </c:ext>
              </c:extLst>
            </c:dLbl>
            <c:dLbl>
              <c:idx val="2"/>
              <c:layout>
                <c:manualLayout>
                  <c:x val="-4.7129130149876665E-2"/>
                  <c:y val="-5.16326308098141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EF0-4767-B04A-0F1A00A80B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'սեփական և պետական '!$B$78:$B$80</c:f>
              <c:strCache>
                <c:ptCount val="3"/>
                <c:pt idx="0">
                  <c:v>պետական բյուջեից ֆինանսական համահարթեցման սկզբունքով տրամադրվող դոտացիաներ </c:v>
                </c:pt>
                <c:pt idx="1">
                  <c:v>պետական բյուջեից համայնքի վարչական բյուջեին տրամադրվող նպատակային հատկացումներ (սուբվենցիաներ)</c:v>
                </c:pt>
                <c:pt idx="2">
                  <c:v>պետության կողմից տեղական ինքնակառավարման մարմիններին պատվիրակված լիազորությունների իրականացման ծախսերի ֆինանսավորման համար պետական բյուջեից ստացվող միջոցներ</c:v>
                </c:pt>
              </c:strCache>
            </c:strRef>
          </c:cat>
          <c:val>
            <c:numRef>
              <c:f>'սեփական և պետական '!$C$78:$C$81</c:f>
              <c:numCache>
                <c:formatCode>General</c:formatCode>
                <c:ptCount val="4"/>
                <c:pt idx="0">
                  <c:v>1966760.6</c:v>
                </c:pt>
                <c:pt idx="1">
                  <c:v>-2823.2</c:v>
                </c:pt>
                <c:pt idx="2">
                  <c:v>74841.899999999994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0-4767-B04A-0F1A00A80B7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172398057433908"/>
          <c:y val="0.32466566000361957"/>
          <c:w val="0.61999610130713267"/>
          <c:h val="0.673775580534016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y-AM" sz="1800" b="0" i="0" baseline="0">
                <a:effectLst/>
              </a:rPr>
              <a:t>ՀՀ Գյումրու համայնքի բյուջեի՝ պաշտոնական դրամաշնորհներից և այլ աղբյուրներից ստացվող միջոցները 2023թ․ (հազ․ դրամ) 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5745079881646049"/>
          <c:y val="1.15623563056687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448846623367076E-2"/>
          <c:y val="0.40200865739594016"/>
          <c:w val="0.18608517007627393"/>
          <c:h val="0.3802109276260933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99-4E2C-A1A5-B98C825869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99-4E2C-A1A5-B98C825869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99-4E2C-A1A5-B98C825869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71E-4D17-A004-7BEA11600D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A99-4E2C-A1A5-B98C8258698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33D-4651-BD9F-C41445AFBA51}"/>
              </c:ext>
            </c:extLst>
          </c:dPt>
          <c:dLbls>
            <c:dLbl>
              <c:idx val="4"/>
              <c:layout>
                <c:manualLayout>
                  <c:x val="8.368343174522219E-4"/>
                  <c:y val="-0.1906026528177303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A99-4E2C-A1A5-B98C825869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'սեփական և պետական '!$B$101:$B$106</c:f>
              <c:strCache>
                <c:ptCount val="6"/>
                <c:pt idx="0">
                  <c:v>պետական բյուջեից ֆինանսական համահարթեցման սկզբունքով տրամադրվող դոտացիաներ </c:v>
                </c:pt>
                <c:pt idx="1">
                  <c:v>պետական բյուջեից համայնքի վարչական բյուջեին տրամադրվող այլ դոտացիաներ</c:v>
                </c:pt>
                <c:pt idx="2">
                  <c:v>պետական բյուջեից համայնքի վարչական բյուջեին տրամադրվող նպատակային հատկացումներ (սուբվենցիաներ)</c:v>
                </c:pt>
                <c:pt idx="3">
                  <c:v>կապիտալ արտաքին պաշտոնական դրամաշնորհներ` ստացված այլ պետություններից և միջազգային կազմակերպություններից</c:v>
                </c:pt>
                <c:pt idx="4">
                  <c:v>կապիտալ ներքին պաշտոնական դրամաշնորհներ` ստացված կառավարման այլ մակարդակներից</c:v>
                </c:pt>
                <c:pt idx="5">
                  <c:v>նվիրատվության, ժառանգության իրավունքով  ֆիզիկական անձանցից և կազմակերպություններից համայնքին տնօրինմանն անցած գույքի իրացումից միջոցներ</c:v>
                </c:pt>
              </c:strCache>
            </c:strRef>
          </c:cat>
          <c:val>
            <c:numRef>
              <c:f>'սեփական և պետական '!$C$101:$C$106</c:f>
              <c:numCache>
                <c:formatCode>General</c:formatCode>
                <c:ptCount val="6"/>
                <c:pt idx="0">
                  <c:v>2588469.7000000002</c:v>
                </c:pt>
                <c:pt idx="1">
                  <c:v>926.9</c:v>
                </c:pt>
                <c:pt idx="2">
                  <c:v>239.22499999999999</c:v>
                </c:pt>
                <c:pt idx="3">
                  <c:v>127275</c:v>
                </c:pt>
                <c:pt idx="4">
                  <c:v>1652756.4380000001</c:v>
                </c:pt>
                <c:pt idx="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99-4E2C-A1A5-B98C8258698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488361975321959"/>
          <c:y val="0.22894872513923037"/>
          <c:w val="0.69511638024678035"/>
          <c:h val="0.735549786390528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y-AM" sz="1800" b="0" i="0" baseline="0">
                <a:effectLst/>
              </a:rPr>
              <a:t>ՀՀ Գյումրու համայնքի բյուջեի պաշտոնական դրամաշնորհների և այլ աղբյուրներից ստացված միջոցների կառուցվածքը 2017-2023թթ․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058044091999212E-2"/>
          <c:y val="0.14234598006900936"/>
          <c:w val="0.88519553793629946"/>
          <c:h val="0.5808779574982676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'սեփական և պետական '!$D$43</c:f>
              <c:strCache>
                <c:ptCount val="1"/>
                <c:pt idx="0">
                  <c:v>պետական բյուջեից ֆինանսական համահարթեցման սկզբունքով տրամադրվող դոտացիաներ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'սեփական և պետական '!$C$44:$C$50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'սեփական և պետական '!$D$44:$D$50</c:f>
              <c:numCache>
                <c:formatCode>General</c:formatCode>
                <c:ptCount val="7"/>
                <c:pt idx="0">
                  <c:v>1966760.6</c:v>
                </c:pt>
                <c:pt idx="1">
                  <c:v>1968669.1</c:v>
                </c:pt>
                <c:pt idx="2">
                  <c:v>2149367.2999999998</c:v>
                </c:pt>
                <c:pt idx="3">
                  <c:v>2630293.2999999998</c:v>
                </c:pt>
                <c:pt idx="4">
                  <c:v>2834763.6</c:v>
                </c:pt>
                <c:pt idx="5">
                  <c:v>2796598.1</c:v>
                </c:pt>
                <c:pt idx="6">
                  <c:v>2588469.7000000002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D0-4C15-9E52-7ECBD57E31F1}"/>
            </c:ext>
          </c:extLst>
        </c:ser>
        <c:ser>
          <c:idx val="2"/>
          <c:order val="1"/>
          <c:tx>
            <c:strRef>
              <c:f>'սեփական և պետական '!$E$43</c:f>
              <c:strCache>
                <c:ptCount val="1"/>
                <c:pt idx="0">
                  <c:v>պետական բյուջեից համայնքի վարչական բյուջեին տրամադրվող նպատակային հատկացումներ (սուբվենցիաներ)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7.22116171489744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DD0-4C15-9E52-7ECBD57E31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'սեփական և պետական '!$C$44:$C$50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'սեփական և պետական '!$E$44:$E$50</c:f>
              <c:numCache>
                <c:formatCode>General</c:formatCode>
                <c:ptCount val="7"/>
                <c:pt idx="0">
                  <c:v>-2823.2</c:v>
                </c:pt>
                <c:pt idx="1">
                  <c:v>730.9</c:v>
                </c:pt>
                <c:pt idx="2">
                  <c:v>1315</c:v>
                </c:pt>
                <c:pt idx="3">
                  <c:v>120</c:v>
                </c:pt>
                <c:pt idx="4">
                  <c:v>0</c:v>
                </c:pt>
                <c:pt idx="5">
                  <c:v>1152.9570000000001</c:v>
                </c:pt>
                <c:pt idx="6">
                  <c:v>239.22499999999999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D0-4C15-9E52-7ECBD57E31F1}"/>
            </c:ext>
          </c:extLst>
        </c:ser>
        <c:ser>
          <c:idx val="3"/>
          <c:order val="2"/>
          <c:tx>
            <c:strRef>
              <c:f>'սեփական և պետական '!$F$43</c:f>
              <c:strCache>
                <c:ptCount val="1"/>
                <c:pt idx="0">
                  <c:v>պետության կողմից տեղական ինքնակառավարման մարմիններին պատվիրակված լիազորությունների իրականացման ծախսերի ֆինանսավորման համար պետական բյուջեից ստացվող միջոցներ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'սեփական և պետական '!$C$44:$C$50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'սեփական և պետական '!$F$44:$F$50</c:f>
              <c:numCache>
                <c:formatCode>General</c:formatCode>
                <c:ptCount val="7"/>
                <c:pt idx="0">
                  <c:v>74841.899999999994</c:v>
                </c:pt>
                <c:pt idx="1">
                  <c:v>73722.641799999998</c:v>
                </c:pt>
                <c:pt idx="2">
                  <c:v>73385.566999999995</c:v>
                </c:pt>
                <c:pt idx="3">
                  <c:v>65839.869000000006</c:v>
                </c:pt>
                <c:pt idx="4">
                  <c:v>37724.402999999998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D0-4C15-9E52-7ECBD57E31F1}"/>
            </c:ext>
          </c:extLst>
        </c:ser>
        <c:ser>
          <c:idx val="5"/>
          <c:order val="3"/>
          <c:tx>
            <c:strRef>
              <c:f>'սեփական և պետական '!$G$43</c:f>
              <c:strCache>
                <c:ptCount val="1"/>
                <c:pt idx="0">
                  <c:v>կապիտալ արտաքին պաշտոնական դրամաշնորհներ` ստացված այլ պետություններից և միջազգային կազմակերպություններից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'սեփական և պետական '!$C$44:$C$50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'սեփական և պետական '!$G$44:$G$50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11760</c:v>
                </c:pt>
                <c:pt idx="3">
                  <c:v>0</c:v>
                </c:pt>
                <c:pt idx="4">
                  <c:v>6123.9359999999997</c:v>
                </c:pt>
                <c:pt idx="5">
                  <c:v>72247.5</c:v>
                </c:pt>
                <c:pt idx="6">
                  <c:v>127275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D0-4C15-9E52-7ECBD57E31F1}"/>
            </c:ext>
          </c:extLst>
        </c:ser>
        <c:ser>
          <c:idx val="6"/>
          <c:order val="4"/>
          <c:tx>
            <c:strRef>
              <c:f>'սեփական և պետական '!$H$43</c:f>
              <c:strCache>
                <c:ptCount val="1"/>
                <c:pt idx="0">
                  <c:v>կապիտալ ներքին պաշտոնական դրամաշնորհներ` ստացված կառավարման այլ մակարդակներից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'սեփական և պետական '!$C$44:$C$50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'սեփական և պետական '!$H$44:$H$50</c:f>
              <c:numCache>
                <c:formatCode>General</c:formatCode>
                <c:ptCount val="7"/>
                <c:pt idx="0">
                  <c:v>0</c:v>
                </c:pt>
                <c:pt idx="1">
                  <c:v>95710.8</c:v>
                </c:pt>
                <c:pt idx="2">
                  <c:v>237763</c:v>
                </c:pt>
                <c:pt idx="3">
                  <c:v>710698.73309999995</c:v>
                </c:pt>
                <c:pt idx="4">
                  <c:v>575050.598</c:v>
                </c:pt>
                <c:pt idx="5">
                  <c:v>164625.114</c:v>
                </c:pt>
                <c:pt idx="6">
                  <c:v>1652756.4380000001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D0-4C15-9E52-7ECBD57E3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3171023"/>
        <c:axId val="1063171439"/>
      </c:barChart>
      <c:catAx>
        <c:axId val="106317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y-AM" sz="1100"/>
                  <a:t>տարի</a:t>
                </a:r>
                <a:endParaRPr lang="ru-RU" sz="1100"/>
              </a:p>
            </c:rich>
          </c:tx>
          <c:layout>
            <c:manualLayout>
              <c:xMode val="edge"/>
              <c:yMode val="edge"/>
              <c:x val="0.51842268908917521"/>
              <c:y val="0.67448133184115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171439"/>
        <c:crosses val="autoZero"/>
        <c:auto val="1"/>
        <c:lblAlgn val="ctr"/>
        <c:lblOffset val="100"/>
        <c:noMultiLvlLbl val="0"/>
      </c:catAx>
      <c:valAx>
        <c:axId val="106317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y-AM" sz="1100" b="0" i="0" baseline="0">
                    <a:effectLst/>
                  </a:rPr>
                  <a:t>հազ․ դրամ</a:t>
                </a:r>
                <a:endParaRPr lang="ru-RU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142368809062458E-3"/>
              <c:y val="0.35367929547755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17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949409137363426E-2"/>
          <c:y val="0.73081537985012712"/>
          <c:w val="0.87010118172527318"/>
          <c:h val="0.258352898899812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y-AM" sz="1800" b="0" i="0" baseline="0">
                <a:effectLst/>
              </a:rPr>
              <a:t>ՀՀ Գյումրու համայնքի բյուջեի սեփական եկամուտների կառուցվածքը 2017-2023թթ․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058044091999212E-2"/>
          <c:y val="9.8470913412073924E-2"/>
          <c:w val="0.88519553793629946"/>
          <c:h val="0.380697800004188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'սեփական և պետական '!$D$148</c:f>
              <c:strCache>
                <c:ptCount val="1"/>
                <c:pt idx="0">
                  <c:v>գույքահարկ համայնքների վարչական տարածքներում գտնվող շենքերի և շինությունների համար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'սեփական և պետական '!$C$149:$C$155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'սեփական և պետական '!$D$149:$D$155</c:f>
              <c:numCache>
                <c:formatCode>General</c:formatCode>
                <c:ptCount val="7"/>
                <c:pt idx="0">
                  <c:v>99250.789000000004</c:v>
                </c:pt>
                <c:pt idx="1">
                  <c:v>101730.659</c:v>
                </c:pt>
                <c:pt idx="2">
                  <c:v>106096.0968</c:v>
                </c:pt>
                <c:pt idx="3">
                  <c:v>88944.007500000007</c:v>
                </c:pt>
                <c:pt idx="4">
                  <c:v>36587.927300000003</c:v>
                </c:pt>
                <c:pt idx="5">
                  <c:v>17258.210999999999</c:v>
                </c:pt>
                <c:pt idx="6">
                  <c:v>9915.9050000000007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AD-4322-AB6A-6B7730895B8C}"/>
            </c:ext>
          </c:extLst>
        </c:ser>
        <c:ser>
          <c:idx val="1"/>
          <c:order val="1"/>
          <c:tx>
            <c:strRef>
              <c:f>'սեփական և պետական '!$E$148</c:f>
              <c:strCache>
                <c:ptCount val="1"/>
                <c:pt idx="0">
                  <c:v>հողի հարկ համայնքների վարչական տարածքներում գտնվող հողի համար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'սեփական և պետական '!$C$149:$C$155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'սեփական և պետական '!$E$149:$E$155</c:f>
              <c:numCache>
                <c:formatCode>General</c:formatCode>
                <c:ptCount val="7"/>
                <c:pt idx="0">
                  <c:v>46096.772799999999</c:v>
                </c:pt>
                <c:pt idx="1">
                  <c:v>46458.927799999998</c:v>
                </c:pt>
                <c:pt idx="2">
                  <c:v>46863.683599999997</c:v>
                </c:pt>
                <c:pt idx="3">
                  <c:v>43561.595300000001</c:v>
                </c:pt>
                <c:pt idx="4">
                  <c:v>16423.3986</c:v>
                </c:pt>
                <c:pt idx="5">
                  <c:v>9798.4770000000008</c:v>
                </c:pt>
                <c:pt idx="6">
                  <c:v>9849.5840000000007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5AD-4322-AB6A-6B7730895B8C}"/>
            </c:ext>
          </c:extLst>
        </c:ser>
        <c:ser>
          <c:idx val="2"/>
          <c:order val="2"/>
          <c:tx>
            <c:strRef>
              <c:f>'սեփական և պետական '!$F$148</c:f>
              <c:strCache>
                <c:ptCount val="1"/>
                <c:pt idx="0">
                  <c:v>համայնքի բյուջե մուտքագրվող անշարժ գույքի հարկ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'սեփական և պետական '!$C$149:$C$155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'սեփական և պետական '!$F$149:$F$155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90460.800000000003</c:v>
                </c:pt>
                <c:pt idx="5">
                  <c:v>148654.07</c:v>
                </c:pt>
                <c:pt idx="6">
                  <c:v>182041.84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5AD-4322-AB6A-6B7730895B8C}"/>
            </c:ext>
          </c:extLst>
        </c:ser>
        <c:ser>
          <c:idx val="3"/>
          <c:order val="3"/>
          <c:tx>
            <c:strRef>
              <c:f>'սեփական և պետական '!$G$148</c:f>
              <c:strCache>
                <c:ptCount val="1"/>
                <c:pt idx="0">
                  <c:v>գույքային հարկեր այլ գույքից այդ թվում` գույքահարկ փոխադրամիջոցների համար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'սեփական և պետական '!$C$149:$C$155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'սեփական և պետական '!$G$149:$G$155</c:f>
              <c:numCache>
                <c:formatCode>General</c:formatCode>
                <c:ptCount val="7"/>
                <c:pt idx="0">
                  <c:v>403486.82140000002</c:v>
                </c:pt>
                <c:pt idx="1">
                  <c:v>409376.54129999998</c:v>
                </c:pt>
                <c:pt idx="2">
                  <c:v>509356.15740000003</c:v>
                </c:pt>
                <c:pt idx="3">
                  <c:v>563564.26899999997</c:v>
                </c:pt>
                <c:pt idx="4">
                  <c:v>699668.39569999999</c:v>
                </c:pt>
                <c:pt idx="5">
                  <c:v>801805.75509999995</c:v>
                </c:pt>
                <c:pt idx="6">
                  <c:v>847723.47109999997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5AD-4322-AB6A-6B7730895B8C}"/>
            </c:ext>
          </c:extLst>
        </c:ser>
        <c:ser>
          <c:idx val="4"/>
          <c:order val="4"/>
          <c:tx>
            <c:strRef>
              <c:f>'սեփական և պետական '!$H$148</c:f>
              <c:strCache>
                <c:ptCount val="1"/>
                <c:pt idx="0">
                  <c:v>տեղական տուրքեր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'սեփական և պետական '!$C$149:$C$155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'սեփական և պետական '!$H$149:$H$155</c:f>
              <c:numCache>
                <c:formatCode>General</c:formatCode>
                <c:ptCount val="7"/>
                <c:pt idx="0">
                  <c:v>90196.601999999999</c:v>
                </c:pt>
                <c:pt idx="1">
                  <c:v>93686.905899999998</c:v>
                </c:pt>
                <c:pt idx="2">
                  <c:v>88395.732499999998</c:v>
                </c:pt>
                <c:pt idx="3">
                  <c:v>76380.484599999996</c:v>
                </c:pt>
                <c:pt idx="4">
                  <c:v>84781.394</c:v>
                </c:pt>
                <c:pt idx="5">
                  <c:v>105462.21219999999</c:v>
                </c:pt>
                <c:pt idx="6">
                  <c:v>127303.5545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5AD-4322-AB6A-6B7730895B8C}"/>
            </c:ext>
          </c:extLst>
        </c:ser>
        <c:ser>
          <c:idx val="5"/>
          <c:order val="5"/>
          <c:tx>
            <c:strRef>
              <c:f>'սեփական և պետական '!$I$148</c:f>
              <c:strCache>
                <c:ptCount val="1"/>
                <c:pt idx="0">
                  <c:v>համայնքի բյուջե վճարվող պետական տուրքեր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'սեփական և պետական '!$C$149:$C$155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'սեփական և պետական '!$I$149:$I$155</c:f>
              <c:numCache>
                <c:formatCode>General</c:formatCode>
                <c:ptCount val="7"/>
                <c:pt idx="0">
                  <c:v>30998.446</c:v>
                </c:pt>
                <c:pt idx="1">
                  <c:v>34145.998</c:v>
                </c:pt>
                <c:pt idx="2">
                  <c:v>46639.1</c:v>
                </c:pt>
                <c:pt idx="3">
                  <c:v>31720.799999999999</c:v>
                </c:pt>
                <c:pt idx="4">
                  <c:v>47014.089</c:v>
                </c:pt>
                <c:pt idx="5">
                  <c:v>55190.112000000001</c:v>
                </c:pt>
                <c:pt idx="6">
                  <c:v>61433.216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5AD-4322-AB6A-6B7730895B8C}"/>
            </c:ext>
          </c:extLst>
        </c:ser>
        <c:ser>
          <c:idx val="6"/>
          <c:order val="6"/>
          <c:tx>
            <c:strRef>
              <c:f>'սեփական և պետական '!$J$148</c:f>
              <c:strCache>
                <c:ptCount val="1"/>
                <c:pt idx="0">
                  <c:v>գույքի վարձակալությունից եկամուտներ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'սեփական և պետական '!$C$149:$C$155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'սեփական և պետական '!$J$149:$J$155</c:f>
              <c:numCache>
                <c:formatCode>General</c:formatCode>
                <c:ptCount val="7"/>
                <c:pt idx="0">
                  <c:v>147082.87400000001</c:v>
                </c:pt>
                <c:pt idx="1">
                  <c:v>151539.37700000001</c:v>
                </c:pt>
                <c:pt idx="2">
                  <c:v>148808.72</c:v>
                </c:pt>
                <c:pt idx="3">
                  <c:v>122331.9938</c:v>
                </c:pt>
                <c:pt idx="4">
                  <c:v>134337.152</c:v>
                </c:pt>
                <c:pt idx="5">
                  <c:v>144827.42600000001</c:v>
                </c:pt>
                <c:pt idx="6">
                  <c:v>160183.07399999999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5AD-4322-AB6A-6B7730895B8C}"/>
            </c:ext>
          </c:extLst>
        </c:ser>
        <c:ser>
          <c:idx val="7"/>
          <c:order val="7"/>
          <c:tx>
            <c:strRef>
              <c:f>'սեփական և պետական '!$K$148</c:f>
              <c:strCache>
                <c:ptCount val="1"/>
                <c:pt idx="0">
                  <c:v>համայնքի բյուջեի եկամուտներ ապրանքների մատակարարումից և ծառայությունների մատուցումից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'սեփական և պետական '!$C$149:$C$155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'սեփական և պետական '!$K$149:$K$155</c:f>
              <c:numCache>
                <c:formatCode>General</c:formatCode>
                <c:ptCount val="7"/>
                <c:pt idx="0">
                  <c:v>25500</c:v>
                </c:pt>
                <c:pt idx="1">
                  <c:v>8700</c:v>
                </c:pt>
                <c:pt idx="2">
                  <c:v>7332</c:v>
                </c:pt>
                <c:pt idx="3">
                  <c:v>850</c:v>
                </c:pt>
                <c:pt idx="4">
                  <c:v>0</c:v>
                </c:pt>
                <c:pt idx="5">
                  <c:v>300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5AD-4322-AB6A-6B7730895B8C}"/>
            </c:ext>
          </c:extLst>
        </c:ser>
        <c:ser>
          <c:idx val="8"/>
          <c:order val="8"/>
          <c:tx>
            <c:strRef>
              <c:f>'սեփական և պետական '!$L$148</c:f>
              <c:strCache>
                <c:ptCount val="1"/>
                <c:pt idx="0">
                  <c:v>վարչական գանձումներ (տեղական վճարներ+համայնքի վարչական տարածքում ինքնակամ կառուցված շենքերի, շինությունների օրինականացման համար վճարներ)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'սեփական և պետական '!$C$149:$C$155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'սեփական և պետական '!$L$149:$L$155</c:f>
              <c:numCache>
                <c:formatCode>General</c:formatCode>
                <c:ptCount val="7"/>
                <c:pt idx="0">
                  <c:v>312779.93839999998</c:v>
                </c:pt>
                <c:pt idx="1">
                  <c:v>448563.5514</c:v>
                </c:pt>
                <c:pt idx="2">
                  <c:v>494583.89820000005</c:v>
                </c:pt>
                <c:pt idx="3">
                  <c:v>307216.42560000002</c:v>
                </c:pt>
                <c:pt idx="4">
                  <c:v>510880.7991</c:v>
                </c:pt>
                <c:pt idx="5">
                  <c:v>550108.88390000002</c:v>
                </c:pt>
                <c:pt idx="6">
                  <c:v>579936.55189999996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5AD-4322-AB6A-6B7730895B8C}"/>
            </c:ext>
          </c:extLst>
        </c:ser>
        <c:ser>
          <c:idx val="9"/>
          <c:order val="9"/>
          <c:tx>
            <c:strRef>
              <c:f>'սեփական և պետական '!$M$148</c:f>
              <c:strCache>
                <c:ptCount val="1"/>
                <c:pt idx="0">
                  <c:v>մուտքեր տույժերից, տուգանքներից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'սեփական և պետական '!$C$149:$C$155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'սեփական և պետական '!$M$149:$M$155</c:f>
              <c:numCache>
                <c:formatCode>General</c:formatCode>
                <c:ptCount val="7"/>
                <c:pt idx="0">
                  <c:v>4229.9350000000004</c:v>
                </c:pt>
                <c:pt idx="1">
                  <c:v>3723</c:v>
                </c:pt>
                <c:pt idx="2">
                  <c:v>8357.2129999999997</c:v>
                </c:pt>
                <c:pt idx="3">
                  <c:v>8406.8060000000005</c:v>
                </c:pt>
                <c:pt idx="4">
                  <c:v>6432.3360000000002</c:v>
                </c:pt>
                <c:pt idx="5">
                  <c:v>8446.6949999999997</c:v>
                </c:pt>
                <c:pt idx="6">
                  <c:v>4347.3329999999996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5AD-4322-AB6A-6B7730895B8C}"/>
            </c:ext>
          </c:extLst>
        </c:ser>
        <c:ser>
          <c:idx val="10"/>
          <c:order val="10"/>
          <c:tx>
            <c:strRef>
              <c:f>'սեփական և պետական '!$N$148</c:f>
              <c:strCache>
                <c:ptCount val="1"/>
                <c:pt idx="0">
                  <c:v> այլ եկամուտներ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'սեփական և պետական '!$C$149:$C$155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'սեփական և պետական '!$N$149:$N$155</c:f>
              <c:numCache>
                <c:formatCode>General</c:formatCode>
                <c:ptCount val="7"/>
                <c:pt idx="0">
                  <c:v>5117.3310000000001</c:v>
                </c:pt>
                <c:pt idx="1">
                  <c:v>6677.6590999999999</c:v>
                </c:pt>
                <c:pt idx="2">
                  <c:v>1970.405</c:v>
                </c:pt>
                <c:pt idx="3">
                  <c:v>3319.2329</c:v>
                </c:pt>
                <c:pt idx="4">
                  <c:v>4630.9665000000005</c:v>
                </c:pt>
                <c:pt idx="5">
                  <c:v>10974.094499999999</c:v>
                </c:pt>
                <c:pt idx="6">
                  <c:v>61295.292699999998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5AD-4322-AB6A-6B7730895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3171023"/>
        <c:axId val="1063171439"/>
      </c:barChart>
      <c:catAx>
        <c:axId val="106317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y-AM" sz="1100"/>
                  <a:t>տարի</a:t>
                </a:r>
                <a:endParaRPr lang="ru-RU" sz="1100"/>
              </a:p>
            </c:rich>
          </c:tx>
          <c:layout>
            <c:manualLayout>
              <c:xMode val="edge"/>
              <c:yMode val="edge"/>
              <c:x val="0.52095704066828175"/>
              <c:y val="0.51680511870571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171439"/>
        <c:crosses val="autoZero"/>
        <c:auto val="1"/>
        <c:lblAlgn val="ctr"/>
        <c:lblOffset val="100"/>
        <c:noMultiLvlLbl val="0"/>
      </c:catAx>
      <c:valAx>
        <c:axId val="106317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y-AM" sz="1100" b="0" i="0" baseline="0">
                    <a:effectLst/>
                  </a:rPr>
                  <a:t>հազ․ դրամ</a:t>
                </a:r>
                <a:endParaRPr lang="ru-RU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5018639600043062E-2"/>
              <c:y val="0.282382241633985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17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467017391605299E-4"/>
          <c:y val="0.54571724259591259"/>
          <c:w val="0.99408419813102145"/>
          <c:h val="0.453869376962585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y-AM" sz="1800" b="0" i="0" u="none" strike="noStrike" baseline="0">
                <a:effectLst/>
              </a:rPr>
              <a:t>ՀՀ Գյումրու համայնքի բյուջեի սեփական եկամուտները 2017թ․ (հազ․ դրամ) </a:t>
            </a:r>
            <a:endParaRPr lang="ru-RU" sz="1800"/>
          </a:p>
        </c:rich>
      </c:tx>
      <c:layout>
        <c:manualLayout>
          <c:xMode val="edge"/>
          <c:yMode val="edge"/>
          <c:x val="0.14756375336013511"/>
          <c:y val="3.55191256830601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722169358739529E-2"/>
          <c:y val="0.31498773718858913"/>
          <c:w val="0.16210187275540788"/>
          <c:h val="0.4293612771562142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01-44FE-BC55-90C7E85443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01-44FE-BC55-90C7E85443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01-44FE-BC55-90C7E85443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901-44FE-BC55-90C7E854436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901-44FE-BC55-90C7E854436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901-44FE-BC55-90C7E854436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901-44FE-BC55-90C7E854436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901-44FE-BC55-90C7E854436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1A8-44A0-BFD3-C26FF1A228E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1A8-44A0-BFD3-C26FF1A228E3}"/>
              </c:ext>
            </c:extLst>
          </c:dPt>
          <c:dLbls>
            <c:dLbl>
              <c:idx val="2"/>
              <c:layout>
                <c:manualLayout>
                  <c:x val="-4.1618197460966927E-2"/>
                  <c:y val="0.139183554924486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901-44FE-BC55-90C7E854436D}"/>
                </c:ext>
              </c:extLst>
            </c:dLbl>
            <c:dLbl>
              <c:idx val="3"/>
              <c:layout>
                <c:manualLayout>
                  <c:x val="-1.9203420003013217E-2"/>
                  <c:y val="9.68082268404973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901-44FE-BC55-90C7E854436D}"/>
                </c:ext>
              </c:extLst>
            </c:dLbl>
            <c:dLbl>
              <c:idx val="4"/>
              <c:layout>
                <c:manualLayout>
                  <c:x val="-6.0592702064054683E-2"/>
                  <c:y val="6.9156447657157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901-44FE-BC55-90C7E854436D}"/>
                </c:ext>
              </c:extLst>
            </c:dLbl>
            <c:dLbl>
              <c:idx val="5"/>
              <c:layout>
                <c:manualLayout>
                  <c:x val="-4.5526064340144792E-2"/>
                  <c:y val="7.931242201282216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901-44FE-BC55-90C7E854436D}"/>
                </c:ext>
              </c:extLst>
            </c:dLbl>
            <c:dLbl>
              <c:idx val="6"/>
              <c:layout>
                <c:manualLayout>
                  <c:x val="-3.7476707027935707E-2"/>
                  <c:y val="-8.4699453551912568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901-44FE-BC55-90C7E854436D}"/>
                </c:ext>
              </c:extLst>
            </c:dLbl>
            <c:dLbl>
              <c:idx val="7"/>
              <c:layout>
                <c:manualLayout>
                  <c:x val="-2.3965098207134987E-2"/>
                  <c:y val="2.4065659825308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901-44FE-BC55-90C7E85443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'սեփական և պետական '!$B$185:$B$194</c:f>
              <c:strCache>
                <c:ptCount val="10"/>
                <c:pt idx="0">
                  <c:v>գույքահարկ համայնքների վարչական տարածքներում գտնվող շենքերի և շինությունների համար</c:v>
                </c:pt>
                <c:pt idx="1">
                  <c:v>հողի հարկ համայնքների վարչական տարածքներում գտնվող հողի համար</c:v>
                </c:pt>
                <c:pt idx="2">
                  <c:v>գույքային հարկեր այլ գույքից այդ թվում` գույքահարկ փոխադրամիջոցների համար</c:v>
                </c:pt>
                <c:pt idx="3">
                  <c:v>տեղական տուրքեր</c:v>
                </c:pt>
                <c:pt idx="4">
                  <c:v>համայնքի բյուջե վճարվող պետական տուրքեր</c:v>
                </c:pt>
                <c:pt idx="5">
                  <c:v>գույքի վարձակալությունից եկամուտներ</c:v>
                </c:pt>
                <c:pt idx="6">
                  <c:v>համայնքի բյուջեի եկամուտներ ապրանքների մատակարարումից և ծառայությունների մատուցումից </c:v>
                </c:pt>
                <c:pt idx="7">
                  <c:v>վարչական գանձումներ (տեղական վճարներ+համայնքի վարչական տարածքում ինքնակամ կառուցված շենքերի, շինությունների օրինականացման համար վճարներ)</c:v>
                </c:pt>
                <c:pt idx="8">
                  <c:v>մուտքեր տույժերից, տուգանքներից</c:v>
                </c:pt>
                <c:pt idx="9">
                  <c:v> այլ եկամուտներ</c:v>
                </c:pt>
              </c:strCache>
            </c:strRef>
          </c:cat>
          <c:val>
            <c:numRef>
              <c:f>'սեփական և պետական '!$C$185:$C$194</c:f>
              <c:numCache>
                <c:formatCode>General</c:formatCode>
                <c:ptCount val="10"/>
                <c:pt idx="0">
                  <c:v>99250.789000000004</c:v>
                </c:pt>
                <c:pt idx="1">
                  <c:v>46096.772799999999</c:v>
                </c:pt>
                <c:pt idx="2">
                  <c:v>403486.82140000002</c:v>
                </c:pt>
                <c:pt idx="3">
                  <c:v>90196.601999999999</c:v>
                </c:pt>
                <c:pt idx="4">
                  <c:v>30998.446</c:v>
                </c:pt>
                <c:pt idx="5">
                  <c:v>147082.87400000001</c:v>
                </c:pt>
                <c:pt idx="6">
                  <c:v>25500</c:v>
                </c:pt>
                <c:pt idx="7">
                  <c:v>312779.93839999998</c:v>
                </c:pt>
                <c:pt idx="8">
                  <c:v>4229.9350000000004</c:v>
                </c:pt>
                <c:pt idx="9">
                  <c:v>5117.3310000000001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01-44FE-BC55-90C7E854436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05014629968837"/>
          <c:y val="0.1334088464351792"/>
          <c:w val="0.72699923083632667"/>
          <c:h val="0.865032485693386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y-AM" sz="1800" b="0" i="0" u="none" strike="noStrike" baseline="0">
                <a:effectLst/>
              </a:rPr>
              <a:t>ՀՀ Գյումրու համայնքի բյուջեի սեփական եկամուտները 2023թ․ (հազ․ դրամ) </a:t>
            </a:r>
            <a:endParaRPr lang="ru-RU" sz="1800"/>
          </a:p>
        </c:rich>
      </c:tx>
      <c:layout>
        <c:manualLayout>
          <c:xMode val="edge"/>
          <c:yMode val="edge"/>
          <c:x val="0.14756375336013511"/>
          <c:y val="3.55191256830601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722169358739529E-2"/>
          <c:y val="0.31498773718858913"/>
          <c:w val="0.16210187275540788"/>
          <c:h val="0.42936127715621425"/>
        </c:manualLayout>
      </c:layout>
      <c:pieChart>
        <c:varyColors val="1"/>
        <c:ser>
          <c:idx val="0"/>
          <c:order val="0"/>
          <c:tx>
            <c:strRef>
              <c:f>'սեփական և պետական '!$C$206</c:f>
              <c:strCache>
                <c:ptCount val="1"/>
                <c:pt idx="0">
                  <c:v>2023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11-483B-B9CA-28B43A1F3FE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11-483B-B9CA-28B43A1F3FE7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A11-483B-B9CA-28B43A1F3FE7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A11-483B-B9CA-28B43A1F3FE7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A11-483B-B9CA-28B43A1F3FE7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A11-483B-B9CA-28B43A1F3FE7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A11-483B-B9CA-28B43A1F3FE7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A11-483B-B9CA-28B43A1F3FE7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A11-483B-B9CA-28B43A1F3FE7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A11-483B-B9CA-28B43A1F3FE7}"/>
              </c:ext>
            </c:extLst>
          </c:dPt>
          <c:dLbls>
            <c:dLbl>
              <c:idx val="3"/>
              <c:layout>
                <c:manualLayout>
                  <c:x val="-6.0864812533353962E-2"/>
                  <c:y val="0.123665320625311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A11-483B-B9CA-28B43A1F3FE7}"/>
                </c:ext>
              </c:extLst>
            </c:dLbl>
            <c:dLbl>
              <c:idx val="4"/>
              <c:layout>
                <c:manualLayout>
                  <c:x val="2.9928699388766869E-2"/>
                  <c:y val="0.181319598927516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A11-483B-B9CA-28B43A1F3FE7}"/>
                </c:ext>
              </c:extLst>
            </c:dLbl>
            <c:dLbl>
              <c:idx val="5"/>
              <c:layout>
                <c:manualLayout>
                  <c:x val="4.4503861620472044E-3"/>
                  <c:y val="7.70111793192379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A11-483B-B9CA-28B43A1F3FE7}"/>
                </c:ext>
              </c:extLst>
            </c:dLbl>
            <c:dLbl>
              <c:idx val="6"/>
              <c:layout>
                <c:manualLayout>
                  <c:x val="-1.382986848866114E-2"/>
                  <c:y val="6.56094044582455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A11-483B-B9CA-28B43A1F3FE7}"/>
                </c:ext>
              </c:extLst>
            </c:dLbl>
            <c:dLbl>
              <c:idx val="7"/>
              <c:layout>
                <c:manualLayout>
                  <c:x val="-1.090081993719039E-2"/>
                  <c:y val="-2.1872845844559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A11-483B-B9CA-28B43A1F3FE7}"/>
                </c:ext>
              </c:extLst>
            </c:dLbl>
            <c:dLbl>
              <c:idx val="8"/>
              <c:layout>
                <c:manualLayout>
                  <c:x val="-7.5778523716281493E-2"/>
                  <c:y val="-1.63368974072938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A11-483B-B9CA-28B43A1F3F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'սեփական և պետական '!$B$208:$B$217</c:f>
              <c:strCache>
                <c:ptCount val="10"/>
                <c:pt idx="0">
                  <c:v>գույքահարկ համայնքների վարչական տարածքներում գտնվող շենքերի և շինությունների համար</c:v>
                </c:pt>
                <c:pt idx="1">
                  <c:v>հողի հարկ համայնքների վարչական տարածքներում գտնվող հողի համար</c:v>
                </c:pt>
                <c:pt idx="2">
                  <c:v>համայնքի բյուջե մուտքագրվող անշարժ գույքի հարկ</c:v>
                </c:pt>
                <c:pt idx="3">
                  <c:v>գույքային հարկեր այլ գույքից այդ թվում` գույքահարկ փոխադրամիջոցների համար</c:v>
                </c:pt>
                <c:pt idx="4">
                  <c:v>տեղական տուրքեր</c:v>
                </c:pt>
                <c:pt idx="5">
                  <c:v>համայնքի բյուջե վճարվող պետական տուրքեր</c:v>
                </c:pt>
                <c:pt idx="6">
                  <c:v>գույքի վարձակալությունից եկամուտներ</c:v>
                </c:pt>
                <c:pt idx="7">
                  <c:v>վարչական գանձումներ (տեղական վճարներ+համայնքի վարչական տարածքում ինքնակամ կառուցված շենքերի, շինությունների օրինականացման համար վճարներ)</c:v>
                </c:pt>
                <c:pt idx="8">
                  <c:v>մուտքեր տույժերից, տուգանքներից</c:v>
                </c:pt>
                <c:pt idx="9">
                  <c:v> այլ եկամուտներ</c:v>
                </c:pt>
              </c:strCache>
            </c:strRef>
          </c:cat>
          <c:val>
            <c:numRef>
              <c:f>'սեփական և պետական '!$C$208:$C$217</c:f>
              <c:numCache>
                <c:formatCode>General</c:formatCode>
                <c:ptCount val="10"/>
                <c:pt idx="0">
                  <c:v>9915.9050000000007</c:v>
                </c:pt>
                <c:pt idx="1">
                  <c:v>9849.5840000000007</c:v>
                </c:pt>
                <c:pt idx="2">
                  <c:v>182041.84</c:v>
                </c:pt>
                <c:pt idx="3">
                  <c:v>847723.47109999997</c:v>
                </c:pt>
                <c:pt idx="4">
                  <c:v>127303.5545</c:v>
                </c:pt>
                <c:pt idx="5">
                  <c:v>61433.216</c:v>
                </c:pt>
                <c:pt idx="6">
                  <c:v>160183.07399999999</c:v>
                </c:pt>
                <c:pt idx="7">
                  <c:v>579936.55189999996</c:v>
                </c:pt>
                <c:pt idx="8">
                  <c:v>4347.3329999999996</c:v>
                </c:pt>
                <c:pt idx="9">
                  <c:v>61295.292699999998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A11-483B-B9CA-28B43A1F3FE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05014629968837"/>
          <c:y val="0.1334088464351792"/>
          <c:w val="0.72699923083632667"/>
          <c:h val="0.865032485693386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y-AM" sz="2400" b="1" i="0" u="none" strike="noStrike" baseline="0">
                <a:effectLst/>
              </a:rPr>
              <a:t>2017թ․ </a:t>
            </a:r>
            <a:endParaRPr lang="ru-RU" sz="2400" b="1"/>
          </a:p>
        </c:rich>
      </c:tx>
      <c:layout>
        <c:manualLayout>
          <c:xMode val="edge"/>
          <c:yMode val="edge"/>
          <c:x val="0.14756375336013511"/>
          <c:y val="3.55191256830601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722169358739529E-2"/>
          <c:y val="0.31498773718858913"/>
          <c:w val="0.16210187275540788"/>
          <c:h val="0.4293612771562142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7B-4593-9CCC-650081BB49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7B-4593-9CCC-650081BB49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17B-4593-9CCC-650081BB49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17B-4593-9CCC-650081BB49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17B-4593-9CCC-650081BB496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17B-4593-9CCC-650081BB496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17B-4593-9CCC-650081BB496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17B-4593-9CCC-650081BB496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17B-4593-9CCC-650081BB496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17B-4593-9CCC-650081BB4962}"/>
              </c:ext>
            </c:extLst>
          </c:dPt>
          <c:dLbls>
            <c:dLbl>
              <c:idx val="2"/>
              <c:layout>
                <c:manualLayout>
                  <c:x val="-4.1618197460966927E-2"/>
                  <c:y val="0.139183554924486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17B-4593-9CCC-650081BB4962}"/>
                </c:ext>
              </c:extLst>
            </c:dLbl>
            <c:dLbl>
              <c:idx val="3"/>
              <c:layout>
                <c:manualLayout>
                  <c:x val="-1.9203420003013217E-2"/>
                  <c:y val="9.68082268404973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17B-4593-9CCC-650081BB4962}"/>
                </c:ext>
              </c:extLst>
            </c:dLbl>
            <c:dLbl>
              <c:idx val="4"/>
              <c:layout>
                <c:manualLayout>
                  <c:x val="-6.0592702064054683E-2"/>
                  <c:y val="6.9156447657157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17B-4593-9CCC-650081BB4962}"/>
                </c:ext>
              </c:extLst>
            </c:dLbl>
            <c:dLbl>
              <c:idx val="5"/>
              <c:layout>
                <c:manualLayout>
                  <c:x val="-4.5526064340144792E-2"/>
                  <c:y val="7.931242201282216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17B-4593-9CCC-650081BB4962}"/>
                </c:ext>
              </c:extLst>
            </c:dLbl>
            <c:dLbl>
              <c:idx val="6"/>
              <c:layout>
                <c:manualLayout>
                  <c:x val="-3.7476707027935707E-2"/>
                  <c:y val="-8.4699453551912568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17B-4593-9CCC-650081BB4962}"/>
                </c:ext>
              </c:extLst>
            </c:dLbl>
            <c:dLbl>
              <c:idx val="7"/>
              <c:layout>
                <c:manualLayout>
                  <c:x val="-2.3965098207134987E-2"/>
                  <c:y val="2.4065659825308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17B-4593-9CCC-650081BB49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'սեփական և պետական '!$B$185:$B$194</c:f>
              <c:strCache>
                <c:ptCount val="10"/>
                <c:pt idx="0">
                  <c:v>գույքահարկ համայնքների վարչական տարածքներում գտնվող շենքերի և շինությունների համար</c:v>
                </c:pt>
                <c:pt idx="1">
                  <c:v>հողի հարկ համայնքների վարչական տարածքներում գտնվող հողի համար</c:v>
                </c:pt>
                <c:pt idx="2">
                  <c:v>գույքային հարկեր այլ գույքից այդ թվում` գույքահարկ փոխադրամիջոցների համար</c:v>
                </c:pt>
                <c:pt idx="3">
                  <c:v>տեղական տուրքեր</c:v>
                </c:pt>
                <c:pt idx="4">
                  <c:v>համայնքի բյուջե վճարվող պետական տուրքեր</c:v>
                </c:pt>
                <c:pt idx="5">
                  <c:v>գույքի վարձակալությունից եկամուտներ</c:v>
                </c:pt>
                <c:pt idx="6">
                  <c:v>համայնքի բյուջեի եկամուտներ ապրանքների մատակարարումից և ծառայությունների մատուցումից </c:v>
                </c:pt>
                <c:pt idx="7">
                  <c:v>վարչական գանձումներ (տեղական վճարներ+համայնքի վարչական տարածքում ինքնակամ կառուցված շենքերի, շինությունների օրինականացման համար վճարներ)</c:v>
                </c:pt>
                <c:pt idx="8">
                  <c:v>մուտքեր տույժերից, տուգանքներից</c:v>
                </c:pt>
                <c:pt idx="9">
                  <c:v> այլ եկամուտներ</c:v>
                </c:pt>
              </c:strCache>
            </c:strRef>
          </c:cat>
          <c:val>
            <c:numRef>
              <c:f>'սեփական և պետական '!$C$185:$C$194</c:f>
              <c:numCache>
                <c:formatCode>General</c:formatCode>
                <c:ptCount val="10"/>
                <c:pt idx="0">
                  <c:v>99250.789000000004</c:v>
                </c:pt>
                <c:pt idx="1">
                  <c:v>46096.772799999999</c:v>
                </c:pt>
                <c:pt idx="2">
                  <c:v>403486.82140000002</c:v>
                </c:pt>
                <c:pt idx="3">
                  <c:v>90196.601999999999</c:v>
                </c:pt>
                <c:pt idx="4">
                  <c:v>30998.446</c:v>
                </c:pt>
                <c:pt idx="5">
                  <c:v>147082.87400000001</c:v>
                </c:pt>
                <c:pt idx="6">
                  <c:v>25500</c:v>
                </c:pt>
                <c:pt idx="7">
                  <c:v>312779.93839999998</c:v>
                </c:pt>
                <c:pt idx="8">
                  <c:v>4229.9350000000004</c:v>
                </c:pt>
                <c:pt idx="9">
                  <c:v>5117.3310000000001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17B-4593-9CCC-650081BB496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05014629968837"/>
          <c:y val="0.1334088464351792"/>
          <c:w val="0.72699923083632667"/>
          <c:h val="0.865032485693386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757560</xdr:colOff>
      <xdr:row>12</xdr:row>
      <xdr:rowOff>90270</xdr:rowOff>
    </xdr:from>
    <xdr:to>
      <xdr:col>16</xdr:col>
      <xdr:colOff>137344</xdr:colOff>
      <xdr:row>33</xdr:row>
      <xdr:rowOff>41088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92285DA-6750-4AA3-9D35-07146B8DA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267131</xdr:colOff>
      <xdr:row>1</xdr:row>
      <xdr:rowOff>54429</xdr:rowOff>
    </xdr:from>
    <xdr:to>
      <xdr:col>23</xdr:col>
      <xdr:colOff>585108</xdr:colOff>
      <xdr:row>23</xdr:row>
      <xdr:rowOff>68036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DD4E4FB-B22F-47C8-BC86-6DC5B2115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285751</xdr:colOff>
      <xdr:row>72</xdr:row>
      <xdr:rowOff>16326</xdr:rowOff>
    </xdr:from>
    <xdr:to>
      <xdr:col>17</xdr:col>
      <xdr:colOff>54430</xdr:colOff>
      <xdr:row>84</xdr:row>
      <xdr:rowOff>163285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B88084E-9567-4A94-B87D-75D6A081A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380999</xdr:colOff>
      <xdr:row>96</xdr:row>
      <xdr:rowOff>81643</xdr:rowOff>
    </xdr:from>
    <xdr:to>
      <xdr:col>17</xdr:col>
      <xdr:colOff>149678</xdr:colOff>
      <xdr:row>111</xdr:row>
      <xdr:rowOff>112426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63E7805-BA4A-4F25-8AD5-74E16B7ED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585106</xdr:colOff>
      <xdr:row>40</xdr:row>
      <xdr:rowOff>51707</xdr:rowOff>
    </xdr:from>
    <xdr:to>
      <xdr:col>24</xdr:col>
      <xdr:colOff>274865</xdr:colOff>
      <xdr:row>58</xdr:row>
      <xdr:rowOff>174171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ACCB43-84DB-4377-A931-9C623A710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</xdr:colOff>
      <xdr:row>147</xdr:row>
      <xdr:rowOff>30480</xdr:rowOff>
    </xdr:from>
    <xdr:to>
      <xdr:col>28</xdr:col>
      <xdr:colOff>320040</xdr:colOff>
      <xdr:row>173</xdr:row>
      <xdr:rowOff>149134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68716BD-219A-4710-A84A-ABE71772A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923698</xdr:colOff>
      <xdr:row>179</xdr:row>
      <xdr:rowOff>70258</xdr:rowOff>
    </xdr:from>
    <xdr:to>
      <xdr:col>22</xdr:col>
      <xdr:colOff>329855</xdr:colOff>
      <xdr:row>202</xdr:row>
      <xdr:rowOff>144392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C1F3D72-EAA2-482C-AF93-D40191F3A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728798</xdr:colOff>
      <xdr:row>205</xdr:row>
      <xdr:rowOff>28302</xdr:rowOff>
    </xdr:from>
    <xdr:to>
      <xdr:col>22</xdr:col>
      <xdr:colOff>44088</xdr:colOff>
      <xdr:row>229</xdr:row>
      <xdr:rowOff>112122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FB5F9668-AB1F-4469-A7AB-B23AE9744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182</xdr:row>
      <xdr:rowOff>0</xdr:rowOff>
    </xdr:from>
    <xdr:to>
      <xdr:col>41</xdr:col>
      <xdr:colOff>225307</xdr:colOff>
      <xdr:row>205</xdr:row>
      <xdr:rowOff>74134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E058B848-1235-4703-9B3D-C4240E8E3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8657</xdr:colOff>
      <xdr:row>0</xdr:row>
      <xdr:rowOff>173184</xdr:rowOff>
    </xdr:from>
    <xdr:to>
      <xdr:col>24</xdr:col>
      <xdr:colOff>43295</xdr:colOff>
      <xdr:row>24</xdr:row>
      <xdr:rowOff>173183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08DEED8-8165-4514-804E-7BBE9DB53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136935</xdr:colOff>
      <xdr:row>91</xdr:row>
      <xdr:rowOff>151600</xdr:rowOff>
    </xdr:from>
    <xdr:to>
      <xdr:col>9</xdr:col>
      <xdr:colOff>165134</xdr:colOff>
      <xdr:row>113</xdr:row>
      <xdr:rowOff>182896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9E3379C-8A23-455D-90CE-F4EB71574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10825</xdr:colOff>
      <xdr:row>113</xdr:row>
      <xdr:rowOff>155865</xdr:rowOff>
    </xdr:from>
    <xdr:to>
      <xdr:col>25</xdr:col>
      <xdr:colOff>103909</xdr:colOff>
      <xdr:row>127</xdr:row>
      <xdr:rowOff>34636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6AA7B84-F480-4D5B-AD01-8959083B7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129</xdr:row>
      <xdr:rowOff>17319</xdr:rowOff>
    </xdr:from>
    <xdr:to>
      <xdr:col>25</xdr:col>
      <xdr:colOff>93084</xdr:colOff>
      <xdr:row>142</xdr:row>
      <xdr:rowOff>51955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95F6898-0142-49E5-94DE-98C0D079C9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906960</xdr:colOff>
      <xdr:row>144</xdr:row>
      <xdr:rowOff>41435</xdr:rowOff>
    </xdr:from>
    <xdr:to>
      <xdr:col>19</xdr:col>
      <xdr:colOff>288637</xdr:colOff>
      <xdr:row>159</xdr:row>
      <xdr:rowOff>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BBD2EC0-65A7-49D8-B9E4-72AA8566D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598714</xdr:colOff>
      <xdr:row>161</xdr:row>
      <xdr:rowOff>52093</xdr:rowOff>
    </xdr:from>
    <xdr:to>
      <xdr:col>18</xdr:col>
      <xdr:colOff>340179</xdr:colOff>
      <xdr:row>173</xdr:row>
      <xdr:rowOff>40822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B782B3A-8CAE-44F6-AD6C-4F253F0D6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1407150</xdr:colOff>
      <xdr:row>90</xdr:row>
      <xdr:rowOff>24767</xdr:rowOff>
    </xdr:from>
    <xdr:to>
      <xdr:col>23</xdr:col>
      <xdr:colOff>176145</xdr:colOff>
      <xdr:row>112</xdr:row>
      <xdr:rowOff>32602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CABAFA3-9505-4EE9-AFD9-D72322048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164</xdr:row>
      <xdr:rowOff>0</xdr:rowOff>
    </xdr:from>
    <xdr:to>
      <xdr:col>39</xdr:col>
      <xdr:colOff>381000</xdr:colOff>
      <xdr:row>175</xdr:row>
      <xdr:rowOff>169203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B533B24F-7C11-48FB-9EF5-410109656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shirak.mtad.am/community-budgetary-revenue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hirak.mtad.am/community-budgetary-revenue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hirak.mtad.am/community-budgetary-revenue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shirak.mtad.am/files/docs/61838.pdf" TargetMode="External"/><Relationship Id="rId2" Type="http://schemas.openxmlformats.org/officeDocument/2006/relationships/hyperlink" Target="https://www.gyumricity.am/hy/gyumri-community/community-budget" TargetMode="External"/><Relationship Id="rId1" Type="http://schemas.openxmlformats.org/officeDocument/2006/relationships/hyperlink" Target="http://shirak.mtad.am/community-budgetary-revenues/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346FF-8FB2-4A5F-BDC0-7AF5A45D5572}">
  <dimension ref="A1:L10"/>
  <sheetViews>
    <sheetView zoomScale="55" zoomScaleNormal="55" workbookViewId="0">
      <selection activeCell="B2" sqref="B1:B1048576"/>
    </sheetView>
  </sheetViews>
  <sheetFormatPr defaultRowHeight="14.4" x14ac:dyDescent="0.3"/>
  <cols>
    <col min="2" max="2" width="52.5546875" bestFit="1" customWidth="1"/>
    <col min="3" max="3" width="11" bestFit="1" customWidth="1"/>
    <col min="4" max="9" width="12" bestFit="1" customWidth="1"/>
  </cols>
  <sheetData>
    <row r="1" spans="1:12" x14ac:dyDescent="0.3">
      <c r="B1" s="5" t="s">
        <v>25</v>
      </c>
    </row>
    <row r="2" spans="1:12" x14ac:dyDescent="0.3">
      <c r="B2" s="5" t="s">
        <v>49</v>
      </c>
    </row>
    <row r="3" spans="1:12" x14ac:dyDescent="0.3">
      <c r="B3" t="s">
        <v>97</v>
      </c>
    </row>
    <row r="4" spans="1:12" x14ac:dyDescent="0.3">
      <c r="C4" s="4">
        <v>2017</v>
      </c>
      <c r="D4" s="4">
        <v>2018</v>
      </c>
      <c r="E4" s="4">
        <v>2019</v>
      </c>
      <c r="F4" s="4">
        <v>2020</v>
      </c>
      <c r="G4" s="4">
        <v>2021</v>
      </c>
      <c r="H4" s="4">
        <v>2022</v>
      </c>
      <c r="I4" s="4">
        <v>2023</v>
      </c>
    </row>
    <row r="5" spans="1:12" x14ac:dyDescent="0.3">
      <c r="A5" s="4"/>
      <c r="B5" s="20" t="s">
        <v>0</v>
      </c>
      <c r="C5" s="4">
        <v>3203518.8095999998</v>
      </c>
      <c r="D5" s="4">
        <v>3443436.0612999997</v>
      </c>
      <c r="E5" s="4">
        <v>3931993.8734999993</v>
      </c>
      <c r="F5" s="4">
        <v>4651135.985799999</v>
      </c>
      <c r="G5" s="4">
        <v>5084898.1952</v>
      </c>
      <c r="H5" s="4">
        <v>4887431.2076999992</v>
      </c>
      <c r="I5" s="4">
        <v>6420697.0851999996</v>
      </c>
    </row>
    <row r="6" spans="1:12" x14ac:dyDescent="0.3">
      <c r="B6" s="20" t="s">
        <v>48</v>
      </c>
      <c r="C6">
        <v>3122191.3191999998</v>
      </c>
      <c r="D6">
        <v>3228939.1546000005</v>
      </c>
      <c r="E6">
        <v>3703290.7959000003</v>
      </c>
      <c r="F6">
        <v>4110801.7596999998</v>
      </c>
      <c r="G6">
        <v>5042548.1378000006</v>
      </c>
      <c r="H6">
        <v>5544987.0775999995</v>
      </c>
      <c r="I6">
        <v>6675916.5842000004</v>
      </c>
    </row>
    <row r="7" spans="1:12" x14ac:dyDescent="0.3"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</row>
    <row r="8" spans="1:12" x14ac:dyDescent="0.3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</row>
    <row r="9" spans="1:12" x14ac:dyDescent="0.3">
      <c r="C9">
        <f>+I5/C5*100-100</f>
        <v>100.42638944272989</v>
      </c>
    </row>
    <row r="10" spans="1:12" x14ac:dyDescent="0.3">
      <c r="C10">
        <f>+I6/C6*100-100</f>
        <v>113.82150873158449</v>
      </c>
    </row>
  </sheetData>
  <hyperlinks>
    <hyperlink ref="B1" r:id="rId1" xr:uid="{844E3EA4-9E85-40B6-9B11-B41752AD1706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17"/>
  <sheetViews>
    <sheetView tabSelected="1" topLeftCell="B60" zoomScale="73" zoomScaleNormal="40" workbookViewId="0">
      <selection activeCell="E15" sqref="E15"/>
    </sheetView>
  </sheetViews>
  <sheetFormatPr defaultRowHeight="14.4" x14ac:dyDescent="0.3"/>
  <cols>
    <col min="2" max="2" width="89.109375" bestFit="1" customWidth="1"/>
    <col min="3" max="5" width="13.33203125" bestFit="1" customWidth="1"/>
    <col min="6" max="6" width="15.6640625" bestFit="1" customWidth="1"/>
    <col min="7" max="7" width="13.6640625" bestFit="1" customWidth="1"/>
    <col min="8" max="9" width="13.33203125" bestFit="1" customWidth="1"/>
  </cols>
  <sheetData>
    <row r="1" spans="2:9" x14ac:dyDescent="0.3">
      <c r="B1" s="5" t="s">
        <v>25</v>
      </c>
    </row>
    <row r="2" spans="2:9" x14ac:dyDescent="0.3">
      <c r="B2" t="s">
        <v>1</v>
      </c>
    </row>
    <row r="3" spans="2:9" x14ac:dyDescent="0.3">
      <c r="C3" s="4">
        <v>2017</v>
      </c>
      <c r="D3" s="4">
        <v>2018</v>
      </c>
      <c r="E3" s="4">
        <v>2019</v>
      </c>
      <c r="F3" s="4">
        <v>2020</v>
      </c>
      <c r="G3" s="4">
        <v>2021</v>
      </c>
      <c r="H3" s="4">
        <v>2022</v>
      </c>
      <c r="I3" s="4">
        <v>2023</v>
      </c>
    </row>
    <row r="4" spans="2:9" s="4" customFormat="1" x14ac:dyDescent="0.3">
      <c r="B4" s="4" t="s">
        <v>0</v>
      </c>
      <c r="C4" s="4">
        <v>3203518.8095999998</v>
      </c>
      <c r="D4" s="4">
        <v>3443436.0612999997</v>
      </c>
      <c r="E4" s="4">
        <v>3931993.8734999993</v>
      </c>
      <c r="F4" s="4">
        <v>4651135.985799999</v>
      </c>
      <c r="G4" s="4">
        <v>5084898.1952</v>
      </c>
      <c r="H4" s="4">
        <v>4887431.2076999992</v>
      </c>
      <c r="I4" s="4">
        <v>6420697.0851999996</v>
      </c>
    </row>
    <row r="5" spans="2:9" x14ac:dyDescent="0.3">
      <c r="B5" t="s">
        <v>42</v>
      </c>
      <c r="C5">
        <v>1164739.5096</v>
      </c>
      <c r="D5">
        <v>1304602.6195</v>
      </c>
      <c r="E5">
        <v>1458403.0065000001</v>
      </c>
      <c r="F5">
        <v>1246295.6147</v>
      </c>
      <c r="G5">
        <v>1631217.2581999998</v>
      </c>
      <c r="H5">
        <v>1852825.9367</v>
      </c>
      <c r="I5">
        <v>2044029.8222000003</v>
      </c>
    </row>
    <row r="6" spans="2:9" x14ac:dyDescent="0.3">
      <c r="B6" t="s">
        <v>52</v>
      </c>
      <c r="C6">
        <f>+C4-C5</f>
        <v>2038779.2999999998</v>
      </c>
      <c r="D6">
        <f>+D4-D5</f>
        <v>2138833.4417999997</v>
      </c>
      <c r="E6">
        <f>+E4-E5</f>
        <v>2473590.8669999992</v>
      </c>
      <c r="F6">
        <f>+F4-F5</f>
        <v>3404840.3710999992</v>
      </c>
      <c r="G6">
        <f>+G4-G5</f>
        <v>3453680.9369999999</v>
      </c>
      <c r="H6">
        <f t="shared" ref="H6:I6" si="0">+H4-H5</f>
        <v>3034605.2709999993</v>
      </c>
      <c r="I6">
        <f t="shared" si="0"/>
        <v>4376667.2629999993</v>
      </c>
    </row>
    <row r="11" spans="2:9" ht="17.399999999999999" customHeight="1" x14ac:dyDescent="0.3">
      <c r="C11">
        <f>+C5*100/C4</f>
        <v>36.358129258040243</v>
      </c>
      <c r="I11">
        <f t="shared" ref="I11" si="1">+I5*100/I4</f>
        <v>31.835014097014209</v>
      </c>
    </row>
    <row r="12" spans="2:9" x14ac:dyDescent="0.3">
      <c r="C12">
        <f>+C6*100/C4</f>
        <v>63.641870741959757</v>
      </c>
      <c r="I12">
        <f t="shared" ref="I12" si="2">+I6*100/I4</f>
        <v>68.164985902985791</v>
      </c>
    </row>
    <row r="15" spans="2:9" x14ac:dyDescent="0.3">
      <c r="C15">
        <f>+I5/C5*100-100</f>
        <v>75.492443190320728</v>
      </c>
    </row>
    <row r="16" spans="2:9" x14ac:dyDescent="0.3">
      <c r="C16">
        <f>+I6/C6*100-100</f>
        <v>114.67096821122325</v>
      </c>
    </row>
    <row r="19" spans="2:9" ht="17.399999999999999" customHeight="1" x14ac:dyDescent="0.3"/>
    <row r="27" spans="2:9" x14ac:dyDescent="0.3">
      <c r="C27" s="4">
        <v>2017</v>
      </c>
      <c r="D27" s="4">
        <v>2018</v>
      </c>
      <c r="E27" s="4">
        <v>2019</v>
      </c>
      <c r="F27" s="4">
        <v>2020</v>
      </c>
      <c r="G27" s="4">
        <v>2021</v>
      </c>
      <c r="H27" s="4">
        <v>2022</v>
      </c>
      <c r="I27" s="4">
        <v>2023</v>
      </c>
    </row>
    <row r="28" spans="2:9" x14ac:dyDescent="0.3">
      <c r="B28" s="20" t="s">
        <v>43</v>
      </c>
      <c r="C28" s="11">
        <f>SUM(C29:C38)</f>
        <v>2038779.3</v>
      </c>
      <c r="D28" s="11">
        <f t="shared" ref="D28:H28" si="3">SUM(D29:D38)</f>
        <v>2138833.4418000001</v>
      </c>
      <c r="E28" s="11">
        <f t="shared" si="3"/>
        <v>2473590.8669999996</v>
      </c>
      <c r="F28" s="11">
        <f t="shared" si="3"/>
        <v>3404840.3710999996</v>
      </c>
      <c r="G28" s="11">
        <f t="shared" si="3"/>
        <v>3453680.9369999999</v>
      </c>
      <c r="H28" s="11">
        <f t="shared" si="3"/>
        <v>3034605.2710000002</v>
      </c>
      <c r="I28" s="11">
        <f>SUM(I29:I39)</f>
        <v>4376667.2630000003</v>
      </c>
    </row>
    <row r="29" spans="2:9" ht="28.8" x14ac:dyDescent="0.3">
      <c r="B29" s="2" t="s">
        <v>39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2:9" x14ac:dyDescent="0.3">
      <c r="B30" s="2" t="s">
        <v>46</v>
      </c>
      <c r="C30">
        <v>1966760.6</v>
      </c>
      <c r="D30">
        <v>1968669.1</v>
      </c>
      <c r="E30">
        <v>2149367.2999999998</v>
      </c>
      <c r="F30">
        <v>2630293.2999999998</v>
      </c>
      <c r="G30">
        <v>2834763.6</v>
      </c>
      <c r="H30">
        <v>2796598.1</v>
      </c>
      <c r="I30">
        <v>2588469.7000000002</v>
      </c>
    </row>
    <row r="31" spans="2:9" x14ac:dyDescent="0.3">
      <c r="B31" s="2" t="s">
        <v>14</v>
      </c>
      <c r="C31">
        <v>0</v>
      </c>
      <c r="D31" s="13">
        <v>0</v>
      </c>
      <c r="E31" s="13">
        <v>0</v>
      </c>
      <c r="F31" s="12">
        <v>0</v>
      </c>
      <c r="G31" s="12">
        <v>0</v>
      </c>
      <c r="H31" s="12">
        <v>0</v>
      </c>
      <c r="I31">
        <v>926.9</v>
      </c>
    </row>
    <row r="32" spans="2:9" ht="28.8" x14ac:dyDescent="0.3">
      <c r="B32" s="2" t="s">
        <v>15</v>
      </c>
      <c r="C32">
        <v>-2823.2</v>
      </c>
      <c r="D32" s="13">
        <v>730.9</v>
      </c>
      <c r="E32" s="13">
        <v>1315</v>
      </c>
      <c r="F32" s="12">
        <v>120</v>
      </c>
      <c r="G32" s="12">
        <v>0</v>
      </c>
      <c r="H32" s="12">
        <v>1152.9570000000001</v>
      </c>
      <c r="I32">
        <v>239.22499999999999</v>
      </c>
    </row>
    <row r="33" spans="2:9" ht="28.8" x14ac:dyDescent="0.3">
      <c r="B33" s="2" t="s">
        <v>16</v>
      </c>
      <c r="C33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</row>
    <row r="34" spans="2:9" ht="43.2" x14ac:dyDescent="0.3">
      <c r="B34" s="2" t="s">
        <v>40</v>
      </c>
      <c r="C34">
        <v>74841.899999999994</v>
      </c>
      <c r="D34" s="13">
        <v>73722.641799999998</v>
      </c>
      <c r="E34" s="13">
        <v>73385.566999999995</v>
      </c>
      <c r="F34" s="12">
        <v>65839.869000000006</v>
      </c>
      <c r="G34" s="12">
        <v>37724.402999999998</v>
      </c>
      <c r="H34" s="12">
        <v>0</v>
      </c>
      <c r="I34" s="12">
        <v>0</v>
      </c>
    </row>
    <row r="35" spans="2:9" x14ac:dyDescent="0.3">
      <c r="B35" s="2" t="s">
        <v>41</v>
      </c>
      <c r="C35">
        <v>0</v>
      </c>
      <c r="D35" s="12">
        <v>0</v>
      </c>
      <c r="E35" s="12">
        <v>0</v>
      </c>
      <c r="F35" s="12">
        <v>0</v>
      </c>
      <c r="G35" s="13">
        <v>18.399999999999999</v>
      </c>
      <c r="H35" s="12">
        <v>-18.399999999999999</v>
      </c>
      <c r="I35" s="12">
        <v>0</v>
      </c>
    </row>
    <row r="36" spans="2:9" x14ac:dyDescent="0.3">
      <c r="B36" s="2" t="s">
        <v>27</v>
      </c>
      <c r="C36">
        <v>0</v>
      </c>
      <c r="D36" s="12">
        <v>0</v>
      </c>
      <c r="E36" s="12">
        <v>0</v>
      </c>
      <c r="F36" s="13">
        <v>-2111.5309999999999</v>
      </c>
      <c r="G36" s="12">
        <v>0</v>
      </c>
      <c r="H36" s="12">
        <v>0</v>
      </c>
      <c r="I36" s="12">
        <v>0</v>
      </c>
    </row>
    <row r="37" spans="2:9" ht="28.8" x14ac:dyDescent="0.3">
      <c r="B37" s="2" t="s">
        <v>28</v>
      </c>
      <c r="C37">
        <v>0</v>
      </c>
      <c r="D37" s="12">
        <v>0</v>
      </c>
      <c r="E37" s="13">
        <v>11760</v>
      </c>
      <c r="F37" s="12">
        <v>0</v>
      </c>
      <c r="G37" s="13">
        <v>6123.9359999999997</v>
      </c>
      <c r="H37" s="12">
        <v>72247.5</v>
      </c>
      <c r="I37">
        <v>127275</v>
      </c>
    </row>
    <row r="38" spans="2:9" x14ac:dyDescent="0.3">
      <c r="B38" s="2" t="s">
        <v>29</v>
      </c>
      <c r="C38">
        <v>0</v>
      </c>
      <c r="D38" s="13">
        <v>95710.8</v>
      </c>
      <c r="E38" s="13">
        <v>237763</v>
      </c>
      <c r="F38" s="13">
        <v>710698.73309999995</v>
      </c>
      <c r="G38" s="12">
        <v>575050.598</v>
      </c>
      <c r="H38" s="12">
        <v>164625.114</v>
      </c>
      <c r="I38">
        <v>1652756.4380000001</v>
      </c>
    </row>
    <row r="39" spans="2:9" ht="28.8" x14ac:dyDescent="0.3">
      <c r="B39" s="2" t="s">
        <v>35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7000</v>
      </c>
    </row>
    <row r="43" spans="2:9" ht="244.8" x14ac:dyDescent="0.3">
      <c r="D43" s="2" t="s">
        <v>46</v>
      </c>
      <c r="E43" s="2" t="s">
        <v>15</v>
      </c>
      <c r="F43" s="2" t="s">
        <v>40</v>
      </c>
      <c r="G43" s="2" t="s">
        <v>28</v>
      </c>
      <c r="H43" s="2" t="s">
        <v>29</v>
      </c>
    </row>
    <row r="44" spans="2:9" x14ac:dyDescent="0.3">
      <c r="C44" s="4">
        <v>2017</v>
      </c>
      <c r="D44">
        <v>1966760.6</v>
      </c>
      <c r="E44">
        <v>-2823.2</v>
      </c>
      <c r="F44">
        <v>74841.899999999994</v>
      </c>
      <c r="G44">
        <v>0</v>
      </c>
      <c r="H44">
        <v>0</v>
      </c>
    </row>
    <row r="45" spans="2:9" x14ac:dyDescent="0.3">
      <c r="C45" s="4">
        <v>2018</v>
      </c>
      <c r="D45">
        <v>1968669.1</v>
      </c>
      <c r="E45" s="13">
        <v>730.9</v>
      </c>
      <c r="F45" s="13">
        <v>73722.641799999998</v>
      </c>
      <c r="G45" s="12">
        <v>0</v>
      </c>
      <c r="H45" s="13">
        <v>95710.8</v>
      </c>
    </row>
    <row r="46" spans="2:9" x14ac:dyDescent="0.3">
      <c r="C46" s="4">
        <v>2019</v>
      </c>
      <c r="D46">
        <v>2149367.2999999998</v>
      </c>
      <c r="E46" s="13">
        <v>1315</v>
      </c>
      <c r="F46" s="13">
        <v>73385.566999999995</v>
      </c>
      <c r="G46" s="13">
        <v>11760</v>
      </c>
      <c r="H46" s="13">
        <v>237763</v>
      </c>
    </row>
    <row r="47" spans="2:9" x14ac:dyDescent="0.3">
      <c r="C47" s="4">
        <v>2020</v>
      </c>
      <c r="D47">
        <v>2630293.2999999998</v>
      </c>
      <c r="E47" s="12">
        <v>120</v>
      </c>
      <c r="F47" s="12">
        <v>65839.869000000006</v>
      </c>
      <c r="G47" s="12">
        <v>0</v>
      </c>
      <c r="H47" s="13">
        <v>710698.73309999995</v>
      </c>
    </row>
    <row r="48" spans="2:9" x14ac:dyDescent="0.3">
      <c r="C48" s="4">
        <v>2021</v>
      </c>
      <c r="D48">
        <v>2834763.6</v>
      </c>
      <c r="E48" s="12">
        <v>0</v>
      </c>
      <c r="F48" s="12">
        <v>37724.402999999998</v>
      </c>
      <c r="G48" s="13">
        <v>6123.9359999999997</v>
      </c>
      <c r="H48" s="12">
        <v>575050.598</v>
      </c>
    </row>
    <row r="49" spans="3:8" x14ac:dyDescent="0.3">
      <c r="C49" s="4">
        <v>2022</v>
      </c>
      <c r="D49">
        <v>2796598.1</v>
      </c>
      <c r="E49" s="12">
        <v>1152.9570000000001</v>
      </c>
      <c r="F49" s="12">
        <v>0</v>
      </c>
      <c r="G49" s="12">
        <v>72247.5</v>
      </c>
      <c r="H49" s="12">
        <v>164625.114</v>
      </c>
    </row>
    <row r="50" spans="3:8" x14ac:dyDescent="0.3">
      <c r="C50" s="4">
        <v>2023</v>
      </c>
      <c r="D50">
        <v>2588469.7000000002</v>
      </c>
      <c r="E50">
        <v>239.22499999999999</v>
      </c>
      <c r="F50" s="12">
        <v>0</v>
      </c>
      <c r="G50">
        <v>127275</v>
      </c>
      <c r="H50">
        <v>1652756.4380000001</v>
      </c>
    </row>
    <row r="56" spans="3:8" x14ac:dyDescent="0.3">
      <c r="D56">
        <f>+D50/D44*100-100</f>
        <v>31.610817300285561</v>
      </c>
      <c r="E56">
        <f>+E50/E44*100-100</f>
        <v>-108.47354066307736</v>
      </c>
      <c r="F56">
        <f t="shared" ref="F56:H56" si="4">+F50/F44*100-100</f>
        <v>-100</v>
      </c>
      <c r="G56" t="e">
        <f t="shared" si="4"/>
        <v>#DIV/0!</v>
      </c>
      <c r="H56" t="e">
        <f t="shared" si="4"/>
        <v>#DIV/0!</v>
      </c>
    </row>
    <row r="76" spans="2:4" x14ac:dyDescent="0.3">
      <c r="C76" s="4">
        <v>2017</v>
      </c>
    </row>
    <row r="77" spans="2:4" x14ac:dyDescent="0.3">
      <c r="B77" s="20" t="s">
        <v>52</v>
      </c>
      <c r="C77" s="11">
        <v>2038779.2999999998</v>
      </c>
    </row>
    <row r="78" spans="2:4" x14ac:dyDescent="0.3">
      <c r="B78" s="2" t="s">
        <v>46</v>
      </c>
      <c r="C78">
        <v>1966760.6</v>
      </c>
      <c r="D78">
        <f>+C78*100/C77</f>
        <v>96.467557817562707</v>
      </c>
    </row>
    <row r="79" spans="2:4" ht="28.8" x14ac:dyDescent="0.3">
      <c r="B79" s="2" t="s">
        <v>15</v>
      </c>
      <c r="C79">
        <v>-2823.2</v>
      </c>
    </row>
    <row r="80" spans="2:4" ht="43.2" x14ac:dyDescent="0.3">
      <c r="B80" s="2" t="s">
        <v>40</v>
      </c>
      <c r="C80">
        <v>74841.899999999994</v>
      </c>
    </row>
    <row r="99" spans="2:4" x14ac:dyDescent="0.3">
      <c r="C99" s="4">
        <v>2023</v>
      </c>
    </row>
    <row r="100" spans="2:4" x14ac:dyDescent="0.3">
      <c r="B100" s="20" t="s">
        <v>52</v>
      </c>
      <c r="C100" s="11">
        <v>4376667.2630000003</v>
      </c>
    </row>
    <row r="101" spans="2:4" x14ac:dyDescent="0.3">
      <c r="B101" s="2" t="s">
        <v>46</v>
      </c>
      <c r="C101">
        <v>2588469.7000000002</v>
      </c>
      <c r="D101">
        <f>+C101*100/C100</f>
        <v>59.142483183099593</v>
      </c>
    </row>
    <row r="102" spans="2:4" x14ac:dyDescent="0.3">
      <c r="B102" s="2" t="s">
        <v>14</v>
      </c>
      <c r="C102">
        <v>926.9</v>
      </c>
    </row>
    <row r="103" spans="2:4" ht="28.8" x14ac:dyDescent="0.3">
      <c r="B103" s="2" t="s">
        <v>15</v>
      </c>
      <c r="C103">
        <v>239.22499999999999</v>
      </c>
      <c r="D103">
        <f>+C103*100/C100</f>
        <v>5.4659170008739136E-3</v>
      </c>
    </row>
    <row r="104" spans="2:4" ht="28.8" x14ac:dyDescent="0.3">
      <c r="B104" s="2" t="s">
        <v>28</v>
      </c>
      <c r="C104">
        <v>127275</v>
      </c>
    </row>
    <row r="105" spans="2:4" x14ac:dyDescent="0.3">
      <c r="B105" s="2" t="s">
        <v>29</v>
      </c>
      <c r="C105">
        <v>1652756.4380000001</v>
      </c>
      <c r="D105">
        <f>+C105*100/C100</f>
        <v>37.762898997880711</v>
      </c>
    </row>
    <row r="106" spans="2:4" ht="28.8" x14ac:dyDescent="0.3">
      <c r="B106" s="26" t="s">
        <v>35</v>
      </c>
      <c r="C106" s="23">
        <v>7000</v>
      </c>
    </row>
    <row r="127" spans="2:9" x14ac:dyDescent="0.3">
      <c r="B127" s="2"/>
      <c r="C127" s="4">
        <v>2017</v>
      </c>
      <c r="D127" s="4">
        <v>2018</v>
      </c>
      <c r="E127" s="4">
        <v>2019</v>
      </c>
      <c r="F127" s="4">
        <v>2020</v>
      </c>
      <c r="G127" s="4">
        <v>2021</v>
      </c>
      <c r="H127" s="4">
        <v>2022</v>
      </c>
      <c r="I127" s="4">
        <v>2023</v>
      </c>
    </row>
    <row r="128" spans="2:9" x14ac:dyDescent="0.3">
      <c r="B128" s="3" t="s">
        <v>51</v>
      </c>
      <c r="C128" s="4">
        <v>1164739.5096</v>
      </c>
      <c r="D128" s="4">
        <v>1304602.6195</v>
      </c>
      <c r="E128" s="4">
        <v>1458403.0065000001</v>
      </c>
      <c r="F128" s="4">
        <v>1246295.6147</v>
      </c>
      <c r="G128" s="4">
        <v>1631217.2581999998</v>
      </c>
      <c r="H128" s="14">
        <v>1852825.9367</v>
      </c>
      <c r="I128" s="4">
        <v>2044029.8222000003</v>
      </c>
    </row>
    <row r="129" spans="2:9" x14ac:dyDescent="0.3">
      <c r="B129" s="2" t="s">
        <v>5</v>
      </c>
      <c r="C129">
        <v>99250.789000000004</v>
      </c>
      <c r="D129">
        <v>101730.659</v>
      </c>
      <c r="E129">
        <v>106096.0968</v>
      </c>
      <c r="F129">
        <v>88944.007500000007</v>
      </c>
      <c r="G129">
        <v>36587.927300000003</v>
      </c>
      <c r="H129" s="15">
        <v>17258.210999999999</v>
      </c>
      <c r="I129">
        <v>9915.9050000000007</v>
      </c>
    </row>
    <row r="130" spans="2:9" x14ac:dyDescent="0.3">
      <c r="B130" s="2" t="s">
        <v>6</v>
      </c>
      <c r="C130">
        <v>46096.772799999999</v>
      </c>
      <c r="D130">
        <v>46458.927799999998</v>
      </c>
      <c r="E130">
        <v>46863.683599999997</v>
      </c>
      <c r="F130">
        <v>43561.595300000001</v>
      </c>
      <c r="G130">
        <v>16423.3986</v>
      </c>
      <c r="H130" s="15">
        <v>9798.4770000000008</v>
      </c>
      <c r="I130">
        <v>9849.5840000000007</v>
      </c>
    </row>
    <row r="131" spans="2:9" x14ac:dyDescent="0.3">
      <c r="B131" s="2" t="s">
        <v>37</v>
      </c>
      <c r="C131">
        <v>0</v>
      </c>
      <c r="D131">
        <v>0</v>
      </c>
      <c r="E131">
        <v>0</v>
      </c>
      <c r="F131">
        <v>0</v>
      </c>
      <c r="G131">
        <v>90460.800000000003</v>
      </c>
      <c r="H131" s="15">
        <v>148654.07</v>
      </c>
      <c r="I131">
        <v>182041.84</v>
      </c>
    </row>
    <row r="132" spans="2:9" x14ac:dyDescent="0.3">
      <c r="B132" s="2" t="s">
        <v>7</v>
      </c>
      <c r="C132">
        <v>403486.82140000002</v>
      </c>
      <c r="D132">
        <v>409376.54129999998</v>
      </c>
      <c r="E132">
        <v>509356.15740000003</v>
      </c>
      <c r="F132">
        <v>563564.26899999997</v>
      </c>
      <c r="G132">
        <v>699668.39569999999</v>
      </c>
      <c r="H132" s="15">
        <v>801805.75509999995</v>
      </c>
      <c r="I132">
        <v>847723.47109999997</v>
      </c>
    </row>
    <row r="133" spans="2:9" x14ac:dyDescent="0.3">
      <c r="B133" s="2" t="s">
        <v>8</v>
      </c>
      <c r="C133">
        <v>90196.601999999999</v>
      </c>
      <c r="D133">
        <v>93686.905899999998</v>
      </c>
      <c r="E133">
        <v>88395.732499999998</v>
      </c>
      <c r="F133">
        <v>76380.484599999996</v>
      </c>
      <c r="G133">
        <v>84781.394</v>
      </c>
      <c r="H133" s="15">
        <v>105462.21219999999</v>
      </c>
      <c r="I133">
        <v>127303.5545</v>
      </c>
    </row>
    <row r="134" spans="2:9" x14ac:dyDescent="0.3">
      <c r="B134" s="2" t="s">
        <v>9</v>
      </c>
      <c r="C134">
        <v>30998.446</v>
      </c>
      <c r="D134">
        <v>34145.998</v>
      </c>
      <c r="E134">
        <v>46639.1</v>
      </c>
      <c r="F134">
        <v>31720.799999999999</v>
      </c>
      <c r="G134">
        <v>47014.089</v>
      </c>
      <c r="H134" s="15">
        <v>55190.112000000001</v>
      </c>
      <c r="I134">
        <v>61433.216</v>
      </c>
    </row>
    <row r="135" spans="2:9" x14ac:dyDescent="0.3">
      <c r="B135" s="2" t="s">
        <v>10</v>
      </c>
      <c r="C135">
        <v>0</v>
      </c>
      <c r="D135">
        <v>0</v>
      </c>
      <c r="E135">
        <v>0</v>
      </c>
      <c r="F135">
        <v>0</v>
      </c>
      <c r="G135">
        <v>0</v>
      </c>
      <c r="H135" s="15">
        <v>0</v>
      </c>
      <c r="I135">
        <v>0</v>
      </c>
    </row>
    <row r="136" spans="2:9" x14ac:dyDescent="0.3">
      <c r="B136" s="16" t="s">
        <v>17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0</v>
      </c>
    </row>
    <row r="137" spans="2:9" x14ac:dyDescent="0.3">
      <c r="B137" s="16" t="s">
        <v>19</v>
      </c>
      <c r="C137" s="15">
        <v>147082.87400000001</v>
      </c>
      <c r="D137" s="15">
        <v>151539.37700000001</v>
      </c>
      <c r="E137" s="15">
        <v>148808.72</v>
      </c>
      <c r="F137" s="15">
        <v>122331.9938</v>
      </c>
      <c r="G137" s="14">
        <f>97318.482+37018.67</f>
        <v>134337.152</v>
      </c>
      <c r="H137" s="15">
        <v>144827.42600000001</v>
      </c>
      <c r="I137" s="15">
        <v>160183.07399999999</v>
      </c>
    </row>
    <row r="138" spans="2:9" ht="28.8" x14ac:dyDescent="0.3">
      <c r="B138" s="16" t="s">
        <v>20</v>
      </c>
      <c r="C138" s="15">
        <f>0+25500</f>
        <v>25500</v>
      </c>
      <c r="D138" s="15">
        <f>0+8700</f>
        <v>8700</v>
      </c>
      <c r="E138" s="15">
        <f>0+7332</f>
        <v>7332</v>
      </c>
      <c r="F138" s="15">
        <f>0+850</f>
        <v>850</v>
      </c>
      <c r="G138" s="15">
        <f>0+0</f>
        <v>0</v>
      </c>
      <c r="H138" s="15">
        <f>0+0+300</f>
        <v>300</v>
      </c>
      <c r="I138" s="15">
        <f>0+0+0</f>
        <v>0</v>
      </c>
    </row>
    <row r="139" spans="2:9" ht="28.8" x14ac:dyDescent="0.3">
      <c r="B139" s="16" t="s">
        <v>21</v>
      </c>
      <c r="C139" s="15">
        <f>290359.1494+22420.789</f>
        <v>312779.93839999998</v>
      </c>
      <c r="D139" s="15">
        <f>419359.5754+29203.976</f>
        <v>448563.5514</v>
      </c>
      <c r="E139" s="15">
        <f>458056.5642+36527.334</f>
        <v>494583.89820000005</v>
      </c>
      <c r="F139" s="15">
        <f>271391.8016+35824.624</f>
        <v>307216.42560000002</v>
      </c>
      <c r="G139" s="15">
        <f>425710.2891+85170.51</f>
        <v>510880.7991</v>
      </c>
      <c r="H139" s="15">
        <f>477137.3179+72971.566</f>
        <v>550108.88390000002</v>
      </c>
      <c r="I139" s="15">
        <f>432452.0019+147484.55</f>
        <v>579936.55189999996</v>
      </c>
    </row>
    <row r="140" spans="2:9" x14ac:dyDescent="0.3">
      <c r="B140" s="16" t="s">
        <v>22</v>
      </c>
      <c r="C140" s="15">
        <v>4229.9350000000004</v>
      </c>
      <c r="D140" s="15">
        <v>3723</v>
      </c>
      <c r="E140" s="15">
        <v>8357.2129999999997</v>
      </c>
      <c r="F140" s="15">
        <v>8406.8060000000005</v>
      </c>
      <c r="G140" s="15">
        <v>6432.3360000000002</v>
      </c>
      <c r="H140" s="15">
        <v>8446.6949999999997</v>
      </c>
      <c r="I140" s="15">
        <v>4347.3329999999996</v>
      </c>
    </row>
    <row r="141" spans="2:9" x14ac:dyDescent="0.3">
      <c r="B141" s="16" t="s">
        <v>24</v>
      </c>
      <c r="C141" s="15">
        <v>5117.3310000000001</v>
      </c>
      <c r="D141" s="15">
        <v>6677.6590999999999</v>
      </c>
      <c r="E141" s="15">
        <v>1970.405</v>
      </c>
      <c r="F141" s="15">
        <v>3319.2329</v>
      </c>
      <c r="G141" s="15">
        <v>4630.9665000000005</v>
      </c>
      <c r="H141" s="15">
        <v>10974.094499999999</v>
      </c>
      <c r="I141" s="15">
        <v>61295.292699999998</v>
      </c>
    </row>
    <row r="142" spans="2:9" x14ac:dyDescent="0.3">
      <c r="B142" s="2" t="s">
        <v>30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2:9" ht="28.8" x14ac:dyDescent="0.3">
      <c r="B143" s="2" t="s">
        <v>36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2:9" x14ac:dyDescent="0.3">
      <c r="C144" s="1">
        <f>SUM(C129:C143)</f>
        <v>1164739.5096000002</v>
      </c>
      <c r="D144" s="1">
        <f t="shared" ref="D144:I144" si="5">SUM(D129:D143)</f>
        <v>1304602.6195</v>
      </c>
      <c r="E144" s="1">
        <f t="shared" si="5"/>
        <v>1458403.0064999999</v>
      </c>
      <c r="F144" s="1">
        <f t="shared" si="5"/>
        <v>1246295.6147</v>
      </c>
      <c r="G144" s="1">
        <f t="shared" si="5"/>
        <v>1631217.2581999998</v>
      </c>
      <c r="H144" s="1">
        <f t="shared" si="5"/>
        <v>1852825.9367</v>
      </c>
      <c r="I144" s="1">
        <f t="shared" si="5"/>
        <v>2044029.8222000003</v>
      </c>
    </row>
    <row r="146" spans="3:14" x14ac:dyDescent="0.3">
      <c r="J146">
        <f>+I144/C144*100-100</f>
        <v>75.492443190320699</v>
      </c>
    </row>
    <row r="148" spans="3:14" ht="360" x14ac:dyDescent="0.3">
      <c r="C148" s="26"/>
      <c r="D148" s="26" t="s">
        <v>5</v>
      </c>
      <c r="E148" s="26" t="s">
        <v>6</v>
      </c>
      <c r="F148" s="26" t="s">
        <v>37</v>
      </c>
      <c r="G148" s="26" t="s">
        <v>7</v>
      </c>
      <c r="H148" s="26" t="s">
        <v>8</v>
      </c>
      <c r="I148" s="26" t="s">
        <v>9</v>
      </c>
      <c r="J148" s="40" t="s">
        <v>19</v>
      </c>
      <c r="K148" s="40" t="s">
        <v>20</v>
      </c>
      <c r="L148" s="40" t="s">
        <v>53</v>
      </c>
      <c r="M148" s="40" t="s">
        <v>22</v>
      </c>
      <c r="N148" s="40" t="s">
        <v>24</v>
      </c>
    </row>
    <row r="149" spans="3:14" x14ac:dyDescent="0.3">
      <c r="C149" s="27">
        <v>2017</v>
      </c>
      <c r="D149" s="23">
        <v>99250.789000000004</v>
      </c>
      <c r="E149" s="23">
        <v>46096.772799999999</v>
      </c>
      <c r="F149" s="23">
        <v>0</v>
      </c>
      <c r="G149" s="23">
        <v>403486.82140000002</v>
      </c>
      <c r="H149" s="23">
        <v>90196.601999999999</v>
      </c>
      <c r="I149" s="23">
        <v>30998.446</v>
      </c>
      <c r="J149" s="39">
        <v>147082.87400000001</v>
      </c>
      <c r="K149" s="39">
        <f>0+25500</f>
        <v>25500</v>
      </c>
      <c r="L149" s="39">
        <f>290359.1494+22420.789</f>
        <v>312779.93839999998</v>
      </c>
      <c r="M149" s="39">
        <v>4229.9350000000004</v>
      </c>
      <c r="N149" s="39">
        <v>5117.3310000000001</v>
      </c>
    </row>
    <row r="150" spans="3:14" x14ac:dyDescent="0.3">
      <c r="C150" s="27">
        <v>2018</v>
      </c>
      <c r="D150" s="23">
        <v>101730.659</v>
      </c>
      <c r="E150" s="23">
        <v>46458.927799999998</v>
      </c>
      <c r="F150" s="23">
        <v>0</v>
      </c>
      <c r="G150" s="23">
        <v>409376.54129999998</v>
      </c>
      <c r="H150" s="23">
        <v>93686.905899999998</v>
      </c>
      <c r="I150" s="23">
        <v>34145.998</v>
      </c>
      <c r="J150" s="39">
        <v>151539.37700000001</v>
      </c>
      <c r="K150" s="39">
        <f>0+8700</f>
        <v>8700</v>
      </c>
      <c r="L150" s="39">
        <f>419359.5754+29203.976</f>
        <v>448563.5514</v>
      </c>
      <c r="M150" s="39">
        <v>3723</v>
      </c>
      <c r="N150" s="39">
        <v>6677.6590999999999</v>
      </c>
    </row>
    <row r="151" spans="3:14" x14ac:dyDescent="0.3">
      <c r="C151" s="27">
        <v>2019</v>
      </c>
      <c r="D151" s="23">
        <v>106096.0968</v>
      </c>
      <c r="E151" s="23">
        <v>46863.683599999997</v>
      </c>
      <c r="F151" s="23">
        <v>0</v>
      </c>
      <c r="G151" s="23">
        <v>509356.15740000003</v>
      </c>
      <c r="H151" s="23">
        <v>88395.732499999998</v>
      </c>
      <c r="I151" s="23">
        <v>46639.1</v>
      </c>
      <c r="J151" s="39">
        <v>148808.72</v>
      </c>
      <c r="K151" s="39">
        <f>0+7332</f>
        <v>7332</v>
      </c>
      <c r="L151" s="39">
        <f>458056.5642+36527.334</f>
        <v>494583.89820000005</v>
      </c>
      <c r="M151" s="39">
        <v>8357.2129999999997</v>
      </c>
      <c r="N151" s="39">
        <v>1970.405</v>
      </c>
    </row>
    <row r="152" spans="3:14" x14ac:dyDescent="0.3">
      <c r="C152" s="27">
        <v>2020</v>
      </c>
      <c r="D152" s="23">
        <v>88944.007500000007</v>
      </c>
      <c r="E152" s="23">
        <v>43561.595300000001</v>
      </c>
      <c r="F152" s="23">
        <v>0</v>
      </c>
      <c r="G152" s="23">
        <v>563564.26899999997</v>
      </c>
      <c r="H152" s="23">
        <v>76380.484599999996</v>
      </c>
      <c r="I152" s="23">
        <v>31720.799999999999</v>
      </c>
      <c r="J152" s="39">
        <v>122331.9938</v>
      </c>
      <c r="K152" s="39">
        <f>0+850</f>
        <v>850</v>
      </c>
      <c r="L152" s="39">
        <f>271391.8016+35824.624</f>
        <v>307216.42560000002</v>
      </c>
      <c r="M152" s="39">
        <v>8406.8060000000005</v>
      </c>
      <c r="N152" s="39">
        <v>3319.2329</v>
      </c>
    </row>
    <row r="153" spans="3:14" x14ac:dyDescent="0.3">
      <c r="C153" s="27">
        <v>2021</v>
      </c>
      <c r="D153" s="23">
        <v>36587.927300000003</v>
      </c>
      <c r="E153" s="23">
        <v>16423.3986</v>
      </c>
      <c r="F153" s="23">
        <v>90460.800000000003</v>
      </c>
      <c r="G153" s="23">
        <v>699668.39569999999</v>
      </c>
      <c r="H153" s="23">
        <v>84781.394</v>
      </c>
      <c r="I153" s="23">
        <v>47014.089</v>
      </c>
      <c r="J153" s="41">
        <f>97318.482+37018.67</f>
        <v>134337.152</v>
      </c>
      <c r="K153" s="39">
        <f>0+0</f>
        <v>0</v>
      </c>
      <c r="L153" s="39">
        <f>425710.2891+85170.51</f>
        <v>510880.7991</v>
      </c>
      <c r="M153" s="39">
        <v>6432.3360000000002</v>
      </c>
      <c r="N153" s="39">
        <v>4630.9665000000005</v>
      </c>
    </row>
    <row r="154" spans="3:14" x14ac:dyDescent="0.3">
      <c r="C154" s="27">
        <v>2022</v>
      </c>
      <c r="D154" s="39">
        <v>17258.210999999999</v>
      </c>
      <c r="E154" s="39">
        <v>9798.4770000000008</v>
      </c>
      <c r="F154" s="39">
        <v>148654.07</v>
      </c>
      <c r="G154" s="39">
        <v>801805.75509999995</v>
      </c>
      <c r="H154" s="39">
        <v>105462.21219999999</v>
      </c>
      <c r="I154" s="39">
        <v>55190.112000000001</v>
      </c>
      <c r="J154" s="39">
        <v>144827.42600000001</v>
      </c>
      <c r="K154" s="39">
        <f>0+0+300</f>
        <v>300</v>
      </c>
      <c r="L154" s="39">
        <f>477137.3179+72971.566</f>
        <v>550108.88390000002</v>
      </c>
      <c r="M154" s="39">
        <v>8446.6949999999997</v>
      </c>
      <c r="N154" s="39">
        <v>10974.094499999999</v>
      </c>
    </row>
    <row r="155" spans="3:14" x14ac:dyDescent="0.3">
      <c r="C155" s="27">
        <v>2023</v>
      </c>
      <c r="D155" s="23">
        <v>9915.9050000000007</v>
      </c>
      <c r="E155" s="23">
        <v>9849.5840000000007</v>
      </c>
      <c r="F155" s="23">
        <v>182041.84</v>
      </c>
      <c r="G155" s="23">
        <v>847723.47109999997</v>
      </c>
      <c r="H155" s="23">
        <v>127303.5545</v>
      </c>
      <c r="I155" s="23">
        <v>61433.216</v>
      </c>
      <c r="J155" s="39">
        <v>160183.07399999999</v>
      </c>
      <c r="K155" s="39">
        <f>0+0+0</f>
        <v>0</v>
      </c>
      <c r="L155" s="39">
        <f>432452.0019+147484.55</f>
        <v>579936.55189999996</v>
      </c>
      <c r="M155" s="39">
        <v>4347.3329999999996</v>
      </c>
      <c r="N155" s="39">
        <v>61295.292699999998</v>
      </c>
    </row>
    <row r="156" spans="3:14" x14ac:dyDescent="0.3"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</row>
    <row r="157" spans="3:14" x14ac:dyDescent="0.3"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</row>
    <row r="158" spans="3:14" x14ac:dyDescent="0.3">
      <c r="C158" s="23"/>
      <c r="D158" s="23">
        <f>+D155/D149*100-100</f>
        <v>-90.009243150701806</v>
      </c>
      <c r="E158" s="23">
        <f t="shared" ref="E158:N158" si="6">+E155/E149*100-100</f>
        <v>-78.632812230187184</v>
      </c>
      <c r="F158" s="23" t="e">
        <f t="shared" si="6"/>
        <v>#DIV/0!</v>
      </c>
      <c r="G158" s="23">
        <f t="shared" si="6"/>
        <v>110.09941989148695</v>
      </c>
      <c r="H158" s="23">
        <f t="shared" si="6"/>
        <v>41.140078092964075</v>
      </c>
      <c r="I158" s="23">
        <f t="shared" si="6"/>
        <v>98.181599167906683</v>
      </c>
      <c r="J158" s="23">
        <f t="shared" si="6"/>
        <v>8.9066793731539207</v>
      </c>
      <c r="K158" s="23">
        <f t="shared" si="6"/>
        <v>-100</v>
      </c>
      <c r="L158" s="23">
        <f t="shared" si="6"/>
        <v>85.413602568827656</v>
      </c>
      <c r="M158" s="23">
        <f t="shared" si="6"/>
        <v>2.7754090783900693</v>
      </c>
      <c r="N158" s="23">
        <f t="shared" si="6"/>
        <v>1097.7980845874538</v>
      </c>
    </row>
    <row r="159" spans="3:14" x14ac:dyDescent="0.3"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</row>
    <row r="160" spans="3:14" x14ac:dyDescent="0.3"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</row>
    <row r="161" spans="3:14" x14ac:dyDescent="0.3"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</row>
    <row r="162" spans="3:14" x14ac:dyDescent="0.3">
      <c r="K162" s="23"/>
      <c r="L162" s="23"/>
    </row>
    <row r="163" spans="3:14" x14ac:dyDescent="0.3">
      <c r="N163">
        <f>+N155/N149</f>
        <v>11.977980845874539</v>
      </c>
    </row>
    <row r="183" spans="2:6" x14ac:dyDescent="0.3">
      <c r="B183" s="2"/>
      <c r="C183" s="4">
        <v>2017</v>
      </c>
    </row>
    <row r="184" spans="2:6" x14ac:dyDescent="0.3">
      <c r="B184" s="3" t="s">
        <v>51</v>
      </c>
      <c r="C184" s="4">
        <v>1164739.5096</v>
      </c>
    </row>
    <row r="185" spans="2:6" x14ac:dyDescent="0.3">
      <c r="B185" s="2" t="s">
        <v>5</v>
      </c>
      <c r="C185">
        <v>99250.789000000004</v>
      </c>
      <c r="D185">
        <f>+C185*100/$C184</f>
        <v>8.5212863633418898</v>
      </c>
    </row>
    <row r="186" spans="2:6" x14ac:dyDescent="0.3">
      <c r="B186" s="2" t="s">
        <v>6</v>
      </c>
      <c r="C186">
        <v>46096.772799999999</v>
      </c>
      <c r="D186">
        <f>+C186*100/C184</f>
        <v>3.9576894593221761</v>
      </c>
    </row>
    <row r="187" spans="2:6" x14ac:dyDescent="0.3">
      <c r="B187" s="2" t="s">
        <v>7</v>
      </c>
      <c r="C187">
        <v>403486.82140000002</v>
      </c>
      <c r="D187">
        <f>+C187*100/C184</f>
        <v>34.641807723906204</v>
      </c>
      <c r="F187">
        <f>+C187+C186+C185</f>
        <v>548834.38320000004</v>
      </c>
    </row>
    <row r="188" spans="2:6" x14ac:dyDescent="0.3">
      <c r="B188" s="2" t="s">
        <v>8</v>
      </c>
      <c r="C188">
        <v>90196.601999999999</v>
      </c>
      <c r="D188">
        <f>+C188*100/C184</f>
        <v>7.7439291151869405</v>
      </c>
      <c r="F188">
        <f>+F187*100/C184</f>
        <v>47.120783546570273</v>
      </c>
    </row>
    <row r="189" spans="2:6" x14ac:dyDescent="0.3">
      <c r="B189" s="2" t="s">
        <v>9</v>
      </c>
      <c r="C189">
        <v>30998.446</v>
      </c>
      <c r="D189">
        <f>+C189*100/C184</f>
        <v>2.661405897585257</v>
      </c>
    </row>
    <row r="190" spans="2:6" x14ac:dyDescent="0.3">
      <c r="B190" s="16" t="s">
        <v>19</v>
      </c>
      <c r="C190" s="15">
        <v>147082.87400000001</v>
      </c>
      <c r="D190">
        <f>+C190*100/C184</f>
        <v>12.627962972640281</v>
      </c>
      <c r="F190">
        <f>+D185+D186+D187</f>
        <v>47.120783546570266</v>
      </c>
    </row>
    <row r="191" spans="2:6" ht="28.8" x14ac:dyDescent="0.3">
      <c r="B191" s="16" t="s">
        <v>20</v>
      </c>
      <c r="C191" s="15">
        <f>0+25500</f>
        <v>25500</v>
      </c>
      <c r="D191">
        <f>+C191*100/C184</f>
        <v>2.1893307293024966</v>
      </c>
    </row>
    <row r="192" spans="2:6" ht="28.8" x14ac:dyDescent="0.3">
      <c r="B192" s="16" t="s">
        <v>53</v>
      </c>
      <c r="C192" s="15">
        <f>290359.1494+22420.789</f>
        <v>312779.93839999998</v>
      </c>
      <c r="D192">
        <f>+C192*100/C184</f>
        <v>26.854067868567132</v>
      </c>
    </row>
    <row r="193" spans="2:4" x14ac:dyDescent="0.3">
      <c r="B193" s="16" t="s">
        <v>22</v>
      </c>
      <c r="C193" s="15">
        <v>4229.9350000000004</v>
      </c>
      <c r="D193">
        <f>+C193*100/C184</f>
        <v>0.36316575209616297</v>
      </c>
    </row>
    <row r="194" spans="2:4" x14ac:dyDescent="0.3">
      <c r="B194" s="16" t="s">
        <v>24</v>
      </c>
      <c r="C194" s="15">
        <v>5117.3310000000001</v>
      </c>
    </row>
    <row r="206" spans="2:4" x14ac:dyDescent="0.3">
      <c r="B206" s="2"/>
      <c r="C206" s="4">
        <v>2023</v>
      </c>
    </row>
    <row r="207" spans="2:4" x14ac:dyDescent="0.3">
      <c r="B207" s="3" t="s">
        <v>51</v>
      </c>
      <c r="C207" s="4">
        <v>2044029.8222000003</v>
      </c>
    </row>
    <row r="208" spans="2:4" x14ac:dyDescent="0.3">
      <c r="B208" s="2" t="s">
        <v>5</v>
      </c>
      <c r="C208">
        <v>9915.9050000000007</v>
      </c>
      <c r="D208">
        <f>+C208/C207*100</f>
        <v>0.48511547592429244</v>
      </c>
    </row>
    <row r="209" spans="2:6" x14ac:dyDescent="0.3">
      <c r="B209" s="2" t="s">
        <v>6</v>
      </c>
      <c r="C209">
        <v>9849.5840000000007</v>
      </c>
      <c r="D209">
        <f>+C209/C207*100</f>
        <v>0.48187085594469659</v>
      </c>
      <c r="F209">
        <f>+C208+C209+C210+C211</f>
        <v>1049530.8000999999</v>
      </c>
    </row>
    <row r="210" spans="2:6" x14ac:dyDescent="0.3">
      <c r="B210" s="2" t="s">
        <v>37</v>
      </c>
      <c r="C210">
        <v>182041.84</v>
      </c>
      <c r="D210">
        <f>+C210*100/C207</f>
        <v>8.9060266157989503</v>
      </c>
      <c r="F210">
        <f>+F209*100/C207</f>
        <v>51.346158881888734</v>
      </c>
    </row>
    <row r="211" spans="2:6" x14ac:dyDescent="0.3">
      <c r="B211" s="2" t="s">
        <v>7</v>
      </c>
      <c r="C211">
        <v>847723.47109999997</v>
      </c>
      <c r="D211">
        <f>+C211*100/C207</f>
        <v>41.473145934220796</v>
      </c>
    </row>
    <row r="212" spans="2:6" x14ac:dyDescent="0.3">
      <c r="B212" s="2" t="s">
        <v>8</v>
      </c>
      <c r="C212">
        <v>127303.5545</v>
      </c>
      <c r="D212">
        <f>+C212*100/C207</f>
        <v>6.228067375405633</v>
      </c>
    </row>
    <row r="213" spans="2:6" x14ac:dyDescent="0.3">
      <c r="B213" s="2" t="s">
        <v>9</v>
      </c>
      <c r="C213">
        <v>61433.216</v>
      </c>
      <c r="F213">
        <f>+D208+D209+D210+D211</f>
        <v>51.346158881888734</v>
      </c>
    </row>
    <row r="214" spans="2:6" x14ac:dyDescent="0.3">
      <c r="B214" s="16" t="s">
        <v>19</v>
      </c>
      <c r="C214" s="15">
        <v>160183.07399999999</v>
      </c>
      <c r="D214">
        <f>+C214*100/C207</f>
        <v>7.8366309659608628</v>
      </c>
    </row>
    <row r="215" spans="2:6" ht="28.8" x14ac:dyDescent="0.3">
      <c r="B215" s="16" t="s">
        <v>53</v>
      </c>
      <c r="C215" s="15">
        <v>579936.55189999996</v>
      </c>
      <c r="D215">
        <f>+C215*100/C207</f>
        <v>28.372215786744793</v>
      </c>
    </row>
    <row r="216" spans="2:6" x14ac:dyDescent="0.3">
      <c r="B216" s="16" t="s">
        <v>22</v>
      </c>
      <c r="C216" s="15">
        <v>4347.3329999999996</v>
      </c>
    </row>
    <row r="217" spans="2:6" x14ac:dyDescent="0.3">
      <c r="B217" s="16" t="s">
        <v>24</v>
      </c>
      <c r="C217" s="15">
        <v>61295.292699999998</v>
      </c>
    </row>
  </sheetData>
  <hyperlinks>
    <hyperlink ref="B1" r:id="rId1" xr:uid="{98C0FDB4-893B-45FF-AC64-B1AF3951ECAF}"/>
  </hyperlinks>
  <pageMargins left="0.7" right="0.7" top="0.75" bottom="0.75" header="0.3" footer="0.3"/>
  <pageSetup orientation="portrait" horizontalDpi="1200" verticalDpi="12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56205-4149-4C70-BF3D-87BCFF478F17}">
  <dimension ref="B2:I27"/>
  <sheetViews>
    <sheetView zoomScale="25" zoomScaleNormal="25" workbookViewId="0">
      <selection activeCell="G21" sqref="G21"/>
    </sheetView>
  </sheetViews>
  <sheetFormatPr defaultRowHeight="14.4" x14ac:dyDescent="0.3"/>
  <cols>
    <col min="1" max="1" width="14.33203125" customWidth="1"/>
    <col min="2" max="2" width="87.33203125" bestFit="1" customWidth="1"/>
    <col min="3" max="3" width="13.5546875" customWidth="1"/>
    <col min="4" max="6" width="12" bestFit="1" customWidth="1"/>
    <col min="7" max="8" width="12.109375" bestFit="1" customWidth="1"/>
    <col min="9" max="9" width="12.44140625" bestFit="1" customWidth="1"/>
  </cols>
  <sheetData>
    <row r="2" spans="2:9" x14ac:dyDescent="0.3">
      <c r="B2" s="5" t="s">
        <v>25</v>
      </c>
    </row>
    <row r="3" spans="2:9" x14ac:dyDescent="0.3">
      <c r="B3" t="s">
        <v>1</v>
      </c>
      <c r="C3" s="4">
        <v>2017</v>
      </c>
      <c r="D3" s="4">
        <v>2018</v>
      </c>
      <c r="E3" s="4">
        <v>2019</v>
      </c>
      <c r="F3" s="4">
        <v>2020</v>
      </c>
      <c r="G3" s="4">
        <v>2021</v>
      </c>
      <c r="H3" s="4">
        <v>2022</v>
      </c>
      <c r="I3" s="4">
        <v>2023</v>
      </c>
    </row>
    <row r="4" spans="2:9" s="4" customFormat="1" x14ac:dyDescent="0.3">
      <c r="B4" s="4" t="s">
        <v>0</v>
      </c>
      <c r="C4" s="4">
        <v>3203518.8095999998</v>
      </c>
      <c r="D4" s="4">
        <v>3443436.0612999997</v>
      </c>
      <c r="E4" s="4">
        <v>3931993.8734999993</v>
      </c>
      <c r="F4" s="4">
        <v>4651135.985799999</v>
      </c>
      <c r="G4" s="4">
        <v>5084898.1952</v>
      </c>
      <c r="H4" s="4">
        <v>4887431.2076999992</v>
      </c>
      <c r="I4" s="4">
        <v>6420697.0851999996</v>
      </c>
    </row>
    <row r="5" spans="2:9" s="4" customFormat="1" x14ac:dyDescent="0.3">
      <c r="B5" s="10" t="s">
        <v>2</v>
      </c>
      <c r="C5" s="10">
        <v>3203518.8095999993</v>
      </c>
      <c r="D5" s="10">
        <v>3347725.2612999994</v>
      </c>
      <c r="E5" s="10">
        <v>3682470.8734999993</v>
      </c>
      <c r="F5" s="10">
        <v>3940437.2526999991</v>
      </c>
      <c r="G5" s="10">
        <v>4503723.6612</v>
      </c>
      <c r="H5" s="10">
        <v>4650558.5936999992</v>
      </c>
      <c r="I5" s="10">
        <v>4633665.6471999995</v>
      </c>
    </row>
    <row r="6" spans="2:9" s="4" customFormat="1" x14ac:dyDescent="0.3">
      <c r="B6" s="10" t="s">
        <v>4</v>
      </c>
      <c r="C6" s="10">
        <v>132987</v>
      </c>
      <c r="D6" s="10">
        <v>165848.9</v>
      </c>
      <c r="E6" s="10">
        <v>150000</v>
      </c>
      <c r="F6" s="10">
        <v>135000</v>
      </c>
      <c r="G6" s="10">
        <v>200000</v>
      </c>
      <c r="H6" s="10">
        <v>300000</v>
      </c>
      <c r="I6" s="10">
        <v>150000</v>
      </c>
    </row>
    <row r="7" spans="2:9" s="4" customFormat="1" x14ac:dyDescent="0.3">
      <c r="B7" s="10"/>
      <c r="C7" s="10"/>
      <c r="D7" s="10"/>
      <c r="E7" s="10"/>
      <c r="F7" s="10"/>
      <c r="G7" s="10"/>
      <c r="H7" s="10"/>
      <c r="I7" s="10"/>
    </row>
    <row r="8" spans="2:9" s="4" customFormat="1" x14ac:dyDescent="0.3">
      <c r="B8" s="10"/>
      <c r="C8" s="4">
        <v>2017</v>
      </c>
      <c r="D8" s="4">
        <v>2018</v>
      </c>
      <c r="E8" s="4">
        <v>2019</v>
      </c>
      <c r="F8" s="4">
        <v>2020</v>
      </c>
      <c r="G8" s="4">
        <v>2021</v>
      </c>
      <c r="H8" s="4">
        <v>2022</v>
      </c>
      <c r="I8" s="4">
        <v>2023</v>
      </c>
    </row>
    <row r="9" spans="2:9" ht="28.8" x14ac:dyDescent="0.3">
      <c r="B9" s="8" t="s">
        <v>33</v>
      </c>
      <c r="C9" s="7">
        <f>+C5-C6</f>
        <v>3070531.8095999993</v>
      </c>
      <c r="D9" s="7">
        <f t="shared" ref="D9:I9" si="0">+D5-D6</f>
        <v>3181876.3612999995</v>
      </c>
      <c r="E9" s="7">
        <f t="shared" si="0"/>
        <v>3532470.8734999993</v>
      </c>
      <c r="F9" s="7">
        <f t="shared" si="0"/>
        <v>3805437.2526999991</v>
      </c>
      <c r="G9" s="7">
        <f t="shared" si="0"/>
        <v>4303723.6612</v>
      </c>
      <c r="H9" s="7">
        <f t="shared" si="0"/>
        <v>4350558.5936999992</v>
      </c>
      <c r="I9" s="7">
        <f t="shared" si="0"/>
        <v>4483665.6471999995</v>
      </c>
    </row>
    <row r="10" spans="2:9" x14ac:dyDescent="0.3">
      <c r="B10" s="7" t="s">
        <v>3</v>
      </c>
      <c r="C10" s="7">
        <v>132987</v>
      </c>
      <c r="D10" s="7">
        <v>261559.7</v>
      </c>
      <c r="E10" s="7">
        <v>399523</v>
      </c>
      <c r="F10" s="7">
        <v>845698.73309999995</v>
      </c>
      <c r="G10" s="7">
        <v>781174.53399999999</v>
      </c>
      <c r="H10" s="7">
        <v>536872.61400000006</v>
      </c>
      <c r="I10" s="7">
        <v>1937031.4380000001</v>
      </c>
    </row>
    <row r="11" spans="2:9" ht="13.95" customHeight="1" x14ac:dyDescent="0.3">
      <c r="B11" s="9" t="s">
        <v>34</v>
      </c>
      <c r="C11" s="9">
        <f>+C9+C10</f>
        <v>3203518.8095999993</v>
      </c>
      <c r="D11" s="9">
        <f t="shared" ref="D11:I11" si="1">+D9+D10</f>
        <v>3443436.0612999997</v>
      </c>
      <c r="E11" s="9">
        <f t="shared" si="1"/>
        <v>3931993.8734999993</v>
      </c>
      <c r="F11" s="9">
        <f t="shared" si="1"/>
        <v>4651135.985799999</v>
      </c>
      <c r="G11" s="9">
        <f t="shared" si="1"/>
        <v>5084898.1952</v>
      </c>
      <c r="H11" s="9">
        <f t="shared" si="1"/>
        <v>4887431.2076999992</v>
      </c>
      <c r="I11" s="9">
        <f t="shared" si="1"/>
        <v>6420697.0851999996</v>
      </c>
    </row>
    <row r="20" spans="3:9" x14ac:dyDescent="0.3">
      <c r="C20">
        <f>+C9*100/C11</f>
        <v>95.848721112500499</v>
      </c>
      <c r="I20">
        <f>+I9*100/I11</f>
        <v>69.831446456725928</v>
      </c>
    </row>
    <row r="21" spans="3:9" x14ac:dyDescent="0.3">
      <c r="C21">
        <f>+C10*100/C11</f>
        <v>4.1512788874994975</v>
      </c>
      <c r="I21">
        <f>+I10*100/I11</f>
        <v>30.168553543274079</v>
      </c>
    </row>
    <row r="26" spans="3:9" x14ac:dyDescent="0.3">
      <c r="C26">
        <f>+I9/C9*100-100</f>
        <v>46.022445792023575</v>
      </c>
    </row>
    <row r="27" spans="3:9" x14ac:dyDescent="0.3">
      <c r="C27">
        <f>+I10/C10*100-100</f>
        <v>1356.5569852692367</v>
      </c>
    </row>
  </sheetData>
  <hyperlinks>
    <hyperlink ref="B2" r:id="rId1" xr:uid="{885D243A-8BB8-45D2-A871-6A1FC15A4F2C}"/>
  </hyperlinks>
  <pageMargins left="0.7" right="0.7" top="0.75" bottom="0.75" header="0.3" footer="0.3"/>
  <pageSetup orientation="portrait" horizontalDpi="1200" verticalDpi="120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F4598-8197-4DE7-923E-E812E3877E7F}">
  <dimension ref="A1:Z175"/>
  <sheetViews>
    <sheetView topLeftCell="A23" zoomScale="38" zoomScaleNormal="70" workbookViewId="0">
      <selection activeCell="Y148" sqref="Y148"/>
    </sheetView>
  </sheetViews>
  <sheetFormatPr defaultRowHeight="14.4" x14ac:dyDescent="0.3"/>
  <cols>
    <col min="1" max="1" width="16.44140625" bestFit="1" customWidth="1"/>
    <col min="2" max="2" width="18.44140625" style="2" customWidth="1"/>
    <col min="3" max="3" width="59.109375" style="2" customWidth="1"/>
    <col min="4" max="7" width="13.33203125" bestFit="1" customWidth="1"/>
    <col min="8" max="8" width="13.88671875" bestFit="1" customWidth="1"/>
    <col min="9" max="9" width="12" bestFit="1" customWidth="1"/>
    <col min="10" max="10" width="13.33203125" bestFit="1" customWidth="1"/>
    <col min="11" max="11" width="13.33203125" customWidth="1"/>
    <col min="12" max="12" width="29.88671875" bestFit="1" customWidth="1"/>
    <col min="13" max="13" width="11.6640625" customWidth="1"/>
    <col min="14" max="14" width="12" bestFit="1" customWidth="1"/>
    <col min="15" max="16" width="10.33203125" bestFit="1" customWidth="1"/>
    <col min="18" max="18" width="25" customWidth="1"/>
    <col min="19" max="19" width="13.88671875" bestFit="1" customWidth="1"/>
  </cols>
  <sheetData>
    <row r="1" spans="1:16" ht="57.6" x14ac:dyDescent="0.3">
      <c r="B1" s="6" t="s">
        <v>25</v>
      </c>
      <c r="L1" t="s">
        <v>89</v>
      </c>
      <c r="M1" s="5" t="s">
        <v>88</v>
      </c>
    </row>
    <row r="2" spans="1:16" ht="57.6" x14ac:dyDescent="0.3">
      <c r="B2" s="6" t="s">
        <v>26</v>
      </c>
    </row>
    <row r="3" spans="1:16" x14ac:dyDescent="0.3">
      <c r="D3" s="4">
        <v>2017</v>
      </c>
      <c r="E3" s="4">
        <v>2018</v>
      </c>
      <c r="F3" s="4">
        <v>2019</v>
      </c>
      <c r="G3" s="4">
        <v>2020</v>
      </c>
      <c r="H3" s="4">
        <v>2021</v>
      </c>
      <c r="I3" s="4">
        <v>2022</v>
      </c>
      <c r="J3" s="4">
        <v>2023</v>
      </c>
      <c r="K3" s="4"/>
      <c r="L3" t="s">
        <v>90</v>
      </c>
      <c r="M3" s="4">
        <v>2023</v>
      </c>
      <c r="N3" s="4">
        <v>2024</v>
      </c>
      <c r="O3" s="4">
        <v>2025</v>
      </c>
      <c r="P3" s="4">
        <v>2026</v>
      </c>
    </row>
    <row r="4" spans="1:16" s="4" customFormat="1" x14ac:dyDescent="0.3">
      <c r="A4" s="42" t="s">
        <v>31</v>
      </c>
      <c r="B4" s="3"/>
      <c r="C4" s="3" t="s">
        <v>44</v>
      </c>
      <c r="D4" s="4">
        <v>3203518.8095999998</v>
      </c>
      <c r="E4" s="4">
        <v>3443436.0612999997</v>
      </c>
      <c r="F4" s="4">
        <v>3931993.8734999993</v>
      </c>
      <c r="G4" s="4">
        <v>4651135.985799999</v>
      </c>
      <c r="H4" s="4">
        <v>5084898.1952</v>
      </c>
      <c r="I4" s="14">
        <v>4887431.2076999992</v>
      </c>
      <c r="J4" s="4">
        <v>6420697.0851999996</v>
      </c>
      <c r="K4" s="4">
        <f>+J4/M4</f>
        <v>1.3268465472453947</v>
      </c>
      <c r="L4" s="4">
        <f>+J4*100/M4</f>
        <v>132.68465472453946</v>
      </c>
      <c r="M4" s="4">
        <v>4839065.3</v>
      </c>
      <c r="N4" s="4">
        <v>4998136.2</v>
      </c>
      <c r="O4" s="4">
        <v>5236189.2</v>
      </c>
      <c r="P4" s="4">
        <v>5447299.4000000004</v>
      </c>
    </row>
    <row r="5" spans="1:16" ht="28.8" x14ac:dyDescent="0.3">
      <c r="A5" s="42"/>
      <c r="B5" s="43" t="s">
        <v>11</v>
      </c>
      <c r="C5" s="2" t="s">
        <v>5</v>
      </c>
      <c r="D5">
        <v>99250.789000000004</v>
      </c>
      <c r="E5">
        <v>101730.659</v>
      </c>
      <c r="F5">
        <v>106096.0968</v>
      </c>
      <c r="G5">
        <v>88944.007500000007</v>
      </c>
      <c r="H5">
        <v>36587.927300000003</v>
      </c>
      <c r="I5" s="15">
        <v>17258.210999999999</v>
      </c>
      <c r="J5">
        <v>9915.9050000000007</v>
      </c>
      <c r="L5" s="4" t="e">
        <f t="shared" ref="L5:L30" si="0">+J5*100/M5</f>
        <v>#DIV/0!</v>
      </c>
      <c r="M5" s="15">
        <v>0</v>
      </c>
      <c r="N5" s="15">
        <v>0</v>
      </c>
      <c r="O5" s="15">
        <v>0</v>
      </c>
      <c r="P5" s="15">
        <v>0</v>
      </c>
    </row>
    <row r="6" spans="1:16" ht="28.8" x14ac:dyDescent="0.3">
      <c r="A6" s="42"/>
      <c r="B6" s="43"/>
      <c r="C6" s="2" t="s">
        <v>6</v>
      </c>
      <c r="D6">
        <v>46096.772799999999</v>
      </c>
      <c r="E6">
        <v>46458.927799999998</v>
      </c>
      <c r="F6">
        <v>46863.683599999997</v>
      </c>
      <c r="G6">
        <v>43561.595300000001</v>
      </c>
      <c r="H6">
        <v>16423.3986</v>
      </c>
      <c r="I6" s="15">
        <v>9798.4770000000008</v>
      </c>
      <c r="J6">
        <v>9849.5840000000007</v>
      </c>
      <c r="L6" s="4" t="e">
        <f t="shared" si="0"/>
        <v>#DIV/0!</v>
      </c>
      <c r="M6" s="15">
        <v>0</v>
      </c>
      <c r="N6" s="15">
        <v>0</v>
      </c>
      <c r="O6" s="15">
        <v>0</v>
      </c>
      <c r="P6" s="15">
        <v>0</v>
      </c>
    </row>
    <row r="7" spans="1:16" x14ac:dyDescent="0.3">
      <c r="A7" s="42"/>
      <c r="B7" s="43"/>
      <c r="C7" s="2" t="s">
        <v>37</v>
      </c>
      <c r="D7" t="s">
        <v>38</v>
      </c>
      <c r="E7" t="s">
        <v>38</v>
      </c>
      <c r="F7" t="s">
        <v>38</v>
      </c>
      <c r="G7" t="s">
        <v>38</v>
      </c>
      <c r="H7">
        <v>90460.800000000003</v>
      </c>
      <c r="I7" s="15">
        <v>148654.07</v>
      </c>
      <c r="J7">
        <v>182041.84</v>
      </c>
      <c r="L7" s="4">
        <f t="shared" si="0"/>
        <v>89.942464874917306</v>
      </c>
      <c r="M7" s="12">
        <v>202398.1</v>
      </c>
      <c r="N7" s="12">
        <v>289140.2</v>
      </c>
      <c r="O7" s="12">
        <v>433710.3</v>
      </c>
      <c r="P7" s="12">
        <v>578280.4</v>
      </c>
    </row>
    <row r="8" spans="1:16" ht="28.8" x14ac:dyDescent="0.3">
      <c r="A8" s="42"/>
      <c r="B8" s="43"/>
      <c r="C8" s="2" t="s">
        <v>7</v>
      </c>
      <c r="D8">
        <v>403486.82140000002</v>
      </c>
      <c r="E8">
        <v>409376.54129999998</v>
      </c>
      <c r="F8">
        <v>509356.15740000003</v>
      </c>
      <c r="G8">
        <v>563564.26899999997</v>
      </c>
      <c r="H8">
        <v>699668.39569999999</v>
      </c>
      <c r="I8" s="15">
        <v>801805.75509999995</v>
      </c>
      <c r="J8">
        <v>847723.47109999997</v>
      </c>
      <c r="L8" s="4">
        <f t="shared" si="0"/>
        <v>96.589106720772691</v>
      </c>
      <c r="M8" s="12">
        <v>877659.5</v>
      </c>
      <c r="N8" s="12">
        <v>899601</v>
      </c>
      <c r="O8">
        <v>920291.8</v>
      </c>
      <c r="P8">
        <v>940538.2</v>
      </c>
    </row>
    <row r="9" spans="1:16" x14ac:dyDescent="0.3">
      <c r="A9" s="42"/>
      <c r="B9" s="43"/>
      <c r="C9" s="2" t="s">
        <v>8</v>
      </c>
      <c r="D9">
        <v>90196.601999999999</v>
      </c>
      <c r="E9">
        <v>93686.905899999998</v>
      </c>
      <c r="F9">
        <v>88395.732499999998</v>
      </c>
      <c r="G9">
        <v>76380.484599999996</v>
      </c>
      <c r="H9">
        <v>84781.394</v>
      </c>
      <c r="I9" s="15">
        <v>105462.21219999999</v>
      </c>
      <c r="J9">
        <v>127303.5545</v>
      </c>
      <c r="L9" s="4">
        <f t="shared" si="0"/>
        <v>114.35728106761623</v>
      </c>
      <c r="M9">
        <v>111320.9</v>
      </c>
      <c r="N9">
        <v>113714.2</v>
      </c>
      <c r="O9">
        <v>116557.1</v>
      </c>
      <c r="P9">
        <v>120053.8</v>
      </c>
    </row>
    <row r="10" spans="1:16" x14ac:dyDescent="0.3">
      <c r="A10" s="42"/>
      <c r="B10" s="43"/>
      <c r="C10" s="2" t="s">
        <v>9</v>
      </c>
      <c r="D10">
        <v>30998.446</v>
      </c>
      <c r="E10">
        <v>34145.998</v>
      </c>
      <c r="F10">
        <v>46639.1</v>
      </c>
      <c r="G10">
        <v>31720.799999999999</v>
      </c>
      <c r="H10">
        <v>47014.089</v>
      </c>
      <c r="I10" s="15">
        <v>55190.112000000001</v>
      </c>
      <c r="J10">
        <v>61433.216</v>
      </c>
      <c r="L10" s="4">
        <f t="shared" si="0"/>
        <v>162.52173544973544</v>
      </c>
      <c r="M10">
        <v>37800</v>
      </c>
      <c r="N10">
        <v>37800</v>
      </c>
      <c r="O10">
        <v>37800</v>
      </c>
      <c r="P10">
        <v>37800</v>
      </c>
    </row>
    <row r="11" spans="1:16" x14ac:dyDescent="0.3">
      <c r="A11" s="42"/>
      <c r="B11" s="43"/>
      <c r="C11" s="2" t="s">
        <v>10</v>
      </c>
      <c r="D11">
        <v>0</v>
      </c>
      <c r="E11">
        <v>0</v>
      </c>
      <c r="F11">
        <v>0</v>
      </c>
      <c r="G11">
        <v>0</v>
      </c>
      <c r="H11">
        <v>0</v>
      </c>
      <c r="I11" s="15">
        <v>0</v>
      </c>
      <c r="J11">
        <v>0</v>
      </c>
      <c r="L11" s="4" t="e">
        <f t="shared" si="0"/>
        <v>#DIV/0!</v>
      </c>
      <c r="M11" s="15">
        <v>0</v>
      </c>
      <c r="N11" s="15">
        <v>0</v>
      </c>
      <c r="O11" s="15">
        <v>0</v>
      </c>
      <c r="P11" s="15">
        <v>0</v>
      </c>
    </row>
    <row r="12" spans="1:16" ht="28.8" x14ac:dyDescent="0.3">
      <c r="A12" s="42"/>
      <c r="B12" s="43" t="s">
        <v>12</v>
      </c>
      <c r="C12" s="2" t="s">
        <v>13</v>
      </c>
      <c r="D12">
        <v>0</v>
      </c>
      <c r="E12">
        <v>0</v>
      </c>
      <c r="F12">
        <v>0</v>
      </c>
      <c r="G12">
        <v>0</v>
      </c>
      <c r="H12">
        <v>0</v>
      </c>
      <c r="I12" s="15">
        <v>0</v>
      </c>
      <c r="J12">
        <v>0</v>
      </c>
      <c r="L12" s="4" t="e">
        <f t="shared" si="0"/>
        <v>#DIV/0!</v>
      </c>
      <c r="M12" s="12">
        <v>0</v>
      </c>
      <c r="N12" s="12">
        <v>0</v>
      </c>
      <c r="O12" s="12">
        <v>0</v>
      </c>
      <c r="P12" s="12">
        <v>0</v>
      </c>
    </row>
    <row r="13" spans="1:16" ht="28.8" x14ac:dyDescent="0.3">
      <c r="A13" s="42"/>
      <c r="B13" s="43"/>
      <c r="C13" s="2" t="s">
        <v>47</v>
      </c>
      <c r="D13">
        <v>1966760.6</v>
      </c>
      <c r="E13">
        <v>1968669.1</v>
      </c>
      <c r="F13">
        <v>2149367.2999999998</v>
      </c>
      <c r="G13">
        <v>2630293.2999999998</v>
      </c>
      <c r="H13">
        <v>2834763.6</v>
      </c>
      <c r="I13" s="15">
        <v>2796598.1</v>
      </c>
      <c r="J13">
        <v>2588469.7000000002</v>
      </c>
      <c r="L13" s="4">
        <f t="shared" si="0"/>
        <v>91.789705673758874</v>
      </c>
      <c r="M13" s="12">
        <v>2820000</v>
      </c>
      <c r="N13" s="12">
        <v>2850000</v>
      </c>
      <c r="O13" s="12">
        <v>2900000</v>
      </c>
      <c r="P13">
        <v>2920000</v>
      </c>
    </row>
    <row r="14" spans="1:16" ht="28.8" x14ac:dyDescent="0.3">
      <c r="A14" s="42"/>
      <c r="B14" s="43"/>
      <c r="C14" s="2" t="s">
        <v>14</v>
      </c>
      <c r="D14">
        <v>0</v>
      </c>
      <c r="E14">
        <v>0</v>
      </c>
      <c r="F14">
        <v>0</v>
      </c>
      <c r="G14">
        <v>0</v>
      </c>
      <c r="H14">
        <v>0</v>
      </c>
      <c r="I14" s="15">
        <v>0</v>
      </c>
      <c r="J14">
        <v>926.9</v>
      </c>
      <c r="L14" s="4" t="e">
        <f t="shared" si="0"/>
        <v>#DIV/0!</v>
      </c>
      <c r="M14" s="12">
        <v>0</v>
      </c>
      <c r="N14" s="12">
        <v>0</v>
      </c>
      <c r="O14" s="12">
        <v>0</v>
      </c>
      <c r="P14" s="12">
        <v>0</v>
      </c>
    </row>
    <row r="15" spans="1:16" ht="28.8" x14ac:dyDescent="0.3">
      <c r="A15" s="42"/>
      <c r="B15" s="43"/>
      <c r="C15" s="2" t="s">
        <v>15</v>
      </c>
      <c r="D15">
        <v>-2823.2</v>
      </c>
      <c r="E15">
        <v>730.9</v>
      </c>
      <c r="F15">
        <v>1315</v>
      </c>
      <c r="G15">
        <v>120</v>
      </c>
      <c r="H15">
        <v>0</v>
      </c>
      <c r="I15" s="15">
        <v>1152.9570000000001</v>
      </c>
      <c r="J15">
        <v>239.22499999999999</v>
      </c>
      <c r="L15" s="4" t="e">
        <f t="shared" si="0"/>
        <v>#DIV/0!</v>
      </c>
      <c r="M15" s="12">
        <v>0</v>
      </c>
      <c r="N15" s="12">
        <v>0</v>
      </c>
      <c r="O15" s="12">
        <v>0</v>
      </c>
      <c r="P15" s="12">
        <v>0</v>
      </c>
    </row>
    <row r="16" spans="1:16" ht="43.2" x14ac:dyDescent="0.3">
      <c r="A16" s="42"/>
      <c r="B16" s="43"/>
      <c r="C16" s="2" t="s">
        <v>16</v>
      </c>
      <c r="D16">
        <v>0</v>
      </c>
      <c r="E16">
        <v>0</v>
      </c>
      <c r="F16">
        <v>0</v>
      </c>
      <c r="G16">
        <v>0</v>
      </c>
      <c r="H16">
        <v>0</v>
      </c>
      <c r="I16" s="15">
        <v>0</v>
      </c>
      <c r="J16">
        <v>0</v>
      </c>
      <c r="L16" s="4" t="e">
        <f t="shared" si="0"/>
        <v>#DIV/0!</v>
      </c>
      <c r="M16" s="12">
        <v>0</v>
      </c>
      <c r="N16" s="12">
        <v>0</v>
      </c>
      <c r="O16" s="12">
        <v>0</v>
      </c>
      <c r="P16" s="12">
        <v>0</v>
      </c>
    </row>
    <row r="17" spans="1:16" x14ac:dyDescent="0.3">
      <c r="A17" s="42"/>
      <c r="B17" s="44" t="s">
        <v>18</v>
      </c>
      <c r="C17" s="16" t="s">
        <v>17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/>
      <c r="L17" s="4" t="e">
        <f t="shared" si="0"/>
        <v>#DIV/0!</v>
      </c>
      <c r="M17" s="38">
        <v>0</v>
      </c>
      <c r="N17" s="38">
        <v>0</v>
      </c>
      <c r="O17" s="38">
        <v>0</v>
      </c>
      <c r="P17" s="38">
        <v>0</v>
      </c>
    </row>
    <row r="18" spans="1:16" x14ac:dyDescent="0.3">
      <c r="A18" s="42"/>
      <c r="B18" s="44"/>
      <c r="C18" s="16" t="s">
        <v>19</v>
      </c>
      <c r="D18" s="15">
        <v>147082.87400000001</v>
      </c>
      <c r="E18" s="15">
        <v>151539.37700000001</v>
      </c>
      <c r="F18" s="15">
        <v>148808.72</v>
      </c>
      <c r="G18" s="15">
        <v>122331.9938</v>
      </c>
      <c r="H18" s="14">
        <f>97318.482+37018.67</f>
        <v>134337.152</v>
      </c>
      <c r="I18" s="15">
        <v>144827.42600000001</v>
      </c>
      <c r="J18" s="15">
        <v>160183.07399999999</v>
      </c>
      <c r="K18" s="15"/>
      <c r="L18" s="4">
        <f t="shared" si="0"/>
        <v>99.847827550440314</v>
      </c>
      <c r="M18">
        <v>160427.20000000001</v>
      </c>
      <c r="N18" s="12">
        <v>165651.1</v>
      </c>
      <c r="O18">
        <v>170676.6</v>
      </c>
      <c r="P18" s="12">
        <v>175646.7</v>
      </c>
    </row>
    <row r="19" spans="1:16" ht="28.8" x14ac:dyDescent="0.3">
      <c r="A19" s="42"/>
      <c r="B19" s="44"/>
      <c r="C19" s="16" t="s">
        <v>20</v>
      </c>
      <c r="D19" s="15">
        <f>0+74841.9+25500</f>
        <v>100341.9</v>
      </c>
      <c r="E19" s="15">
        <f>0+73722.6418+8700</f>
        <v>82422.641799999998</v>
      </c>
      <c r="F19" s="15">
        <f>0+73385.567+7332</f>
        <v>80717.566999999995</v>
      </c>
      <c r="G19" s="15">
        <f>0+65839.869+850</f>
        <v>66689.869000000006</v>
      </c>
      <c r="H19" s="15">
        <f>0+37724.403+0</f>
        <v>37724.402999999998</v>
      </c>
      <c r="I19" s="15">
        <f>0+0+300</f>
        <v>300</v>
      </c>
      <c r="J19" s="15">
        <f>0+0+0</f>
        <v>0</v>
      </c>
      <c r="K19" s="15"/>
      <c r="L19" s="4">
        <f t="shared" si="0"/>
        <v>0</v>
      </c>
      <c r="M19">
        <v>9559.4</v>
      </c>
      <c r="N19">
        <v>9559.4</v>
      </c>
      <c r="O19">
        <v>9559.4</v>
      </c>
      <c r="P19" s="12">
        <v>9559.4</v>
      </c>
    </row>
    <row r="20" spans="1:16" ht="43.2" x14ac:dyDescent="0.3">
      <c r="A20" s="42"/>
      <c r="B20" s="44"/>
      <c r="C20" s="16" t="s">
        <v>21</v>
      </c>
      <c r="D20" s="15">
        <f>290359.1494+22420.789</f>
        <v>312779.93839999998</v>
      </c>
      <c r="E20" s="15">
        <f>419359.5754+29203.976</f>
        <v>448563.5514</v>
      </c>
      <c r="F20" s="15">
        <f>458056.5642+36527.334</f>
        <v>494583.89820000005</v>
      </c>
      <c r="G20" s="15">
        <f>271391.8016+35824.624</f>
        <v>307216.42560000002</v>
      </c>
      <c r="H20" s="15">
        <f>425710.2891+85170.51</f>
        <v>510880.7991</v>
      </c>
      <c r="I20" s="15">
        <f>477137.3179+72971.566</f>
        <v>550108.88390000002</v>
      </c>
      <c r="J20" s="15">
        <f>432452.0019+147484.55</f>
        <v>579936.55189999996</v>
      </c>
      <c r="K20" s="15"/>
      <c r="L20" s="4">
        <f t="shared" si="0"/>
        <v>96.01054905500385</v>
      </c>
      <c r="M20">
        <v>604034.19999999995</v>
      </c>
      <c r="N20">
        <v>616160.80000000005</v>
      </c>
      <c r="O20">
        <v>630414.5</v>
      </c>
      <c r="P20" s="12">
        <v>647555.9</v>
      </c>
    </row>
    <row r="21" spans="1:16" x14ac:dyDescent="0.3">
      <c r="A21" s="42"/>
      <c r="B21" s="44"/>
      <c r="C21" s="16" t="s">
        <v>22</v>
      </c>
      <c r="D21" s="15">
        <v>4229.9350000000004</v>
      </c>
      <c r="E21" s="15">
        <v>3723</v>
      </c>
      <c r="F21" s="15">
        <v>8357.2129999999997</v>
      </c>
      <c r="G21" s="15">
        <v>8406.8060000000005</v>
      </c>
      <c r="H21" s="15">
        <v>6432.3360000000002</v>
      </c>
      <c r="I21" s="15">
        <v>8446.6949999999997</v>
      </c>
      <c r="J21" s="15">
        <v>4347.3329999999996</v>
      </c>
      <c r="K21" s="15"/>
      <c r="L21" s="4">
        <f t="shared" si="0"/>
        <v>46.871514824797842</v>
      </c>
      <c r="M21">
        <v>9275</v>
      </c>
      <c r="N21">
        <v>9813</v>
      </c>
      <c r="O21">
        <v>10362.5</v>
      </c>
      <c r="P21">
        <v>10911.7</v>
      </c>
    </row>
    <row r="22" spans="1:16" x14ac:dyDescent="0.3">
      <c r="A22" s="42"/>
      <c r="B22" s="44"/>
      <c r="C22" s="16" t="s">
        <v>23</v>
      </c>
      <c r="D22" s="15">
        <v>0</v>
      </c>
      <c r="E22" s="15">
        <v>0</v>
      </c>
      <c r="F22" s="15">
        <v>0</v>
      </c>
      <c r="G22" s="15">
        <v>0</v>
      </c>
      <c r="H22" s="15">
        <v>18.399999999999999</v>
      </c>
      <c r="I22" s="15">
        <v>-18.399999999999999</v>
      </c>
      <c r="J22" s="15">
        <v>0</v>
      </c>
      <c r="K22" s="15"/>
      <c r="L22" s="4" t="e">
        <f t="shared" si="0"/>
        <v>#DIV/0!</v>
      </c>
      <c r="M22" s="15">
        <v>0</v>
      </c>
      <c r="N22" s="15">
        <v>0</v>
      </c>
      <c r="O22" s="15">
        <v>0</v>
      </c>
      <c r="P22" s="15">
        <v>0</v>
      </c>
    </row>
    <row r="23" spans="1:16" x14ac:dyDescent="0.3">
      <c r="A23" s="42"/>
      <c r="B23" s="44"/>
      <c r="C23" s="16" t="s">
        <v>24</v>
      </c>
      <c r="D23" s="15">
        <v>5117.3310000000001</v>
      </c>
      <c r="E23" s="15">
        <v>6677.6590999999999</v>
      </c>
      <c r="F23" s="15">
        <v>1970.405</v>
      </c>
      <c r="G23" s="15">
        <v>3319.2329</v>
      </c>
      <c r="H23" s="15">
        <v>4630.9665000000005</v>
      </c>
      <c r="I23" s="15">
        <v>10974.094499999999</v>
      </c>
      <c r="J23" s="15">
        <v>61295.292699999998</v>
      </c>
      <c r="K23" s="15"/>
      <c r="L23" s="4">
        <f t="shared" si="0"/>
        <v>929.98471703838561</v>
      </c>
      <c r="M23" s="15">
        <v>6591</v>
      </c>
      <c r="N23">
        <v>6696.5</v>
      </c>
      <c r="O23">
        <v>6817</v>
      </c>
      <c r="P23">
        <v>6953.3</v>
      </c>
    </row>
    <row r="24" spans="1:16" x14ac:dyDescent="0.3">
      <c r="A24" s="42"/>
      <c r="B24" s="44"/>
      <c r="C24" s="16" t="s">
        <v>27</v>
      </c>
      <c r="D24" s="15">
        <v>0</v>
      </c>
      <c r="E24" s="15">
        <v>0</v>
      </c>
      <c r="F24" s="15">
        <v>0</v>
      </c>
      <c r="G24" s="15">
        <v>-2111.5309999999999</v>
      </c>
      <c r="H24" s="15">
        <v>0</v>
      </c>
      <c r="I24" s="15">
        <v>0</v>
      </c>
      <c r="J24" s="15">
        <v>0</v>
      </c>
      <c r="K24" s="15"/>
      <c r="L24" s="4" t="e">
        <f t="shared" si="0"/>
        <v>#DIV/0!</v>
      </c>
      <c r="M24" s="15">
        <v>0</v>
      </c>
      <c r="N24" s="15">
        <v>0</v>
      </c>
      <c r="O24" s="15">
        <v>0</v>
      </c>
      <c r="P24" s="15">
        <v>0</v>
      </c>
    </row>
    <row r="25" spans="1:16" ht="28.8" x14ac:dyDescent="0.3">
      <c r="A25" s="42" t="s">
        <v>32</v>
      </c>
      <c r="B25" s="43" t="s">
        <v>12</v>
      </c>
      <c r="C25" s="2" t="s">
        <v>28</v>
      </c>
      <c r="D25">
        <v>0</v>
      </c>
      <c r="E25">
        <v>0</v>
      </c>
      <c r="F25">
        <v>11760</v>
      </c>
      <c r="G25">
        <v>0</v>
      </c>
      <c r="H25">
        <v>6123.9359999999997</v>
      </c>
      <c r="I25">
        <v>72247.5</v>
      </c>
      <c r="J25">
        <v>127275</v>
      </c>
      <c r="L25" s="4" t="e">
        <f t="shared" si="0"/>
        <v>#DIV/0!</v>
      </c>
      <c r="M25">
        <v>0</v>
      </c>
      <c r="N25">
        <v>0</v>
      </c>
      <c r="O25">
        <v>0</v>
      </c>
      <c r="P25">
        <v>0</v>
      </c>
    </row>
    <row r="26" spans="1:16" ht="28.8" x14ac:dyDescent="0.3">
      <c r="A26" s="42"/>
      <c r="B26" s="43"/>
      <c r="C26" s="2" t="s">
        <v>29</v>
      </c>
      <c r="D26">
        <v>0</v>
      </c>
      <c r="E26">
        <v>95710.8</v>
      </c>
      <c r="F26">
        <v>237763</v>
      </c>
      <c r="G26">
        <v>710698.73309999995</v>
      </c>
      <c r="H26">
        <v>575050.598</v>
      </c>
      <c r="I26">
        <v>164625.114</v>
      </c>
      <c r="J26">
        <v>1652756.4380000001</v>
      </c>
      <c r="L26" s="4" t="e">
        <f t="shared" si="0"/>
        <v>#DIV/0!</v>
      </c>
      <c r="M26">
        <v>0</v>
      </c>
      <c r="N26">
        <v>0</v>
      </c>
      <c r="O26">
        <v>0</v>
      </c>
      <c r="P26">
        <v>0</v>
      </c>
    </row>
    <row r="27" spans="1:16" x14ac:dyDescent="0.3">
      <c r="A27" s="42"/>
      <c r="B27" s="43" t="s">
        <v>18</v>
      </c>
      <c r="C27" s="2" t="s">
        <v>30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L27" s="4" t="e">
        <f t="shared" si="0"/>
        <v>#DIV/0!</v>
      </c>
      <c r="M27">
        <v>0</v>
      </c>
      <c r="N27">
        <v>0</v>
      </c>
      <c r="O27">
        <v>0</v>
      </c>
      <c r="P27">
        <v>0</v>
      </c>
    </row>
    <row r="28" spans="1:16" ht="43.2" x14ac:dyDescent="0.3">
      <c r="A28" s="42"/>
      <c r="B28" s="43"/>
      <c r="C28" s="2" t="s">
        <v>35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7000</v>
      </c>
      <c r="L28" s="4" t="e">
        <f t="shared" si="0"/>
        <v>#DIV/0!</v>
      </c>
      <c r="M28">
        <v>0</v>
      </c>
      <c r="N28">
        <v>0</v>
      </c>
      <c r="O28">
        <v>0</v>
      </c>
      <c r="P28">
        <v>0</v>
      </c>
    </row>
    <row r="29" spans="1:16" ht="43.2" x14ac:dyDescent="0.3">
      <c r="A29" s="42"/>
      <c r="B29" s="43"/>
      <c r="C29" s="2" t="s">
        <v>36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 s="23"/>
      <c r="L29" s="4" t="e">
        <f t="shared" si="0"/>
        <v>#DIV/0!</v>
      </c>
      <c r="M29">
        <v>0</v>
      </c>
      <c r="N29">
        <v>0</v>
      </c>
      <c r="O29">
        <v>0</v>
      </c>
      <c r="P29">
        <v>0</v>
      </c>
    </row>
    <row r="30" spans="1:16" ht="27" customHeight="1" x14ac:dyDescent="0.3">
      <c r="A30" s="42"/>
      <c r="B30" s="43"/>
      <c r="C30" s="2" t="s">
        <v>4</v>
      </c>
      <c r="D30">
        <v>132987</v>
      </c>
      <c r="E30">
        <v>165848.9</v>
      </c>
      <c r="F30">
        <v>150000</v>
      </c>
      <c r="G30">
        <v>135000</v>
      </c>
      <c r="H30">
        <v>200000</v>
      </c>
      <c r="I30">
        <v>300000</v>
      </c>
      <c r="J30">
        <v>150000</v>
      </c>
      <c r="K30" s="23"/>
      <c r="L30" s="4" t="e">
        <f t="shared" si="0"/>
        <v>#DIV/0!</v>
      </c>
      <c r="M30">
        <v>0</v>
      </c>
      <c r="N30">
        <v>0</v>
      </c>
      <c r="O30">
        <v>0</v>
      </c>
      <c r="P30">
        <v>0</v>
      </c>
    </row>
    <row r="31" spans="1:16" x14ac:dyDescent="0.3">
      <c r="D31" s="1">
        <f>SUM(D5:D30)-D30</f>
        <v>3203518.8095999993</v>
      </c>
      <c r="E31" s="1">
        <f t="shared" ref="E31:G31" si="1">SUM(E5:E30)-E30</f>
        <v>3443436.0612999992</v>
      </c>
      <c r="F31" s="1">
        <f>SUM(F5:F30)-F30</f>
        <v>3931993.8734999998</v>
      </c>
      <c r="G31" s="1">
        <f t="shared" si="1"/>
        <v>4651135.9857999999</v>
      </c>
      <c r="H31" s="1">
        <f>SUM(H5:H30)-H30</f>
        <v>5084898.1952000009</v>
      </c>
      <c r="I31" s="1">
        <f>SUM(I5:I30)-I30</f>
        <v>4887431.2077000001</v>
      </c>
      <c r="J31" s="1">
        <f>SUM(J5:J30)-J30</f>
        <v>6420697.0852000006</v>
      </c>
      <c r="K31" s="23"/>
      <c r="L31" s="23"/>
      <c r="M31" s="1">
        <f t="shared" ref="M31:P31" si="2">SUM(M5:M30)-M30</f>
        <v>4839065.3000000007</v>
      </c>
      <c r="N31" s="1">
        <f t="shared" si="2"/>
        <v>4998136.2</v>
      </c>
      <c r="O31" s="1">
        <f t="shared" si="2"/>
        <v>5236189.2</v>
      </c>
      <c r="P31" s="1">
        <f t="shared" si="2"/>
        <v>5447299.4000000013</v>
      </c>
    </row>
    <row r="32" spans="1:16" x14ac:dyDescent="0.3">
      <c r="K32" s="23"/>
    </row>
    <row r="33" spans="1:16" x14ac:dyDescent="0.3">
      <c r="K33" s="23"/>
    </row>
    <row r="34" spans="1:16" x14ac:dyDescent="0.3">
      <c r="K34" s="23"/>
    </row>
    <row r="35" spans="1:16" x14ac:dyDescent="0.3">
      <c r="K35" s="23"/>
    </row>
    <row r="36" spans="1:16" x14ac:dyDescent="0.3">
      <c r="K36" s="23"/>
    </row>
    <row r="37" spans="1:16" x14ac:dyDescent="0.3">
      <c r="K37" s="23"/>
    </row>
    <row r="38" spans="1:16" x14ac:dyDescent="0.3">
      <c r="K38" s="23"/>
    </row>
    <row r="39" spans="1:16" x14ac:dyDescent="0.3">
      <c r="D39" s="4">
        <v>2017</v>
      </c>
      <c r="E39" s="4">
        <v>2018</v>
      </c>
      <c r="F39" s="4">
        <v>2019</v>
      </c>
      <c r="G39" s="4">
        <v>2020</v>
      </c>
      <c r="H39" s="4">
        <v>2021</v>
      </c>
      <c r="I39" s="4">
        <v>2022</v>
      </c>
      <c r="J39" s="4">
        <v>2023</v>
      </c>
      <c r="K39" s="27"/>
      <c r="M39" s="4">
        <v>2023</v>
      </c>
      <c r="N39" s="4">
        <v>2024</v>
      </c>
      <c r="O39" s="4">
        <v>2025</v>
      </c>
      <c r="P39" s="4">
        <v>2026</v>
      </c>
    </row>
    <row r="40" spans="1:16" s="4" customFormat="1" x14ac:dyDescent="0.3">
      <c r="A40" s="42" t="s">
        <v>31</v>
      </c>
      <c r="B40" s="3"/>
      <c r="C40" s="3" t="s">
        <v>44</v>
      </c>
      <c r="D40" s="4">
        <v>3203518.8095999998</v>
      </c>
      <c r="E40" s="4">
        <v>3443436.0612999997</v>
      </c>
      <c r="F40" s="4">
        <v>3931993.8734999993</v>
      </c>
      <c r="G40" s="4">
        <v>4651135.985799999</v>
      </c>
      <c r="H40" s="4">
        <v>5084898.1952</v>
      </c>
      <c r="I40" s="14">
        <v>4887431.2076999992</v>
      </c>
      <c r="J40" s="4">
        <v>6420697.0851999996</v>
      </c>
      <c r="K40" s="27"/>
      <c r="M40" s="4">
        <v>4839065.3</v>
      </c>
      <c r="N40" s="4">
        <v>4998136.2</v>
      </c>
      <c r="O40" s="4">
        <v>5236189.2</v>
      </c>
      <c r="P40" s="4">
        <v>5447299.4000000004</v>
      </c>
    </row>
    <row r="41" spans="1:16" ht="28.8" x14ac:dyDescent="0.3">
      <c r="A41" s="42"/>
      <c r="B41" s="43" t="s">
        <v>11</v>
      </c>
      <c r="C41" s="2" t="s">
        <v>5</v>
      </c>
      <c r="D41">
        <v>99250.789000000004</v>
      </c>
      <c r="E41">
        <v>101730.659</v>
      </c>
      <c r="F41">
        <v>106096.0968</v>
      </c>
      <c r="G41">
        <v>88944.007500000007</v>
      </c>
      <c r="H41">
        <v>36587.927300000003</v>
      </c>
      <c r="I41" s="15">
        <v>17258.210999999999</v>
      </c>
      <c r="J41">
        <v>9915.9050000000007</v>
      </c>
      <c r="K41" s="23"/>
      <c r="M41" s="15">
        <v>0</v>
      </c>
      <c r="N41" s="15">
        <v>0</v>
      </c>
      <c r="O41" s="15">
        <v>0</v>
      </c>
      <c r="P41" s="15">
        <v>0</v>
      </c>
    </row>
    <row r="42" spans="1:16" ht="28.8" x14ac:dyDescent="0.3">
      <c r="A42" s="42"/>
      <c r="B42" s="43"/>
      <c r="C42" s="2" t="s">
        <v>6</v>
      </c>
      <c r="D42">
        <v>46096.772799999999</v>
      </c>
      <c r="E42">
        <v>46458.927799999998</v>
      </c>
      <c r="F42">
        <v>46863.683599999997</v>
      </c>
      <c r="G42">
        <v>43561.595300000001</v>
      </c>
      <c r="H42">
        <v>16423.3986</v>
      </c>
      <c r="I42" s="15">
        <v>9798.4770000000008</v>
      </c>
      <c r="J42">
        <v>9849.5840000000007</v>
      </c>
      <c r="K42" s="23"/>
      <c r="M42" s="15">
        <v>0</v>
      </c>
      <c r="N42" s="15">
        <v>0</v>
      </c>
      <c r="O42" s="15">
        <v>0</v>
      </c>
      <c r="P42" s="15">
        <v>0</v>
      </c>
    </row>
    <row r="43" spans="1:16" x14ac:dyDescent="0.3">
      <c r="A43" s="42"/>
      <c r="B43" s="43"/>
      <c r="C43" s="2" t="s">
        <v>37</v>
      </c>
      <c r="D43" t="s">
        <v>38</v>
      </c>
      <c r="E43" t="s">
        <v>38</v>
      </c>
      <c r="F43" t="s">
        <v>38</v>
      </c>
      <c r="G43" t="s">
        <v>38</v>
      </c>
      <c r="H43">
        <v>90460.800000000003</v>
      </c>
      <c r="I43" s="15">
        <v>148654.07</v>
      </c>
      <c r="J43">
        <v>182041.84</v>
      </c>
      <c r="K43" s="23"/>
      <c r="L43" s="10"/>
      <c r="M43" s="12">
        <v>202398.1</v>
      </c>
      <c r="N43" s="12">
        <v>289140.2</v>
      </c>
      <c r="O43" s="12">
        <v>433710.3</v>
      </c>
      <c r="P43" s="12">
        <v>578280.4</v>
      </c>
    </row>
    <row r="44" spans="1:16" ht="28.8" x14ac:dyDescent="0.3">
      <c r="A44" s="42"/>
      <c r="B44" s="43"/>
      <c r="C44" s="2" t="s">
        <v>7</v>
      </c>
      <c r="D44">
        <v>403486.82140000002</v>
      </c>
      <c r="E44">
        <v>409376.54129999998</v>
      </c>
      <c r="F44">
        <v>509356.15740000003</v>
      </c>
      <c r="G44">
        <v>563564.26899999997</v>
      </c>
      <c r="H44">
        <v>699668.39569999999</v>
      </c>
      <c r="I44" s="15">
        <v>801805.75509999995</v>
      </c>
      <c r="J44">
        <v>847723.47109999997</v>
      </c>
      <c r="K44" s="23"/>
      <c r="M44" s="12">
        <v>877659.5</v>
      </c>
      <c r="N44" s="12">
        <v>899601</v>
      </c>
      <c r="O44">
        <v>920291.8</v>
      </c>
      <c r="P44">
        <v>940538.2</v>
      </c>
    </row>
    <row r="45" spans="1:16" x14ac:dyDescent="0.3">
      <c r="A45" s="42"/>
      <c r="B45" s="43"/>
      <c r="C45" s="2" t="s">
        <v>8</v>
      </c>
      <c r="D45">
        <v>90196.601999999999</v>
      </c>
      <c r="E45">
        <v>93686.905899999998</v>
      </c>
      <c r="F45">
        <v>88395.732499999998</v>
      </c>
      <c r="G45">
        <v>76380.484599999996</v>
      </c>
      <c r="H45">
        <v>84781.394</v>
      </c>
      <c r="I45" s="15">
        <v>105462.21219999999</v>
      </c>
      <c r="J45">
        <v>127303.5545</v>
      </c>
      <c r="K45" s="23"/>
      <c r="M45">
        <v>111320.9</v>
      </c>
      <c r="N45">
        <v>113714.2</v>
      </c>
      <c r="O45">
        <v>116557.1</v>
      </c>
      <c r="P45">
        <v>120053.8</v>
      </c>
    </row>
    <row r="46" spans="1:16" x14ac:dyDescent="0.3">
      <c r="A46" s="42"/>
      <c r="B46" s="43"/>
      <c r="C46" s="2" t="s">
        <v>9</v>
      </c>
      <c r="D46">
        <v>30998.446</v>
      </c>
      <c r="E46">
        <v>34145.998</v>
      </c>
      <c r="F46">
        <v>46639.1</v>
      </c>
      <c r="G46">
        <v>31720.799999999999</v>
      </c>
      <c r="H46">
        <v>47014.089</v>
      </c>
      <c r="I46" s="15">
        <v>55190.112000000001</v>
      </c>
      <c r="J46">
        <v>61433.216</v>
      </c>
      <c r="K46" s="23"/>
      <c r="L46" s="23"/>
      <c r="M46">
        <v>37800</v>
      </c>
      <c r="N46">
        <v>37800</v>
      </c>
      <c r="O46">
        <v>37800</v>
      </c>
      <c r="P46">
        <v>37800</v>
      </c>
    </row>
    <row r="47" spans="1:16" x14ac:dyDescent="0.3">
      <c r="A47" s="42"/>
      <c r="B47" s="43"/>
      <c r="C47" s="2" t="s">
        <v>10</v>
      </c>
      <c r="D47">
        <v>0</v>
      </c>
      <c r="E47">
        <v>0</v>
      </c>
      <c r="F47">
        <v>0</v>
      </c>
      <c r="G47">
        <v>0</v>
      </c>
      <c r="H47">
        <v>0</v>
      </c>
      <c r="I47" s="15">
        <v>0</v>
      </c>
      <c r="J47">
        <v>0</v>
      </c>
      <c r="K47" s="23"/>
      <c r="L47" s="23"/>
      <c r="M47" s="15">
        <v>0</v>
      </c>
      <c r="N47" s="15">
        <v>0</v>
      </c>
      <c r="O47" s="15">
        <v>0</v>
      </c>
      <c r="P47" s="15">
        <v>0</v>
      </c>
    </row>
    <row r="48" spans="1:16" x14ac:dyDescent="0.3">
      <c r="A48" s="42"/>
      <c r="B48" s="17"/>
      <c r="D48" s="21">
        <f>SUM(D41:D47)</f>
        <v>670029.43119999999</v>
      </c>
      <c r="E48" s="21">
        <f t="shared" ref="E48:P48" si="3">SUM(E41:E47)</f>
        <v>685399.03200000001</v>
      </c>
      <c r="F48" s="21">
        <f t="shared" si="3"/>
        <v>797350.77029999997</v>
      </c>
      <c r="G48" s="21">
        <f t="shared" si="3"/>
        <v>804171.15639999998</v>
      </c>
      <c r="H48" s="21">
        <f t="shared" si="3"/>
        <v>974936.00459999999</v>
      </c>
      <c r="I48" s="21">
        <f t="shared" si="3"/>
        <v>1138168.8373</v>
      </c>
      <c r="J48" s="21">
        <f t="shared" si="3"/>
        <v>1238267.5706</v>
      </c>
      <c r="K48" s="23"/>
      <c r="L48" s="23"/>
      <c r="M48" s="21">
        <f t="shared" si="3"/>
        <v>1229178.5</v>
      </c>
      <c r="N48" s="21">
        <f t="shared" si="3"/>
        <v>1340255.3999999999</v>
      </c>
      <c r="O48" s="21">
        <f t="shared" si="3"/>
        <v>1508359.2000000002</v>
      </c>
      <c r="P48" s="21">
        <f t="shared" si="3"/>
        <v>1676672.4000000001</v>
      </c>
    </row>
    <row r="49" spans="1:17" ht="28.8" x14ac:dyDescent="0.3">
      <c r="A49" s="42"/>
      <c r="B49" s="43" t="s">
        <v>12</v>
      </c>
      <c r="C49" s="2" t="s">
        <v>13</v>
      </c>
      <c r="D49">
        <v>0</v>
      </c>
      <c r="E49">
        <v>0</v>
      </c>
      <c r="F49">
        <v>0</v>
      </c>
      <c r="G49">
        <v>0</v>
      </c>
      <c r="H49">
        <v>0</v>
      </c>
      <c r="I49" s="15">
        <v>0</v>
      </c>
      <c r="J49">
        <v>0</v>
      </c>
      <c r="K49" s="23"/>
      <c r="L49" s="23"/>
      <c r="M49" s="12">
        <v>0</v>
      </c>
      <c r="N49" s="12">
        <v>0</v>
      </c>
      <c r="O49" s="12">
        <v>0</v>
      </c>
      <c r="P49" s="12">
        <v>0</v>
      </c>
    </row>
    <row r="50" spans="1:17" ht="28.8" x14ac:dyDescent="0.3">
      <c r="A50" s="42"/>
      <c r="B50" s="43"/>
      <c r="C50" s="2" t="s">
        <v>47</v>
      </c>
      <c r="D50">
        <v>1966760.6</v>
      </c>
      <c r="E50">
        <v>1968669.1</v>
      </c>
      <c r="F50">
        <v>2149367.2999999998</v>
      </c>
      <c r="G50">
        <v>2630293.2999999998</v>
      </c>
      <c r="H50">
        <v>2834763.6</v>
      </c>
      <c r="I50" s="15">
        <v>2796598.1</v>
      </c>
      <c r="J50">
        <v>2588469.7000000002</v>
      </c>
      <c r="K50" s="23"/>
      <c r="M50" s="12">
        <v>2820000</v>
      </c>
      <c r="N50" s="12">
        <v>2850000</v>
      </c>
      <c r="O50" s="12">
        <v>2900000</v>
      </c>
      <c r="P50">
        <v>2920000</v>
      </c>
    </row>
    <row r="51" spans="1:17" ht="28.8" x14ac:dyDescent="0.3">
      <c r="A51" s="42"/>
      <c r="B51" s="43"/>
      <c r="C51" s="2" t="s">
        <v>14</v>
      </c>
      <c r="D51">
        <v>0</v>
      </c>
      <c r="E51">
        <v>0</v>
      </c>
      <c r="F51">
        <v>0</v>
      </c>
      <c r="G51">
        <v>0</v>
      </c>
      <c r="H51">
        <v>0</v>
      </c>
      <c r="I51" s="15">
        <v>0</v>
      </c>
      <c r="J51">
        <v>926.9</v>
      </c>
      <c r="K51" s="23"/>
      <c r="M51" s="12">
        <v>0</v>
      </c>
      <c r="N51" s="12">
        <v>0</v>
      </c>
      <c r="O51" s="12">
        <v>0</v>
      </c>
      <c r="P51" s="12">
        <v>0</v>
      </c>
    </row>
    <row r="52" spans="1:17" ht="28.8" x14ac:dyDescent="0.3">
      <c r="A52" s="42"/>
      <c r="B52" s="43"/>
      <c r="C52" s="2" t="s">
        <v>15</v>
      </c>
      <c r="D52">
        <v>-2823.2</v>
      </c>
      <c r="E52">
        <v>730.9</v>
      </c>
      <c r="F52">
        <v>1315</v>
      </c>
      <c r="G52">
        <v>120</v>
      </c>
      <c r="H52">
        <v>0</v>
      </c>
      <c r="I52" s="15">
        <v>1152.9570000000001</v>
      </c>
      <c r="J52">
        <v>239.22499999999999</v>
      </c>
      <c r="K52" s="23"/>
      <c r="M52" s="12">
        <v>0</v>
      </c>
      <c r="N52" s="12">
        <v>0</v>
      </c>
      <c r="O52" s="12">
        <v>0</v>
      </c>
      <c r="P52" s="12">
        <v>0</v>
      </c>
    </row>
    <row r="53" spans="1:17" ht="43.2" x14ac:dyDescent="0.3">
      <c r="A53" s="42"/>
      <c r="B53" s="43"/>
      <c r="C53" s="2" t="s">
        <v>16</v>
      </c>
      <c r="D53">
        <v>0</v>
      </c>
      <c r="E53">
        <v>0</v>
      </c>
      <c r="F53">
        <v>0</v>
      </c>
      <c r="G53">
        <v>0</v>
      </c>
      <c r="H53">
        <v>0</v>
      </c>
      <c r="I53" s="15">
        <v>0</v>
      </c>
      <c r="J53">
        <v>0</v>
      </c>
      <c r="K53" s="23"/>
      <c r="L53" s="23"/>
      <c r="M53" s="12">
        <v>0</v>
      </c>
      <c r="N53" s="12">
        <v>0</v>
      </c>
      <c r="O53" s="12">
        <v>0</v>
      </c>
      <c r="P53" s="12">
        <v>0</v>
      </c>
    </row>
    <row r="54" spans="1:17" x14ac:dyDescent="0.3">
      <c r="A54" s="42"/>
      <c r="B54" s="17"/>
      <c r="D54" s="22">
        <f>SUM(D49:D53)</f>
        <v>1963937.4000000001</v>
      </c>
      <c r="E54" s="22">
        <f t="shared" ref="E54:P54" si="4">SUM(E49:E53)</f>
        <v>1969400</v>
      </c>
      <c r="F54" s="22">
        <f t="shared" si="4"/>
        <v>2150682.2999999998</v>
      </c>
      <c r="G54" s="22">
        <f t="shared" si="4"/>
        <v>2630413.2999999998</v>
      </c>
      <c r="H54" s="22">
        <f t="shared" si="4"/>
        <v>2834763.6</v>
      </c>
      <c r="I54" s="22">
        <f t="shared" si="4"/>
        <v>2797751.057</v>
      </c>
      <c r="J54" s="22">
        <f t="shared" si="4"/>
        <v>2589635.8250000002</v>
      </c>
      <c r="K54" s="23"/>
      <c r="L54" s="23"/>
      <c r="M54" s="22">
        <f t="shared" si="4"/>
        <v>2820000</v>
      </c>
      <c r="N54" s="22">
        <f t="shared" si="4"/>
        <v>2850000</v>
      </c>
      <c r="O54" s="22">
        <f t="shared" si="4"/>
        <v>2900000</v>
      </c>
      <c r="P54" s="22">
        <f t="shared" si="4"/>
        <v>2920000</v>
      </c>
      <c r="Q54" s="23"/>
    </row>
    <row r="55" spans="1:17" x14ac:dyDescent="0.3">
      <c r="A55" s="42"/>
      <c r="B55" s="44" t="s">
        <v>18</v>
      </c>
      <c r="C55" s="16" t="s">
        <v>17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39"/>
      <c r="L55" s="23"/>
      <c r="M55">
        <v>160427.20000000001</v>
      </c>
      <c r="N55" s="12">
        <v>165651.1</v>
      </c>
      <c r="O55">
        <v>170676.6</v>
      </c>
      <c r="P55" s="12">
        <v>175646.7</v>
      </c>
    </row>
    <row r="56" spans="1:17" x14ac:dyDescent="0.3">
      <c r="A56" s="42"/>
      <c r="B56" s="44"/>
      <c r="C56" s="16" t="s">
        <v>19</v>
      </c>
      <c r="D56" s="15">
        <v>147082.87400000001</v>
      </c>
      <c r="E56" s="15">
        <v>151539.37700000001</v>
      </c>
      <c r="F56" s="15">
        <v>148808.72</v>
      </c>
      <c r="G56" s="15">
        <v>122331.9938</v>
      </c>
      <c r="H56" s="14">
        <f>97318.482+37018.67</f>
        <v>134337.152</v>
      </c>
      <c r="I56" s="15">
        <v>144827.42600000001</v>
      </c>
      <c r="J56" s="15">
        <v>160183.07399999999</v>
      </c>
      <c r="K56" s="39"/>
      <c r="L56" s="23"/>
      <c r="M56">
        <v>9559.4</v>
      </c>
      <c r="N56">
        <v>9559.4</v>
      </c>
      <c r="O56">
        <v>9559.4</v>
      </c>
      <c r="P56" s="12">
        <v>9559.4</v>
      </c>
    </row>
    <row r="57" spans="1:17" ht="28.8" x14ac:dyDescent="0.3">
      <c r="A57" s="42"/>
      <c r="B57" s="44"/>
      <c r="C57" s="16" t="s">
        <v>20</v>
      </c>
      <c r="D57" s="15">
        <f>0+74841.9+25500</f>
        <v>100341.9</v>
      </c>
      <c r="E57" s="15">
        <f>0+73722.6418+8700</f>
        <v>82422.641799999998</v>
      </c>
      <c r="F57" s="15">
        <f>0+73385.567+7332</f>
        <v>80717.566999999995</v>
      </c>
      <c r="G57" s="15">
        <f>0+65839.869+850</f>
        <v>66689.869000000006</v>
      </c>
      <c r="H57" s="15">
        <f>0+37724.403+0</f>
        <v>37724.402999999998</v>
      </c>
      <c r="I57" s="15">
        <f>0+0+300</f>
        <v>300</v>
      </c>
      <c r="J57" s="15">
        <f>0+0+0</f>
        <v>0</v>
      </c>
      <c r="K57" s="39"/>
      <c r="L57" s="23"/>
      <c r="M57">
        <v>604034.19999999995</v>
      </c>
      <c r="N57">
        <v>616160.80000000005</v>
      </c>
      <c r="O57">
        <v>630414.5</v>
      </c>
      <c r="P57" s="12">
        <v>647555.9</v>
      </c>
    </row>
    <row r="58" spans="1:17" ht="43.2" x14ac:dyDescent="0.3">
      <c r="A58" s="42"/>
      <c r="B58" s="44"/>
      <c r="C58" s="16" t="s">
        <v>21</v>
      </c>
      <c r="D58" s="15">
        <f>290359.1494+22420.789</f>
        <v>312779.93839999998</v>
      </c>
      <c r="E58" s="15">
        <f>419359.5754+29203.976</f>
        <v>448563.5514</v>
      </c>
      <c r="F58" s="15">
        <f>458056.5642+36527.334</f>
        <v>494583.89820000005</v>
      </c>
      <c r="G58" s="15">
        <f>271391.8016+35824.624</f>
        <v>307216.42560000002</v>
      </c>
      <c r="H58" s="15">
        <f>425710.2891+85170.51</f>
        <v>510880.7991</v>
      </c>
      <c r="I58" s="15">
        <f>477137.3179+72971.566</f>
        <v>550108.88390000002</v>
      </c>
      <c r="J58" s="15">
        <f>432452.0019+147484.55</f>
        <v>579936.55189999996</v>
      </c>
      <c r="K58" s="39"/>
      <c r="L58" s="23"/>
      <c r="M58">
        <v>9275</v>
      </c>
      <c r="N58">
        <v>9813</v>
      </c>
      <c r="O58">
        <v>10362.5</v>
      </c>
      <c r="P58">
        <v>10911.7</v>
      </c>
    </row>
    <row r="59" spans="1:17" x14ac:dyDescent="0.3">
      <c r="A59" s="42"/>
      <c r="B59" s="44"/>
      <c r="C59" s="16" t="s">
        <v>22</v>
      </c>
      <c r="D59" s="15">
        <v>4229.9350000000004</v>
      </c>
      <c r="E59" s="15">
        <v>3723</v>
      </c>
      <c r="F59" s="15">
        <v>8357.2129999999997</v>
      </c>
      <c r="G59" s="15">
        <v>8406.8060000000005</v>
      </c>
      <c r="H59" s="15">
        <v>6432.3360000000002</v>
      </c>
      <c r="I59" s="15">
        <v>8446.6949999999997</v>
      </c>
      <c r="J59" s="15">
        <v>4347.3329999999996</v>
      </c>
      <c r="K59" s="39"/>
      <c r="L59" s="23"/>
      <c r="M59" s="15">
        <v>0</v>
      </c>
      <c r="N59" s="15">
        <v>0</v>
      </c>
      <c r="O59" s="15">
        <v>0</v>
      </c>
      <c r="P59" s="15">
        <v>0</v>
      </c>
    </row>
    <row r="60" spans="1:17" x14ac:dyDescent="0.3">
      <c r="A60" s="42"/>
      <c r="B60" s="44"/>
      <c r="C60" s="16" t="s">
        <v>23</v>
      </c>
      <c r="D60" s="15">
        <v>0</v>
      </c>
      <c r="E60" s="15">
        <v>0</v>
      </c>
      <c r="F60" s="15">
        <v>0</v>
      </c>
      <c r="G60" s="15">
        <v>0</v>
      </c>
      <c r="H60" s="15">
        <v>18.399999999999999</v>
      </c>
      <c r="I60" s="15">
        <v>-18.399999999999999</v>
      </c>
      <c r="J60" s="15">
        <v>0</v>
      </c>
      <c r="K60" s="39"/>
      <c r="L60" s="23"/>
      <c r="M60" s="15">
        <v>6591</v>
      </c>
      <c r="N60">
        <v>6696.5</v>
      </c>
      <c r="O60">
        <v>6817</v>
      </c>
      <c r="P60">
        <v>6953.3</v>
      </c>
    </row>
    <row r="61" spans="1:17" x14ac:dyDescent="0.3">
      <c r="A61" s="42"/>
      <c r="B61" s="44"/>
      <c r="C61" s="16" t="s">
        <v>24</v>
      </c>
      <c r="D61" s="15">
        <v>5117.3310000000001</v>
      </c>
      <c r="E61" s="15">
        <v>6677.6590999999999</v>
      </c>
      <c r="F61" s="15">
        <v>1970.405</v>
      </c>
      <c r="G61" s="15">
        <v>3319.2329</v>
      </c>
      <c r="H61" s="15">
        <v>4630.9665000000005</v>
      </c>
      <c r="I61" s="15">
        <v>10974.094499999999</v>
      </c>
      <c r="J61" s="15">
        <v>61295.292699999998</v>
      </c>
      <c r="K61" s="39"/>
      <c r="L61" s="23"/>
      <c r="M61" s="15">
        <v>0</v>
      </c>
      <c r="N61" s="15">
        <v>0</v>
      </c>
      <c r="O61" s="15">
        <v>0</v>
      </c>
      <c r="P61" s="15">
        <v>0</v>
      </c>
    </row>
    <row r="62" spans="1:17" x14ac:dyDescent="0.3">
      <c r="A62" s="42"/>
      <c r="B62" s="44"/>
      <c r="C62" s="16" t="s">
        <v>27</v>
      </c>
      <c r="D62" s="15">
        <v>0</v>
      </c>
      <c r="E62" s="15">
        <v>0</v>
      </c>
      <c r="F62" s="15">
        <v>0</v>
      </c>
      <c r="G62" s="15">
        <v>-2111.5309999999999</v>
      </c>
      <c r="H62" s="15">
        <v>0</v>
      </c>
      <c r="I62" s="15">
        <v>0</v>
      </c>
      <c r="J62" s="15">
        <v>0</v>
      </c>
      <c r="K62" s="39"/>
      <c r="L62" s="23"/>
      <c r="M62">
        <v>0</v>
      </c>
      <c r="N62">
        <v>0</v>
      </c>
      <c r="O62">
        <v>0</v>
      </c>
      <c r="P62">
        <v>0</v>
      </c>
    </row>
    <row r="63" spans="1:17" x14ac:dyDescent="0.3">
      <c r="A63" s="18"/>
      <c r="B63" s="19"/>
      <c r="C63" s="16"/>
      <c r="D63" s="24">
        <f>SUM(D55:D62)</f>
        <v>569551.97840000002</v>
      </c>
      <c r="E63" s="24">
        <f t="shared" ref="E63:I63" si="5">SUM(E55:E62)</f>
        <v>692926.22930000001</v>
      </c>
      <c r="F63" s="24">
        <f t="shared" si="5"/>
        <v>734437.80320000008</v>
      </c>
      <c r="G63" s="24">
        <f t="shared" si="5"/>
        <v>505852.79629999999</v>
      </c>
      <c r="H63" s="24">
        <f t="shared" si="5"/>
        <v>694024.05660000001</v>
      </c>
      <c r="I63" s="24">
        <f t="shared" si="5"/>
        <v>714638.69939999992</v>
      </c>
      <c r="J63" s="24">
        <f>SUM(J55:J62)</f>
        <v>805762.25159999996</v>
      </c>
      <c r="K63" s="39"/>
      <c r="L63" s="39"/>
      <c r="M63" s="24">
        <f t="shared" ref="M63:P63" si="6">SUM(M55:M62)</f>
        <v>789886.79999999993</v>
      </c>
      <c r="N63" s="24">
        <f t="shared" si="6"/>
        <v>807880.8</v>
      </c>
      <c r="O63" s="24">
        <f t="shared" si="6"/>
        <v>827830</v>
      </c>
      <c r="P63" s="24">
        <f t="shared" si="6"/>
        <v>850627</v>
      </c>
      <c r="Q63" s="39"/>
    </row>
    <row r="64" spans="1:17" ht="28.8" x14ac:dyDescent="0.3">
      <c r="A64" s="42" t="s">
        <v>32</v>
      </c>
      <c r="B64" s="43" t="s">
        <v>12</v>
      </c>
      <c r="C64" s="2" t="s">
        <v>28</v>
      </c>
      <c r="D64">
        <v>0</v>
      </c>
      <c r="E64">
        <v>0</v>
      </c>
      <c r="F64">
        <v>11760</v>
      </c>
      <c r="G64">
        <v>0</v>
      </c>
      <c r="H64">
        <v>6123.9359999999997</v>
      </c>
      <c r="I64">
        <v>72247.5</v>
      </c>
      <c r="J64">
        <v>127275</v>
      </c>
      <c r="K64" s="23"/>
      <c r="L64" s="23"/>
      <c r="M64">
        <v>0</v>
      </c>
      <c r="N64">
        <v>0</v>
      </c>
      <c r="O64">
        <v>0</v>
      </c>
      <c r="P64">
        <v>0</v>
      </c>
    </row>
    <row r="65" spans="1:26" ht="28.8" x14ac:dyDescent="0.3">
      <c r="A65" s="42"/>
      <c r="B65" s="43"/>
      <c r="C65" s="2" t="s">
        <v>29</v>
      </c>
      <c r="D65">
        <v>0</v>
      </c>
      <c r="E65">
        <v>95710.8</v>
      </c>
      <c r="F65">
        <v>237763</v>
      </c>
      <c r="G65">
        <v>710698.73309999995</v>
      </c>
      <c r="H65">
        <v>575050.598</v>
      </c>
      <c r="I65">
        <v>164625.114</v>
      </c>
      <c r="J65">
        <v>1652756.4380000001</v>
      </c>
      <c r="K65" s="23"/>
      <c r="L65" s="23"/>
      <c r="M65">
        <v>0</v>
      </c>
      <c r="N65">
        <v>0</v>
      </c>
      <c r="O65">
        <v>0</v>
      </c>
      <c r="P65">
        <v>0</v>
      </c>
    </row>
    <row r="66" spans="1:26" x14ac:dyDescent="0.3">
      <c r="A66" s="42"/>
      <c r="B66" s="17"/>
      <c r="D66" s="22">
        <f>SUM(D64:D65)</f>
        <v>0</v>
      </c>
      <c r="E66" s="22">
        <f t="shared" ref="E66:P66" si="7">SUM(E64:E65)</f>
        <v>95710.8</v>
      </c>
      <c r="F66" s="22">
        <f t="shared" si="7"/>
        <v>249523</v>
      </c>
      <c r="G66" s="22">
        <f t="shared" si="7"/>
        <v>710698.73309999995</v>
      </c>
      <c r="H66" s="22">
        <f t="shared" si="7"/>
        <v>581174.53399999999</v>
      </c>
      <c r="I66" s="22">
        <f t="shared" si="7"/>
        <v>236872.614</v>
      </c>
      <c r="J66" s="22">
        <f t="shared" si="7"/>
        <v>1780031.4380000001</v>
      </c>
      <c r="K66" s="23"/>
      <c r="L66" s="23"/>
      <c r="M66" s="22">
        <f t="shared" si="7"/>
        <v>0</v>
      </c>
      <c r="N66" s="22">
        <f t="shared" si="7"/>
        <v>0</v>
      </c>
      <c r="O66" s="22">
        <f t="shared" si="7"/>
        <v>0</v>
      </c>
      <c r="P66" s="22">
        <f t="shared" si="7"/>
        <v>0</v>
      </c>
      <c r="Q66" s="23"/>
    </row>
    <row r="67" spans="1:26" x14ac:dyDescent="0.3">
      <c r="A67" s="42"/>
      <c r="B67" s="43" t="s">
        <v>18</v>
      </c>
      <c r="C67" s="2" t="s">
        <v>30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 s="23"/>
      <c r="L67" s="23"/>
      <c r="M67">
        <v>0</v>
      </c>
      <c r="N67">
        <v>0</v>
      </c>
      <c r="O67">
        <v>0</v>
      </c>
      <c r="P67">
        <v>0</v>
      </c>
    </row>
    <row r="68" spans="1:26" ht="43.2" x14ac:dyDescent="0.3">
      <c r="A68" s="42"/>
      <c r="B68" s="43"/>
      <c r="C68" s="2" t="s">
        <v>35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7000</v>
      </c>
      <c r="K68" s="23"/>
      <c r="L68" s="23"/>
      <c r="M68">
        <v>0</v>
      </c>
      <c r="N68">
        <v>0</v>
      </c>
      <c r="O68">
        <v>0</v>
      </c>
      <c r="P68">
        <v>0</v>
      </c>
    </row>
    <row r="69" spans="1:26" ht="43.2" x14ac:dyDescent="0.3">
      <c r="A69" s="42"/>
      <c r="B69" s="43"/>
      <c r="C69" s="2" t="s">
        <v>36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s="23"/>
      <c r="L69" s="23"/>
      <c r="M69">
        <v>0</v>
      </c>
      <c r="N69">
        <v>0</v>
      </c>
      <c r="O69">
        <v>0</v>
      </c>
      <c r="P69">
        <v>0</v>
      </c>
    </row>
    <row r="70" spans="1:26" ht="27" customHeight="1" x14ac:dyDescent="0.3">
      <c r="A70" s="42"/>
      <c r="B70" s="43"/>
      <c r="C70" s="2" t="s">
        <v>4</v>
      </c>
      <c r="D70">
        <v>132987</v>
      </c>
      <c r="E70">
        <v>165848.9</v>
      </c>
      <c r="F70">
        <v>150000</v>
      </c>
      <c r="G70">
        <v>135000</v>
      </c>
      <c r="H70">
        <v>200000</v>
      </c>
      <c r="I70">
        <v>300000</v>
      </c>
      <c r="J70">
        <v>150000</v>
      </c>
      <c r="K70" s="23"/>
      <c r="L70" s="23"/>
      <c r="M70">
        <v>0</v>
      </c>
      <c r="N70">
        <v>0</v>
      </c>
      <c r="O70">
        <v>0</v>
      </c>
      <c r="P70">
        <v>0</v>
      </c>
    </row>
    <row r="71" spans="1:26" x14ac:dyDescent="0.3">
      <c r="D71" s="25">
        <f>SUM(D67:D70)</f>
        <v>132987</v>
      </c>
      <c r="E71" s="25">
        <f t="shared" ref="E71:P71" si="8">SUM(E67:E70)</f>
        <v>165848.9</v>
      </c>
      <c r="F71" s="25">
        <f t="shared" si="8"/>
        <v>150000</v>
      </c>
      <c r="G71" s="25">
        <f t="shared" si="8"/>
        <v>135000</v>
      </c>
      <c r="H71" s="25">
        <f t="shared" si="8"/>
        <v>200000</v>
      </c>
      <c r="I71" s="25">
        <f t="shared" si="8"/>
        <v>300000</v>
      </c>
      <c r="J71" s="25">
        <f>SUM(J67:J70)</f>
        <v>157000</v>
      </c>
      <c r="K71" s="23"/>
      <c r="L71" s="23"/>
      <c r="M71" s="25">
        <f t="shared" si="8"/>
        <v>0</v>
      </c>
      <c r="N71" s="25">
        <f t="shared" si="8"/>
        <v>0</v>
      </c>
      <c r="O71" s="25">
        <f t="shared" si="8"/>
        <v>0</v>
      </c>
      <c r="P71" s="25">
        <f t="shared" si="8"/>
        <v>0</v>
      </c>
    </row>
    <row r="72" spans="1:26" x14ac:dyDescent="0.3">
      <c r="K72" s="23"/>
    </row>
    <row r="73" spans="1:26" x14ac:dyDescent="0.3">
      <c r="K73" s="23"/>
    </row>
    <row r="74" spans="1:26" x14ac:dyDescent="0.3">
      <c r="K74" s="23"/>
    </row>
    <row r="75" spans="1:26" x14ac:dyDescent="0.3">
      <c r="K75" s="23"/>
    </row>
    <row r="76" spans="1:26" x14ac:dyDescent="0.3">
      <c r="K76" s="23"/>
    </row>
    <row r="77" spans="1:26" x14ac:dyDescent="0.3">
      <c r="B77" s="26"/>
      <c r="C77" s="26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x14ac:dyDescent="0.3">
      <c r="B78" s="26"/>
      <c r="C78" s="26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x14ac:dyDescent="0.3">
      <c r="B79" s="26"/>
      <c r="C79" s="26"/>
      <c r="D79" s="27">
        <v>2017</v>
      </c>
      <c r="E79" s="27">
        <v>2018</v>
      </c>
      <c r="F79" s="27">
        <v>2019</v>
      </c>
      <c r="G79" s="27">
        <v>2020</v>
      </c>
      <c r="H79" s="27">
        <v>2021</v>
      </c>
      <c r="I79" s="27">
        <v>2022</v>
      </c>
      <c r="J79" s="27">
        <v>2023</v>
      </c>
      <c r="K79" s="27"/>
      <c r="L79" s="23"/>
      <c r="M79" s="4">
        <v>2023</v>
      </c>
      <c r="N79" s="4">
        <v>2024</v>
      </c>
      <c r="O79" s="4">
        <v>2025</v>
      </c>
      <c r="P79" s="4">
        <v>2026</v>
      </c>
      <c r="Q79" s="23"/>
      <c r="R79" s="23"/>
      <c r="S79" s="27">
        <v>2017</v>
      </c>
      <c r="T79" s="27">
        <v>2018</v>
      </c>
      <c r="U79" s="27">
        <v>2019</v>
      </c>
      <c r="V79" s="27">
        <v>2020</v>
      </c>
      <c r="W79" s="27">
        <v>2021</v>
      </c>
      <c r="X79" s="27">
        <v>2022</v>
      </c>
      <c r="Y79" s="27">
        <v>2023</v>
      </c>
      <c r="Z79" s="23"/>
    </row>
    <row r="80" spans="1:26" ht="28.8" x14ac:dyDescent="0.3">
      <c r="B80" s="26"/>
      <c r="C80" s="26" t="s">
        <v>45</v>
      </c>
      <c r="D80" s="23">
        <v>670029.43119999999</v>
      </c>
      <c r="E80" s="23">
        <v>685399.03200000001</v>
      </c>
      <c r="F80" s="23">
        <v>797350.77029999997</v>
      </c>
      <c r="G80" s="23">
        <v>804171.15639999998</v>
      </c>
      <c r="H80" s="23">
        <v>974936.00459999999</v>
      </c>
      <c r="I80" s="23">
        <v>1138168.8373</v>
      </c>
      <c r="J80" s="23">
        <v>1238267.5706</v>
      </c>
      <c r="K80" s="23"/>
      <c r="L80" s="26" t="s">
        <v>91</v>
      </c>
      <c r="M80" s="23">
        <v>1229178.5</v>
      </c>
      <c r="N80" s="23">
        <v>1340255.3999999999</v>
      </c>
      <c r="O80" s="23">
        <v>1508359.2000000002</v>
      </c>
      <c r="P80" s="23">
        <v>1676672.4000000001</v>
      </c>
      <c r="Q80" s="23">
        <f>+P80*100/P83</f>
        <v>30.779883330811593</v>
      </c>
      <c r="R80" s="26" t="s">
        <v>94</v>
      </c>
      <c r="S80" s="23">
        <v>670029.43119999999</v>
      </c>
      <c r="T80" s="23">
        <v>685399.03200000001</v>
      </c>
      <c r="U80" s="23">
        <v>797350.77029999997</v>
      </c>
      <c r="V80" s="23">
        <v>804171.15639999998</v>
      </c>
      <c r="W80" s="23">
        <v>974936.00459999999</v>
      </c>
      <c r="X80" s="23">
        <v>1138168.8373</v>
      </c>
      <c r="Y80" s="23">
        <v>1238267.5706</v>
      </c>
      <c r="Z80" s="23"/>
    </row>
    <row r="81" spans="2:26" ht="43.2" x14ac:dyDescent="0.3">
      <c r="B81" s="26"/>
      <c r="C81" s="26" t="s">
        <v>43</v>
      </c>
      <c r="D81" s="23">
        <v>1963937.4</v>
      </c>
      <c r="E81" s="23">
        <v>2065110.8</v>
      </c>
      <c r="F81" s="23">
        <v>2400205.2999999998</v>
      </c>
      <c r="G81" s="23">
        <v>3341112.0330999997</v>
      </c>
      <c r="H81" s="23">
        <v>3415938.1340000001</v>
      </c>
      <c r="I81" s="23">
        <v>3034623.6710000001</v>
      </c>
      <c r="J81" s="23">
        <v>4369667.2630000003</v>
      </c>
      <c r="K81" s="23"/>
      <c r="L81" s="26" t="s">
        <v>92</v>
      </c>
      <c r="M81" s="23">
        <v>2820000</v>
      </c>
      <c r="N81" s="23">
        <v>2850000</v>
      </c>
      <c r="O81" s="23">
        <v>2900000</v>
      </c>
      <c r="P81" s="23">
        <v>2920000</v>
      </c>
      <c r="Q81" s="23">
        <f>+P81*100/P83</f>
        <v>53.604543932356641</v>
      </c>
      <c r="R81" s="26" t="s">
        <v>95</v>
      </c>
      <c r="S81" s="23">
        <v>1963937.4</v>
      </c>
      <c r="T81" s="23">
        <v>2065110.8</v>
      </c>
      <c r="U81" s="23">
        <v>2400205.2999999998</v>
      </c>
      <c r="V81" s="23">
        <v>3341112.0330999997</v>
      </c>
      <c r="W81" s="23">
        <v>3415938.1340000001</v>
      </c>
      <c r="X81" s="23">
        <v>3034623.6710000001</v>
      </c>
      <c r="Y81" s="23">
        <v>4369667.2630000003</v>
      </c>
      <c r="Z81" s="23"/>
    </row>
    <row r="82" spans="2:26" ht="28.8" x14ac:dyDescent="0.3">
      <c r="B82" s="26"/>
      <c r="C82" s="26" t="s">
        <v>50</v>
      </c>
      <c r="D82" s="23">
        <v>569551.97840000002</v>
      </c>
      <c r="E82" s="23">
        <v>692926.22930000001</v>
      </c>
      <c r="F82" s="23">
        <v>734437.80320000008</v>
      </c>
      <c r="G82" s="23">
        <v>505852.79629999999</v>
      </c>
      <c r="H82" s="23">
        <v>694024.05660000001</v>
      </c>
      <c r="I82" s="23">
        <v>714638.69940000004</v>
      </c>
      <c r="J82" s="23">
        <v>812762.25159999996</v>
      </c>
      <c r="K82" s="23"/>
      <c r="L82" s="26" t="s">
        <v>93</v>
      </c>
      <c r="M82" s="23">
        <v>789886.79999999993</v>
      </c>
      <c r="N82" s="23">
        <v>807880.8</v>
      </c>
      <c r="O82" s="23">
        <v>827830</v>
      </c>
      <c r="P82" s="23">
        <v>850627</v>
      </c>
      <c r="Q82" s="23">
        <f>+P82*100/P83</f>
        <v>15.615572736831759</v>
      </c>
      <c r="R82" s="26" t="s">
        <v>96</v>
      </c>
      <c r="S82" s="23">
        <v>569551.97840000002</v>
      </c>
      <c r="T82" s="23">
        <v>692926.22930000001</v>
      </c>
      <c r="U82" s="23">
        <v>734437.80320000008</v>
      </c>
      <c r="V82" s="23">
        <v>505852.79629999999</v>
      </c>
      <c r="W82" s="23">
        <v>694024.05660000001</v>
      </c>
      <c r="X82" s="23">
        <v>714638.69940000004</v>
      </c>
      <c r="Y82" s="23">
        <v>812762.25159999996</v>
      </c>
      <c r="Z82" s="23"/>
    </row>
    <row r="83" spans="2:26" x14ac:dyDescent="0.3">
      <c r="B83" s="26"/>
      <c r="C83" s="28" t="s">
        <v>54</v>
      </c>
      <c r="D83" s="4">
        <v>3203518.8095999998</v>
      </c>
      <c r="E83" s="4">
        <v>3443436.0612999997</v>
      </c>
      <c r="F83" s="4">
        <v>3931993.8734999993</v>
      </c>
      <c r="G83" s="4">
        <v>4651135.985799999</v>
      </c>
      <c r="H83" s="4">
        <v>5084898.1952</v>
      </c>
      <c r="I83" s="14">
        <v>4887431.2077000001</v>
      </c>
      <c r="J83" s="4">
        <v>6420697.0851999996</v>
      </c>
      <c r="K83" s="4"/>
      <c r="L83" s="28" t="s">
        <v>54</v>
      </c>
      <c r="M83" s="27">
        <f>+M81+M80+M82</f>
        <v>4839065.3</v>
      </c>
      <c r="N83" s="27">
        <f t="shared" ref="N83:P83" si="9">+N81+N80+N82</f>
        <v>4998136.2</v>
      </c>
      <c r="O83" s="27">
        <f t="shared" si="9"/>
        <v>5236189.2</v>
      </c>
      <c r="P83" s="27">
        <f t="shared" si="9"/>
        <v>5447299.4000000004</v>
      </c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2:26" x14ac:dyDescent="0.3">
      <c r="B84" s="26"/>
      <c r="C84" s="26"/>
      <c r="D84" s="23"/>
      <c r="E84" s="23"/>
      <c r="F84" s="23"/>
      <c r="G84" s="23"/>
      <c r="H84" s="23"/>
      <c r="I84" s="23"/>
      <c r="J84" s="23"/>
      <c r="K84" s="23"/>
      <c r="L84" s="26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2:26" x14ac:dyDescent="0.3">
      <c r="B85" s="26"/>
      <c r="C85" s="26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2:26" x14ac:dyDescent="0.3">
      <c r="B86" s="26"/>
      <c r="C86" s="26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>
        <f>+P80/M80*100-100</f>
        <v>36.40593290559508</v>
      </c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2:26" x14ac:dyDescent="0.3">
      <c r="B87" s="26"/>
      <c r="C87" s="26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>
        <f t="shared" ref="P87:P88" si="10">+P81/M81*100-100</f>
        <v>3.5460992907801341</v>
      </c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2:26" x14ac:dyDescent="0.3">
      <c r="B88" s="26"/>
      <c r="C88" s="26"/>
      <c r="D88" s="23">
        <f>+J80/D80*100-100</f>
        <v>84.807937224832756</v>
      </c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>
        <f t="shared" si="10"/>
        <v>7.6897347822498148</v>
      </c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2:26" x14ac:dyDescent="0.3">
      <c r="B89" s="26"/>
      <c r="C89" s="26"/>
      <c r="D89" s="23">
        <f>+J81/D81*100-100</f>
        <v>122.49524159985955</v>
      </c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2:26" x14ac:dyDescent="0.3">
      <c r="B90" s="26"/>
      <c r="C90" s="26"/>
      <c r="D90" s="23">
        <f>+J82/D82*100-100</f>
        <v>42.702032900181024</v>
      </c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2:26" x14ac:dyDescent="0.3">
      <c r="B91" s="26"/>
      <c r="C91" s="26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2:26" x14ac:dyDescent="0.3">
      <c r="B92" s="26"/>
      <c r="C92" s="26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2:26" x14ac:dyDescent="0.3">
      <c r="B93" s="26"/>
      <c r="C93" s="26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2:26" x14ac:dyDescent="0.3">
      <c r="B94" s="26"/>
      <c r="C94" s="26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2:26" x14ac:dyDescent="0.3">
      <c r="B95" s="26"/>
      <c r="C95" s="26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2:26" x14ac:dyDescent="0.3">
      <c r="B96" s="26"/>
      <c r="C96" s="26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2:26" x14ac:dyDescent="0.3">
      <c r="B97" s="26"/>
      <c r="C97" s="26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2:26" x14ac:dyDescent="0.3">
      <c r="B98" s="26"/>
      <c r="C98" s="26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2:26" x14ac:dyDescent="0.3">
      <c r="B99" s="26"/>
      <c r="C99" s="26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2:26" x14ac:dyDescent="0.3">
      <c r="B100" s="26"/>
      <c r="C100" s="26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2:26" x14ac:dyDescent="0.3">
      <c r="B101" s="26"/>
      <c r="C101" s="26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2:26" x14ac:dyDescent="0.3">
      <c r="B102" s="26"/>
      <c r="C102" s="26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2:26" x14ac:dyDescent="0.3">
      <c r="B103" s="26"/>
      <c r="C103" s="26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2:26" x14ac:dyDescent="0.3">
      <c r="B104" s="26"/>
      <c r="C104" s="26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2:26" x14ac:dyDescent="0.3">
      <c r="B105" s="26"/>
      <c r="C105" s="26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2:26" x14ac:dyDescent="0.3">
      <c r="B106" s="26"/>
      <c r="C106" s="26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2:26" x14ac:dyDescent="0.3">
      <c r="B107" s="26"/>
      <c r="C107" s="26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2:26" x14ac:dyDescent="0.3">
      <c r="B108" s="26"/>
      <c r="C108" s="26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2:26" x14ac:dyDescent="0.3">
      <c r="B109" s="26"/>
      <c r="C109" s="26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2:26" x14ac:dyDescent="0.3">
      <c r="B110" s="26"/>
      <c r="C110" s="26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43" spans="3:3" x14ac:dyDescent="0.3">
      <c r="C143"/>
    </row>
    <row r="144" spans="3:3" x14ac:dyDescent="0.3">
      <c r="C144"/>
    </row>
    <row r="145" spans="2:12" x14ac:dyDescent="0.3">
      <c r="C145"/>
    </row>
    <row r="146" spans="2:12" x14ac:dyDescent="0.3">
      <c r="D146" s="4">
        <v>2017</v>
      </c>
      <c r="E146" s="4"/>
      <c r="F146" s="4"/>
      <c r="G146" s="4"/>
      <c r="H146" s="4"/>
      <c r="I146" s="4"/>
    </row>
    <row r="147" spans="2:12" x14ac:dyDescent="0.3">
      <c r="C147" s="3" t="s">
        <v>44</v>
      </c>
      <c r="D147" s="4">
        <v>3203518.8095999998</v>
      </c>
      <c r="E147" s="4"/>
      <c r="F147" s="4"/>
      <c r="G147" s="4"/>
      <c r="H147" s="4"/>
      <c r="I147" s="14"/>
      <c r="L147" s="4"/>
    </row>
    <row r="148" spans="2:12" ht="28.8" x14ac:dyDescent="0.3">
      <c r="C148" s="2" t="s">
        <v>5</v>
      </c>
      <c r="D148">
        <v>99250.789000000004</v>
      </c>
      <c r="E148" s="29">
        <f>+D148*100/$D147</f>
        <v>3.098180310431601</v>
      </c>
      <c r="F148" s="36">
        <v>3.1E-2</v>
      </c>
      <c r="I148" s="15"/>
    </row>
    <row r="149" spans="2:12" ht="28.8" x14ac:dyDescent="0.3">
      <c r="B149"/>
      <c r="C149" s="2" t="s">
        <v>6</v>
      </c>
      <c r="D149">
        <v>46096.772799999999</v>
      </c>
      <c r="E149" s="29">
        <f>+D149*100/D147</f>
        <v>1.4389418492521906</v>
      </c>
      <c r="F149" s="36">
        <v>1.44E-2</v>
      </c>
      <c r="I149" s="15"/>
    </row>
    <row r="150" spans="2:12" ht="28.8" x14ac:dyDescent="0.3">
      <c r="B150"/>
      <c r="C150" s="2" t="s">
        <v>7</v>
      </c>
      <c r="D150">
        <v>403486.82140000002</v>
      </c>
      <c r="E150" s="29">
        <f>+D150*100/D147</f>
        <v>12.595113229579585</v>
      </c>
      <c r="F150" s="36">
        <v>0.126</v>
      </c>
      <c r="I150" s="15"/>
    </row>
    <row r="151" spans="2:12" x14ac:dyDescent="0.3">
      <c r="B151"/>
      <c r="C151"/>
    </row>
    <row r="152" spans="2:12" x14ac:dyDescent="0.3">
      <c r="B152"/>
      <c r="C152"/>
    </row>
    <row r="153" spans="2:12" x14ac:dyDescent="0.3">
      <c r="B153"/>
      <c r="C153"/>
      <c r="D153">
        <f>+D150+D148+D149</f>
        <v>548834.38320000004</v>
      </c>
    </row>
    <row r="154" spans="2:12" x14ac:dyDescent="0.3">
      <c r="B154"/>
      <c r="C154"/>
      <c r="D154">
        <f>+D153*100/D147</f>
        <v>17.132235389263379</v>
      </c>
    </row>
    <row r="155" spans="2:12" x14ac:dyDescent="0.3">
      <c r="B155"/>
      <c r="C155"/>
    </row>
    <row r="156" spans="2:12" x14ac:dyDescent="0.3">
      <c r="B156"/>
      <c r="C156"/>
    </row>
    <row r="157" spans="2:12" x14ac:dyDescent="0.3">
      <c r="B157"/>
      <c r="C157"/>
    </row>
    <row r="158" spans="2:12" x14ac:dyDescent="0.3">
      <c r="B158"/>
      <c r="C158"/>
    </row>
    <row r="159" spans="2:12" x14ac:dyDescent="0.3">
      <c r="B159"/>
      <c r="C159"/>
    </row>
    <row r="160" spans="2:12" x14ac:dyDescent="0.3">
      <c r="B160"/>
    </row>
    <row r="161" spans="2:6" x14ac:dyDescent="0.3">
      <c r="B161"/>
    </row>
    <row r="162" spans="2:6" x14ac:dyDescent="0.3">
      <c r="B162"/>
    </row>
    <row r="163" spans="2:6" x14ac:dyDescent="0.3">
      <c r="B163"/>
      <c r="C163"/>
      <c r="D163" s="4">
        <v>2023</v>
      </c>
    </row>
    <row r="164" spans="2:6" x14ac:dyDescent="0.3">
      <c r="B164"/>
      <c r="C164" s="3" t="s">
        <v>44</v>
      </c>
      <c r="D164" s="4">
        <v>6420697.0851999996</v>
      </c>
    </row>
    <row r="165" spans="2:6" ht="28.8" x14ac:dyDescent="0.3">
      <c r="B165"/>
      <c r="C165" s="2" t="s">
        <v>5</v>
      </c>
      <c r="D165">
        <v>9915.9050000000007</v>
      </c>
      <c r="E165" s="37">
        <f>+D165*100/D164</f>
        <v>0.15443658014729608</v>
      </c>
      <c r="F165" s="36">
        <v>1.5399999999999999E-3</v>
      </c>
    </row>
    <row r="166" spans="2:6" ht="28.8" x14ac:dyDescent="0.3">
      <c r="B166"/>
      <c r="C166" s="2" t="s">
        <v>6</v>
      </c>
      <c r="D166">
        <v>9849.5840000000007</v>
      </c>
      <c r="E166" s="37">
        <f>+D166*100/D164</f>
        <v>0.15340365491939717</v>
      </c>
      <c r="F166" s="36">
        <v>1.5299999999999999E-3</v>
      </c>
    </row>
    <row r="167" spans="2:6" x14ac:dyDescent="0.3">
      <c r="B167"/>
      <c r="C167" s="2" t="s">
        <v>37</v>
      </c>
      <c r="D167">
        <v>182041.84</v>
      </c>
      <c r="E167" s="37">
        <f>+D167*100/D164</f>
        <v>2.8352348286234337</v>
      </c>
      <c r="F167" s="36">
        <v>2.8299999999999999E-2</v>
      </c>
    </row>
    <row r="168" spans="2:6" ht="28.8" x14ac:dyDescent="0.3">
      <c r="C168" s="2" t="s">
        <v>7</v>
      </c>
      <c r="D168">
        <v>847723.47109999997</v>
      </c>
      <c r="E168" s="37">
        <f>+D168*100/D164</f>
        <v>13.202981854634466</v>
      </c>
      <c r="F168" s="36">
        <v>0.13200000000000001</v>
      </c>
    </row>
    <row r="169" spans="2:6" x14ac:dyDescent="0.3">
      <c r="C169"/>
    </row>
    <row r="170" spans="2:6" x14ac:dyDescent="0.3">
      <c r="C170"/>
    </row>
    <row r="171" spans="2:6" x14ac:dyDescent="0.3">
      <c r="C171"/>
    </row>
    <row r="174" spans="2:6" x14ac:dyDescent="0.3">
      <c r="D174">
        <f>+D166+D167+D165+D168</f>
        <v>1049530.8000999999</v>
      </c>
    </row>
    <row r="175" spans="2:6" x14ac:dyDescent="0.3">
      <c r="D175">
        <f>+D174*100/D164</f>
        <v>16.346056918324592</v>
      </c>
    </row>
  </sheetData>
  <mergeCells count="14">
    <mergeCell ref="B5:B11"/>
    <mergeCell ref="B12:B16"/>
    <mergeCell ref="B17:B24"/>
    <mergeCell ref="A4:A24"/>
    <mergeCell ref="B25:B26"/>
    <mergeCell ref="A64:A70"/>
    <mergeCell ref="B64:B65"/>
    <mergeCell ref="B67:B70"/>
    <mergeCell ref="B27:B30"/>
    <mergeCell ref="A25:A30"/>
    <mergeCell ref="A40:A62"/>
    <mergeCell ref="B41:B47"/>
    <mergeCell ref="B49:B53"/>
    <mergeCell ref="B55:B62"/>
  </mergeCells>
  <hyperlinks>
    <hyperlink ref="B1" r:id="rId1" xr:uid="{3B915118-08BB-499F-9FAD-CB6F365CC0B2}"/>
    <hyperlink ref="B2" r:id="rId2" xr:uid="{32A3532D-B8DC-4846-AEF5-A9636008849F}"/>
    <hyperlink ref="M1" r:id="rId3" xr:uid="{913176A5-BDC9-4164-B27F-533C26535665}"/>
  </hyperlinks>
  <pageMargins left="0.7" right="0.7" top="0.75" bottom="0.75" header="0.3" footer="0.3"/>
  <pageSetup orientation="portrait" horizontalDpi="1200" verticalDpi="1200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BD475-5B11-4E81-813B-23510C6C780E}">
  <dimension ref="A2:AI109"/>
  <sheetViews>
    <sheetView topLeftCell="H31" zoomScale="64" zoomScaleNormal="52" workbookViewId="0">
      <selection activeCell="S43" sqref="S43:AA62"/>
    </sheetView>
  </sheetViews>
  <sheetFormatPr defaultRowHeight="14.4" x14ac:dyDescent="0.3"/>
  <cols>
    <col min="1" max="1" width="50.6640625" customWidth="1"/>
    <col min="2" max="6" width="12" bestFit="1" customWidth="1"/>
    <col min="7" max="8" width="12.109375" bestFit="1" customWidth="1"/>
    <col min="10" max="10" width="9" bestFit="1" customWidth="1"/>
    <col min="11" max="11" width="12.109375" bestFit="1" customWidth="1"/>
    <col min="12" max="12" width="23.44140625" bestFit="1" customWidth="1"/>
    <col min="13" max="13" width="13.33203125" bestFit="1" customWidth="1"/>
    <col min="14" max="14" width="12.109375" bestFit="1" customWidth="1"/>
    <col min="15" max="15" width="18.33203125" bestFit="1" customWidth="1"/>
    <col min="17" max="18" width="9" bestFit="1" customWidth="1"/>
    <col min="19" max="19" width="29.5546875" bestFit="1" customWidth="1"/>
    <col min="20" max="20" width="26.44140625" bestFit="1" customWidth="1"/>
    <col min="21" max="22" width="23.44140625" bestFit="1" customWidth="1"/>
    <col min="23" max="23" width="15" bestFit="1" customWidth="1"/>
    <col min="24" max="25" width="14.77734375" bestFit="1" customWidth="1"/>
    <col min="26" max="27" width="14.88671875" bestFit="1" customWidth="1"/>
    <col min="28" max="28" width="15" bestFit="1" customWidth="1"/>
    <col min="29" max="30" width="13" bestFit="1" customWidth="1"/>
    <col min="31" max="31" width="9" bestFit="1" customWidth="1"/>
    <col min="32" max="32" width="10" bestFit="1" customWidth="1"/>
    <col min="33" max="35" width="9" bestFit="1" customWidth="1"/>
  </cols>
  <sheetData>
    <row r="2" spans="1:21" x14ac:dyDescent="0.3">
      <c r="A2" s="2"/>
      <c r="B2" s="4">
        <v>2017</v>
      </c>
      <c r="C2" s="4">
        <v>2018</v>
      </c>
      <c r="D2" s="4">
        <v>2019</v>
      </c>
      <c r="E2" s="4">
        <v>2020</v>
      </c>
      <c r="F2" s="4">
        <v>2021</v>
      </c>
      <c r="G2" s="4">
        <v>2022</v>
      </c>
      <c r="H2" s="4">
        <v>2023</v>
      </c>
    </row>
    <row r="3" spans="1:21" x14ac:dyDescent="0.3">
      <c r="A3" s="3" t="s">
        <v>55</v>
      </c>
      <c r="B3" s="4">
        <v>3203518.8095999998</v>
      </c>
      <c r="C3" s="4">
        <v>3443436.0612999997</v>
      </c>
      <c r="D3" s="4">
        <v>3931993.8734999993</v>
      </c>
      <c r="E3" s="4">
        <v>4651135.985799999</v>
      </c>
      <c r="F3" s="4">
        <v>5084898.1952</v>
      </c>
      <c r="G3" s="14">
        <v>4887431.2076999992</v>
      </c>
      <c r="H3" s="4">
        <v>6420697.0851999996</v>
      </c>
    </row>
    <row r="4" spans="1:21" ht="28.8" x14ac:dyDescent="0.3">
      <c r="A4" s="2" t="s">
        <v>56</v>
      </c>
      <c r="B4">
        <v>99250.789000000004</v>
      </c>
      <c r="C4">
        <v>101730.659</v>
      </c>
      <c r="D4">
        <v>106096.0968</v>
      </c>
      <c r="E4">
        <v>88944.007500000007</v>
      </c>
      <c r="F4">
        <v>36587.927300000003</v>
      </c>
      <c r="G4" s="15">
        <v>17258.210999999999</v>
      </c>
      <c r="H4">
        <v>9915.9050000000007</v>
      </c>
    </row>
    <row r="5" spans="1:21" ht="28.8" x14ac:dyDescent="0.3">
      <c r="A5" s="2" t="s">
        <v>57</v>
      </c>
      <c r="B5">
        <v>46096.772799999999</v>
      </c>
      <c r="C5">
        <v>46458.927799999998</v>
      </c>
      <c r="D5">
        <v>46863.683599999997</v>
      </c>
      <c r="E5">
        <v>43561.595300000001</v>
      </c>
      <c r="F5">
        <v>16423.3986</v>
      </c>
      <c r="G5" s="15">
        <v>9798.4770000000008</v>
      </c>
      <c r="H5">
        <v>9849.5840000000007</v>
      </c>
    </row>
    <row r="6" spans="1:21" x14ac:dyDescent="0.3">
      <c r="A6" s="2" t="s">
        <v>58</v>
      </c>
      <c r="B6" t="s">
        <v>38</v>
      </c>
      <c r="C6" t="s">
        <v>38</v>
      </c>
      <c r="D6" t="s">
        <v>38</v>
      </c>
      <c r="E6" t="s">
        <v>38</v>
      </c>
      <c r="F6">
        <v>90460.800000000003</v>
      </c>
      <c r="G6" s="15">
        <v>148654.07</v>
      </c>
      <c r="H6">
        <v>182041.84</v>
      </c>
    </row>
    <row r="7" spans="1:21" ht="28.8" x14ac:dyDescent="0.3">
      <c r="A7" s="2" t="s">
        <v>59</v>
      </c>
      <c r="B7">
        <v>403486.82140000002</v>
      </c>
      <c r="C7">
        <v>409376.54129999998</v>
      </c>
      <c r="D7">
        <v>509356.15740000003</v>
      </c>
      <c r="E7">
        <v>563564.26899999997</v>
      </c>
      <c r="F7">
        <v>699668.39569999999</v>
      </c>
      <c r="G7" s="15">
        <v>801805.75509999995</v>
      </c>
      <c r="H7">
        <v>847723.47109999997</v>
      </c>
    </row>
    <row r="9" spans="1:21" ht="86.4" x14ac:dyDescent="0.3">
      <c r="J9" s="2"/>
      <c r="K9" s="3" t="s">
        <v>44</v>
      </c>
      <c r="L9" s="2" t="s">
        <v>5</v>
      </c>
      <c r="M9" s="2" t="s">
        <v>6</v>
      </c>
      <c r="N9" s="2" t="s">
        <v>37</v>
      </c>
      <c r="O9" s="2" t="s">
        <v>7</v>
      </c>
      <c r="T9" t="s">
        <v>60</v>
      </c>
    </row>
    <row r="10" spans="1:21" ht="15" thickBot="1" x14ac:dyDescent="0.35">
      <c r="J10" s="4">
        <v>2017</v>
      </c>
      <c r="K10" s="4">
        <v>3203518.8095999998</v>
      </c>
      <c r="L10">
        <v>99250.789000000004</v>
      </c>
      <c r="M10">
        <v>46096.772799999999</v>
      </c>
      <c r="N10">
        <v>0</v>
      </c>
      <c r="O10">
        <v>403486.82140000002</v>
      </c>
    </row>
    <row r="11" spans="1:21" x14ac:dyDescent="0.3">
      <c r="J11" s="4">
        <v>2018</v>
      </c>
      <c r="K11" s="4">
        <v>3443436.0612999997</v>
      </c>
      <c r="L11">
        <v>101730.659</v>
      </c>
      <c r="M11">
        <v>46458.927799999998</v>
      </c>
      <c r="N11">
        <v>0</v>
      </c>
      <c r="O11">
        <v>409376.54129999998</v>
      </c>
      <c r="T11" s="33" t="s">
        <v>61</v>
      </c>
      <c r="U11" s="33"/>
    </row>
    <row r="12" spans="1:21" x14ac:dyDescent="0.3">
      <c r="J12" s="4">
        <v>2019</v>
      </c>
      <c r="K12" s="4">
        <v>3931993.8734999993</v>
      </c>
      <c r="L12">
        <v>106096.0968</v>
      </c>
      <c r="M12">
        <v>46863.683599999997</v>
      </c>
      <c r="N12">
        <v>0</v>
      </c>
      <c r="O12">
        <v>509356.15740000003</v>
      </c>
      <c r="T12" s="30" t="s">
        <v>62</v>
      </c>
      <c r="U12" s="30">
        <v>0.95689187740319892</v>
      </c>
    </row>
    <row r="13" spans="1:21" x14ac:dyDescent="0.3">
      <c r="J13" s="4">
        <v>2020</v>
      </c>
      <c r="K13" s="4">
        <v>4651135.985799999</v>
      </c>
      <c r="L13">
        <v>88944.007500000007</v>
      </c>
      <c r="M13">
        <v>43561.595300000001</v>
      </c>
      <c r="N13">
        <v>0</v>
      </c>
      <c r="O13">
        <v>563564.26899999997</v>
      </c>
      <c r="T13" s="30" t="s">
        <v>63</v>
      </c>
      <c r="U13" s="30">
        <v>0.91564206504021872</v>
      </c>
    </row>
    <row r="14" spans="1:21" x14ac:dyDescent="0.3">
      <c r="J14" s="4">
        <v>2021</v>
      </c>
      <c r="K14" s="4">
        <v>5084898.1952</v>
      </c>
      <c r="L14">
        <v>36587.927300000003</v>
      </c>
      <c r="M14">
        <v>16423.3986</v>
      </c>
      <c r="N14">
        <v>90460.800000000003</v>
      </c>
      <c r="O14">
        <v>699668.39569999999</v>
      </c>
      <c r="T14" s="30" t="s">
        <v>64</v>
      </c>
      <c r="U14" s="30">
        <v>0.74692619512065628</v>
      </c>
    </row>
    <row r="15" spans="1:21" x14ac:dyDescent="0.3">
      <c r="J15" s="4">
        <v>2022</v>
      </c>
      <c r="K15" s="14">
        <v>4887431.2076999992</v>
      </c>
      <c r="L15" s="15">
        <v>17258.210999999999</v>
      </c>
      <c r="M15" s="15">
        <v>9798.4770000000008</v>
      </c>
      <c r="N15" s="15">
        <v>148654.07</v>
      </c>
      <c r="O15" s="15">
        <v>801805.75509999995</v>
      </c>
      <c r="T15" s="30" t="s">
        <v>65</v>
      </c>
      <c r="U15" s="30">
        <v>555720.54456632282</v>
      </c>
    </row>
    <row r="16" spans="1:21" ht="15" thickBot="1" x14ac:dyDescent="0.35">
      <c r="J16" s="4">
        <v>2023</v>
      </c>
      <c r="K16" s="4">
        <v>6420697.0851999996</v>
      </c>
      <c r="L16">
        <v>9915.9050000000007</v>
      </c>
      <c r="M16">
        <v>9849.5840000000007</v>
      </c>
      <c r="N16">
        <v>182041.84</v>
      </c>
      <c r="O16">
        <v>847723.47109999997</v>
      </c>
      <c r="T16" s="31" t="s">
        <v>66</v>
      </c>
      <c r="U16" s="31">
        <v>7</v>
      </c>
    </row>
    <row r="18" spans="20:28" ht="15" thickBot="1" x14ac:dyDescent="0.35">
      <c r="T18" t="s">
        <v>67</v>
      </c>
    </row>
    <row r="19" spans="20:28" x14ac:dyDescent="0.3">
      <c r="T19" s="32"/>
      <c r="U19" s="32" t="s">
        <v>71</v>
      </c>
      <c r="V19" s="32" t="s">
        <v>72</v>
      </c>
      <c r="W19" s="32" t="s">
        <v>73</v>
      </c>
      <c r="X19" s="32" t="s">
        <v>74</v>
      </c>
      <c r="Y19" s="32" t="s">
        <v>75</v>
      </c>
    </row>
    <row r="20" spans="20:28" x14ac:dyDescent="0.3">
      <c r="T20" s="30" t="s">
        <v>68</v>
      </c>
      <c r="U20" s="30">
        <v>4</v>
      </c>
      <c r="V20" s="30">
        <v>6704134168795.0361</v>
      </c>
      <c r="W20" s="30">
        <v>1676033542198.76</v>
      </c>
      <c r="X20" s="30">
        <v>5.4271247006980587</v>
      </c>
      <c r="Y20" s="30">
        <v>0.16159960872888388</v>
      </c>
    </row>
    <row r="21" spans="20:28" x14ac:dyDescent="0.3">
      <c r="T21" s="30" t="s">
        <v>69</v>
      </c>
      <c r="U21" s="30">
        <v>2</v>
      </c>
      <c r="V21" s="30">
        <v>617650647306.18066</v>
      </c>
      <c r="W21" s="30">
        <v>308825323653.09033</v>
      </c>
      <c r="X21" s="30"/>
      <c r="Y21" s="30"/>
    </row>
    <row r="22" spans="20:28" ht="15" thickBot="1" x14ac:dyDescent="0.35">
      <c r="T22" s="31" t="s">
        <v>70</v>
      </c>
      <c r="U22" s="31">
        <v>6</v>
      </c>
      <c r="V22" s="31">
        <v>7321784816101.2168</v>
      </c>
      <c r="W22" s="31"/>
      <c r="X22" s="31"/>
      <c r="Y22" s="31"/>
    </row>
    <row r="23" spans="20:28" ht="15" thickBot="1" x14ac:dyDescent="0.35"/>
    <row r="24" spans="20:28" x14ac:dyDescent="0.3">
      <c r="T24" s="32"/>
      <c r="U24" s="32" t="s">
        <v>76</v>
      </c>
      <c r="V24" s="32" t="s">
        <v>65</v>
      </c>
      <c r="W24" s="32" t="s">
        <v>77</v>
      </c>
      <c r="X24" s="32" t="s">
        <v>78</v>
      </c>
      <c r="Y24" s="32" t="s">
        <v>79</v>
      </c>
      <c r="Z24" s="32" t="s">
        <v>80</v>
      </c>
      <c r="AA24" s="32" t="s">
        <v>81</v>
      </c>
      <c r="AB24" s="32" t="s">
        <v>82</v>
      </c>
    </row>
    <row r="25" spans="20:28" ht="28.8" x14ac:dyDescent="0.3">
      <c r="T25" s="34" t="s">
        <v>83</v>
      </c>
      <c r="U25" s="30">
        <v>-460971.66713352641</v>
      </c>
      <c r="V25" s="30">
        <v>4605334.9108278798</v>
      </c>
      <c r="W25" s="30">
        <v>-0.10009514531716428</v>
      </c>
      <c r="X25" s="30">
        <v>0.92939866243834535</v>
      </c>
      <c r="Y25" s="30">
        <v>-20276128.492617603</v>
      </c>
      <c r="Z25" s="30">
        <v>19354185.158350553</v>
      </c>
      <c r="AA25" s="30">
        <v>-20276128.492617603</v>
      </c>
      <c r="AB25" s="30">
        <v>19354185.158350553</v>
      </c>
    </row>
    <row r="26" spans="20:28" ht="72" x14ac:dyDescent="0.3">
      <c r="T26" s="34" t="s">
        <v>84</v>
      </c>
      <c r="U26" s="30">
        <v>-48.962367172882992</v>
      </c>
      <c r="V26" s="30">
        <v>69.201065631270083</v>
      </c>
      <c r="W26" s="30">
        <v>-0.70753776298436399</v>
      </c>
      <c r="X26" s="30">
        <v>0.55256838291480959</v>
      </c>
      <c r="Y26" s="30">
        <v>-346.71052111283899</v>
      </c>
      <c r="Z26" s="30">
        <v>248.78578676707303</v>
      </c>
      <c r="AA26" s="30">
        <v>-346.71052111283899</v>
      </c>
      <c r="AB26" s="30">
        <v>248.78578676707303</v>
      </c>
    </row>
    <row r="27" spans="20:28" ht="43.2" x14ac:dyDescent="0.3">
      <c r="T27" s="34" t="s">
        <v>85</v>
      </c>
      <c r="U27" s="30">
        <v>124.47645935026949</v>
      </c>
      <c r="V27" s="30">
        <v>126.07470585871364</v>
      </c>
      <c r="W27" s="30">
        <v>0.98732302012875417</v>
      </c>
      <c r="X27" s="30">
        <v>0.42756011714684716</v>
      </c>
      <c r="Y27" s="30">
        <v>-417.97921796508547</v>
      </c>
      <c r="Z27" s="30">
        <v>666.9321366656244</v>
      </c>
      <c r="AA27" s="30">
        <v>-417.97921796508547</v>
      </c>
      <c r="AB27" s="30">
        <v>666.9321366656244</v>
      </c>
    </row>
    <row r="28" spans="20:28" ht="43.2" x14ac:dyDescent="0.3">
      <c r="T28" s="34" t="s">
        <v>86</v>
      </c>
      <c r="U28" s="30">
        <v>-1.91579819694693</v>
      </c>
      <c r="V28" s="30">
        <v>14.977991621318695</v>
      </c>
      <c r="W28" s="30">
        <v>-0.12790754898140747</v>
      </c>
      <c r="X28" s="30">
        <v>0.90992337545481239</v>
      </c>
      <c r="Y28" s="30">
        <v>-66.360894732578416</v>
      </c>
      <c r="Z28" s="30">
        <v>62.529298338684548</v>
      </c>
      <c r="AA28" s="30">
        <v>-66.360894732578416</v>
      </c>
      <c r="AB28" s="30">
        <v>62.529298338684548</v>
      </c>
    </row>
    <row r="29" spans="20:28" ht="58.2" thickBot="1" x14ac:dyDescent="0.35">
      <c r="T29" s="35" t="s">
        <v>87</v>
      </c>
      <c r="U29" s="31">
        <v>7.2968408480487179</v>
      </c>
      <c r="V29" s="31">
        <v>4.6059521231751317</v>
      </c>
      <c r="W29" s="31">
        <v>1.5842198644085366</v>
      </c>
      <c r="X29" s="31">
        <v>0.25399953739672887</v>
      </c>
      <c r="Y29" s="31">
        <v>-12.5209716278261</v>
      </c>
      <c r="Z29" s="31">
        <v>27.114653323923534</v>
      </c>
      <c r="AA29" s="31">
        <v>-12.5209716278261</v>
      </c>
      <c r="AB29" s="31">
        <v>27.114653323923534</v>
      </c>
    </row>
    <row r="43" spans="10:20" ht="25.5" customHeight="1" x14ac:dyDescent="0.3">
      <c r="J43" s="2"/>
      <c r="K43" s="3" t="s">
        <v>44</v>
      </c>
      <c r="L43" s="2" t="s">
        <v>5</v>
      </c>
      <c r="M43" s="2" t="s">
        <v>6</v>
      </c>
      <c r="N43" s="2" t="s">
        <v>7</v>
      </c>
      <c r="S43" s="7" t="s">
        <v>60</v>
      </c>
    </row>
    <row r="44" spans="10:20" ht="15" thickBot="1" x14ac:dyDescent="0.35">
      <c r="J44" s="4">
        <v>2017</v>
      </c>
      <c r="K44" s="4">
        <v>3203518.8095999998</v>
      </c>
      <c r="L44">
        <v>99250.789000000004</v>
      </c>
      <c r="M44">
        <v>46096.772799999999</v>
      </c>
      <c r="N44">
        <v>403486.82140000002</v>
      </c>
    </row>
    <row r="45" spans="10:20" x14ac:dyDescent="0.3">
      <c r="J45" s="4">
        <v>2018</v>
      </c>
      <c r="K45" s="4">
        <v>3443436.0612999997</v>
      </c>
      <c r="L45">
        <v>101730.659</v>
      </c>
      <c r="M45">
        <v>46458.927799999998</v>
      </c>
      <c r="N45">
        <v>409376.54129999998</v>
      </c>
      <c r="S45" s="33" t="s">
        <v>61</v>
      </c>
      <c r="T45" s="33"/>
    </row>
    <row r="46" spans="10:20" x14ac:dyDescent="0.3">
      <c r="J46" s="4">
        <v>2019</v>
      </c>
      <c r="K46" s="4">
        <v>3931993.8734999993</v>
      </c>
      <c r="L46">
        <v>106096.0968</v>
      </c>
      <c r="M46">
        <v>46863.683599999997</v>
      </c>
      <c r="N46">
        <v>509356.15740000003</v>
      </c>
      <c r="S46" s="30" t="s">
        <v>62</v>
      </c>
      <c r="T46" s="30">
        <v>0.95653123458963651</v>
      </c>
    </row>
    <row r="47" spans="10:20" x14ac:dyDescent="0.3">
      <c r="J47" s="4">
        <v>2020</v>
      </c>
      <c r="K47" s="4">
        <v>4651135.985799999</v>
      </c>
      <c r="L47">
        <v>88944.007500000007</v>
      </c>
      <c r="M47">
        <v>43561.595300000001</v>
      </c>
      <c r="N47">
        <v>563564.26899999997</v>
      </c>
      <c r="S47" s="30" t="s">
        <v>63</v>
      </c>
      <c r="T47" s="30">
        <v>0.9149520027455742</v>
      </c>
    </row>
    <row r="48" spans="10:20" x14ac:dyDescent="0.3">
      <c r="J48" s="4">
        <v>2021</v>
      </c>
      <c r="K48" s="4">
        <v>5084898.1952</v>
      </c>
      <c r="L48">
        <v>36587.927300000003</v>
      </c>
      <c r="M48">
        <v>16423.3986</v>
      </c>
      <c r="N48">
        <v>699668.39569999999</v>
      </c>
      <c r="S48" s="30" t="s">
        <v>64</v>
      </c>
      <c r="T48" s="30">
        <v>0.82990400549114851</v>
      </c>
    </row>
    <row r="49" spans="10:27" x14ac:dyDescent="0.3">
      <c r="J49" s="4">
        <v>2022</v>
      </c>
      <c r="K49" s="14">
        <v>4887431.2076999992</v>
      </c>
      <c r="L49" s="15">
        <v>17258.210999999999</v>
      </c>
      <c r="M49" s="15">
        <v>9798.4770000000008</v>
      </c>
      <c r="N49" s="15">
        <v>801805.75509999995</v>
      </c>
      <c r="S49" s="30" t="s">
        <v>65</v>
      </c>
      <c r="T49" s="30">
        <v>455595.99608178908</v>
      </c>
    </row>
    <row r="50" spans="10:27" ht="15" thickBot="1" x14ac:dyDescent="0.35">
      <c r="J50" s="4">
        <v>2023</v>
      </c>
      <c r="K50" s="4">
        <v>6420697.0851999996</v>
      </c>
      <c r="L50">
        <v>9915.9050000000007</v>
      </c>
      <c r="M50">
        <v>9849.5840000000007</v>
      </c>
      <c r="N50">
        <v>847723.47109999997</v>
      </c>
      <c r="S50" s="31" t="s">
        <v>66</v>
      </c>
      <c r="T50" s="31">
        <v>7</v>
      </c>
    </row>
    <row r="52" spans="10:27" ht="15" thickBot="1" x14ac:dyDescent="0.35">
      <c r="S52" t="s">
        <v>67</v>
      </c>
    </row>
    <row r="53" spans="10:27" x14ac:dyDescent="0.3">
      <c r="S53" s="32"/>
      <c r="T53" s="32" t="s">
        <v>71</v>
      </c>
      <c r="U53" s="32" t="s">
        <v>72</v>
      </c>
      <c r="V53" s="32" t="s">
        <v>73</v>
      </c>
      <c r="W53" s="32" t="s">
        <v>74</v>
      </c>
      <c r="X53" s="32" t="s">
        <v>75</v>
      </c>
    </row>
    <row r="54" spans="10:27" x14ac:dyDescent="0.3">
      <c r="S54" s="30" t="s">
        <v>68</v>
      </c>
      <c r="T54" s="30">
        <v>3</v>
      </c>
      <c r="U54" s="30">
        <v>6699081681163.9443</v>
      </c>
      <c r="V54" s="30">
        <v>2233027227054.6499</v>
      </c>
      <c r="W54" s="30">
        <v>10.758066412880302</v>
      </c>
      <c r="X54" s="30">
        <v>4.1014905658941392E-2</v>
      </c>
    </row>
    <row r="55" spans="10:27" x14ac:dyDescent="0.3">
      <c r="S55" s="30" t="s">
        <v>69</v>
      </c>
      <c r="T55" s="30">
        <v>3</v>
      </c>
      <c r="U55" s="30">
        <v>622703134937.27271</v>
      </c>
      <c r="V55" s="30">
        <v>207567711645.75757</v>
      </c>
      <c r="W55" s="30"/>
      <c r="X55" s="30"/>
    </row>
    <row r="56" spans="10:27" ht="15" thickBot="1" x14ac:dyDescent="0.35">
      <c r="S56" s="31" t="s">
        <v>70</v>
      </c>
      <c r="T56" s="31">
        <v>6</v>
      </c>
      <c r="U56" s="31">
        <v>7321784816101.2168</v>
      </c>
      <c r="V56" s="31"/>
      <c r="W56" s="31"/>
      <c r="X56" s="31"/>
    </row>
    <row r="57" spans="10:27" ht="15" thickBot="1" x14ac:dyDescent="0.35"/>
    <row r="58" spans="10:27" x14ac:dyDescent="0.3">
      <c r="S58" s="32"/>
      <c r="T58" s="32" t="s">
        <v>76</v>
      </c>
      <c r="U58" s="32" t="s">
        <v>65</v>
      </c>
      <c r="V58" s="32" t="s">
        <v>77</v>
      </c>
      <c r="W58" s="32" t="s">
        <v>78</v>
      </c>
      <c r="X58" s="32" t="s">
        <v>79</v>
      </c>
      <c r="Y58" s="32" t="s">
        <v>80</v>
      </c>
      <c r="Z58" s="32" t="s">
        <v>98</v>
      </c>
      <c r="AA58" s="32" t="s">
        <v>99</v>
      </c>
    </row>
    <row r="59" spans="10:27" ht="30.75" customHeight="1" x14ac:dyDescent="0.3">
      <c r="S59" s="34" t="s">
        <v>83</v>
      </c>
      <c r="T59" s="30">
        <v>-755657.60856035538</v>
      </c>
      <c r="U59" s="30">
        <v>3269172.9895421374</v>
      </c>
      <c r="V59" s="30">
        <v>-0.23114641255683099</v>
      </c>
      <c r="W59" s="30">
        <v>0.83206870403174626</v>
      </c>
      <c r="X59" s="30">
        <v>-11159625.110462029</v>
      </c>
      <c r="Y59" s="30">
        <v>9648309.8933413178</v>
      </c>
      <c r="Z59" s="30">
        <v>-11159625.110462029</v>
      </c>
      <c r="AA59" s="30">
        <v>9648309.8933413178</v>
      </c>
    </row>
    <row r="60" spans="10:27" ht="30.75" customHeight="1" x14ac:dyDescent="0.3">
      <c r="S60" s="34" t="s">
        <v>100</v>
      </c>
      <c r="T60" s="30">
        <v>-44.226135724063397</v>
      </c>
      <c r="U60" s="30">
        <v>47.927938309230626</v>
      </c>
      <c r="V60" s="30">
        <v>-0.92276315827976507</v>
      </c>
      <c r="W60" s="30">
        <v>0.42418765871663616</v>
      </c>
      <c r="X60" s="30">
        <v>-196.75422591613994</v>
      </c>
      <c r="Y60" s="30">
        <v>108.30195446801315</v>
      </c>
      <c r="Z60" s="30">
        <v>-196.75422591613994</v>
      </c>
      <c r="AA60" s="30">
        <v>108.30195446801315</v>
      </c>
    </row>
    <row r="61" spans="10:27" ht="30.75" customHeight="1" x14ac:dyDescent="0.3">
      <c r="S61" s="34" t="s">
        <v>101</v>
      </c>
      <c r="T61" s="30">
        <v>121.15219799536172</v>
      </c>
      <c r="U61" s="30">
        <v>101.13974202854972</v>
      </c>
      <c r="V61" s="30">
        <v>1.1978693594172198</v>
      </c>
      <c r="W61" s="30">
        <v>0.31697798842382474</v>
      </c>
      <c r="X61" s="30">
        <v>-200.71960034074382</v>
      </c>
      <c r="Y61" s="30">
        <v>443.02399633146729</v>
      </c>
      <c r="Z61" s="30">
        <v>-200.71960034074382</v>
      </c>
      <c r="AA61" s="30">
        <v>443.02399633146729</v>
      </c>
    </row>
    <row r="62" spans="10:27" ht="33.75" customHeight="1" thickBot="1" x14ac:dyDescent="0.35">
      <c r="S62" s="35" t="s">
        <v>113</v>
      </c>
      <c r="T62" s="31">
        <v>7.2511491143628648</v>
      </c>
      <c r="U62" s="31">
        <v>3.7647206412629868</v>
      </c>
      <c r="V62" s="31">
        <v>1.9260789326270575</v>
      </c>
      <c r="W62" s="31">
        <v>0.14974120962541373</v>
      </c>
      <c r="X62" s="31">
        <v>-4.729872180849843</v>
      </c>
      <c r="Y62" s="31">
        <v>19.232170409575573</v>
      </c>
      <c r="Z62" s="31">
        <v>-4.729872180849843</v>
      </c>
      <c r="AA62" s="31">
        <v>19.232170409575573</v>
      </c>
    </row>
    <row r="72" spans="1:25" x14ac:dyDescent="0.3">
      <c r="A72" s="2"/>
      <c r="B72" s="4"/>
      <c r="C72" s="4"/>
      <c r="D72" s="4"/>
      <c r="E72" s="4"/>
      <c r="F72" s="4"/>
      <c r="G72" s="4"/>
      <c r="H72" s="4"/>
    </row>
    <row r="73" spans="1:25" x14ac:dyDescent="0.3">
      <c r="A73" s="3"/>
      <c r="B73" s="4"/>
      <c r="C73" s="4"/>
      <c r="D73" s="4"/>
      <c r="E73" s="4"/>
      <c r="F73" s="4"/>
      <c r="G73" s="14"/>
      <c r="H73" s="4"/>
      <c r="L73" s="2"/>
      <c r="M73" s="3"/>
      <c r="N73" s="2"/>
      <c r="O73" s="2"/>
      <c r="P73" s="2"/>
      <c r="Q73" s="2"/>
      <c r="R73" s="2"/>
      <c r="S73" s="2"/>
      <c r="T73" s="16"/>
      <c r="U73" s="16"/>
      <c r="V73" s="16"/>
      <c r="W73" s="16"/>
      <c r="X73" s="2"/>
      <c r="Y73" s="2"/>
    </row>
    <row r="74" spans="1:25" x14ac:dyDescent="0.3">
      <c r="A74" s="2"/>
      <c r="G74" s="15"/>
      <c r="L74" s="4"/>
      <c r="M74" s="4"/>
      <c r="T74" s="15"/>
      <c r="U74" s="15"/>
      <c r="V74" s="15"/>
      <c r="W74" s="15"/>
    </row>
    <row r="75" spans="1:25" x14ac:dyDescent="0.3">
      <c r="A75" s="2"/>
      <c r="G75" s="15"/>
      <c r="L75" s="4"/>
      <c r="M75" s="4"/>
      <c r="T75" s="15"/>
      <c r="U75" s="15"/>
      <c r="V75" s="15"/>
      <c r="W75" s="15"/>
    </row>
    <row r="76" spans="1:25" x14ac:dyDescent="0.3">
      <c r="A76" s="2"/>
      <c r="G76" s="15"/>
      <c r="L76" s="4"/>
      <c r="M76" s="4"/>
      <c r="T76" s="15"/>
      <c r="U76" s="15"/>
      <c r="V76" s="15"/>
      <c r="W76" s="15"/>
    </row>
    <row r="77" spans="1:25" x14ac:dyDescent="0.3">
      <c r="A77" s="2"/>
      <c r="G77" s="15"/>
      <c r="L77" s="4"/>
      <c r="M77" s="4"/>
      <c r="T77" s="15"/>
      <c r="U77" s="15"/>
      <c r="V77" s="15"/>
      <c r="W77" s="15"/>
    </row>
    <row r="78" spans="1:25" x14ac:dyDescent="0.3">
      <c r="A78" s="2"/>
      <c r="G78" s="15"/>
      <c r="L78" s="4"/>
      <c r="M78" s="4"/>
      <c r="T78" s="14"/>
      <c r="U78" s="15"/>
      <c r="V78" s="15"/>
      <c r="W78" s="15"/>
    </row>
    <row r="79" spans="1:25" x14ac:dyDescent="0.3">
      <c r="A79" s="2"/>
      <c r="G79" s="15"/>
      <c r="L79" s="4"/>
      <c r="M79" s="14"/>
      <c r="N79" s="15"/>
      <c r="O79" s="15"/>
      <c r="P79" s="15"/>
      <c r="Q79" s="15"/>
      <c r="R79" s="15"/>
      <c r="S79" s="15"/>
      <c r="T79" s="15"/>
      <c r="U79" s="15"/>
      <c r="V79" s="15"/>
      <c r="W79" s="15"/>
    </row>
    <row r="80" spans="1:25" x14ac:dyDescent="0.3">
      <c r="A80" s="16"/>
      <c r="B80" s="15"/>
      <c r="C80" s="15"/>
      <c r="D80" s="15"/>
      <c r="E80" s="15"/>
      <c r="F80" s="14"/>
      <c r="G80" s="15"/>
      <c r="H80" s="15"/>
      <c r="L80" s="4"/>
      <c r="M80" s="4"/>
      <c r="T80" s="15"/>
      <c r="U80" s="15"/>
      <c r="V80" s="15"/>
      <c r="W80" s="15"/>
    </row>
    <row r="81" spans="1:35" x14ac:dyDescent="0.3">
      <c r="A81" s="16"/>
      <c r="B81" s="15"/>
      <c r="C81" s="15"/>
      <c r="D81" s="15"/>
      <c r="E81" s="15"/>
      <c r="F81" s="15"/>
      <c r="G81" s="15"/>
      <c r="H81" s="15"/>
    </row>
    <row r="82" spans="1:35" ht="15" thickBot="1" x14ac:dyDescent="0.35">
      <c r="A82" s="16"/>
      <c r="B82" s="15"/>
      <c r="C82" s="15"/>
      <c r="D82" s="15"/>
      <c r="E82" s="15"/>
      <c r="F82" s="15"/>
      <c r="G82" s="15"/>
      <c r="H82" s="15"/>
    </row>
    <row r="83" spans="1:35" x14ac:dyDescent="0.3">
      <c r="A83" s="16"/>
      <c r="B83" s="15"/>
      <c r="C83" s="15"/>
      <c r="D83" s="15"/>
      <c r="E83" s="15"/>
      <c r="F83" s="15"/>
      <c r="G83" s="15"/>
      <c r="H83" s="15"/>
      <c r="AA83" s="33"/>
      <c r="AB83" s="33"/>
    </row>
    <row r="84" spans="1:35" x14ac:dyDescent="0.3">
      <c r="A84" s="2"/>
      <c r="AA84" s="30"/>
      <c r="AB84" s="30"/>
    </row>
    <row r="85" spans="1:35" x14ac:dyDescent="0.3">
      <c r="A85" s="2"/>
      <c r="AA85" s="30"/>
      <c r="AB85" s="30"/>
    </row>
    <row r="86" spans="1:35" x14ac:dyDescent="0.3">
      <c r="AA86" s="30"/>
      <c r="AB86" s="30"/>
    </row>
    <row r="87" spans="1:35" x14ac:dyDescent="0.3">
      <c r="AA87" s="30"/>
      <c r="AB87" s="30"/>
    </row>
    <row r="88" spans="1:35" ht="15" thickBot="1" x14ac:dyDescent="0.35">
      <c r="AA88" s="31"/>
      <c r="AB88" s="31"/>
    </row>
    <row r="90" spans="1:35" ht="15" thickBot="1" x14ac:dyDescent="0.35"/>
    <row r="91" spans="1:35" x14ac:dyDescent="0.3">
      <c r="AA91" s="32"/>
      <c r="AB91" s="32"/>
      <c r="AC91" s="32"/>
      <c r="AD91" s="32"/>
      <c r="AE91" s="32"/>
      <c r="AF91" s="32"/>
    </row>
    <row r="92" spans="1:35" x14ac:dyDescent="0.3">
      <c r="AA92" s="30"/>
      <c r="AB92" s="30"/>
      <c r="AC92" s="30"/>
      <c r="AD92" s="30"/>
      <c r="AE92" s="30"/>
      <c r="AF92" s="30"/>
    </row>
    <row r="93" spans="1:35" x14ac:dyDescent="0.3">
      <c r="AA93" s="30"/>
      <c r="AB93" s="30"/>
      <c r="AC93" s="30"/>
      <c r="AD93" s="30"/>
      <c r="AE93" s="30"/>
      <c r="AF93" s="30"/>
    </row>
    <row r="94" spans="1:35" ht="15" thickBot="1" x14ac:dyDescent="0.35">
      <c r="AA94" s="31"/>
      <c r="AB94" s="31"/>
      <c r="AC94" s="31"/>
      <c r="AD94" s="31"/>
      <c r="AE94" s="31"/>
      <c r="AF94" s="31"/>
    </row>
    <row r="95" spans="1:35" ht="15" thickBot="1" x14ac:dyDescent="0.35"/>
    <row r="96" spans="1:35" x14ac:dyDescent="0.3">
      <c r="AA96" s="32"/>
      <c r="AB96" s="32"/>
      <c r="AC96" s="32"/>
      <c r="AD96" s="32"/>
      <c r="AE96" s="32"/>
      <c r="AF96" s="32"/>
      <c r="AG96" s="32"/>
      <c r="AH96" s="32"/>
      <c r="AI96" s="32"/>
    </row>
    <row r="97" spans="27:35" x14ac:dyDescent="0.3">
      <c r="AA97" s="30"/>
      <c r="AB97" s="30"/>
      <c r="AC97" s="30"/>
      <c r="AD97" s="30"/>
      <c r="AE97" s="30"/>
      <c r="AF97" s="30"/>
      <c r="AG97" s="30"/>
      <c r="AH97" s="30"/>
      <c r="AI97" s="30"/>
    </row>
    <row r="98" spans="27:35" x14ac:dyDescent="0.3">
      <c r="AA98" s="30"/>
      <c r="AB98" s="30"/>
      <c r="AC98" s="30"/>
      <c r="AD98" s="30"/>
      <c r="AE98" s="30"/>
      <c r="AF98" s="30"/>
      <c r="AG98" s="30"/>
      <c r="AH98" s="30"/>
      <c r="AI98" s="30"/>
    </row>
    <row r="99" spans="27:35" x14ac:dyDescent="0.3">
      <c r="AA99" s="30"/>
      <c r="AB99" s="30"/>
      <c r="AC99" s="30"/>
      <c r="AD99" s="30"/>
      <c r="AE99" s="30"/>
      <c r="AF99" s="30"/>
      <c r="AG99" s="30"/>
      <c r="AH99" s="30"/>
      <c r="AI99" s="30"/>
    </row>
    <row r="100" spans="27:35" x14ac:dyDescent="0.3">
      <c r="AA100" s="30"/>
      <c r="AB100" s="30"/>
      <c r="AC100" s="30"/>
      <c r="AD100" s="30"/>
      <c r="AE100" s="30"/>
      <c r="AF100" s="30"/>
      <c r="AG100" s="30"/>
      <c r="AH100" s="30"/>
      <c r="AI100" s="30"/>
    </row>
    <row r="101" spans="27:35" x14ac:dyDescent="0.3">
      <c r="AA101" s="30"/>
      <c r="AB101" s="30"/>
      <c r="AC101" s="30"/>
      <c r="AD101" s="30"/>
      <c r="AE101" s="30"/>
      <c r="AF101" s="30"/>
      <c r="AG101" s="30"/>
      <c r="AH101" s="30"/>
      <c r="AI101" s="30"/>
    </row>
    <row r="102" spans="27:35" x14ac:dyDescent="0.3">
      <c r="AA102" s="30"/>
      <c r="AB102" s="30"/>
      <c r="AC102" s="30"/>
      <c r="AD102" s="30"/>
      <c r="AE102" s="30"/>
      <c r="AF102" s="30"/>
      <c r="AG102" s="30"/>
      <c r="AH102" s="30"/>
      <c r="AI102" s="30"/>
    </row>
    <row r="103" spans="27:35" x14ac:dyDescent="0.3">
      <c r="AA103" s="30"/>
      <c r="AB103" s="30"/>
      <c r="AC103" s="30"/>
      <c r="AD103" s="30"/>
      <c r="AE103" s="30"/>
      <c r="AF103" s="30"/>
      <c r="AG103" s="30"/>
      <c r="AH103" s="30"/>
      <c r="AI103" s="30"/>
    </row>
    <row r="104" spans="27:35" x14ac:dyDescent="0.3">
      <c r="AA104" s="30"/>
      <c r="AB104" s="30"/>
      <c r="AC104" s="30"/>
      <c r="AD104" s="30"/>
      <c r="AE104" s="30"/>
      <c r="AF104" s="30"/>
      <c r="AG104" s="30"/>
      <c r="AH104" s="30"/>
      <c r="AI104" s="30"/>
    </row>
    <row r="105" spans="27:35" x14ac:dyDescent="0.3">
      <c r="AA105" s="30"/>
      <c r="AB105" s="30"/>
      <c r="AC105" s="30"/>
      <c r="AD105" s="30"/>
      <c r="AE105" s="30"/>
      <c r="AF105" s="30"/>
      <c r="AG105" s="30"/>
      <c r="AH105" s="30"/>
      <c r="AI105" s="30"/>
    </row>
    <row r="106" spans="27:35" x14ac:dyDescent="0.3">
      <c r="AA106" s="30"/>
      <c r="AB106" s="30"/>
      <c r="AC106" s="30"/>
      <c r="AD106" s="30"/>
      <c r="AE106" s="30"/>
      <c r="AF106" s="30"/>
      <c r="AG106" s="30"/>
      <c r="AH106" s="30"/>
      <c r="AI106" s="30"/>
    </row>
    <row r="107" spans="27:35" x14ac:dyDescent="0.3">
      <c r="AA107" s="30"/>
      <c r="AB107" s="30"/>
      <c r="AC107" s="30"/>
      <c r="AD107" s="30"/>
      <c r="AE107" s="30"/>
      <c r="AF107" s="30"/>
      <c r="AG107" s="30"/>
      <c r="AH107" s="30"/>
      <c r="AI107" s="30"/>
    </row>
    <row r="108" spans="27:35" x14ac:dyDescent="0.3">
      <c r="AA108" s="30"/>
      <c r="AB108" s="30"/>
      <c r="AC108" s="30"/>
      <c r="AD108" s="30"/>
      <c r="AE108" s="30"/>
      <c r="AF108" s="30"/>
      <c r="AG108" s="30"/>
      <c r="AH108" s="30"/>
      <c r="AI108" s="30"/>
    </row>
    <row r="109" spans="27:35" ht="15" thickBot="1" x14ac:dyDescent="0.35">
      <c r="AA109" s="31"/>
      <c r="AB109" s="31"/>
      <c r="AC109" s="31"/>
      <c r="AD109" s="31"/>
      <c r="AE109" s="31"/>
      <c r="AF109" s="31"/>
      <c r="AG109" s="31"/>
      <c r="AH109" s="31"/>
      <c r="AI109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6C836-64B4-4C59-976D-19494C5654F3}">
  <dimension ref="A1:U51"/>
  <sheetViews>
    <sheetView zoomScale="56" workbookViewId="0">
      <selection activeCell="P40" sqref="P40"/>
    </sheetView>
  </sheetViews>
  <sheetFormatPr defaultRowHeight="14.4" x14ac:dyDescent="0.3"/>
  <cols>
    <col min="1" max="1" width="8.21875" bestFit="1" customWidth="1"/>
    <col min="2" max="2" width="35.33203125" customWidth="1"/>
    <col min="13" max="13" width="44.44140625" bestFit="1" customWidth="1"/>
    <col min="14" max="14" width="15.6640625" bestFit="1" customWidth="1"/>
    <col min="15" max="15" width="21" bestFit="1" customWidth="1"/>
    <col min="16" max="16" width="14.21875" bestFit="1" customWidth="1"/>
    <col min="17" max="17" width="12" bestFit="1" customWidth="1"/>
    <col min="18" max="18" width="13.5546875" bestFit="1" customWidth="1"/>
    <col min="19" max="19" width="12.6640625" bestFit="1" customWidth="1"/>
    <col min="20" max="20" width="13.88671875" bestFit="1" customWidth="1"/>
    <col min="21" max="21" width="14.109375" bestFit="1" customWidth="1"/>
  </cols>
  <sheetData>
    <row r="1" spans="1:19" x14ac:dyDescent="0.3">
      <c r="A1" s="2"/>
      <c r="B1" s="2"/>
      <c r="C1" s="4">
        <v>2017</v>
      </c>
      <c r="D1" s="4">
        <v>2018</v>
      </c>
      <c r="E1" s="4">
        <v>2019</v>
      </c>
      <c r="F1" s="4">
        <v>2020</v>
      </c>
      <c r="G1" s="4">
        <v>2021</v>
      </c>
      <c r="H1" s="4">
        <v>2022</v>
      </c>
      <c r="I1" s="4">
        <v>2023</v>
      </c>
    </row>
    <row r="2" spans="1:19" ht="57.6" x14ac:dyDescent="0.3">
      <c r="A2" s="3"/>
      <c r="B2" s="3" t="s">
        <v>44</v>
      </c>
      <c r="C2" s="4">
        <v>3203518.8095999998</v>
      </c>
      <c r="D2" s="4">
        <v>3443436.0612999997</v>
      </c>
      <c r="E2" s="4">
        <v>3931993.8734999993</v>
      </c>
      <c r="F2" s="4">
        <v>4651135.985799999</v>
      </c>
      <c r="G2" s="4">
        <v>5084898.1952</v>
      </c>
      <c r="H2" s="14">
        <v>4887431.2076999992</v>
      </c>
      <c r="I2" s="4">
        <v>6420697.0851999996</v>
      </c>
      <c r="L2" s="2"/>
      <c r="M2" s="3" t="s">
        <v>44</v>
      </c>
      <c r="N2" s="2" t="s">
        <v>103</v>
      </c>
      <c r="O2" s="2" t="s">
        <v>104</v>
      </c>
      <c r="P2" s="16" t="s">
        <v>105</v>
      </c>
      <c r="Q2" s="2" t="s">
        <v>102</v>
      </c>
      <c r="R2" s="26" t="s">
        <v>43</v>
      </c>
      <c r="S2" s="26" t="s">
        <v>50</v>
      </c>
    </row>
    <row r="3" spans="1:19" ht="28.8" x14ac:dyDescent="0.3">
      <c r="A3" s="43"/>
      <c r="B3" s="2" t="s">
        <v>103</v>
      </c>
      <c r="C3">
        <v>99250.789000000004</v>
      </c>
      <c r="D3">
        <v>101730.659</v>
      </c>
      <c r="E3">
        <v>106096.0968</v>
      </c>
      <c r="F3">
        <v>88944.007500000007</v>
      </c>
      <c r="G3">
        <v>36587.927300000003</v>
      </c>
      <c r="H3" s="15">
        <v>17258.210999999999</v>
      </c>
      <c r="I3">
        <v>9915.9050000000007</v>
      </c>
      <c r="L3" s="4">
        <v>2017</v>
      </c>
      <c r="M3" s="4">
        <v>3203518.8095999998</v>
      </c>
      <c r="N3">
        <v>99250.789000000004</v>
      </c>
      <c r="O3">
        <v>46096.772799999999</v>
      </c>
      <c r="P3">
        <v>403486.82140000002</v>
      </c>
      <c r="Q3">
        <v>121195.048</v>
      </c>
      <c r="R3" s="23">
        <v>1963937.4</v>
      </c>
      <c r="S3" s="23">
        <v>569551.97840000002</v>
      </c>
    </row>
    <row r="4" spans="1:19" x14ac:dyDescent="0.3">
      <c r="A4" s="43"/>
      <c r="B4" s="2" t="s">
        <v>104</v>
      </c>
      <c r="C4">
        <v>46096.772799999999</v>
      </c>
      <c r="D4">
        <v>46458.927799999998</v>
      </c>
      <c r="E4">
        <v>46863.683599999997</v>
      </c>
      <c r="F4">
        <v>43561.595300000001</v>
      </c>
      <c r="G4">
        <v>16423.3986</v>
      </c>
      <c r="H4" s="15">
        <v>9798.4770000000008</v>
      </c>
      <c r="I4">
        <v>9849.5840000000007</v>
      </c>
      <c r="L4" s="4">
        <v>2018</v>
      </c>
      <c r="M4" s="4">
        <v>3443436.0612999997</v>
      </c>
      <c r="N4">
        <v>101730.659</v>
      </c>
      <c r="O4">
        <v>46458.927799999998</v>
      </c>
      <c r="P4">
        <v>409376.54129999998</v>
      </c>
      <c r="Q4">
        <v>127832.9039</v>
      </c>
      <c r="R4" s="23">
        <v>2065110.8</v>
      </c>
      <c r="S4" s="23">
        <v>692926.22930000001</v>
      </c>
    </row>
    <row r="5" spans="1:19" ht="28.8" x14ac:dyDescent="0.3">
      <c r="A5" s="43"/>
      <c r="B5" s="16" t="s">
        <v>105</v>
      </c>
      <c r="C5">
        <v>403486.82140000002</v>
      </c>
      <c r="D5">
        <v>409376.54129999998</v>
      </c>
      <c r="E5">
        <v>509356.15740000003</v>
      </c>
      <c r="F5">
        <v>563564.26899999997</v>
      </c>
      <c r="G5">
        <v>699668.39569999999</v>
      </c>
      <c r="H5" s="15">
        <v>801805.75509999995</v>
      </c>
      <c r="I5">
        <v>847723.47109999997</v>
      </c>
      <c r="L5" s="4">
        <v>2019</v>
      </c>
      <c r="M5" s="4">
        <v>3931993.8734999993</v>
      </c>
      <c r="N5">
        <v>106096.0968</v>
      </c>
      <c r="O5">
        <v>46863.683599999997</v>
      </c>
      <c r="P5">
        <v>509356.15740000003</v>
      </c>
      <c r="Q5">
        <v>135034.83249999999</v>
      </c>
      <c r="R5" s="23">
        <v>2400205.2999999998</v>
      </c>
      <c r="S5" s="23">
        <v>734437.80320000008</v>
      </c>
    </row>
    <row r="6" spans="1:19" x14ac:dyDescent="0.3">
      <c r="A6" s="43"/>
      <c r="B6" s="2" t="s">
        <v>102</v>
      </c>
      <c r="C6">
        <v>121195.048</v>
      </c>
      <c r="D6">
        <v>127832.9039</v>
      </c>
      <c r="E6">
        <v>135034.83249999999</v>
      </c>
      <c r="F6">
        <v>108101.2846</v>
      </c>
      <c r="G6">
        <v>131795.48300000001</v>
      </c>
      <c r="H6">
        <v>160652.3242</v>
      </c>
      <c r="I6">
        <v>188736.77049999998</v>
      </c>
      <c r="L6" s="4">
        <v>2020</v>
      </c>
      <c r="M6" s="4">
        <v>4651135.985799999</v>
      </c>
      <c r="N6">
        <v>88944.007500000007</v>
      </c>
      <c r="O6">
        <v>43561.595300000001</v>
      </c>
      <c r="P6">
        <v>563564.26899999997</v>
      </c>
      <c r="Q6">
        <v>108101.2846</v>
      </c>
      <c r="R6" s="23">
        <v>3341112.0330999997</v>
      </c>
      <c r="S6" s="23">
        <v>505852.79629999999</v>
      </c>
    </row>
    <row r="7" spans="1:19" x14ac:dyDescent="0.3">
      <c r="A7" s="43"/>
      <c r="B7" s="26" t="s">
        <v>43</v>
      </c>
      <c r="C7" s="23">
        <v>1963937.4</v>
      </c>
      <c r="D7" s="23">
        <v>2065110.8</v>
      </c>
      <c r="E7" s="23">
        <v>2400205.2999999998</v>
      </c>
      <c r="F7" s="23">
        <v>3341112.0330999997</v>
      </c>
      <c r="G7" s="23">
        <v>3415938.1340000001</v>
      </c>
      <c r="H7" s="23">
        <v>3034623.6710000001</v>
      </c>
      <c r="I7" s="23">
        <v>4369667.2630000003</v>
      </c>
      <c r="L7" s="4">
        <v>2021</v>
      </c>
      <c r="M7" s="4">
        <v>5084898.1952</v>
      </c>
      <c r="N7">
        <v>36587.927300000003</v>
      </c>
      <c r="O7">
        <v>16423.3986</v>
      </c>
      <c r="P7">
        <v>699668.39569999999</v>
      </c>
      <c r="Q7">
        <v>131795.48300000001</v>
      </c>
      <c r="R7" s="23">
        <v>3415938.1340000001</v>
      </c>
      <c r="S7" s="23">
        <v>694024.05660000001</v>
      </c>
    </row>
    <row r="8" spans="1:19" x14ac:dyDescent="0.3">
      <c r="A8" s="43"/>
      <c r="B8" s="26" t="s">
        <v>50</v>
      </c>
      <c r="C8" s="23">
        <v>569551.97840000002</v>
      </c>
      <c r="D8" s="23">
        <v>692926.22930000001</v>
      </c>
      <c r="E8" s="23">
        <v>734437.80320000008</v>
      </c>
      <c r="F8" s="23">
        <v>505852.79629999999</v>
      </c>
      <c r="G8" s="23">
        <v>694024.05660000001</v>
      </c>
      <c r="H8" s="23">
        <v>714638.69940000004</v>
      </c>
      <c r="I8" s="23">
        <v>812762.25159999996</v>
      </c>
      <c r="L8" s="4">
        <v>2022</v>
      </c>
      <c r="M8" s="14">
        <v>4887431.2076999992</v>
      </c>
      <c r="N8" s="15">
        <v>17258.210999999999</v>
      </c>
      <c r="O8" s="15">
        <v>9798.4770000000008</v>
      </c>
      <c r="P8" s="15">
        <v>801805.75509999995</v>
      </c>
      <c r="Q8">
        <v>160652.3242</v>
      </c>
      <c r="R8" s="23">
        <v>3034623.6710000001</v>
      </c>
      <c r="S8" s="23">
        <v>714638.69940000004</v>
      </c>
    </row>
    <row r="9" spans="1:19" x14ac:dyDescent="0.3">
      <c r="L9" s="4">
        <v>2023</v>
      </c>
      <c r="M9" s="4">
        <v>6420697.0851999996</v>
      </c>
      <c r="N9">
        <v>9915.9050000000007</v>
      </c>
      <c r="O9">
        <v>9849.5840000000007</v>
      </c>
      <c r="P9">
        <v>847723.47109999997</v>
      </c>
      <c r="Q9">
        <v>188736.77049999998</v>
      </c>
      <c r="R9" s="23">
        <v>4369667.2630000003</v>
      </c>
      <c r="S9" s="23">
        <v>812762.25159999996</v>
      </c>
    </row>
    <row r="14" spans="1:19" x14ac:dyDescent="0.3">
      <c r="M14" t="s">
        <v>60</v>
      </c>
    </row>
    <row r="15" spans="1:19" ht="15" thickBot="1" x14ac:dyDescent="0.35"/>
    <row r="16" spans="1:19" x14ac:dyDescent="0.3">
      <c r="M16" s="33" t="s">
        <v>61</v>
      </c>
      <c r="N16" s="33"/>
    </row>
    <row r="17" spans="13:21" x14ac:dyDescent="0.3">
      <c r="M17" s="30" t="s">
        <v>62</v>
      </c>
      <c r="N17" s="30">
        <v>1</v>
      </c>
    </row>
    <row r="18" spans="13:21" x14ac:dyDescent="0.3">
      <c r="M18" s="30" t="s">
        <v>63</v>
      </c>
      <c r="N18" s="30">
        <v>1</v>
      </c>
    </row>
    <row r="19" spans="13:21" x14ac:dyDescent="0.3">
      <c r="M19" s="30" t="s">
        <v>64</v>
      </c>
      <c r="N19" s="30">
        <v>65535</v>
      </c>
    </row>
    <row r="20" spans="13:21" x14ac:dyDescent="0.3">
      <c r="M20" s="30" t="s">
        <v>65</v>
      </c>
      <c r="N20" s="30">
        <v>0</v>
      </c>
    </row>
    <row r="21" spans="13:21" ht="15" thickBot="1" x14ac:dyDescent="0.35">
      <c r="M21" s="31" t="s">
        <v>66</v>
      </c>
      <c r="N21" s="31">
        <v>7</v>
      </c>
    </row>
    <row r="23" spans="13:21" ht="15" thickBot="1" x14ac:dyDescent="0.35">
      <c r="M23" t="s">
        <v>67</v>
      </c>
    </row>
    <row r="24" spans="13:21" x14ac:dyDescent="0.3">
      <c r="M24" s="32"/>
      <c r="N24" s="32" t="s">
        <v>71</v>
      </c>
      <c r="O24" s="32" t="s">
        <v>72</v>
      </c>
      <c r="P24" s="32" t="s">
        <v>73</v>
      </c>
      <c r="Q24" s="32" t="s">
        <v>74</v>
      </c>
      <c r="R24" s="32" t="s">
        <v>75</v>
      </c>
    </row>
    <row r="25" spans="13:21" x14ac:dyDescent="0.3">
      <c r="M25" s="30" t="s">
        <v>68</v>
      </c>
      <c r="N25" s="30">
        <v>6</v>
      </c>
      <c r="O25" s="30">
        <v>7321784816101.2168</v>
      </c>
      <c r="P25" s="30">
        <v>1220297469350.2029</v>
      </c>
      <c r="Q25" s="30" t="e">
        <v>#NUM!</v>
      </c>
      <c r="R25" s="30" t="e">
        <v>#NUM!</v>
      </c>
    </row>
    <row r="26" spans="13:21" x14ac:dyDescent="0.3">
      <c r="M26" s="30" t="s">
        <v>69</v>
      </c>
      <c r="N26" s="30">
        <v>0</v>
      </c>
      <c r="O26" s="30">
        <v>0</v>
      </c>
      <c r="P26" s="30">
        <v>65535</v>
      </c>
      <c r="Q26" s="30"/>
      <c r="R26" s="30"/>
    </row>
    <row r="27" spans="13:21" ht="15" thickBot="1" x14ac:dyDescent="0.35">
      <c r="M27" s="31" t="s">
        <v>70</v>
      </c>
      <c r="N27" s="31">
        <v>6</v>
      </c>
      <c r="O27" s="31">
        <v>7321784816101.2168</v>
      </c>
      <c r="P27" s="31"/>
      <c r="Q27" s="31"/>
      <c r="R27" s="31"/>
    </row>
    <row r="28" spans="13:21" ht="15" thickBot="1" x14ac:dyDescent="0.35"/>
    <row r="29" spans="13:21" x14ac:dyDescent="0.3">
      <c r="M29" s="32"/>
      <c r="N29" s="32" t="s">
        <v>76</v>
      </c>
      <c r="O29" s="32" t="s">
        <v>65</v>
      </c>
      <c r="P29" s="32" t="s">
        <v>77</v>
      </c>
      <c r="Q29" s="32" t="s">
        <v>78</v>
      </c>
      <c r="R29" s="32" t="s">
        <v>79</v>
      </c>
      <c r="S29" s="32" t="s">
        <v>80</v>
      </c>
      <c r="T29" s="32" t="s">
        <v>81</v>
      </c>
      <c r="U29" s="32" t="s">
        <v>82</v>
      </c>
    </row>
    <row r="30" spans="13:21" x14ac:dyDescent="0.3">
      <c r="M30" s="30" t="s">
        <v>106</v>
      </c>
      <c r="N30" s="30">
        <v>25026.48121356417</v>
      </c>
      <c r="O30" s="30">
        <v>0</v>
      </c>
      <c r="P30" s="30">
        <v>65535</v>
      </c>
      <c r="Q30" s="30" t="e">
        <v>#NUM!</v>
      </c>
      <c r="R30" s="30">
        <v>25026.48121356417</v>
      </c>
      <c r="S30" s="30">
        <v>25026.48121356417</v>
      </c>
      <c r="T30" s="30">
        <v>25026.48121356417</v>
      </c>
      <c r="U30" s="30">
        <v>25026.48121356417</v>
      </c>
    </row>
    <row r="31" spans="13:21" x14ac:dyDescent="0.3">
      <c r="M31" s="30" t="s">
        <v>107</v>
      </c>
      <c r="N31" s="30">
        <v>-0.50186023208410147</v>
      </c>
      <c r="O31" s="30">
        <v>0</v>
      </c>
      <c r="P31" s="30">
        <v>65535</v>
      </c>
      <c r="Q31" s="30" t="e">
        <v>#NUM!</v>
      </c>
      <c r="R31" s="30">
        <v>-0.50186023208410147</v>
      </c>
      <c r="S31" s="30">
        <v>-0.50186023208410147</v>
      </c>
      <c r="T31" s="30">
        <v>-0.50186023208410147</v>
      </c>
      <c r="U31" s="30">
        <v>-0.50186023208410147</v>
      </c>
    </row>
    <row r="32" spans="13:21" x14ac:dyDescent="0.3">
      <c r="M32" s="30" t="s">
        <v>108</v>
      </c>
      <c r="N32" s="30">
        <v>1.3415202669483872</v>
      </c>
      <c r="O32" s="30">
        <v>0</v>
      </c>
      <c r="P32" s="30">
        <v>65535</v>
      </c>
      <c r="Q32" s="30" t="e">
        <v>#NUM!</v>
      </c>
      <c r="R32" s="30">
        <v>1.3415202669483872</v>
      </c>
      <c r="S32" s="30">
        <v>1.3415202669483872</v>
      </c>
      <c r="T32" s="30">
        <v>1.3415202669483872</v>
      </c>
      <c r="U32" s="30">
        <v>1.3415202669483872</v>
      </c>
    </row>
    <row r="33" spans="13:21" x14ac:dyDescent="0.3">
      <c r="M33" s="30" t="s">
        <v>109</v>
      </c>
      <c r="N33" s="30">
        <v>1.0118682816565983</v>
      </c>
      <c r="O33" s="30">
        <v>0</v>
      </c>
      <c r="P33" s="30">
        <v>65535</v>
      </c>
      <c r="Q33" s="30" t="e">
        <v>#NUM!</v>
      </c>
      <c r="R33" s="30">
        <v>1.0118682816565983</v>
      </c>
      <c r="S33" s="30">
        <v>1.0118682816565983</v>
      </c>
      <c r="T33" s="30">
        <v>1.0118682816565983</v>
      </c>
      <c r="U33" s="30">
        <v>1.0118682816565983</v>
      </c>
    </row>
    <row r="34" spans="13:21" x14ac:dyDescent="0.3">
      <c r="M34" s="30" t="s">
        <v>110</v>
      </c>
      <c r="N34" s="30">
        <v>2.0189913112778872</v>
      </c>
      <c r="O34" s="30">
        <v>0</v>
      </c>
      <c r="P34" s="30">
        <v>65535</v>
      </c>
      <c r="Q34" s="30" t="e">
        <v>#NUM!</v>
      </c>
      <c r="R34" s="30">
        <v>2.0189913112778872</v>
      </c>
      <c r="S34" s="30">
        <v>2.0189913112778872</v>
      </c>
      <c r="T34" s="30">
        <v>2.0189913112778872</v>
      </c>
      <c r="U34" s="30">
        <v>2.0189913112778872</v>
      </c>
    </row>
    <row r="35" spans="13:21" x14ac:dyDescent="0.3">
      <c r="M35" s="30" t="s">
        <v>111</v>
      </c>
      <c r="N35" s="30">
        <v>0.99661384203848091</v>
      </c>
      <c r="O35" s="30">
        <v>0</v>
      </c>
      <c r="P35" s="30">
        <v>65535</v>
      </c>
      <c r="Q35" s="30" t="e">
        <v>#NUM!</v>
      </c>
      <c r="R35" s="30">
        <v>0.99661384203848091</v>
      </c>
      <c r="S35" s="30">
        <v>0.99661384203848091</v>
      </c>
      <c r="T35" s="30">
        <v>0.99661384203848091</v>
      </c>
      <c r="U35" s="30">
        <v>0.99661384203848091</v>
      </c>
    </row>
    <row r="36" spans="13:21" ht="15" thickBot="1" x14ac:dyDescent="0.35">
      <c r="M36" s="31" t="s">
        <v>112</v>
      </c>
      <c r="N36" s="31">
        <v>0.97657133197716639</v>
      </c>
      <c r="O36" s="31">
        <v>0</v>
      </c>
      <c r="P36" s="31">
        <v>65535</v>
      </c>
      <c r="Q36" s="31" t="e">
        <v>#NUM!</v>
      </c>
      <c r="R36" s="31">
        <v>0.97657133197716639</v>
      </c>
      <c r="S36" s="31">
        <v>0.97657133197716639</v>
      </c>
      <c r="T36" s="31">
        <v>0.97657133197716639</v>
      </c>
      <c r="U36" s="31">
        <v>0.97657133197716639</v>
      </c>
    </row>
    <row r="44" spans="13:21" x14ac:dyDescent="0.3">
      <c r="M44" s="2"/>
      <c r="N44" s="3"/>
      <c r="O44" s="2"/>
      <c r="P44" s="2"/>
      <c r="Q44" s="16"/>
      <c r="R44" s="2"/>
      <c r="S44" s="26"/>
      <c r="T44" s="26"/>
    </row>
    <row r="45" spans="13:21" x14ac:dyDescent="0.3">
      <c r="M45" s="4"/>
      <c r="N45" s="4"/>
      <c r="S45" s="23"/>
      <c r="T45" s="23"/>
    </row>
    <row r="46" spans="13:21" x14ac:dyDescent="0.3">
      <c r="M46" s="4"/>
      <c r="N46" s="4"/>
      <c r="S46" s="23"/>
      <c r="T46" s="23"/>
    </row>
    <row r="47" spans="13:21" x14ac:dyDescent="0.3">
      <c r="M47" s="4"/>
      <c r="N47" s="4"/>
      <c r="S47" s="23"/>
      <c r="T47" s="23"/>
    </row>
    <row r="48" spans="13:21" x14ac:dyDescent="0.3">
      <c r="M48" s="4"/>
      <c r="N48" s="4"/>
      <c r="S48" s="23"/>
      <c r="T48" s="23"/>
    </row>
    <row r="49" spans="13:20" x14ac:dyDescent="0.3">
      <c r="M49" s="4"/>
      <c r="N49" s="4"/>
      <c r="S49" s="23"/>
      <c r="T49" s="23"/>
    </row>
    <row r="50" spans="13:20" x14ac:dyDescent="0.3">
      <c r="M50" s="4"/>
      <c r="N50" s="14"/>
      <c r="O50" s="15"/>
      <c r="P50" s="15"/>
      <c r="Q50" s="15"/>
      <c r="S50" s="23"/>
      <c r="T50" s="23"/>
    </row>
    <row r="51" spans="13:20" x14ac:dyDescent="0.3">
      <c r="M51" s="4"/>
      <c r="N51" s="4"/>
      <c r="S51" s="23"/>
      <c r="T51" s="23"/>
    </row>
  </sheetData>
  <mergeCells count="1">
    <mergeCell ref="A3:A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եկամուտ ծախս</vt:lpstr>
      <vt:lpstr>սեփական և պետական </vt:lpstr>
      <vt:lpstr>ֆոնդային և վարչական</vt:lpstr>
      <vt:lpstr>տեսակներ</vt:lpstr>
      <vt:lpstr>regresia</vt:lpstr>
      <vt:lpstr>ռեգրեսիա նոր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Khachatryan</dc:creator>
  <cp:lastModifiedBy>Admin</cp:lastModifiedBy>
  <dcterms:created xsi:type="dcterms:W3CDTF">2015-06-05T18:17:20Z</dcterms:created>
  <dcterms:modified xsi:type="dcterms:W3CDTF">2024-05-26T18:39:21Z</dcterms:modified>
</cp:coreProperties>
</file>