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o de Resultados" sheetId="1" r:id="rId4"/>
    <sheet state="visible" name="Ingresos" sheetId="2" r:id="rId5"/>
    <sheet state="visible" name="Egresos" sheetId="3" r:id="rId6"/>
    <sheet state="visible" name="RRHH" sheetId="4" r:id="rId7"/>
    <sheet state="visible" name="Inversiones" sheetId="5" r:id="rId8"/>
    <sheet state="visible" name="Amortizaciones" sheetId="6" r:id="rId9"/>
  </sheets>
  <definedNames/>
  <calcPr/>
  <extLst>
    <ext uri="GoogleSheetsCustomDataVersion1">
      <go:sheetsCustomData xmlns:go="http://customooxmlschemas.google.com/" r:id="rId10" roundtripDataSignature="AMtx7mhcMw8/1yNMFbu5DZQ2qq80Y8t0Bw=="/>
    </ext>
  </extLst>
</workbook>
</file>

<file path=xl/sharedStrings.xml><?xml version="1.0" encoding="utf-8"?>
<sst xmlns="http://schemas.openxmlformats.org/spreadsheetml/2006/main" count="114" uniqueCount="78">
  <si>
    <t>Estado de Resultados</t>
  </si>
  <si>
    <t>Ingresos</t>
  </si>
  <si>
    <t>Concepto</t>
  </si>
  <si>
    <t>Start-Up</t>
  </si>
  <si>
    <t>Gastos</t>
  </si>
  <si>
    <t>Meses</t>
  </si>
  <si>
    <t>Total</t>
  </si>
  <si>
    <t>Recursos Humanos</t>
  </si>
  <si>
    <t>Equipamiento</t>
  </si>
  <si>
    <t>Startup</t>
  </si>
  <si>
    <t>Ganancia</t>
  </si>
  <si>
    <t>Egresos</t>
  </si>
  <si>
    <t>Desarrollo de la solución ($)</t>
  </si>
  <si>
    <t>Resultado Bruto Acumulado</t>
  </si>
  <si>
    <t>Total Ingresos ($)</t>
  </si>
  <si>
    <t>Impuesto a los Ingresos Brutos</t>
  </si>
  <si>
    <t>|</t>
  </si>
  <si>
    <t>Impuesto a los débitos y créditos bancarios</t>
  </si>
  <si>
    <t>Resultado Neto antes de impuestos e intereses</t>
  </si>
  <si>
    <t>Gastos financieros</t>
  </si>
  <si>
    <t>Amortizaciones no desembolsables</t>
  </si>
  <si>
    <t>Resultado Neto antes de impuestos</t>
  </si>
  <si>
    <t>Impuesto a las ganancias</t>
  </si>
  <si>
    <t>Resultado Neto Acumulado</t>
  </si>
  <si>
    <t>Parámetros de Cálculo</t>
  </si>
  <si>
    <t>Cargas Sociales</t>
  </si>
  <si>
    <t>Aguinaldo</t>
  </si>
  <si>
    <t>Vacaciones y Licencias</t>
  </si>
  <si>
    <t>Merma de Productividad</t>
  </si>
  <si>
    <t>Ausentismo</t>
  </si>
  <si>
    <t>falta 1 dia por mes (22 dias laborables)</t>
  </si>
  <si>
    <t>Recursos Humanos Full-Time</t>
  </si>
  <si>
    <t>Alquiler de Oficina Equipada</t>
  </si>
  <si>
    <t>Expensas</t>
  </si>
  <si>
    <t>Sueldo Neto</t>
  </si>
  <si>
    <t>Servicios Públicos e Impuestos</t>
  </si>
  <si>
    <t>Neto + Cargas</t>
  </si>
  <si>
    <t>Aguinaldo Prorrateado</t>
  </si>
  <si>
    <t>Papelería y útiles</t>
  </si>
  <si>
    <t>Costo Laboral Unitario Total</t>
  </si>
  <si>
    <t>Movilidad y Viáticos</t>
  </si>
  <si>
    <t>Seguros (1% de Activos)</t>
  </si>
  <si>
    <t>Total de Egresos</t>
  </si>
  <si>
    <t>Inversiones</t>
  </si>
  <si>
    <t>Costo</t>
  </si>
  <si>
    <t>Cantidad</t>
  </si>
  <si>
    <t>Total Meses</t>
  </si>
  <si>
    <t>Inversión Acumulada</t>
  </si>
  <si>
    <t>Líder de Proyecto</t>
  </si>
  <si>
    <t>Amortizaciones</t>
  </si>
  <si>
    <t>Vida Util Meses</t>
  </si>
  <si>
    <t>Amortización acumulada</t>
  </si>
  <si>
    <t>Valor residual</t>
  </si>
  <si>
    <t>Notebook Personal - Lenovo B50-70</t>
  </si>
  <si>
    <t>Router Wi-Fi - Linksys e900</t>
  </si>
  <si>
    <t>Impresora Laser - Samsung 2020w</t>
  </si>
  <si>
    <t>Total Amortizaciones</t>
  </si>
  <si>
    <t>Analista Funcional QA Sr</t>
  </si>
  <si>
    <t>Administrador de Base de Datos Sr</t>
  </si>
  <si>
    <t>Total de Recursos Humanos</t>
  </si>
  <si>
    <t>Recursos Humanos Freelance</t>
  </si>
  <si>
    <t>Rol</t>
  </si>
  <si>
    <t>Valor Hora</t>
  </si>
  <si>
    <t>Costo Laboral Unitario Por Hora</t>
  </si>
  <si>
    <t>Horas trabajadas por mes</t>
  </si>
  <si>
    <t>Total Horas</t>
  </si>
  <si>
    <t xml:space="preserve">Total </t>
  </si>
  <si>
    <t>Total Inversiones</t>
  </si>
  <si>
    <t xml:space="preserve">Desarrollador SSr </t>
  </si>
  <si>
    <t>Desarrollador UI SSr 1</t>
  </si>
  <si>
    <t>Desarrollador UI SSr 2</t>
  </si>
  <si>
    <t>Tester SSr</t>
  </si>
  <si>
    <t>Administrador de Servidores (1)</t>
  </si>
  <si>
    <t xml:space="preserve">Costos Laborales </t>
  </si>
  <si>
    <t>Costo Laboral</t>
  </si>
  <si>
    <t>Analista Funcional QA SSr</t>
  </si>
  <si>
    <t>Administrador de Servidores (17)</t>
  </si>
  <si>
    <t>Totales Costo Laboral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</si>
</sst>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$]#,##0.00"/>
    <numFmt numFmtId="165" formatCode="&quot;$&quot;\ #,##0;[Red]&quot;$&quot;\ #,##0"/>
    <numFmt numFmtId="166" formatCode="&quot;$ &quot;#,##0.00"/>
    <numFmt numFmtId="167" formatCode="&quot;$&quot;#,##0.00"/>
  </numFmts>
  <fonts count="5">
    <font>
      <sz val="10.0"/>
      <color rgb="FF000000"/>
      <name val="Arial"/>
    </font>
    <font>
      <b/>
      <sz val="10.0"/>
      <color theme="1"/>
      <name val="Arial"/>
    </font>
    <font/>
    <font>
      <sz val="10.0"/>
      <color theme="1"/>
      <name val="Arial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1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shrinkToFit="0" wrapText="1"/>
    </xf>
    <xf borderId="1" fillId="2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2" fontId="1" numFmtId="0" xfId="0" applyAlignment="1" applyBorder="1" applyFont="1">
      <alignment horizontal="center"/>
    </xf>
    <xf borderId="6" fillId="0" fontId="3" numFmtId="0" xfId="0" applyAlignment="1" applyBorder="1" applyFont="1">
      <alignment shrinkToFit="0" wrapText="1"/>
    </xf>
    <xf borderId="9" fillId="0" fontId="3" numFmtId="164" xfId="0" applyAlignment="1" applyBorder="1" applyFont="1" applyNumberFormat="1">
      <alignment horizontal="right" shrinkToFit="0" wrapText="1"/>
    </xf>
    <xf borderId="8" fillId="0" fontId="3" numFmtId="164" xfId="0" applyBorder="1" applyFont="1" applyNumberFormat="1"/>
    <xf borderId="8" fillId="0" fontId="3" numFmtId="164" xfId="0" applyAlignment="1" applyBorder="1" applyFont="1" applyNumberFormat="1">
      <alignment horizontal="right" shrinkToFit="0" wrapText="1"/>
    </xf>
    <xf borderId="10" fillId="0" fontId="3" numFmtId="0" xfId="0" applyBorder="1" applyFont="1"/>
    <xf borderId="11" fillId="0" fontId="2" numFmtId="0" xfId="0" applyBorder="1" applyFont="1"/>
    <xf borderId="8" fillId="3" fontId="3" numFmtId="0" xfId="0" applyAlignment="1" applyBorder="1" applyFill="1" applyFont="1">
      <alignment shrinkToFit="0" wrapText="1"/>
    </xf>
    <xf borderId="12" fillId="2" fontId="1" numFmtId="0" xfId="0" applyAlignment="1" applyBorder="1" applyFont="1">
      <alignment horizontal="center"/>
    </xf>
    <xf borderId="8" fillId="0" fontId="3" numFmtId="165" xfId="0" applyBorder="1" applyFont="1" applyNumberFormat="1"/>
    <xf borderId="13" fillId="0" fontId="2" numFmtId="0" xfId="0" applyBorder="1" applyFont="1"/>
    <xf borderId="0" fillId="0" fontId="4" numFmtId="0" xfId="0" applyAlignment="1" applyFont="1">
      <alignment horizontal="right"/>
    </xf>
    <xf borderId="8" fillId="4" fontId="3" numFmtId="0" xfId="0" applyAlignment="1" applyBorder="1" applyFill="1" applyFont="1">
      <alignment shrinkToFit="0" wrapText="1"/>
    </xf>
    <xf borderId="8" fillId="0" fontId="3" numFmtId="166" xfId="0" applyAlignment="1" applyBorder="1" applyFont="1" applyNumberFormat="1">
      <alignment horizontal="right" shrinkToFit="0" wrapText="1"/>
    </xf>
    <xf borderId="8" fillId="2" fontId="1" numFmtId="0" xfId="0" applyAlignment="1" applyBorder="1" applyFont="1">
      <alignment shrinkToFit="0" wrapText="1"/>
    </xf>
    <xf borderId="8" fillId="0" fontId="1" numFmtId="165" xfId="0" applyBorder="1" applyFont="1" applyNumberFormat="1"/>
    <xf borderId="8" fillId="2" fontId="1" numFmtId="165" xfId="0" applyBorder="1" applyFont="1" applyNumberFormat="1"/>
    <xf borderId="8" fillId="2" fontId="1" numFmtId="164" xfId="0" applyBorder="1" applyFont="1" applyNumberFormat="1"/>
    <xf borderId="8" fillId="2" fontId="1" numFmtId="166" xfId="0" applyBorder="1" applyFont="1" applyNumberFormat="1"/>
    <xf borderId="8" fillId="0" fontId="3" numFmtId="9" xfId="0" applyBorder="1" applyFont="1" applyNumberFormat="1"/>
    <xf borderId="0" fillId="0" fontId="3" numFmtId="164" xfId="0" applyFont="1" applyNumberFormat="1"/>
    <xf borderId="8" fillId="0" fontId="3" numFmtId="10" xfId="0" applyBorder="1" applyFont="1" applyNumberFormat="1"/>
    <xf borderId="0" fillId="0" fontId="3" numFmtId="10" xfId="0" applyFont="1" applyNumberFormat="1"/>
    <xf borderId="0" fillId="0" fontId="3" numFmtId="0" xfId="0" applyFont="1"/>
    <xf borderId="6" fillId="0" fontId="1" numFmtId="0" xfId="0" applyAlignment="1" applyBorder="1" applyFont="1">
      <alignment horizontal="left"/>
    </xf>
    <xf borderId="9" fillId="0" fontId="1" numFmtId="10" xfId="0" applyAlignment="1" applyBorder="1" applyFont="1" applyNumberFormat="1">
      <alignment horizontal="right"/>
    </xf>
    <xf borderId="1" fillId="2" fontId="4" numFmtId="0" xfId="0" applyAlignment="1" applyBorder="1" applyFont="1">
      <alignment horizontal="center" shrinkToFit="0" wrapText="1"/>
    </xf>
    <xf borderId="2" fillId="2" fontId="4" numFmtId="0" xfId="0" applyAlignment="1" applyBorder="1" applyFont="1">
      <alignment horizontal="center" shrinkToFit="0" wrapText="1"/>
    </xf>
    <xf borderId="2" fillId="2" fontId="4" numFmtId="0" xfId="0" applyAlignment="1" applyBorder="1" applyFont="1">
      <alignment horizontal="center" readingOrder="0" shrinkToFit="0" wrapText="1"/>
    </xf>
    <xf borderId="14" fillId="2" fontId="4" numFmtId="0" xfId="0" applyAlignment="1" applyBorder="1" applyFont="1">
      <alignment horizontal="center" shrinkToFit="0" wrapText="1"/>
    </xf>
    <xf borderId="15" fillId="0" fontId="2" numFmtId="0" xfId="0" applyBorder="1" applyFont="1"/>
    <xf borderId="8" fillId="0" fontId="3" numFmtId="0" xfId="0" applyBorder="1" applyFont="1"/>
    <xf borderId="16" fillId="2" fontId="1" numFmtId="0" xfId="0" applyAlignment="1" applyBorder="1" applyFont="1">
      <alignment shrinkToFit="0" wrapText="1"/>
    </xf>
    <xf borderId="17" fillId="2" fontId="1" numFmtId="166" xfId="0" applyAlignment="1" applyBorder="1" applyFont="1" applyNumberFormat="1">
      <alignment horizontal="right" shrinkToFit="0" wrapText="1"/>
    </xf>
    <xf borderId="18" fillId="0" fontId="2" numFmtId="0" xfId="0" applyBorder="1" applyFont="1"/>
    <xf borderId="8" fillId="2" fontId="4" numFmtId="0" xfId="0" applyAlignment="1" applyBorder="1" applyFont="1">
      <alignment horizontal="center" shrinkToFit="0" wrapText="1"/>
    </xf>
    <xf borderId="9" fillId="0" fontId="3" numFmtId="166" xfId="0" applyAlignment="1" applyBorder="1" applyFont="1" applyNumberFormat="1">
      <alignment horizontal="right" shrinkToFit="0" wrapText="1"/>
    </xf>
    <xf borderId="9" fillId="0" fontId="3" numFmtId="0" xfId="0" applyAlignment="1" applyBorder="1" applyFont="1">
      <alignment horizontal="right" shrinkToFit="0" wrapText="1"/>
    </xf>
    <xf borderId="9" fillId="0" fontId="0" numFmtId="164" xfId="0" applyAlignment="1" applyBorder="1" applyFont="1" applyNumberFormat="1">
      <alignment horizontal="right" shrinkToFit="0" wrapText="1"/>
    </xf>
    <xf borderId="8" fillId="0" fontId="3" numFmtId="0" xfId="0" applyAlignment="1" applyBorder="1" applyFont="1">
      <alignment horizontal="right"/>
    </xf>
    <xf borderId="17" fillId="2" fontId="1" numFmtId="0" xfId="0" applyBorder="1" applyFont="1"/>
    <xf borderId="19" fillId="2" fontId="1" numFmtId="166" xfId="0" applyAlignment="1" applyBorder="1" applyFont="1" applyNumberFormat="1">
      <alignment horizontal="center" shrinkToFit="0" wrapText="1"/>
    </xf>
    <xf borderId="20" fillId="0" fontId="2" numFmtId="0" xfId="0" applyBorder="1" applyFont="1"/>
    <xf borderId="8" fillId="2" fontId="1" numFmtId="166" xfId="0" applyAlignment="1" applyBorder="1" applyFont="1" applyNumberFormat="1">
      <alignment horizontal="right" shrinkToFit="0" wrapText="1"/>
    </xf>
    <xf borderId="8" fillId="2" fontId="4" numFmtId="166" xfId="0" applyAlignment="1" applyBorder="1" applyFont="1" applyNumberFormat="1">
      <alignment horizontal="right" shrinkToFit="0" wrapText="1"/>
    </xf>
    <xf borderId="8" fillId="2" fontId="1" numFmtId="0" xfId="0" applyAlignment="1" applyBorder="1" applyFont="1">
      <alignment horizontal="right" shrinkToFit="0" wrapText="1"/>
    </xf>
    <xf borderId="21" fillId="2" fontId="1" numFmtId="0" xfId="0" applyAlignment="1" applyBorder="1" applyFont="1">
      <alignment horizontal="center"/>
    </xf>
    <xf borderId="8" fillId="0" fontId="1" numFmtId="164" xfId="0" applyBorder="1" applyFont="1" applyNumberFormat="1"/>
    <xf borderId="22" fillId="3" fontId="1" numFmtId="0" xfId="0" applyAlignment="1" applyBorder="1" applyFont="1">
      <alignment horizontal="center" shrinkToFit="0" wrapText="1"/>
    </xf>
    <xf borderId="8" fillId="2" fontId="1" numFmtId="0" xfId="0" applyBorder="1" applyFont="1"/>
    <xf borderId="23" fillId="0" fontId="2" numFmtId="0" xfId="0" applyBorder="1" applyFont="1"/>
    <xf borderId="8" fillId="3" fontId="3" numFmtId="0" xfId="0" applyBorder="1" applyFont="1"/>
    <xf borderId="8" fillId="3" fontId="3" numFmtId="164" xfId="0" applyBorder="1" applyFont="1" applyNumberFormat="1"/>
    <xf borderId="24" fillId="3" fontId="3" numFmtId="0" xfId="0" applyBorder="1" applyFont="1"/>
    <xf borderId="24" fillId="3" fontId="3" numFmtId="164" xfId="0" applyBorder="1" applyFont="1" applyNumberFormat="1"/>
    <xf borderId="8" fillId="3" fontId="3" numFmtId="0" xfId="0" applyAlignment="1" applyBorder="1" applyFont="1">
      <alignment horizontal="right" shrinkToFit="0" wrapText="1"/>
    </xf>
    <xf borderId="25" fillId="0" fontId="3" numFmtId="0" xfId="0" applyAlignment="1" applyBorder="1" applyFont="1">
      <alignment shrinkToFit="0" wrapText="1"/>
    </xf>
    <xf borderId="1" fillId="0" fontId="3" numFmtId="164" xfId="0" applyBorder="1" applyFont="1" applyNumberFormat="1"/>
    <xf borderId="1" fillId="0" fontId="3" numFmtId="0" xfId="0" applyBorder="1" applyFont="1"/>
    <xf borderId="12" fillId="3" fontId="3" numFmtId="0" xfId="0" applyAlignment="1" applyBorder="1" applyFont="1">
      <alignment horizontal="right" shrinkToFit="0" wrapText="1"/>
    </xf>
    <xf borderId="8" fillId="2" fontId="3" numFmtId="0" xfId="0" applyBorder="1" applyFont="1"/>
    <xf borderId="24" fillId="3" fontId="1" numFmtId="0" xfId="0" applyBorder="1" applyFont="1"/>
    <xf borderId="0" fillId="0" fontId="1" numFmtId="0" xfId="0" applyAlignment="1" applyFont="1">
      <alignment horizontal="left"/>
    </xf>
    <xf borderId="3" fillId="2" fontId="1" numFmtId="0" xfId="0" applyAlignment="1" applyBorder="1" applyFont="1">
      <alignment horizontal="center" shrinkToFit="0" wrapText="1"/>
    </xf>
    <xf borderId="24" fillId="3" fontId="1" numFmtId="0" xfId="0" applyAlignment="1" applyBorder="1" applyFont="1">
      <alignment horizontal="center" shrinkToFit="0" wrapText="1"/>
    </xf>
    <xf borderId="8" fillId="2" fontId="1" numFmtId="0" xfId="0" applyAlignment="1" applyBorder="1" applyFont="1">
      <alignment horizontal="center" shrinkToFit="0" wrapText="1"/>
    </xf>
    <xf borderId="8" fillId="2" fontId="4" numFmtId="0" xfId="0" applyAlignment="1" applyBorder="1" applyFont="1">
      <alignment horizontal="center"/>
    </xf>
    <xf borderId="24" fillId="3" fontId="4" numFmtId="0" xfId="0" applyAlignment="1" applyBorder="1" applyFont="1">
      <alignment horizontal="center"/>
    </xf>
    <xf borderId="9" fillId="0" fontId="3" numFmtId="167" xfId="0" applyAlignment="1" applyBorder="1" applyFont="1" applyNumberFormat="1">
      <alignment horizontal="right" shrinkToFit="0" wrapText="1"/>
    </xf>
    <xf borderId="8" fillId="0" fontId="3" numFmtId="167" xfId="0" applyBorder="1" applyFont="1" applyNumberFormat="1"/>
    <xf borderId="24" fillId="3" fontId="3" numFmtId="167" xfId="0" applyAlignment="1" applyBorder="1" applyFont="1" applyNumberFormat="1">
      <alignment horizontal="right" shrinkToFit="0" wrapText="1"/>
    </xf>
    <xf borderId="9" fillId="0" fontId="0" numFmtId="167" xfId="0" applyAlignment="1" applyBorder="1" applyFont="1" applyNumberFormat="1">
      <alignment horizontal="right" shrinkToFit="0" wrapText="1"/>
    </xf>
    <xf borderId="17" fillId="2" fontId="1" numFmtId="167" xfId="0" applyAlignment="1" applyBorder="1" applyFont="1" applyNumberFormat="1">
      <alignment horizontal="right" shrinkToFit="0" wrapText="1"/>
    </xf>
    <xf borderId="17" fillId="2" fontId="4" numFmtId="167" xfId="0" applyAlignment="1" applyBorder="1" applyFont="1" applyNumberFormat="1">
      <alignment horizontal="right" shrinkToFit="0" wrapText="1"/>
    </xf>
    <xf borderId="8" fillId="2" fontId="1" numFmtId="167" xfId="0" applyBorder="1" applyFont="1" applyNumberFormat="1"/>
    <xf borderId="24" fillId="3" fontId="1" numFmtId="0" xfId="0" applyAlignment="1" applyBorder="1" applyFont="1">
      <alignment horizontal="left"/>
    </xf>
    <xf borderId="22" fillId="3" fontId="1" numFmtId="0" xfId="0" applyAlignment="1" applyBorder="1" applyFont="1">
      <alignment horizontal="center"/>
    </xf>
    <xf borderId="24" fillId="3" fontId="3" numFmtId="0" xfId="0" applyAlignment="1" applyBorder="1" applyFont="1">
      <alignment shrinkToFit="0" wrapText="1"/>
    </xf>
    <xf borderId="24" fillId="3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14.43"/>
    <col customWidth="1" min="3" max="6" width="9.14"/>
    <col customWidth="1" min="7" max="8" width="10.71"/>
    <col customWidth="1" min="9" max="9" width="14.43"/>
    <col customWidth="1" min="10" max="26" width="17.29"/>
  </cols>
  <sheetData>
    <row r="1" ht="15.75" customHeight="1">
      <c r="A1" s="1" t="s">
        <v>0</v>
      </c>
    </row>
    <row r="2" ht="15.75" customHeight="1">
      <c r="A2" s="2"/>
    </row>
    <row r="3" ht="15.75" customHeight="1">
      <c r="A3" s="3" t="s">
        <v>2</v>
      </c>
      <c r="B3" s="5" t="s">
        <v>3</v>
      </c>
      <c r="C3" s="7" t="s">
        <v>5</v>
      </c>
      <c r="D3" s="8"/>
      <c r="E3" s="8"/>
      <c r="F3" s="8"/>
      <c r="G3" s="8"/>
      <c r="H3" s="18"/>
      <c r="I3" s="2"/>
    </row>
    <row r="4" ht="15.75" customHeight="1">
      <c r="A4" s="10"/>
      <c r="B4" s="10"/>
      <c r="C4" s="12">
        <v>1.0</v>
      </c>
      <c r="D4" s="12">
        <v>2.0</v>
      </c>
      <c r="E4" s="12">
        <v>3.0</v>
      </c>
      <c r="F4" s="12">
        <v>4.0</v>
      </c>
      <c r="G4" s="12">
        <v>5.0</v>
      </c>
      <c r="H4" s="12">
        <v>6.0</v>
      </c>
    </row>
    <row r="5" ht="15.75" customHeight="1">
      <c r="A5" s="19" t="s">
        <v>1</v>
      </c>
      <c r="B5" s="21">
        <f>Ingresos!B5</f>
        <v>0</v>
      </c>
      <c r="C5" s="21">
        <f>Ingresos!C5</f>
        <v>300000</v>
      </c>
      <c r="D5" s="21">
        <f>Ingresos!D5</f>
        <v>0</v>
      </c>
      <c r="E5" s="21">
        <f>Ingresos!E5</f>
        <v>300000</v>
      </c>
      <c r="F5" s="21">
        <f>Ingresos!F5</f>
        <v>0</v>
      </c>
      <c r="G5" s="21">
        <f>Ingresos!G5</f>
        <v>0</v>
      </c>
      <c r="H5" s="21">
        <f>Ingresos!H5</f>
        <v>650000</v>
      </c>
    </row>
    <row r="6" ht="15.75" customHeight="1">
      <c r="A6" s="19" t="s">
        <v>11</v>
      </c>
      <c r="B6" s="21">
        <f>Egresos!B13</f>
        <v>79600</v>
      </c>
      <c r="C6" s="21">
        <f>Egresos!C13</f>
        <v>168025.2</v>
      </c>
      <c r="D6" s="21">
        <f>Egresos!D13</f>
        <v>159095.2</v>
      </c>
      <c r="E6" s="21">
        <f>Egresos!E13</f>
        <v>178975.2</v>
      </c>
      <c r="F6" s="21">
        <f>Egresos!F13</f>
        <v>171175.2</v>
      </c>
      <c r="G6" s="21">
        <f>Egresos!G13</f>
        <v>237595.2</v>
      </c>
      <c r="H6" s="21">
        <f>Egresos!H13</f>
        <v>145246.4</v>
      </c>
    </row>
    <row r="7" ht="15.75" customHeight="1">
      <c r="A7" s="26" t="s">
        <v>13</v>
      </c>
      <c r="B7" s="28">
        <f>B5-B6</f>
        <v>-79600</v>
      </c>
      <c r="C7" s="28">
        <f t="shared" ref="C7:H7" si="1">C5-C6+B7</f>
        <v>52374.8</v>
      </c>
      <c r="D7" s="28">
        <f t="shared" si="1"/>
        <v>-106720.4</v>
      </c>
      <c r="E7" s="28">
        <f t="shared" si="1"/>
        <v>14304.4</v>
      </c>
      <c r="F7" s="28">
        <f t="shared" si="1"/>
        <v>-156870.8</v>
      </c>
      <c r="G7" s="28">
        <f t="shared" si="1"/>
        <v>-394466</v>
      </c>
      <c r="H7" s="28">
        <f t="shared" si="1"/>
        <v>110287.6</v>
      </c>
    </row>
    <row r="8" ht="15.75" customHeight="1">
      <c r="A8" s="19" t="s">
        <v>15</v>
      </c>
      <c r="B8" s="31">
        <v>0.03</v>
      </c>
      <c r="C8" s="21">
        <f>B8*C5</f>
        <v>9000</v>
      </c>
      <c r="D8" s="21">
        <f>B8*D5</f>
        <v>0</v>
      </c>
      <c r="E8" s="21">
        <f>B8*E5</f>
        <v>9000</v>
      </c>
      <c r="F8" s="21">
        <f>B8*F5</f>
        <v>0</v>
      </c>
      <c r="G8" s="21">
        <f>B8*G5</f>
        <v>0</v>
      </c>
      <c r="H8" s="21">
        <f>B8*H5</f>
        <v>19500</v>
      </c>
    </row>
    <row r="9" ht="15.75" customHeight="1">
      <c r="A9" s="19" t="s">
        <v>17</v>
      </c>
      <c r="B9" s="33">
        <v>0.006</v>
      </c>
      <c r="C9" s="21">
        <f t="shared" ref="C9:H9" si="2">$B$9*C5+C6*$B$9</f>
        <v>2808.1512</v>
      </c>
      <c r="D9" s="21">
        <f t="shared" si="2"/>
        <v>954.5712</v>
      </c>
      <c r="E9" s="21">
        <f t="shared" si="2"/>
        <v>2873.8512</v>
      </c>
      <c r="F9" s="21">
        <f t="shared" si="2"/>
        <v>1027.0512</v>
      </c>
      <c r="G9" s="21">
        <f t="shared" si="2"/>
        <v>1425.5712</v>
      </c>
      <c r="H9" s="21">
        <f t="shared" si="2"/>
        <v>4771.4784</v>
      </c>
    </row>
    <row r="10" ht="15.75" customHeight="1">
      <c r="A10" s="26" t="s">
        <v>18</v>
      </c>
      <c r="B10" s="28">
        <f>B7</f>
        <v>-79600</v>
      </c>
      <c r="C10" s="28">
        <f t="shared" ref="C10:H10" si="3">C7-C8-C9</f>
        <v>40566.6488</v>
      </c>
      <c r="D10" s="28">
        <f t="shared" si="3"/>
        <v>-107674.9712</v>
      </c>
      <c r="E10" s="28">
        <f t="shared" si="3"/>
        <v>2430.5488</v>
      </c>
      <c r="F10" s="28">
        <f t="shared" si="3"/>
        <v>-157897.8512</v>
      </c>
      <c r="G10" s="28">
        <f t="shared" si="3"/>
        <v>-395891.5712</v>
      </c>
      <c r="H10" s="28">
        <f t="shared" si="3"/>
        <v>86016.1216</v>
      </c>
    </row>
    <row r="11" ht="15.75" customHeight="1">
      <c r="A11" s="19" t="s">
        <v>19</v>
      </c>
      <c r="B11" s="31">
        <v>0.04</v>
      </c>
      <c r="C11" s="21">
        <f t="shared" ref="C11:H11" si="4">IF((B10+C10)&lt;0,B10*$B$11,0)</f>
        <v>-3184</v>
      </c>
      <c r="D11" s="21">
        <f t="shared" si="4"/>
        <v>1622.665952</v>
      </c>
      <c r="E11" s="21">
        <f t="shared" si="4"/>
        <v>-4306.998848</v>
      </c>
      <c r="F11" s="21">
        <f t="shared" si="4"/>
        <v>97.221952</v>
      </c>
      <c r="G11" s="21">
        <f t="shared" si="4"/>
        <v>-6315.914048</v>
      </c>
      <c r="H11" s="21">
        <f t="shared" si="4"/>
        <v>-15835.66285</v>
      </c>
    </row>
    <row r="12" ht="15.75" customHeight="1">
      <c r="A12" s="19" t="s">
        <v>20</v>
      </c>
      <c r="B12" s="21"/>
      <c r="C12" s="21"/>
      <c r="D12" s="21"/>
      <c r="E12" s="21"/>
      <c r="F12" s="21"/>
      <c r="G12" s="21"/>
      <c r="H12" s="21">
        <f>Amortizaciones!C8</f>
        <v>21666.66667</v>
      </c>
    </row>
    <row r="13" ht="15.75" customHeight="1">
      <c r="A13" s="26" t="s">
        <v>21</v>
      </c>
      <c r="B13" s="28"/>
      <c r="C13" s="28">
        <f t="shared" ref="C13:H13" si="5">C10+C11-C12</f>
        <v>37382.6488</v>
      </c>
      <c r="D13" s="28">
        <f t="shared" si="5"/>
        <v>-106052.3052</v>
      </c>
      <c r="E13" s="28">
        <f t="shared" si="5"/>
        <v>-1876.450048</v>
      </c>
      <c r="F13" s="28">
        <f t="shared" si="5"/>
        <v>-157800.6292</v>
      </c>
      <c r="G13" s="28">
        <f t="shared" si="5"/>
        <v>-402207.4852</v>
      </c>
      <c r="H13" s="28">
        <f t="shared" si="5"/>
        <v>48513.79209</v>
      </c>
    </row>
    <row r="14" ht="15.75" customHeight="1">
      <c r="A14" s="19" t="s">
        <v>22</v>
      </c>
      <c r="B14" s="31">
        <v>0.35</v>
      </c>
      <c r="C14" s="21">
        <f t="shared" ref="C14:H14" si="6">IF(C13&gt;0,C13*$B$14,0)</f>
        <v>13083.92708</v>
      </c>
      <c r="D14" s="21">
        <f t="shared" si="6"/>
        <v>0</v>
      </c>
      <c r="E14" s="21">
        <f t="shared" si="6"/>
        <v>0</v>
      </c>
      <c r="F14" s="21">
        <f t="shared" si="6"/>
        <v>0</v>
      </c>
      <c r="G14" s="21">
        <f t="shared" si="6"/>
        <v>0</v>
      </c>
      <c r="H14" s="21">
        <f t="shared" si="6"/>
        <v>16979.82723</v>
      </c>
    </row>
    <row r="15" ht="15.75" customHeight="1">
      <c r="A15" s="26" t="s">
        <v>23</v>
      </c>
      <c r="B15" s="28"/>
      <c r="C15" s="28">
        <f t="shared" ref="C15:H15" si="7">C13-C14</f>
        <v>24298.72172</v>
      </c>
      <c r="D15" s="28">
        <f t="shared" si="7"/>
        <v>-106052.3052</v>
      </c>
      <c r="E15" s="28">
        <f t="shared" si="7"/>
        <v>-1876.450048</v>
      </c>
      <c r="F15" s="28">
        <f t="shared" si="7"/>
        <v>-157800.6292</v>
      </c>
      <c r="G15" s="28">
        <f t="shared" si="7"/>
        <v>-402207.4852</v>
      </c>
      <c r="H15" s="28">
        <f t="shared" si="7"/>
        <v>31533.96486</v>
      </c>
    </row>
    <row r="16" ht="15.75" customHeight="1">
      <c r="A16" s="2"/>
    </row>
    <row r="17" ht="15.75" customHeight="1">
      <c r="A17" s="1"/>
      <c r="B17" s="32"/>
      <c r="C17" s="34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A4"/>
    <mergeCell ref="B3:B4"/>
    <mergeCell ref="C3:H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7.57"/>
    <col customWidth="1" min="3" max="3" width="12.71"/>
    <col customWidth="1" min="4" max="7" width="11.14"/>
    <col customWidth="1" min="8" max="8" width="12.71"/>
    <col customWidth="1" min="9" max="9" width="13.29"/>
    <col customWidth="1" min="10" max="12" width="14.43"/>
    <col customWidth="1" min="13" max="26" width="17.29"/>
  </cols>
  <sheetData>
    <row r="1" ht="15.75" customHeight="1">
      <c r="A1" s="4" t="s">
        <v>1</v>
      </c>
    </row>
    <row r="2" ht="15.75" customHeight="1">
      <c r="A2" s="17"/>
    </row>
    <row r="3" ht="15.75" customHeight="1">
      <c r="A3" s="3" t="s">
        <v>2</v>
      </c>
      <c r="B3" s="5" t="s">
        <v>9</v>
      </c>
      <c r="C3" s="7" t="s">
        <v>5</v>
      </c>
      <c r="D3" s="8"/>
      <c r="E3" s="8"/>
      <c r="F3" s="8"/>
      <c r="G3" s="8"/>
      <c r="H3" s="9"/>
      <c r="I3" s="3" t="s">
        <v>6</v>
      </c>
    </row>
    <row r="4" ht="15.75" customHeight="1">
      <c r="A4" s="10"/>
      <c r="B4" s="10"/>
      <c r="C4" s="12">
        <v>1.0</v>
      </c>
      <c r="D4" s="12">
        <v>2.0</v>
      </c>
      <c r="E4" s="12">
        <v>3.0</v>
      </c>
      <c r="F4" s="12">
        <v>4.0</v>
      </c>
      <c r="G4" s="12">
        <v>5.0</v>
      </c>
      <c r="H4" s="20">
        <v>6.0</v>
      </c>
      <c r="I4" s="22"/>
      <c r="J4" s="23" t="s">
        <v>10</v>
      </c>
    </row>
    <row r="5" ht="15.75" customHeight="1">
      <c r="A5" s="24" t="s">
        <v>12</v>
      </c>
      <c r="B5" s="15">
        <v>0.0</v>
      </c>
      <c r="C5" s="15">
        <v>300000.0</v>
      </c>
      <c r="D5" s="15">
        <v>0.0</v>
      </c>
      <c r="E5" s="15">
        <v>300000.0</v>
      </c>
      <c r="F5" s="15">
        <v>0.0</v>
      </c>
      <c r="G5" s="15">
        <v>0.0</v>
      </c>
      <c r="H5" s="15">
        <v>650000.0</v>
      </c>
      <c r="I5" s="25">
        <f>SUM(B5:H5)</f>
        <v>1250000</v>
      </c>
      <c r="J5" s="27">
        <f>'Estado de Resultados'!H15</f>
        <v>31533.96486</v>
      </c>
    </row>
    <row r="6" ht="15.75" customHeight="1">
      <c r="A6" s="26" t="s">
        <v>14</v>
      </c>
      <c r="B6" s="29">
        <f t="shared" ref="B6:I6" si="1">SUM(B5)</f>
        <v>0</v>
      </c>
      <c r="C6" s="29">
        <f t="shared" si="1"/>
        <v>300000</v>
      </c>
      <c r="D6" s="29">
        <f t="shared" si="1"/>
        <v>0</v>
      </c>
      <c r="E6" s="29">
        <f t="shared" si="1"/>
        <v>300000</v>
      </c>
      <c r="F6" s="29">
        <f t="shared" si="1"/>
        <v>0</v>
      </c>
      <c r="G6" s="29">
        <f t="shared" si="1"/>
        <v>0</v>
      </c>
      <c r="H6" s="29">
        <f t="shared" si="1"/>
        <v>650000</v>
      </c>
      <c r="I6" s="30">
        <f t="shared" si="1"/>
        <v>1250000</v>
      </c>
    </row>
    <row r="7" ht="15.75" customHeight="1">
      <c r="A7" s="2"/>
      <c r="B7" s="2"/>
      <c r="C7" s="2"/>
      <c r="D7" s="2"/>
      <c r="E7" s="2"/>
      <c r="F7" s="2"/>
      <c r="G7" s="2"/>
      <c r="H7" s="2"/>
      <c r="I7" s="2"/>
    </row>
    <row r="8" ht="15.75" customHeight="1">
      <c r="A8" s="2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  <c r="B12" s="2"/>
    </row>
    <row r="13" ht="15.75" customHeight="1">
      <c r="A13" s="2"/>
      <c r="B13" s="2"/>
    </row>
    <row r="14" ht="15.75" customHeight="1">
      <c r="A14" s="2"/>
      <c r="B14" s="2"/>
    </row>
    <row r="15" ht="15.75" customHeight="1">
      <c r="A15" s="2"/>
      <c r="H15" s="2"/>
      <c r="I15" s="32"/>
      <c r="J15" s="32"/>
      <c r="K15" s="2"/>
      <c r="L15" s="2"/>
    </row>
    <row r="16" ht="15.75" customHeight="1">
      <c r="A16" s="2"/>
      <c r="H16" s="2"/>
      <c r="I16" s="32"/>
      <c r="J16" s="32"/>
      <c r="K16" s="2"/>
      <c r="L16" s="2"/>
    </row>
    <row r="17" ht="15.75" customHeight="1">
      <c r="A17" s="2"/>
      <c r="H17" s="2"/>
      <c r="I17" s="2"/>
      <c r="J17" s="2"/>
      <c r="K17" s="2"/>
      <c r="L17" s="2"/>
    </row>
    <row r="18" ht="15.75" customHeight="1">
      <c r="A18" s="2"/>
      <c r="H18" s="2"/>
      <c r="I18" s="2"/>
      <c r="J18" s="2"/>
      <c r="K18" s="2"/>
      <c r="L18" s="2"/>
    </row>
    <row r="19" ht="15.75" customHeight="1">
      <c r="A19" s="2"/>
      <c r="H19" s="2"/>
      <c r="I19" s="2"/>
      <c r="J19" s="2"/>
      <c r="K19" s="2"/>
      <c r="L19" s="2"/>
    </row>
    <row r="20" ht="15.75" customHeight="1">
      <c r="A20" s="2"/>
      <c r="H20" s="2"/>
      <c r="I20" s="2"/>
      <c r="J20" s="2"/>
      <c r="K20" s="2"/>
      <c r="L20" s="2"/>
    </row>
    <row r="21" ht="15.75" customHeight="1">
      <c r="A21" s="2"/>
      <c r="H21" s="2"/>
      <c r="I21" s="2"/>
      <c r="J21" s="2"/>
      <c r="K21" s="2"/>
      <c r="L21" s="2"/>
    </row>
    <row r="22" ht="15.75" customHeight="1">
      <c r="A22" s="2"/>
      <c r="H22" s="2"/>
      <c r="I22" s="2"/>
      <c r="J22" s="2"/>
      <c r="K22" s="2"/>
      <c r="L22" s="2"/>
    </row>
    <row r="23" ht="15.75" customHeight="1">
      <c r="A23" s="2"/>
      <c r="H23" s="2"/>
      <c r="I23" s="2"/>
      <c r="J23" s="2"/>
      <c r="K23" s="2" t="s">
        <v>16</v>
      </c>
      <c r="L23" s="2"/>
    </row>
    <row r="24" ht="15.75" customHeight="1">
      <c r="A24" s="2"/>
      <c r="H24" s="2"/>
      <c r="I24" s="2"/>
      <c r="J24" s="2"/>
      <c r="K24" s="2"/>
      <c r="L24" s="2"/>
    </row>
    <row r="25" ht="15.75" customHeight="1">
      <c r="A25" s="2"/>
      <c r="H25" s="2"/>
      <c r="I25" s="2"/>
      <c r="J25" s="2"/>
      <c r="K25" s="2"/>
      <c r="L25" s="2"/>
    </row>
    <row r="26" ht="15.75" customHeight="1">
      <c r="A26" s="2"/>
      <c r="H26" s="2"/>
      <c r="I26" s="2"/>
      <c r="J26" s="2"/>
      <c r="K26" s="2"/>
      <c r="L26" s="2"/>
    </row>
    <row r="27" ht="15.75" customHeight="1">
      <c r="A27" s="2"/>
      <c r="H27" s="2"/>
      <c r="I27" s="2"/>
      <c r="J27" s="2"/>
      <c r="K27" s="2"/>
      <c r="L27" s="2"/>
    </row>
    <row r="28" ht="15.75" customHeight="1">
      <c r="A28" s="2"/>
      <c r="H28" s="2"/>
      <c r="I28" s="2"/>
      <c r="J28" s="2"/>
      <c r="K28" s="2"/>
      <c r="L28" s="2"/>
    </row>
    <row r="29" ht="15.75" customHeight="1">
      <c r="A29" s="2"/>
      <c r="H29" s="2"/>
      <c r="I29" s="2"/>
      <c r="J29" s="2"/>
      <c r="K29" s="2"/>
      <c r="L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3:A4"/>
    <mergeCell ref="B3:B4"/>
    <mergeCell ref="C3:H3"/>
    <mergeCell ref="I3:I4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9" width="14.43"/>
    <col customWidth="1" min="10" max="26" width="17.29"/>
  </cols>
  <sheetData>
    <row r="1" ht="15.75" customHeight="1">
      <c r="A1" s="1" t="s">
        <v>4</v>
      </c>
    </row>
    <row r="2" ht="15.75" customHeight="1">
      <c r="A2" s="2"/>
    </row>
    <row r="3" ht="15.75" customHeight="1">
      <c r="A3" s="3" t="s">
        <v>2</v>
      </c>
      <c r="B3" s="6" t="s">
        <v>3</v>
      </c>
      <c r="C3" s="7" t="s">
        <v>5</v>
      </c>
      <c r="D3" s="8"/>
      <c r="E3" s="8"/>
      <c r="F3" s="8"/>
      <c r="G3" s="8"/>
      <c r="H3" s="9"/>
      <c r="I3" s="3" t="s">
        <v>6</v>
      </c>
    </row>
    <row r="4" ht="15.75" customHeight="1">
      <c r="A4" s="10"/>
      <c r="B4" s="11"/>
      <c r="C4" s="12">
        <v>1.0</v>
      </c>
      <c r="D4" s="12">
        <v>2.0</v>
      </c>
      <c r="E4" s="12">
        <v>3.0</v>
      </c>
      <c r="F4" s="12">
        <v>4.0</v>
      </c>
      <c r="G4" s="12">
        <v>5.0</v>
      </c>
      <c r="H4" s="12">
        <v>6.0</v>
      </c>
      <c r="I4" s="10"/>
    </row>
    <row r="5" ht="15.75" customHeight="1">
      <c r="A5" s="13" t="s">
        <v>7</v>
      </c>
      <c r="B5" s="14">
        <v>0.0</v>
      </c>
      <c r="C5" s="15">
        <f>RRHH!C43</f>
        <v>156725.2</v>
      </c>
      <c r="D5" s="15">
        <f>RRHH!D43</f>
        <v>147795.2</v>
      </c>
      <c r="E5" s="15">
        <f>RRHH!E43</f>
        <v>167675.2</v>
      </c>
      <c r="F5" s="15">
        <f>RRHH!F43</f>
        <v>159875.2</v>
      </c>
      <c r="G5" s="15">
        <f>RRHH!G43</f>
        <v>226295.2</v>
      </c>
      <c r="H5" s="15">
        <f>RRHH!H43</f>
        <v>133946.4</v>
      </c>
      <c r="I5" s="16">
        <f t="shared" ref="I5:I11" si="1">SUM(B5:H5)</f>
        <v>992312.4</v>
      </c>
    </row>
    <row r="6" ht="15.75" customHeight="1">
      <c r="A6" s="13" t="s">
        <v>8</v>
      </c>
      <c r="B6" s="14">
        <f>SUM(Inversiones!D5:D7)</f>
        <v>65000</v>
      </c>
      <c r="C6" s="14">
        <f>SUM(Inversiones!E5:E7)</f>
        <v>0</v>
      </c>
      <c r="D6" s="14">
        <f>SUM(Inversiones!F5:F7)</f>
        <v>0</v>
      </c>
      <c r="E6" s="14">
        <f>SUM(Inversiones!G5:G7)</f>
        <v>0</v>
      </c>
      <c r="F6" s="14">
        <f>SUM(Inversiones!H5:H7)</f>
        <v>0</v>
      </c>
      <c r="G6" s="14">
        <f>SUM(Inversiones!I5:I7)</f>
        <v>0</v>
      </c>
      <c r="H6" s="14">
        <f>SUM(Inversiones!J5:J7)</f>
        <v>0</v>
      </c>
      <c r="I6" s="16">
        <f t="shared" si="1"/>
        <v>65000</v>
      </c>
    </row>
    <row r="7" ht="15.75" customHeight="1">
      <c r="A7" s="13" t="s">
        <v>32</v>
      </c>
      <c r="B7" s="32">
        <v>12000.0</v>
      </c>
      <c r="C7" s="16">
        <v>6000.0</v>
      </c>
      <c r="D7" s="16">
        <v>6000.0</v>
      </c>
      <c r="E7" s="16">
        <v>6000.0</v>
      </c>
      <c r="F7" s="16">
        <v>6000.0</v>
      </c>
      <c r="G7" s="16">
        <v>6000.0</v>
      </c>
      <c r="H7" s="16">
        <v>6000.0</v>
      </c>
      <c r="I7" s="16">
        <f t="shared" si="1"/>
        <v>48000</v>
      </c>
    </row>
    <row r="8" ht="15.75" customHeight="1">
      <c r="A8" s="13" t="s">
        <v>33</v>
      </c>
      <c r="B8" s="16">
        <v>0.0</v>
      </c>
      <c r="C8" s="15">
        <v>1200.0</v>
      </c>
      <c r="D8" s="15">
        <v>1200.0</v>
      </c>
      <c r="E8" s="15">
        <v>1200.0</v>
      </c>
      <c r="F8" s="15">
        <v>1200.0</v>
      </c>
      <c r="G8" s="15">
        <v>1200.0</v>
      </c>
      <c r="H8" s="15">
        <v>1200.0</v>
      </c>
      <c r="I8" s="16">
        <f t="shared" si="1"/>
        <v>7200</v>
      </c>
    </row>
    <row r="9" ht="15.75" customHeight="1">
      <c r="A9" s="13" t="s">
        <v>35</v>
      </c>
      <c r="B9" s="14">
        <v>2000.0</v>
      </c>
      <c r="C9" s="14">
        <v>2000.0</v>
      </c>
      <c r="D9" s="14">
        <v>2000.0</v>
      </c>
      <c r="E9" s="14">
        <v>2000.0</v>
      </c>
      <c r="F9" s="14">
        <v>2000.0</v>
      </c>
      <c r="G9" s="14">
        <v>2000.0</v>
      </c>
      <c r="H9" s="14">
        <v>2000.0</v>
      </c>
      <c r="I9" s="16">
        <f t="shared" si="1"/>
        <v>14000</v>
      </c>
    </row>
    <row r="10" ht="15.75" customHeight="1">
      <c r="A10" s="13" t="s">
        <v>38</v>
      </c>
      <c r="B10" s="14">
        <v>600.0</v>
      </c>
      <c r="C10" s="15">
        <v>0.0</v>
      </c>
      <c r="D10" s="15">
        <v>0.0</v>
      </c>
      <c r="E10" s="15">
        <v>0.0</v>
      </c>
      <c r="F10" s="15">
        <v>0.0</v>
      </c>
      <c r="G10" s="15">
        <v>0.0</v>
      </c>
      <c r="H10" s="15">
        <v>0.0</v>
      </c>
      <c r="I10" s="16">
        <f t="shared" si="1"/>
        <v>600</v>
      </c>
    </row>
    <row r="11" ht="15.75" customHeight="1">
      <c r="A11" s="43" t="s">
        <v>40</v>
      </c>
      <c r="B11" s="14">
        <v>0.0</v>
      </c>
      <c r="C11" s="15">
        <v>1450.0</v>
      </c>
      <c r="D11" s="15">
        <v>1450.0</v>
      </c>
      <c r="E11" s="15">
        <v>1450.0</v>
      </c>
      <c r="F11" s="15">
        <v>1450.0</v>
      </c>
      <c r="G11" s="15">
        <v>1450.0</v>
      </c>
      <c r="H11" s="15">
        <v>1450.0</v>
      </c>
      <c r="I11" s="16">
        <f t="shared" si="1"/>
        <v>8700</v>
      </c>
    </row>
    <row r="12" ht="15.75" customHeight="1">
      <c r="A12" s="13" t="s">
        <v>41</v>
      </c>
      <c r="B12" s="14">
        <v>0.0</v>
      </c>
      <c r="C12" s="15">
        <f>Inversiones!E8*0.01</f>
        <v>650</v>
      </c>
      <c r="D12" s="15">
        <f>Inversiones!F8*0.01</f>
        <v>650</v>
      </c>
      <c r="E12" s="15">
        <f>Inversiones!G8*0.01</f>
        <v>650</v>
      </c>
      <c r="F12" s="15">
        <f>Inversiones!H8*0.01</f>
        <v>650</v>
      </c>
      <c r="G12" s="15">
        <f>Inversiones!I8*0.01</f>
        <v>650</v>
      </c>
      <c r="H12" s="15">
        <f>Inversiones!J8*0.01</f>
        <v>650</v>
      </c>
      <c r="I12" s="15">
        <f>SUM(C12:H12)</f>
        <v>3900</v>
      </c>
    </row>
    <row r="13" ht="15.75" customHeight="1">
      <c r="A13" s="44" t="s">
        <v>42</v>
      </c>
      <c r="B13" s="45">
        <f t="shared" ref="B13:I13" si="2">SUM(B5:B12)</f>
        <v>79600</v>
      </c>
      <c r="C13" s="45">
        <f t="shared" si="2"/>
        <v>168025.2</v>
      </c>
      <c r="D13" s="45">
        <f t="shared" si="2"/>
        <v>159095.2</v>
      </c>
      <c r="E13" s="45">
        <f t="shared" si="2"/>
        <v>178975.2</v>
      </c>
      <c r="F13" s="45">
        <f t="shared" si="2"/>
        <v>171175.2</v>
      </c>
      <c r="G13" s="45">
        <f t="shared" si="2"/>
        <v>237595.2</v>
      </c>
      <c r="H13" s="45">
        <f t="shared" si="2"/>
        <v>145246.4</v>
      </c>
      <c r="I13" s="29">
        <f t="shared" si="2"/>
        <v>1139712.4</v>
      </c>
    </row>
    <row r="14" ht="15.75" customHeight="1">
      <c r="A14" s="2"/>
    </row>
    <row r="15" ht="15.75" customHeight="1">
      <c r="A15" s="2"/>
      <c r="C15" s="35"/>
    </row>
    <row r="16" ht="15.75" customHeight="1">
      <c r="A16" s="2"/>
      <c r="C16" s="35"/>
    </row>
    <row r="17" ht="15.75" customHeight="1">
      <c r="A17" s="2"/>
      <c r="B17" s="35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3:A4"/>
    <mergeCell ref="B3:B4"/>
    <mergeCell ref="C3:H3"/>
    <mergeCell ref="I3:I4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1" width="14.43"/>
    <col customWidth="1" min="22" max="26" width="17.29"/>
  </cols>
  <sheetData>
    <row r="1" ht="12.75" customHeight="1">
      <c r="A1" s="1" t="s">
        <v>24</v>
      </c>
      <c r="B1" s="35"/>
      <c r="E1" s="2"/>
    </row>
    <row r="2" ht="12.75" customHeight="1">
      <c r="A2" s="17"/>
      <c r="B2" s="17"/>
      <c r="E2" s="2"/>
    </row>
    <row r="3" ht="12.75" customHeight="1">
      <c r="A3" s="36" t="s">
        <v>25</v>
      </c>
      <c r="B3" s="37">
        <v>0.53</v>
      </c>
      <c r="E3" s="2"/>
    </row>
    <row r="4" ht="12.75" customHeight="1">
      <c r="A4" s="36" t="s">
        <v>26</v>
      </c>
      <c r="B4" s="37">
        <v>0.0833</v>
      </c>
      <c r="E4" s="2"/>
    </row>
    <row r="5" ht="12.75" customHeight="1">
      <c r="A5" s="36" t="s">
        <v>27</v>
      </c>
      <c r="B5" s="37">
        <v>0.0833</v>
      </c>
      <c r="E5" s="2"/>
    </row>
    <row r="6" ht="12.75" customHeight="1">
      <c r="A6" s="36" t="s">
        <v>28</v>
      </c>
      <c r="B6" s="37">
        <v>0.1</v>
      </c>
      <c r="E6" s="2"/>
    </row>
    <row r="7" ht="12.75" customHeight="1">
      <c r="A7" s="36" t="s">
        <v>29</v>
      </c>
      <c r="B7" s="37">
        <v>0.0454</v>
      </c>
      <c r="C7" s="2" t="s">
        <v>30</v>
      </c>
      <c r="E7" s="2"/>
    </row>
    <row r="8" ht="12.75" customHeight="1">
      <c r="A8" s="1"/>
      <c r="E8" s="2"/>
    </row>
    <row r="9" ht="12.75" customHeight="1">
      <c r="A9" s="1" t="s">
        <v>31</v>
      </c>
      <c r="E9" s="2"/>
    </row>
    <row r="10" ht="12.75" customHeight="1">
      <c r="A10" s="2"/>
      <c r="E10" s="2"/>
    </row>
    <row r="11" ht="12.75" customHeight="1">
      <c r="A11" s="38" t="s">
        <v>2</v>
      </c>
      <c r="B11" s="39" t="s">
        <v>34</v>
      </c>
      <c r="C11" s="39" t="s">
        <v>25</v>
      </c>
      <c r="D11" s="40" t="s">
        <v>36</v>
      </c>
      <c r="E11" s="39" t="s">
        <v>37</v>
      </c>
      <c r="F11" s="39" t="s">
        <v>27</v>
      </c>
      <c r="G11" s="39" t="s">
        <v>28</v>
      </c>
      <c r="H11" s="39" t="s">
        <v>29</v>
      </c>
      <c r="I11" s="39" t="s">
        <v>39</v>
      </c>
      <c r="J11" s="41" t="s">
        <v>5</v>
      </c>
      <c r="K11" s="42"/>
      <c r="L11" s="42"/>
      <c r="M11" s="42"/>
      <c r="N11" s="42"/>
      <c r="O11" s="46"/>
    </row>
    <row r="12" ht="12.75" customHeight="1">
      <c r="A12" s="10"/>
      <c r="B12" s="11"/>
      <c r="C12" s="11"/>
      <c r="D12" s="11"/>
      <c r="E12" s="11"/>
      <c r="F12" s="11"/>
      <c r="G12" s="11"/>
      <c r="H12" s="11"/>
      <c r="I12" s="11"/>
      <c r="J12" s="47">
        <v>1.0</v>
      </c>
      <c r="K12" s="47">
        <v>2.0</v>
      </c>
      <c r="L12" s="47">
        <v>3.0</v>
      </c>
      <c r="M12" s="47">
        <v>4.0</v>
      </c>
      <c r="N12" s="12">
        <v>5.0</v>
      </c>
      <c r="O12" s="12">
        <v>6.0</v>
      </c>
    </row>
    <row r="13" ht="12.75" customHeight="1">
      <c r="A13" s="13" t="s">
        <v>48</v>
      </c>
      <c r="B13" s="48">
        <v>28000.0</v>
      </c>
      <c r="C13" s="48">
        <f>B13*B3</f>
        <v>14840</v>
      </c>
      <c r="D13" s="48">
        <f t="shared" ref="D13:D15" si="1">B13+C13</f>
        <v>42840</v>
      </c>
      <c r="E13" s="50">
        <f>D13*B4</f>
        <v>3568.572</v>
      </c>
      <c r="F13" s="48">
        <f>D13*B5</f>
        <v>3568.572</v>
      </c>
      <c r="G13" s="48">
        <f>D13*B6</f>
        <v>4284</v>
      </c>
      <c r="H13" s="48">
        <f>D13*B7</f>
        <v>1944.936</v>
      </c>
      <c r="I13" s="48">
        <f t="shared" ref="I13:I15" si="2">SUM(D13:H13)</f>
        <v>56206.08</v>
      </c>
      <c r="J13" s="49">
        <v>1.0</v>
      </c>
      <c r="K13" s="49">
        <v>1.0</v>
      </c>
      <c r="L13" s="49">
        <v>1.0</v>
      </c>
      <c r="M13" s="43">
        <v>1.0</v>
      </c>
      <c r="N13" s="43">
        <v>1.0</v>
      </c>
      <c r="O13" s="51">
        <v>0.75</v>
      </c>
    </row>
    <row r="14" ht="12.75" customHeight="1">
      <c r="A14" s="13" t="s">
        <v>57</v>
      </c>
      <c r="B14" s="48">
        <v>22000.0</v>
      </c>
      <c r="C14" s="48">
        <f>B14*B3</f>
        <v>11660</v>
      </c>
      <c r="D14" s="48">
        <f t="shared" si="1"/>
        <v>33660</v>
      </c>
      <c r="E14" s="50">
        <f>D14*B4</f>
        <v>2803.878</v>
      </c>
      <c r="F14" s="48">
        <f>D14*B5</f>
        <v>2803.878</v>
      </c>
      <c r="G14" s="48">
        <f>D14*B6</f>
        <v>3366</v>
      </c>
      <c r="H14" s="48">
        <f>D14*B7</f>
        <v>1528.164</v>
      </c>
      <c r="I14" s="48">
        <f t="shared" si="2"/>
        <v>44161.92</v>
      </c>
      <c r="J14" s="49">
        <v>1.0</v>
      </c>
      <c r="K14" s="49">
        <v>1.0</v>
      </c>
      <c r="L14" s="49">
        <v>1.0</v>
      </c>
      <c r="M14" s="43">
        <v>1.0</v>
      </c>
      <c r="N14" s="43">
        <v>1.0</v>
      </c>
      <c r="O14" s="51">
        <v>0.75</v>
      </c>
    </row>
    <row r="15" ht="12.75" customHeight="1">
      <c r="A15" s="13" t="s">
        <v>58</v>
      </c>
      <c r="B15" s="48">
        <v>20000.0</v>
      </c>
      <c r="C15" s="48">
        <f>B15*B3</f>
        <v>10600</v>
      </c>
      <c r="D15" s="48">
        <f t="shared" si="1"/>
        <v>30600</v>
      </c>
      <c r="E15" s="50">
        <f>D15*B4</f>
        <v>2548.98</v>
      </c>
      <c r="F15" s="48">
        <f>D15*B5</f>
        <v>2548.98</v>
      </c>
      <c r="G15" s="48">
        <f>D15*B6</f>
        <v>3060</v>
      </c>
      <c r="H15" s="48">
        <f>D15*B7</f>
        <v>1389.24</v>
      </c>
      <c r="I15" s="48">
        <f t="shared" si="2"/>
        <v>40147.2</v>
      </c>
      <c r="J15" s="49">
        <v>1.0</v>
      </c>
      <c r="K15" s="49">
        <v>1.0</v>
      </c>
      <c r="L15" s="49">
        <v>1.0</v>
      </c>
      <c r="M15" s="43">
        <v>1.0</v>
      </c>
      <c r="N15" s="43">
        <v>1.0</v>
      </c>
      <c r="O15" s="51">
        <v>0.75</v>
      </c>
    </row>
    <row r="16" ht="12.75" customHeight="1">
      <c r="A16" s="26" t="s">
        <v>59</v>
      </c>
      <c r="B16" s="55"/>
      <c r="C16" s="55"/>
      <c r="D16" s="55"/>
      <c r="E16" s="56"/>
      <c r="F16" s="55"/>
      <c r="G16" s="55"/>
      <c r="H16" s="55"/>
      <c r="I16" s="55"/>
      <c r="J16" s="57">
        <f t="shared" ref="J16:O16" si="3">SUM(J13:J15)</f>
        <v>3</v>
      </c>
      <c r="K16" s="57">
        <f t="shared" si="3"/>
        <v>3</v>
      </c>
      <c r="L16" s="57">
        <f t="shared" si="3"/>
        <v>3</v>
      </c>
      <c r="M16" s="57">
        <f t="shared" si="3"/>
        <v>3</v>
      </c>
      <c r="N16" s="57">
        <f t="shared" si="3"/>
        <v>3</v>
      </c>
      <c r="O16" s="57">
        <f t="shared" si="3"/>
        <v>2.25</v>
      </c>
    </row>
    <row r="17" ht="12.75" customHeight="1">
      <c r="A17" s="2"/>
      <c r="E17" s="2"/>
    </row>
    <row r="18" ht="12.75" customHeight="1">
      <c r="A18" s="2"/>
      <c r="E18" s="2"/>
    </row>
    <row r="19" ht="12.75" customHeight="1">
      <c r="A19" s="1" t="s">
        <v>60</v>
      </c>
      <c r="E19" s="2"/>
    </row>
    <row r="20" ht="12.75" customHeight="1">
      <c r="A20" s="1"/>
      <c r="E20" s="2"/>
    </row>
    <row r="21" ht="12.75" customHeight="1">
      <c r="A21" s="5" t="s">
        <v>61</v>
      </c>
      <c r="B21" s="3" t="s">
        <v>62</v>
      </c>
      <c r="C21" s="3" t="s">
        <v>25</v>
      </c>
      <c r="D21" s="40" t="s">
        <v>36</v>
      </c>
      <c r="E21" s="39" t="s">
        <v>37</v>
      </c>
      <c r="F21" s="39" t="s">
        <v>27</v>
      </c>
      <c r="G21" s="39" t="s">
        <v>28</v>
      </c>
      <c r="H21" s="39" t="s">
        <v>29</v>
      </c>
      <c r="I21" s="39" t="s">
        <v>63</v>
      </c>
      <c r="J21" s="41" t="s">
        <v>64</v>
      </c>
      <c r="K21" s="42"/>
      <c r="L21" s="42"/>
      <c r="M21" s="42"/>
      <c r="N21" s="42"/>
      <c r="O21" s="46"/>
      <c r="P21" s="3" t="s">
        <v>65</v>
      </c>
      <c r="Q21" s="3" t="s">
        <v>66</v>
      </c>
      <c r="T21" s="60"/>
      <c r="U21" s="60"/>
    </row>
    <row r="22" ht="23.25" customHeight="1">
      <c r="A22" s="10"/>
      <c r="B22" s="10"/>
      <c r="C22" s="10"/>
      <c r="D22" s="11"/>
      <c r="E22" s="11"/>
      <c r="F22" s="11"/>
      <c r="G22" s="11"/>
      <c r="H22" s="11"/>
      <c r="I22" s="11"/>
      <c r="J22" s="47">
        <v>1.0</v>
      </c>
      <c r="K22" s="47">
        <v>2.0</v>
      </c>
      <c r="L22" s="47">
        <v>3.0</v>
      </c>
      <c r="M22" s="47">
        <v>4.0</v>
      </c>
      <c r="N22" s="12">
        <v>5.0</v>
      </c>
      <c r="O22" s="12">
        <v>6.0</v>
      </c>
      <c r="P22" s="10"/>
      <c r="Q22" s="10"/>
      <c r="T22" s="62"/>
      <c r="U22" s="62"/>
    </row>
    <row r="23" ht="12.75" customHeight="1">
      <c r="A23" s="13" t="s">
        <v>68</v>
      </c>
      <c r="B23" s="15">
        <v>180.0</v>
      </c>
      <c r="C23" s="15">
        <v>0.0</v>
      </c>
      <c r="D23" s="15">
        <f t="shared" ref="D23:D27" si="4">B23+C23</f>
        <v>180</v>
      </c>
      <c r="E23" s="15">
        <f t="shared" ref="E23:E27" si="5">D23*0</f>
        <v>0</v>
      </c>
      <c r="F23" s="15">
        <f t="shared" ref="F23:F27" si="6">D23*0</f>
        <v>0</v>
      </c>
      <c r="G23" s="15">
        <v>0.0</v>
      </c>
      <c r="H23" s="15">
        <v>0.0</v>
      </c>
      <c r="I23" s="15">
        <f t="shared" ref="I23:I27" si="7">SUM(D23:H23)</f>
        <v>180</v>
      </c>
      <c r="J23" s="49">
        <v>20.0</v>
      </c>
      <c r="K23" s="49">
        <v>0.0</v>
      </c>
      <c r="L23" s="49">
        <v>80.0</v>
      </c>
      <c r="M23" s="43">
        <v>88.0</v>
      </c>
      <c r="N23" s="43">
        <v>8.0</v>
      </c>
      <c r="O23" s="51">
        <v>0.0</v>
      </c>
      <c r="P23" s="63">
        <f t="shared" ref="P23:P27" si="8">SUM(J23:O23)</f>
        <v>196</v>
      </c>
      <c r="Q23" s="64">
        <f t="shared" ref="Q23:Q27" si="9">I23*P23</f>
        <v>35280</v>
      </c>
      <c r="T23" s="65"/>
      <c r="U23" s="66"/>
    </row>
    <row r="24" ht="12.75" customHeight="1">
      <c r="A24" s="13" t="s">
        <v>69</v>
      </c>
      <c r="B24" s="15">
        <v>130.0</v>
      </c>
      <c r="C24" s="15">
        <v>0.0</v>
      </c>
      <c r="D24" s="15">
        <f t="shared" si="4"/>
        <v>130</v>
      </c>
      <c r="E24" s="15">
        <f t="shared" si="5"/>
        <v>0</v>
      </c>
      <c r="F24" s="15">
        <f t="shared" si="6"/>
        <v>0</v>
      </c>
      <c r="G24" s="15">
        <v>0.0</v>
      </c>
      <c r="H24" s="15">
        <v>0.0</v>
      </c>
      <c r="I24" s="15">
        <f t="shared" si="7"/>
        <v>130</v>
      </c>
      <c r="J24" s="49">
        <v>36.0</v>
      </c>
      <c r="K24" s="49">
        <v>24.0</v>
      </c>
      <c r="L24" s="49">
        <v>0.0</v>
      </c>
      <c r="M24" s="43">
        <v>0.0</v>
      </c>
      <c r="N24" s="43">
        <v>0.0</v>
      </c>
      <c r="O24" s="51">
        <v>0.0</v>
      </c>
      <c r="P24" s="63">
        <f t="shared" si="8"/>
        <v>60</v>
      </c>
      <c r="Q24" s="64">
        <f t="shared" si="9"/>
        <v>7800</v>
      </c>
      <c r="T24" s="65"/>
      <c r="U24" s="66"/>
    </row>
    <row r="25" ht="12.75" customHeight="1">
      <c r="A25" s="13" t="s">
        <v>70</v>
      </c>
      <c r="B25" s="15">
        <v>130.0</v>
      </c>
      <c r="C25" s="15">
        <v>0.0</v>
      </c>
      <c r="D25" s="15">
        <f t="shared" si="4"/>
        <v>130</v>
      </c>
      <c r="E25" s="15">
        <f t="shared" si="5"/>
        <v>0</v>
      </c>
      <c r="F25" s="15">
        <f t="shared" si="6"/>
        <v>0</v>
      </c>
      <c r="G25" s="15">
        <v>0.0</v>
      </c>
      <c r="H25" s="15">
        <v>0.0</v>
      </c>
      <c r="I25" s="15">
        <f t="shared" si="7"/>
        <v>130</v>
      </c>
      <c r="J25" s="67">
        <v>61.0</v>
      </c>
      <c r="K25" s="67">
        <v>32.0</v>
      </c>
      <c r="L25" s="67">
        <v>0.0</v>
      </c>
      <c r="M25" s="67">
        <v>0.0</v>
      </c>
      <c r="N25" s="67">
        <v>0.0</v>
      </c>
      <c r="O25" s="67">
        <v>0.0</v>
      </c>
      <c r="P25" s="63">
        <f t="shared" si="8"/>
        <v>93</v>
      </c>
      <c r="Q25" s="64">
        <f t="shared" si="9"/>
        <v>12090</v>
      </c>
      <c r="T25" s="65"/>
      <c r="U25" s="66"/>
    </row>
    <row r="26" ht="12.75" customHeight="1">
      <c r="A26" s="13" t="s">
        <v>71</v>
      </c>
      <c r="B26" s="15">
        <v>110.0</v>
      </c>
      <c r="C26" s="15">
        <v>0.0</v>
      </c>
      <c r="D26" s="15">
        <f t="shared" si="4"/>
        <v>110</v>
      </c>
      <c r="E26" s="15">
        <f t="shared" si="5"/>
        <v>0</v>
      </c>
      <c r="F26" s="15">
        <f t="shared" si="6"/>
        <v>0</v>
      </c>
      <c r="G26" s="15">
        <v>0.0</v>
      </c>
      <c r="H26" s="15">
        <v>0.0</v>
      </c>
      <c r="I26" s="15">
        <f t="shared" si="7"/>
        <v>110</v>
      </c>
      <c r="J26" s="43">
        <v>0.0</v>
      </c>
      <c r="K26" s="43">
        <v>0.0</v>
      </c>
      <c r="L26" s="67">
        <v>116.0</v>
      </c>
      <c r="M26" s="67">
        <v>32.0</v>
      </c>
      <c r="N26" s="67">
        <v>96.0</v>
      </c>
      <c r="O26" s="67">
        <v>0.0</v>
      </c>
      <c r="P26" s="63">
        <f t="shared" si="8"/>
        <v>244</v>
      </c>
      <c r="Q26" s="64">
        <f t="shared" si="9"/>
        <v>26840</v>
      </c>
      <c r="T26" s="65"/>
      <c r="U26" s="66"/>
    </row>
    <row r="27" ht="12.75" customHeight="1">
      <c r="A27" s="68" t="s">
        <v>72</v>
      </c>
      <c r="B27" s="69">
        <v>140.0</v>
      </c>
      <c r="C27" s="69">
        <v>0.0</v>
      </c>
      <c r="D27" s="69">
        <f t="shared" si="4"/>
        <v>140</v>
      </c>
      <c r="E27" s="69">
        <f t="shared" si="5"/>
        <v>0</v>
      </c>
      <c r="F27" s="69">
        <f t="shared" si="6"/>
        <v>0</v>
      </c>
      <c r="G27" s="69">
        <v>0.0</v>
      </c>
      <c r="H27" s="69">
        <v>0.0</v>
      </c>
      <c r="I27" s="69">
        <f t="shared" si="7"/>
        <v>140</v>
      </c>
      <c r="J27" s="70">
        <v>0.0</v>
      </c>
      <c r="K27" s="70">
        <v>0.0</v>
      </c>
      <c r="L27" s="71">
        <v>0.0</v>
      </c>
      <c r="M27" s="71">
        <v>0.0</v>
      </c>
      <c r="N27" s="71">
        <v>31.0</v>
      </c>
      <c r="O27" s="71">
        <v>12.0</v>
      </c>
      <c r="P27" s="63">
        <f t="shared" si="8"/>
        <v>43</v>
      </c>
      <c r="Q27" s="64">
        <f t="shared" si="9"/>
        <v>6020</v>
      </c>
      <c r="T27" s="65"/>
      <c r="U27" s="66"/>
    </row>
    <row r="28" ht="12.75" customHeight="1">
      <c r="A28" s="26" t="s">
        <v>59</v>
      </c>
      <c r="B28" s="72"/>
      <c r="C28" s="72"/>
      <c r="D28" s="72"/>
      <c r="E28" s="72"/>
      <c r="F28" s="72"/>
      <c r="G28" s="72"/>
      <c r="H28" s="72"/>
      <c r="I28" s="72"/>
      <c r="J28" s="61">
        <f t="shared" ref="J28:Q28" si="10">SUM(J23:J27)</f>
        <v>117</v>
      </c>
      <c r="K28" s="61">
        <f t="shared" si="10"/>
        <v>56</v>
      </c>
      <c r="L28" s="61">
        <f t="shared" si="10"/>
        <v>196</v>
      </c>
      <c r="M28" s="61">
        <f t="shared" si="10"/>
        <v>120</v>
      </c>
      <c r="N28" s="61">
        <f t="shared" si="10"/>
        <v>135</v>
      </c>
      <c r="O28" s="61">
        <f t="shared" si="10"/>
        <v>12</v>
      </c>
      <c r="P28" s="61">
        <f t="shared" si="10"/>
        <v>636</v>
      </c>
      <c r="Q28" s="29">
        <f t="shared" si="10"/>
        <v>88030</v>
      </c>
      <c r="T28" s="65"/>
      <c r="U28" s="73"/>
    </row>
    <row r="29" ht="12.75" customHeight="1">
      <c r="A29" s="2"/>
      <c r="E29" s="2"/>
    </row>
    <row r="30" ht="12.75" customHeight="1">
      <c r="A30" s="2"/>
      <c r="E30" s="2"/>
    </row>
    <row r="31" ht="12.75" customHeight="1">
      <c r="A31" s="74" t="s">
        <v>73</v>
      </c>
      <c r="E31" s="2"/>
    </row>
    <row r="32" ht="12.75" customHeight="1">
      <c r="A32" s="2"/>
      <c r="E32" s="2"/>
    </row>
    <row r="33" ht="12.75" customHeight="1">
      <c r="A33" s="3" t="s">
        <v>2</v>
      </c>
      <c r="B33" s="6" t="s">
        <v>74</v>
      </c>
      <c r="C33" s="75" t="s">
        <v>5</v>
      </c>
      <c r="D33" s="8"/>
      <c r="E33" s="8"/>
      <c r="F33" s="8"/>
      <c r="G33" s="8"/>
      <c r="H33" s="9"/>
      <c r="I33" s="5" t="s">
        <v>46</v>
      </c>
      <c r="J33" s="76"/>
    </row>
    <row r="34" ht="12.75" customHeight="1">
      <c r="A34" s="10"/>
      <c r="B34" s="11"/>
      <c r="C34" s="77">
        <v>1.0</v>
      </c>
      <c r="D34" s="77">
        <v>2.0</v>
      </c>
      <c r="E34" s="47">
        <v>3.0</v>
      </c>
      <c r="F34" s="77">
        <v>4.0</v>
      </c>
      <c r="G34" s="78">
        <v>5.0</v>
      </c>
      <c r="H34" s="78">
        <v>6.0</v>
      </c>
      <c r="I34" s="10"/>
      <c r="J34" s="79"/>
    </row>
    <row r="35" ht="12.75" customHeight="1">
      <c r="A35" s="13" t="s">
        <v>48</v>
      </c>
      <c r="B35" s="80">
        <f t="shared" ref="B35:B37" si="11">I13</f>
        <v>56206.08</v>
      </c>
      <c r="C35" s="80">
        <f t="shared" ref="C35:C37" si="12">B35*J13</f>
        <v>56206.08</v>
      </c>
      <c r="D35" s="80">
        <f t="shared" ref="D35:D37" si="13">B35*K13</f>
        <v>56206.08</v>
      </c>
      <c r="E35" s="80">
        <f t="shared" ref="E35:E37" si="14">B35*L13</f>
        <v>56206.08</v>
      </c>
      <c r="F35" s="80">
        <f t="shared" ref="F35:F37" si="15">B35*M13</f>
        <v>56206.08</v>
      </c>
      <c r="G35" s="80">
        <f t="shared" ref="G35:G37" si="16">B35*N13</f>
        <v>56206.08</v>
      </c>
      <c r="H35" s="80">
        <f t="shared" ref="H35:H37" si="17">B35*O13</f>
        <v>42154.56</v>
      </c>
      <c r="I35" s="81">
        <f t="shared" ref="I35:I43" si="18">SUM(C35:H35)</f>
        <v>323184.96</v>
      </c>
      <c r="J35" s="82"/>
    </row>
    <row r="36" ht="12.75" customHeight="1">
      <c r="A36" s="13" t="s">
        <v>75</v>
      </c>
      <c r="B36" s="80">
        <f t="shared" si="11"/>
        <v>44161.92</v>
      </c>
      <c r="C36" s="80">
        <f t="shared" si="12"/>
        <v>44161.92</v>
      </c>
      <c r="D36" s="80">
        <f t="shared" si="13"/>
        <v>44161.92</v>
      </c>
      <c r="E36" s="83">
        <f t="shared" si="14"/>
        <v>44161.92</v>
      </c>
      <c r="F36" s="80">
        <f t="shared" si="15"/>
        <v>44161.92</v>
      </c>
      <c r="G36" s="80">
        <f t="shared" si="16"/>
        <v>44161.92</v>
      </c>
      <c r="H36" s="80">
        <f t="shared" si="17"/>
        <v>33121.44</v>
      </c>
      <c r="I36" s="81">
        <f t="shared" si="18"/>
        <v>253931.04</v>
      </c>
      <c r="J36" s="82"/>
    </row>
    <row r="37" ht="12.75" customHeight="1">
      <c r="A37" s="13" t="s">
        <v>58</v>
      </c>
      <c r="B37" s="80">
        <f t="shared" si="11"/>
        <v>40147.2</v>
      </c>
      <c r="C37" s="80">
        <f t="shared" si="12"/>
        <v>40147.2</v>
      </c>
      <c r="D37" s="80">
        <f t="shared" si="13"/>
        <v>40147.2</v>
      </c>
      <c r="E37" s="83">
        <f t="shared" si="14"/>
        <v>40147.2</v>
      </c>
      <c r="F37" s="80">
        <f t="shared" si="15"/>
        <v>40147.2</v>
      </c>
      <c r="G37" s="80">
        <f t="shared" si="16"/>
        <v>40147.2</v>
      </c>
      <c r="H37" s="80">
        <f t="shared" si="17"/>
        <v>30110.4</v>
      </c>
      <c r="I37" s="81">
        <f t="shared" si="18"/>
        <v>230846.4</v>
      </c>
      <c r="J37" s="82"/>
    </row>
    <row r="38" ht="12.75" customHeight="1">
      <c r="A38" s="13" t="s">
        <v>68</v>
      </c>
      <c r="B38" s="80">
        <f t="shared" ref="B38:B42" si="19">I23</f>
        <v>180</v>
      </c>
      <c r="C38" s="80">
        <f t="shared" ref="C38:C42" si="20">B38*J23</f>
        <v>3600</v>
      </c>
      <c r="D38" s="80">
        <f t="shared" ref="D38:D42" si="21">B38*K23</f>
        <v>0</v>
      </c>
      <c r="E38" s="80">
        <f t="shared" ref="E38:E42" si="22">B38*L23</f>
        <v>14400</v>
      </c>
      <c r="F38" s="80">
        <f t="shared" ref="F38:F42" si="23">B38*M23</f>
        <v>15840</v>
      </c>
      <c r="G38" s="80">
        <f t="shared" ref="G38:G41" si="24">B38*N23</f>
        <v>1440</v>
      </c>
      <c r="H38" s="80">
        <f t="shared" ref="H38:H41" si="25">B38*O23</f>
        <v>0</v>
      </c>
      <c r="I38" s="81">
        <f t="shared" si="18"/>
        <v>35280</v>
      </c>
      <c r="J38" s="82"/>
    </row>
    <row r="39" ht="12.75" customHeight="1">
      <c r="A39" s="13" t="s">
        <v>69</v>
      </c>
      <c r="B39" s="80">
        <f t="shared" si="19"/>
        <v>130</v>
      </c>
      <c r="C39" s="80">
        <f t="shared" si="20"/>
        <v>4680</v>
      </c>
      <c r="D39" s="80">
        <f t="shared" si="21"/>
        <v>3120</v>
      </c>
      <c r="E39" s="80">
        <f t="shared" si="22"/>
        <v>0</v>
      </c>
      <c r="F39" s="80">
        <f t="shared" si="23"/>
        <v>0</v>
      </c>
      <c r="G39" s="80">
        <f t="shared" si="24"/>
        <v>0</v>
      </c>
      <c r="H39" s="80">
        <f t="shared" si="25"/>
        <v>0</v>
      </c>
      <c r="I39" s="81">
        <f t="shared" si="18"/>
        <v>7800</v>
      </c>
      <c r="J39" s="82"/>
    </row>
    <row r="40" ht="12.75" customHeight="1">
      <c r="A40" s="13" t="s">
        <v>70</v>
      </c>
      <c r="B40" s="80">
        <f t="shared" si="19"/>
        <v>130</v>
      </c>
      <c r="C40" s="80">
        <f t="shared" si="20"/>
        <v>7930</v>
      </c>
      <c r="D40" s="80">
        <f t="shared" si="21"/>
        <v>4160</v>
      </c>
      <c r="E40" s="80">
        <f t="shared" si="22"/>
        <v>0</v>
      </c>
      <c r="F40" s="80">
        <f t="shared" si="23"/>
        <v>0</v>
      </c>
      <c r="G40" s="80">
        <f t="shared" si="24"/>
        <v>0</v>
      </c>
      <c r="H40" s="80">
        <f t="shared" si="25"/>
        <v>0</v>
      </c>
      <c r="I40" s="81">
        <f t="shared" si="18"/>
        <v>12090</v>
      </c>
      <c r="J40" s="82"/>
    </row>
    <row r="41" ht="12.75" customHeight="1">
      <c r="A41" s="13" t="s">
        <v>71</v>
      </c>
      <c r="B41" s="80">
        <f t="shared" si="19"/>
        <v>110</v>
      </c>
      <c r="C41" s="80">
        <f t="shared" si="20"/>
        <v>0</v>
      </c>
      <c r="D41" s="80">
        <f t="shared" si="21"/>
        <v>0</v>
      </c>
      <c r="E41" s="80">
        <f t="shared" si="22"/>
        <v>12760</v>
      </c>
      <c r="F41" s="80">
        <f t="shared" si="23"/>
        <v>3520</v>
      </c>
      <c r="G41" s="80">
        <f t="shared" si="24"/>
        <v>10560</v>
      </c>
      <c r="H41" s="80">
        <f t="shared" si="25"/>
        <v>0</v>
      </c>
      <c r="I41" s="81">
        <f t="shared" si="18"/>
        <v>26840</v>
      </c>
      <c r="J41" s="82"/>
    </row>
    <row r="42" ht="12.75" customHeight="1">
      <c r="A42" s="68" t="s">
        <v>76</v>
      </c>
      <c r="B42" s="80">
        <f t="shared" si="19"/>
        <v>140</v>
      </c>
      <c r="C42" s="80">
        <f t="shared" si="20"/>
        <v>0</v>
      </c>
      <c r="D42" s="80">
        <f t="shared" si="21"/>
        <v>0</v>
      </c>
      <c r="E42" s="80">
        <f t="shared" si="22"/>
        <v>0</v>
      </c>
      <c r="F42" s="80">
        <f t="shared" si="23"/>
        <v>0</v>
      </c>
      <c r="G42" s="80">
        <f>B42*N27*17</f>
        <v>73780</v>
      </c>
      <c r="H42" s="80">
        <f>B42*O27*17</f>
        <v>28560</v>
      </c>
      <c r="I42" s="81">
        <f t="shared" si="18"/>
        <v>102340</v>
      </c>
      <c r="J42" s="82"/>
    </row>
    <row r="43" ht="12.75" customHeight="1">
      <c r="A43" s="44" t="s">
        <v>77</v>
      </c>
      <c r="B43" s="84">
        <f t="shared" ref="B43:H43" si="26">SUM(B35:B42)</f>
        <v>141205.2</v>
      </c>
      <c r="C43" s="84">
        <f t="shared" si="26"/>
        <v>156725.2</v>
      </c>
      <c r="D43" s="84">
        <f t="shared" si="26"/>
        <v>147795.2</v>
      </c>
      <c r="E43" s="85">
        <f t="shared" si="26"/>
        <v>167675.2</v>
      </c>
      <c r="F43" s="84">
        <f t="shared" si="26"/>
        <v>159875.2</v>
      </c>
      <c r="G43" s="84">
        <f t="shared" si="26"/>
        <v>226295.2</v>
      </c>
      <c r="H43" s="84">
        <f t="shared" si="26"/>
        <v>133946.4</v>
      </c>
      <c r="I43" s="86">
        <f t="shared" si="18"/>
        <v>992312.4</v>
      </c>
      <c r="J43" s="73"/>
    </row>
    <row r="44" ht="12.75" customHeight="1">
      <c r="A44" s="2"/>
      <c r="E44" s="2"/>
    </row>
    <row r="45" ht="12.75" customHeight="1">
      <c r="A45" s="2"/>
      <c r="E45" s="2"/>
    </row>
    <row r="46" ht="12.75" customHeight="1">
      <c r="A46" s="87"/>
      <c r="B46" s="65"/>
      <c r="E46" s="2"/>
    </row>
    <row r="47" ht="12.75" customHeight="1">
      <c r="A47" s="65"/>
      <c r="B47" s="65"/>
      <c r="E47" s="2"/>
    </row>
    <row r="48" ht="12.75" customHeight="1">
      <c r="A48" s="60"/>
      <c r="B48" s="60"/>
      <c r="C48" s="88"/>
      <c r="E48" s="2"/>
    </row>
    <row r="49" ht="12.75" customHeight="1">
      <c r="A49" s="62"/>
      <c r="B49" s="62"/>
      <c r="C49" s="62"/>
      <c r="E49" s="2"/>
    </row>
    <row r="50" ht="12.75" customHeight="1">
      <c r="A50" s="89"/>
      <c r="B50" s="65"/>
      <c r="E50" s="2"/>
    </row>
    <row r="51" ht="12.75" customHeight="1">
      <c r="A51" s="89"/>
      <c r="B51" s="65"/>
      <c r="E51" s="2"/>
    </row>
    <row r="52" ht="12.75" customHeight="1">
      <c r="A52" s="89"/>
      <c r="B52" s="65"/>
      <c r="E52" s="2"/>
    </row>
    <row r="53" ht="12.75" customHeight="1">
      <c r="A53" s="89"/>
      <c r="B53" s="65"/>
      <c r="E53" s="2"/>
    </row>
    <row r="54" ht="12.75" customHeight="1">
      <c r="A54" s="89"/>
      <c r="B54" s="65"/>
      <c r="E54" s="2"/>
    </row>
    <row r="55" ht="12.75" customHeight="1">
      <c r="A55" s="89"/>
      <c r="B55" s="65"/>
      <c r="E55" s="2"/>
    </row>
    <row r="56" ht="12.75" customHeight="1">
      <c r="A56" s="90"/>
      <c r="B56" s="65"/>
      <c r="E56" s="2"/>
    </row>
    <row r="57" ht="12.75" customHeight="1">
      <c r="A57" s="2"/>
      <c r="E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H11:H12"/>
    <mergeCell ref="I11:I12"/>
    <mergeCell ref="J11:O11"/>
    <mergeCell ref="A11:A12"/>
    <mergeCell ref="B11:B12"/>
    <mergeCell ref="C11:C12"/>
    <mergeCell ref="D11:D12"/>
    <mergeCell ref="E11:E12"/>
    <mergeCell ref="F11:F12"/>
    <mergeCell ref="G11:G12"/>
    <mergeCell ref="H21:H22"/>
    <mergeCell ref="I21:I22"/>
    <mergeCell ref="J21:O21"/>
    <mergeCell ref="P21:P22"/>
    <mergeCell ref="Q21:Q22"/>
    <mergeCell ref="T21:T22"/>
    <mergeCell ref="U21:U22"/>
    <mergeCell ref="A33:A34"/>
    <mergeCell ref="B33:B34"/>
    <mergeCell ref="C33:H33"/>
    <mergeCell ref="I33:I34"/>
    <mergeCell ref="A48:A49"/>
    <mergeCell ref="B48:B49"/>
    <mergeCell ref="C48:C49"/>
    <mergeCell ref="A21:A22"/>
    <mergeCell ref="B21:B22"/>
    <mergeCell ref="C21:C22"/>
    <mergeCell ref="D21:D22"/>
    <mergeCell ref="E21:E22"/>
    <mergeCell ref="F21:F22"/>
    <mergeCell ref="G21:G2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71"/>
    <col customWidth="1" min="2" max="2" width="14.43"/>
    <col customWidth="1" min="3" max="3" width="10.57"/>
    <col customWidth="1" min="4" max="10" width="14.43"/>
    <col customWidth="1" min="11" max="11" width="11.0"/>
    <col customWidth="1" min="12" max="12" width="13.43"/>
    <col customWidth="1" min="13" max="26" width="17.29"/>
  </cols>
  <sheetData>
    <row r="1" ht="15.75" customHeight="1">
      <c r="A1" s="1" t="s">
        <v>43</v>
      </c>
      <c r="C1" s="2"/>
      <c r="K1" s="2"/>
      <c r="L1" s="2"/>
    </row>
    <row r="2" ht="15.75" customHeight="1">
      <c r="A2" s="2"/>
      <c r="C2" s="2"/>
      <c r="K2" s="2"/>
      <c r="L2" s="2"/>
    </row>
    <row r="3" ht="15.75" customHeight="1">
      <c r="A3" s="3" t="s">
        <v>2</v>
      </c>
      <c r="B3" s="3" t="s">
        <v>44</v>
      </c>
      <c r="C3" s="3" t="s">
        <v>45</v>
      </c>
      <c r="D3" s="3" t="s">
        <v>9</v>
      </c>
      <c r="E3" s="7" t="s">
        <v>5</v>
      </c>
      <c r="F3" s="8"/>
      <c r="G3" s="8"/>
      <c r="H3" s="8"/>
      <c r="I3" s="8"/>
      <c r="J3" s="18"/>
      <c r="K3" s="39" t="s">
        <v>46</v>
      </c>
      <c r="L3" s="39" t="s">
        <v>47</v>
      </c>
    </row>
    <row r="4" ht="15.75" customHeight="1">
      <c r="A4" s="10"/>
      <c r="B4" s="10"/>
      <c r="C4" s="10"/>
      <c r="D4" s="10"/>
      <c r="E4" s="12">
        <v>1.0</v>
      </c>
      <c r="F4" s="12">
        <v>2.0</v>
      </c>
      <c r="G4" s="12">
        <v>3.0</v>
      </c>
      <c r="H4" s="12">
        <v>4.0</v>
      </c>
      <c r="I4" s="58">
        <v>5.0</v>
      </c>
      <c r="J4" s="58">
        <v>6.0</v>
      </c>
      <c r="K4" s="11"/>
      <c r="L4" s="11"/>
    </row>
    <row r="5" ht="15.75" customHeight="1">
      <c r="A5" s="43" t="s">
        <v>53</v>
      </c>
      <c r="B5" s="15">
        <v>10500.0</v>
      </c>
      <c r="C5" s="43">
        <v>6.0</v>
      </c>
      <c r="D5" s="15">
        <f t="shared" ref="D5:D7" si="1">B5*C5</f>
        <v>63000</v>
      </c>
      <c r="E5" s="43"/>
      <c r="F5" s="43"/>
      <c r="G5" s="43"/>
      <c r="H5" s="43"/>
      <c r="I5" s="43"/>
      <c r="J5" s="43"/>
      <c r="K5" s="15">
        <f t="shared" ref="K5:K7" si="2">SUM(E5:J5)</f>
        <v>0</v>
      </c>
      <c r="L5" s="59">
        <f t="shared" ref="L5:L7" si="3">D5</f>
        <v>63000</v>
      </c>
    </row>
    <row r="6" ht="15.75" customHeight="1">
      <c r="A6" s="43" t="s">
        <v>54</v>
      </c>
      <c r="B6" s="15">
        <v>500.0</v>
      </c>
      <c r="C6" s="43">
        <v>1.0</v>
      </c>
      <c r="D6" s="15">
        <f t="shared" si="1"/>
        <v>500</v>
      </c>
      <c r="E6" s="43"/>
      <c r="F6" s="43"/>
      <c r="G6" s="43"/>
      <c r="H6" s="43"/>
      <c r="I6" s="43"/>
      <c r="J6" s="43"/>
      <c r="K6" s="15">
        <f t="shared" si="2"/>
        <v>0</v>
      </c>
      <c r="L6" s="59">
        <f t="shared" si="3"/>
        <v>500</v>
      </c>
    </row>
    <row r="7" ht="15.75" customHeight="1">
      <c r="A7" s="43" t="s">
        <v>55</v>
      </c>
      <c r="B7" s="15">
        <v>1500.0</v>
      </c>
      <c r="C7" s="43">
        <v>1.0</v>
      </c>
      <c r="D7" s="15">
        <f t="shared" si="1"/>
        <v>1500</v>
      </c>
      <c r="E7" s="43"/>
      <c r="F7" s="43"/>
      <c r="G7" s="43"/>
      <c r="H7" s="43"/>
      <c r="I7" s="43"/>
      <c r="J7" s="43"/>
      <c r="K7" s="15">
        <f t="shared" si="2"/>
        <v>0</v>
      </c>
      <c r="L7" s="59">
        <f t="shared" si="3"/>
        <v>1500</v>
      </c>
    </row>
    <row r="8" ht="15.75" customHeight="1">
      <c r="A8" s="26" t="s">
        <v>67</v>
      </c>
      <c r="B8" s="61"/>
      <c r="C8" s="61"/>
      <c r="D8" s="29">
        <f>SUM(D5:D7)</f>
        <v>65000</v>
      </c>
      <c r="E8" s="29">
        <f t="shared" ref="E8:K8" si="4">D8+SUM(E5:E7)</f>
        <v>65000</v>
      </c>
      <c r="F8" s="29">
        <f t="shared" si="4"/>
        <v>65000</v>
      </c>
      <c r="G8" s="29">
        <f t="shared" si="4"/>
        <v>65000</v>
      </c>
      <c r="H8" s="29">
        <f t="shared" si="4"/>
        <v>65000</v>
      </c>
      <c r="I8" s="29">
        <f t="shared" si="4"/>
        <v>65000</v>
      </c>
      <c r="J8" s="29">
        <f t="shared" si="4"/>
        <v>65000</v>
      </c>
      <c r="K8" s="29">
        <f t="shared" si="4"/>
        <v>65000</v>
      </c>
      <c r="L8" s="29">
        <f>K8</f>
        <v>65000</v>
      </c>
    </row>
    <row r="9" ht="15.75" customHeight="1">
      <c r="A9" s="2"/>
      <c r="C9" s="2"/>
      <c r="K9" s="2"/>
      <c r="L9" s="2"/>
    </row>
    <row r="10" ht="15.75" customHeight="1">
      <c r="A10" s="2"/>
      <c r="C10" s="2"/>
      <c r="K10" s="2"/>
      <c r="L10" s="2"/>
    </row>
    <row r="11" ht="15.75" customHeight="1">
      <c r="A11" s="2"/>
      <c r="C11" s="2"/>
      <c r="K11" s="2"/>
      <c r="L11" s="2"/>
    </row>
    <row r="12" ht="15.75" customHeight="1">
      <c r="A12" s="2"/>
      <c r="C12" s="2"/>
      <c r="K12" s="2"/>
      <c r="L12" s="2"/>
    </row>
    <row r="13" ht="15.75" customHeight="1">
      <c r="A13" s="2"/>
      <c r="C13" s="2"/>
      <c r="K13" s="2"/>
      <c r="L13" s="2"/>
    </row>
    <row r="14" ht="15.75" customHeight="1">
      <c r="A14" s="2"/>
      <c r="C14" s="2"/>
      <c r="K14" s="2"/>
      <c r="L14" s="2"/>
    </row>
    <row r="15" ht="15.75" customHeight="1">
      <c r="A15" s="2"/>
      <c r="C15" s="2"/>
      <c r="K15" s="2"/>
      <c r="L15" s="2"/>
    </row>
    <row r="16" ht="15.75" customHeight="1">
      <c r="A16" s="2"/>
      <c r="C16" s="2"/>
      <c r="K16" s="2"/>
      <c r="L16" s="2"/>
    </row>
    <row r="17" ht="15.75" customHeight="1">
      <c r="A17" s="2"/>
      <c r="C17" s="2"/>
      <c r="K17" s="2"/>
      <c r="L17" s="2"/>
    </row>
    <row r="18" ht="15.75" customHeight="1">
      <c r="A18" s="2"/>
      <c r="C18" s="2"/>
      <c r="K18" s="2"/>
      <c r="L18" s="2"/>
    </row>
    <row r="19" ht="15.75" customHeight="1">
      <c r="A19" s="2"/>
      <c r="C19" s="2"/>
      <c r="K19" s="2"/>
      <c r="L19" s="2"/>
    </row>
    <row r="20" ht="15.75" customHeight="1">
      <c r="A20" s="2"/>
      <c r="C20" s="2"/>
      <c r="K20" s="2"/>
      <c r="L20" s="2"/>
    </row>
    <row r="21" ht="15.75" customHeight="1">
      <c r="A21" s="2"/>
      <c r="C21" s="2"/>
      <c r="K21" s="2"/>
      <c r="L21" s="2"/>
    </row>
    <row r="22" ht="15.75" customHeight="1">
      <c r="A22" s="2"/>
      <c r="C22" s="2"/>
      <c r="K22" s="2"/>
      <c r="L22" s="2"/>
    </row>
    <row r="23" ht="15.75" customHeight="1">
      <c r="A23" s="2"/>
      <c r="C23" s="2"/>
      <c r="K23" s="2"/>
      <c r="L23" s="2"/>
    </row>
    <row r="24" ht="15.75" customHeight="1">
      <c r="A24" s="2"/>
      <c r="C24" s="2"/>
      <c r="K24" s="2"/>
      <c r="L24" s="2"/>
    </row>
    <row r="25" ht="15.75" customHeight="1">
      <c r="A25" s="2"/>
      <c r="C25" s="2"/>
      <c r="K25" s="2"/>
      <c r="L25" s="2"/>
    </row>
    <row r="26" ht="15.75" customHeight="1">
      <c r="A26" s="2"/>
      <c r="C26" s="2"/>
      <c r="K26" s="2"/>
      <c r="L26" s="2"/>
    </row>
    <row r="27" ht="15.75" customHeight="1">
      <c r="A27" s="2"/>
      <c r="C27" s="2"/>
      <c r="K27" s="2"/>
      <c r="L27" s="2"/>
    </row>
    <row r="28" ht="15.75" customHeight="1">
      <c r="A28" s="2"/>
      <c r="C28" s="2"/>
      <c r="K28" s="2"/>
      <c r="L28" s="2"/>
    </row>
    <row r="29" ht="15.75" customHeight="1">
      <c r="A29" s="2"/>
      <c r="C29" s="2"/>
      <c r="K29" s="2"/>
      <c r="L29" s="2"/>
    </row>
    <row r="30" ht="15.75" customHeight="1">
      <c r="A30" s="2"/>
      <c r="C30" s="2"/>
      <c r="K30" s="2"/>
      <c r="L30" s="2"/>
    </row>
    <row r="31" ht="15.75" customHeight="1">
      <c r="A31" s="2"/>
      <c r="C31" s="2"/>
      <c r="K31" s="2"/>
      <c r="L31" s="2"/>
    </row>
    <row r="32" ht="15.75" customHeight="1">
      <c r="A32" s="2"/>
      <c r="C32" s="2"/>
      <c r="K32" s="2"/>
      <c r="L32" s="2"/>
    </row>
    <row r="33" ht="15.75" customHeight="1">
      <c r="A33" s="2"/>
      <c r="C33" s="2"/>
      <c r="K33" s="2"/>
      <c r="L33" s="2"/>
    </row>
    <row r="34" ht="15.75" customHeight="1">
      <c r="A34" s="2"/>
      <c r="C34" s="2"/>
      <c r="K34" s="2"/>
      <c r="L34" s="2"/>
    </row>
    <row r="35" ht="15.75" customHeight="1">
      <c r="A35" s="2"/>
      <c r="C35" s="2"/>
      <c r="K35" s="2"/>
      <c r="L35" s="2"/>
    </row>
    <row r="36" ht="15.75" customHeight="1">
      <c r="A36" s="2"/>
      <c r="C36" s="2"/>
      <c r="K36" s="2"/>
      <c r="L36" s="2"/>
    </row>
    <row r="37" ht="15.75" customHeight="1">
      <c r="A37" s="2"/>
      <c r="C37" s="2"/>
      <c r="K37" s="2"/>
      <c r="L37" s="2"/>
    </row>
    <row r="38" ht="15.75" customHeight="1">
      <c r="A38" s="2"/>
      <c r="C38" s="2"/>
      <c r="K38" s="2"/>
      <c r="L38" s="2"/>
    </row>
    <row r="39" ht="15.75" customHeight="1">
      <c r="A39" s="2"/>
      <c r="C39" s="2"/>
      <c r="K39" s="2"/>
      <c r="L39" s="2"/>
    </row>
    <row r="40" ht="15.75" customHeight="1">
      <c r="A40" s="2"/>
      <c r="C40" s="2"/>
      <c r="K40" s="2"/>
      <c r="L40" s="2"/>
    </row>
    <row r="41" ht="15.75" customHeight="1">
      <c r="A41" s="2"/>
      <c r="C41" s="2"/>
      <c r="K41" s="2"/>
      <c r="L41" s="2"/>
    </row>
    <row r="42" ht="15.75" customHeight="1">
      <c r="A42" s="2"/>
      <c r="C42" s="2"/>
      <c r="K42" s="2"/>
      <c r="L42" s="2"/>
    </row>
    <row r="43" ht="15.75" customHeight="1">
      <c r="A43" s="2"/>
      <c r="C43" s="2"/>
      <c r="K43" s="2"/>
      <c r="L43" s="2"/>
    </row>
    <row r="44" ht="15.75" customHeight="1">
      <c r="A44" s="2"/>
      <c r="C44" s="2"/>
      <c r="K44" s="2"/>
      <c r="L44" s="2"/>
    </row>
    <row r="45" ht="15.75" customHeight="1">
      <c r="A45" s="2"/>
      <c r="C45" s="2"/>
      <c r="K45" s="2"/>
      <c r="L45" s="2"/>
    </row>
    <row r="46" ht="15.75" customHeight="1">
      <c r="A46" s="2"/>
      <c r="C46" s="2"/>
      <c r="K46" s="2"/>
      <c r="L46" s="2"/>
    </row>
    <row r="47" ht="15.75" customHeight="1">
      <c r="A47" s="2"/>
      <c r="C47" s="2"/>
      <c r="K47" s="2"/>
      <c r="L47" s="2"/>
    </row>
    <row r="48" ht="15.75" customHeight="1">
      <c r="A48" s="2"/>
      <c r="C48" s="2"/>
      <c r="K48" s="2"/>
      <c r="L48" s="2"/>
    </row>
    <row r="49" ht="15.75" customHeight="1">
      <c r="A49" s="2"/>
      <c r="C49" s="2"/>
      <c r="K49" s="2"/>
      <c r="L49" s="2"/>
    </row>
    <row r="50" ht="15.75" customHeight="1">
      <c r="A50" s="2"/>
      <c r="C50" s="2"/>
      <c r="K50" s="2"/>
      <c r="L50" s="2"/>
    </row>
    <row r="51" ht="15.75" customHeight="1">
      <c r="A51" s="2"/>
      <c r="C51" s="2"/>
      <c r="K51" s="2"/>
      <c r="L51" s="2"/>
    </row>
    <row r="52" ht="15.75" customHeight="1">
      <c r="A52" s="2"/>
      <c r="C52" s="2"/>
      <c r="K52" s="2"/>
      <c r="L52" s="2"/>
    </row>
    <row r="53" ht="15.75" customHeight="1">
      <c r="A53" s="2"/>
      <c r="C53" s="2"/>
      <c r="K53" s="2"/>
      <c r="L53" s="2"/>
    </row>
    <row r="54" ht="15.75" customHeight="1">
      <c r="A54" s="2"/>
      <c r="C54" s="2"/>
      <c r="K54" s="2"/>
      <c r="L54" s="2"/>
    </row>
    <row r="55" ht="15.75" customHeight="1">
      <c r="A55" s="2"/>
      <c r="C55" s="2"/>
      <c r="K55" s="2"/>
      <c r="L55" s="2"/>
    </row>
    <row r="56" ht="15.75" customHeight="1">
      <c r="A56" s="2"/>
      <c r="C56" s="2"/>
      <c r="K56" s="2"/>
      <c r="L56" s="2"/>
    </row>
    <row r="57" ht="15.75" customHeight="1">
      <c r="A57" s="2"/>
      <c r="C57" s="2"/>
      <c r="K57" s="2"/>
      <c r="L57" s="2"/>
    </row>
    <row r="58" ht="15.75" customHeight="1">
      <c r="A58" s="2"/>
      <c r="C58" s="2"/>
      <c r="K58" s="2"/>
      <c r="L58" s="2"/>
    </row>
    <row r="59" ht="15.75" customHeight="1">
      <c r="A59" s="2"/>
      <c r="C59" s="2"/>
      <c r="K59" s="2"/>
      <c r="L59" s="2"/>
    </row>
    <row r="60" ht="15.75" customHeight="1">
      <c r="A60" s="2"/>
      <c r="C60" s="2"/>
      <c r="K60" s="2"/>
      <c r="L60" s="2"/>
    </row>
    <row r="61" ht="15.75" customHeight="1">
      <c r="A61" s="2"/>
      <c r="C61" s="2"/>
      <c r="K61" s="2"/>
      <c r="L61" s="2"/>
    </row>
    <row r="62" ht="15.75" customHeight="1">
      <c r="A62" s="2"/>
      <c r="C62" s="2"/>
      <c r="K62" s="2"/>
      <c r="L62" s="2"/>
    </row>
    <row r="63" ht="15.75" customHeight="1">
      <c r="A63" s="2"/>
      <c r="C63" s="2"/>
      <c r="K63" s="2"/>
      <c r="L63" s="2"/>
    </row>
    <row r="64" ht="15.75" customHeight="1">
      <c r="A64" s="2"/>
      <c r="C64" s="2"/>
      <c r="K64" s="2"/>
      <c r="L64" s="2"/>
    </row>
    <row r="65" ht="15.75" customHeight="1">
      <c r="A65" s="2"/>
      <c r="C65" s="2"/>
      <c r="K65" s="2"/>
      <c r="L65" s="2"/>
    </row>
    <row r="66" ht="15.75" customHeight="1">
      <c r="A66" s="2"/>
      <c r="C66" s="2"/>
      <c r="K66" s="2"/>
      <c r="L66" s="2"/>
    </row>
    <row r="67" ht="15.75" customHeight="1">
      <c r="A67" s="2"/>
      <c r="C67" s="2"/>
      <c r="K67" s="2"/>
      <c r="L67" s="2"/>
    </row>
    <row r="68" ht="15.75" customHeight="1">
      <c r="A68" s="2"/>
      <c r="C68" s="2"/>
      <c r="K68" s="2"/>
      <c r="L68" s="2"/>
    </row>
    <row r="69" ht="15.75" customHeight="1">
      <c r="A69" s="2"/>
      <c r="C69" s="2"/>
      <c r="K69" s="2"/>
      <c r="L69" s="2"/>
    </row>
    <row r="70" ht="15.75" customHeight="1">
      <c r="A70" s="2"/>
      <c r="C70" s="2"/>
      <c r="K70" s="2"/>
      <c r="L70" s="2"/>
    </row>
    <row r="71" ht="15.75" customHeight="1">
      <c r="A71" s="2"/>
      <c r="C71" s="2"/>
      <c r="K71" s="2"/>
      <c r="L71" s="2"/>
    </row>
    <row r="72" ht="15.75" customHeight="1">
      <c r="A72" s="2"/>
      <c r="C72" s="2"/>
      <c r="K72" s="2"/>
      <c r="L72" s="2"/>
    </row>
    <row r="73" ht="15.75" customHeight="1">
      <c r="A73" s="2"/>
      <c r="C73" s="2"/>
      <c r="K73" s="2"/>
      <c r="L73" s="2"/>
    </row>
    <row r="74" ht="15.75" customHeight="1">
      <c r="A74" s="2"/>
      <c r="C74" s="2"/>
      <c r="K74" s="2"/>
      <c r="L74" s="2"/>
    </row>
    <row r="75" ht="15.75" customHeight="1">
      <c r="A75" s="2"/>
      <c r="C75" s="2"/>
      <c r="K75" s="2"/>
      <c r="L75" s="2"/>
    </row>
    <row r="76" ht="15.75" customHeight="1">
      <c r="A76" s="2"/>
      <c r="C76" s="2"/>
      <c r="K76" s="2"/>
      <c r="L76" s="2"/>
    </row>
    <row r="77" ht="15.75" customHeight="1">
      <c r="A77" s="2"/>
      <c r="C77" s="2"/>
      <c r="K77" s="2"/>
      <c r="L77" s="2"/>
    </row>
    <row r="78" ht="15.75" customHeight="1">
      <c r="A78" s="2"/>
      <c r="C78" s="2"/>
      <c r="K78" s="2"/>
      <c r="L78" s="2"/>
    </row>
    <row r="79" ht="15.75" customHeight="1">
      <c r="A79" s="2"/>
      <c r="C79" s="2"/>
      <c r="K79" s="2"/>
      <c r="L79" s="2"/>
    </row>
    <row r="80" ht="15.75" customHeight="1">
      <c r="A80" s="2"/>
      <c r="C80" s="2"/>
      <c r="K80" s="2"/>
      <c r="L80" s="2"/>
    </row>
    <row r="81" ht="15.75" customHeight="1">
      <c r="A81" s="2"/>
      <c r="C81" s="2"/>
      <c r="K81" s="2"/>
      <c r="L81" s="2"/>
    </row>
    <row r="82" ht="15.75" customHeight="1">
      <c r="A82" s="2"/>
      <c r="C82" s="2"/>
      <c r="K82" s="2"/>
      <c r="L82" s="2"/>
    </row>
    <row r="83" ht="15.75" customHeight="1">
      <c r="A83" s="2"/>
      <c r="C83" s="2"/>
      <c r="K83" s="2"/>
      <c r="L83" s="2"/>
    </row>
    <row r="84" ht="15.75" customHeight="1">
      <c r="A84" s="2"/>
      <c r="C84" s="2"/>
      <c r="K84" s="2"/>
      <c r="L84" s="2"/>
    </row>
    <row r="85" ht="15.75" customHeight="1">
      <c r="A85" s="2"/>
      <c r="C85" s="2"/>
      <c r="K85" s="2"/>
      <c r="L85" s="2"/>
    </row>
    <row r="86" ht="15.75" customHeight="1">
      <c r="A86" s="2"/>
      <c r="C86" s="2"/>
      <c r="K86" s="2"/>
      <c r="L86" s="2"/>
    </row>
    <row r="87" ht="15.75" customHeight="1">
      <c r="A87" s="2"/>
      <c r="C87" s="2"/>
      <c r="K87" s="2"/>
      <c r="L87" s="2"/>
    </row>
    <row r="88" ht="15.75" customHeight="1">
      <c r="A88" s="2"/>
      <c r="C88" s="2"/>
      <c r="K88" s="2"/>
      <c r="L88" s="2"/>
    </row>
    <row r="89" ht="15.75" customHeight="1">
      <c r="A89" s="2"/>
      <c r="C89" s="2"/>
      <c r="K89" s="2"/>
      <c r="L89" s="2"/>
    </row>
    <row r="90" ht="15.75" customHeight="1">
      <c r="A90" s="2"/>
      <c r="C90" s="2"/>
      <c r="K90" s="2"/>
      <c r="L90" s="2"/>
    </row>
    <row r="91" ht="15.75" customHeight="1">
      <c r="A91" s="2"/>
      <c r="C91" s="2"/>
      <c r="K91" s="2"/>
      <c r="L91" s="2"/>
    </row>
    <row r="92" ht="15.75" customHeight="1">
      <c r="A92" s="2"/>
      <c r="C92" s="2"/>
      <c r="K92" s="2"/>
      <c r="L92" s="2"/>
    </row>
    <row r="93" ht="15.75" customHeight="1">
      <c r="A93" s="2"/>
      <c r="C93" s="2"/>
      <c r="K93" s="2"/>
      <c r="L93" s="2"/>
    </row>
    <row r="94" ht="15.75" customHeight="1">
      <c r="A94" s="2"/>
      <c r="C94" s="2"/>
      <c r="K94" s="2"/>
      <c r="L94" s="2"/>
    </row>
    <row r="95" ht="15.75" customHeight="1">
      <c r="A95" s="2"/>
      <c r="C95" s="2"/>
      <c r="K95" s="2"/>
      <c r="L95" s="2"/>
    </row>
    <row r="96" ht="15.75" customHeight="1">
      <c r="A96" s="2"/>
      <c r="C96" s="2"/>
      <c r="K96" s="2"/>
      <c r="L96" s="2"/>
    </row>
    <row r="97" ht="15.75" customHeight="1">
      <c r="A97" s="2"/>
      <c r="C97" s="2"/>
      <c r="K97" s="2"/>
      <c r="L97" s="2"/>
    </row>
    <row r="98" ht="15.75" customHeight="1">
      <c r="A98" s="2"/>
      <c r="C98" s="2"/>
      <c r="K98" s="2"/>
      <c r="L98" s="2"/>
    </row>
    <row r="99" ht="15.75" customHeight="1">
      <c r="A99" s="2"/>
      <c r="C99" s="2"/>
      <c r="K99" s="2"/>
      <c r="L99" s="2"/>
    </row>
    <row r="100" ht="15.75" customHeight="1">
      <c r="A100" s="2"/>
      <c r="C100" s="2"/>
      <c r="K100" s="2"/>
      <c r="L100" s="2"/>
    </row>
    <row r="101" ht="15.75" customHeight="1">
      <c r="A101" s="2"/>
      <c r="C101" s="2"/>
      <c r="K101" s="2"/>
      <c r="L101" s="2"/>
    </row>
    <row r="102" ht="15.75" customHeight="1">
      <c r="A102" s="2"/>
      <c r="C102" s="2"/>
      <c r="K102" s="2"/>
      <c r="L102" s="2"/>
    </row>
    <row r="103" ht="15.75" customHeight="1">
      <c r="A103" s="2"/>
      <c r="C103" s="2"/>
      <c r="K103" s="2"/>
      <c r="L103" s="2"/>
    </row>
    <row r="104" ht="15.75" customHeight="1">
      <c r="A104" s="2"/>
      <c r="C104" s="2"/>
      <c r="K104" s="2"/>
      <c r="L104" s="2"/>
    </row>
    <row r="105" ht="15.75" customHeight="1">
      <c r="A105" s="2"/>
      <c r="C105" s="2"/>
      <c r="K105" s="2"/>
      <c r="L105" s="2"/>
    </row>
    <row r="106" ht="15.75" customHeight="1">
      <c r="A106" s="2"/>
      <c r="C106" s="2"/>
      <c r="K106" s="2"/>
      <c r="L106" s="2"/>
    </row>
    <row r="107" ht="15.75" customHeight="1">
      <c r="A107" s="2"/>
      <c r="C107" s="2"/>
      <c r="K107" s="2"/>
      <c r="L107" s="2"/>
    </row>
    <row r="108" ht="15.75" customHeight="1">
      <c r="A108" s="2"/>
      <c r="C108" s="2"/>
      <c r="K108" s="2"/>
      <c r="L108" s="2"/>
    </row>
    <row r="109" ht="15.75" customHeight="1">
      <c r="A109" s="2"/>
      <c r="C109" s="2"/>
      <c r="K109" s="2"/>
      <c r="L109" s="2"/>
    </row>
    <row r="110" ht="15.75" customHeight="1">
      <c r="A110" s="2"/>
      <c r="C110" s="2"/>
      <c r="K110" s="2"/>
      <c r="L110" s="2"/>
    </row>
    <row r="111" ht="15.75" customHeight="1">
      <c r="A111" s="2"/>
      <c r="C111" s="2"/>
      <c r="K111" s="2"/>
      <c r="L111" s="2"/>
    </row>
    <row r="112" ht="15.75" customHeight="1">
      <c r="A112" s="2"/>
      <c r="C112" s="2"/>
      <c r="K112" s="2"/>
      <c r="L112" s="2"/>
    </row>
    <row r="113" ht="15.75" customHeight="1">
      <c r="A113" s="2"/>
      <c r="C113" s="2"/>
      <c r="K113" s="2"/>
      <c r="L113" s="2"/>
    </row>
    <row r="114" ht="15.75" customHeight="1">
      <c r="A114" s="2"/>
      <c r="C114" s="2"/>
      <c r="K114" s="2"/>
      <c r="L114" s="2"/>
    </row>
    <row r="115" ht="15.75" customHeight="1">
      <c r="A115" s="2"/>
      <c r="C115" s="2"/>
      <c r="K115" s="2"/>
      <c r="L115" s="2"/>
    </row>
    <row r="116" ht="15.75" customHeight="1">
      <c r="A116" s="2"/>
      <c r="C116" s="2"/>
      <c r="K116" s="2"/>
      <c r="L116" s="2"/>
    </row>
    <row r="117" ht="15.75" customHeight="1">
      <c r="A117" s="2"/>
      <c r="C117" s="2"/>
      <c r="K117" s="2"/>
      <c r="L117" s="2"/>
    </row>
    <row r="118" ht="15.75" customHeight="1">
      <c r="A118" s="2"/>
      <c r="C118" s="2"/>
      <c r="K118" s="2"/>
      <c r="L118" s="2"/>
    </row>
    <row r="119" ht="15.75" customHeight="1">
      <c r="A119" s="2"/>
      <c r="C119" s="2"/>
      <c r="K119" s="2"/>
      <c r="L119" s="2"/>
    </row>
    <row r="120" ht="15.75" customHeight="1">
      <c r="A120" s="2"/>
      <c r="C120" s="2"/>
      <c r="K120" s="2"/>
      <c r="L120" s="2"/>
    </row>
    <row r="121" ht="15.75" customHeight="1">
      <c r="A121" s="2"/>
      <c r="C121" s="2"/>
      <c r="K121" s="2"/>
      <c r="L121" s="2"/>
    </row>
    <row r="122" ht="15.75" customHeight="1">
      <c r="A122" s="2"/>
      <c r="C122" s="2"/>
      <c r="K122" s="2"/>
      <c r="L122" s="2"/>
    </row>
    <row r="123" ht="15.75" customHeight="1">
      <c r="A123" s="2"/>
      <c r="C123" s="2"/>
      <c r="K123" s="2"/>
      <c r="L123" s="2"/>
    </row>
    <row r="124" ht="15.75" customHeight="1">
      <c r="A124" s="2"/>
      <c r="C124" s="2"/>
      <c r="K124" s="2"/>
      <c r="L124" s="2"/>
    </row>
    <row r="125" ht="15.75" customHeight="1">
      <c r="A125" s="2"/>
      <c r="C125" s="2"/>
      <c r="K125" s="2"/>
      <c r="L125" s="2"/>
    </row>
    <row r="126" ht="15.75" customHeight="1">
      <c r="A126" s="2"/>
      <c r="C126" s="2"/>
      <c r="K126" s="2"/>
      <c r="L126" s="2"/>
    </row>
    <row r="127" ht="15.75" customHeight="1">
      <c r="A127" s="2"/>
      <c r="C127" s="2"/>
      <c r="K127" s="2"/>
      <c r="L127" s="2"/>
    </row>
    <row r="128" ht="15.75" customHeight="1">
      <c r="A128" s="2"/>
      <c r="C128" s="2"/>
      <c r="K128" s="2"/>
      <c r="L128" s="2"/>
    </row>
    <row r="129" ht="15.75" customHeight="1">
      <c r="A129" s="2"/>
      <c r="C129" s="2"/>
      <c r="K129" s="2"/>
      <c r="L129" s="2"/>
    </row>
    <row r="130" ht="15.75" customHeight="1">
      <c r="A130" s="2"/>
      <c r="C130" s="2"/>
      <c r="K130" s="2"/>
      <c r="L130" s="2"/>
    </row>
    <row r="131" ht="15.75" customHeight="1">
      <c r="A131" s="2"/>
      <c r="C131" s="2"/>
      <c r="K131" s="2"/>
      <c r="L131" s="2"/>
    </row>
    <row r="132" ht="15.75" customHeight="1">
      <c r="A132" s="2"/>
      <c r="C132" s="2"/>
      <c r="K132" s="2"/>
      <c r="L132" s="2"/>
    </row>
    <row r="133" ht="15.75" customHeight="1">
      <c r="A133" s="2"/>
      <c r="C133" s="2"/>
      <c r="K133" s="2"/>
      <c r="L133" s="2"/>
    </row>
    <row r="134" ht="15.75" customHeight="1">
      <c r="A134" s="2"/>
      <c r="C134" s="2"/>
      <c r="K134" s="2"/>
      <c r="L134" s="2"/>
    </row>
    <row r="135" ht="15.75" customHeight="1">
      <c r="A135" s="2"/>
      <c r="C135" s="2"/>
      <c r="K135" s="2"/>
      <c r="L135" s="2"/>
    </row>
    <row r="136" ht="15.75" customHeight="1">
      <c r="A136" s="2"/>
      <c r="C136" s="2"/>
      <c r="K136" s="2"/>
      <c r="L136" s="2"/>
    </row>
    <row r="137" ht="15.75" customHeight="1">
      <c r="A137" s="2"/>
      <c r="C137" s="2"/>
      <c r="K137" s="2"/>
      <c r="L137" s="2"/>
    </row>
    <row r="138" ht="15.75" customHeight="1">
      <c r="A138" s="2"/>
      <c r="C138" s="2"/>
      <c r="K138" s="2"/>
      <c r="L138" s="2"/>
    </row>
    <row r="139" ht="15.75" customHeight="1">
      <c r="A139" s="2"/>
      <c r="C139" s="2"/>
      <c r="K139" s="2"/>
      <c r="L139" s="2"/>
    </row>
    <row r="140" ht="15.75" customHeight="1">
      <c r="A140" s="2"/>
      <c r="C140" s="2"/>
      <c r="K140" s="2"/>
      <c r="L140" s="2"/>
    </row>
    <row r="141" ht="15.75" customHeight="1">
      <c r="A141" s="2"/>
      <c r="C141" s="2"/>
      <c r="K141" s="2"/>
      <c r="L141" s="2"/>
    </row>
    <row r="142" ht="15.75" customHeight="1">
      <c r="A142" s="2"/>
      <c r="C142" s="2"/>
      <c r="K142" s="2"/>
      <c r="L142" s="2"/>
    </row>
    <row r="143" ht="15.75" customHeight="1">
      <c r="A143" s="2"/>
      <c r="C143" s="2"/>
      <c r="K143" s="2"/>
      <c r="L143" s="2"/>
    </row>
    <row r="144" ht="15.75" customHeight="1">
      <c r="A144" s="2"/>
      <c r="C144" s="2"/>
      <c r="K144" s="2"/>
      <c r="L144" s="2"/>
    </row>
    <row r="145" ht="15.75" customHeight="1">
      <c r="A145" s="2"/>
      <c r="C145" s="2"/>
      <c r="K145" s="2"/>
      <c r="L145" s="2"/>
    </row>
    <row r="146" ht="15.75" customHeight="1">
      <c r="A146" s="2"/>
      <c r="C146" s="2"/>
      <c r="K146" s="2"/>
      <c r="L146" s="2"/>
    </row>
    <row r="147" ht="15.75" customHeight="1">
      <c r="A147" s="2"/>
      <c r="C147" s="2"/>
      <c r="K147" s="2"/>
      <c r="L147" s="2"/>
    </row>
    <row r="148" ht="15.75" customHeight="1">
      <c r="A148" s="2"/>
      <c r="C148" s="2"/>
      <c r="K148" s="2"/>
      <c r="L148" s="2"/>
    </row>
    <row r="149" ht="15.75" customHeight="1">
      <c r="A149" s="2"/>
      <c r="C149" s="2"/>
      <c r="K149" s="2"/>
      <c r="L149" s="2"/>
    </row>
    <row r="150" ht="15.75" customHeight="1">
      <c r="A150" s="2"/>
      <c r="C150" s="2"/>
      <c r="K150" s="2"/>
      <c r="L150" s="2"/>
    </row>
    <row r="151" ht="15.75" customHeight="1">
      <c r="A151" s="2"/>
      <c r="C151" s="2"/>
      <c r="K151" s="2"/>
      <c r="L151" s="2"/>
    </row>
    <row r="152" ht="15.75" customHeight="1">
      <c r="A152" s="2"/>
      <c r="C152" s="2"/>
      <c r="K152" s="2"/>
      <c r="L152" s="2"/>
    </row>
    <row r="153" ht="15.75" customHeight="1">
      <c r="A153" s="2"/>
      <c r="C153" s="2"/>
      <c r="K153" s="2"/>
      <c r="L153" s="2"/>
    </row>
    <row r="154" ht="15.75" customHeight="1">
      <c r="A154" s="2"/>
      <c r="C154" s="2"/>
      <c r="K154" s="2"/>
      <c r="L154" s="2"/>
    </row>
    <row r="155" ht="15.75" customHeight="1">
      <c r="A155" s="2"/>
      <c r="C155" s="2"/>
      <c r="K155" s="2"/>
      <c r="L155" s="2"/>
    </row>
    <row r="156" ht="15.75" customHeight="1">
      <c r="A156" s="2"/>
      <c r="C156" s="2"/>
      <c r="K156" s="2"/>
      <c r="L156" s="2"/>
    </row>
    <row r="157" ht="15.75" customHeight="1">
      <c r="A157" s="2"/>
      <c r="C157" s="2"/>
      <c r="K157" s="2"/>
      <c r="L157" s="2"/>
    </row>
    <row r="158" ht="15.75" customHeight="1">
      <c r="A158" s="2"/>
      <c r="C158" s="2"/>
      <c r="K158" s="2"/>
      <c r="L158" s="2"/>
    </row>
    <row r="159" ht="15.75" customHeight="1">
      <c r="A159" s="2"/>
      <c r="C159" s="2"/>
      <c r="K159" s="2"/>
      <c r="L159" s="2"/>
    </row>
    <row r="160" ht="15.75" customHeight="1">
      <c r="A160" s="2"/>
      <c r="C160" s="2"/>
      <c r="K160" s="2"/>
      <c r="L160" s="2"/>
    </row>
    <row r="161" ht="15.75" customHeight="1">
      <c r="A161" s="2"/>
      <c r="C161" s="2"/>
      <c r="K161" s="2"/>
      <c r="L161" s="2"/>
    </row>
    <row r="162" ht="15.75" customHeight="1">
      <c r="A162" s="2"/>
      <c r="C162" s="2"/>
      <c r="K162" s="2"/>
      <c r="L162" s="2"/>
    </row>
    <row r="163" ht="15.75" customHeight="1">
      <c r="A163" s="2"/>
      <c r="C163" s="2"/>
      <c r="K163" s="2"/>
      <c r="L163" s="2"/>
    </row>
    <row r="164" ht="15.75" customHeight="1">
      <c r="A164" s="2"/>
      <c r="C164" s="2"/>
      <c r="K164" s="2"/>
      <c r="L164" s="2"/>
    </row>
    <row r="165" ht="15.75" customHeight="1">
      <c r="A165" s="2"/>
      <c r="C165" s="2"/>
      <c r="K165" s="2"/>
      <c r="L165" s="2"/>
    </row>
    <row r="166" ht="15.75" customHeight="1">
      <c r="A166" s="2"/>
      <c r="C166" s="2"/>
      <c r="K166" s="2"/>
      <c r="L166" s="2"/>
    </row>
    <row r="167" ht="15.75" customHeight="1">
      <c r="A167" s="2"/>
      <c r="C167" s="2"/>
      <c r="K167" s="2"/>
      <c r="L167" s="2"/>
    </row>
    <row r="168" ht="15.75" customHeight="1">
      <c r="A168" s="2"/>
      <c r="C168" s="2"/>
      <c r="K168" s="2"/>
      <c r="L168" s="2"/>
    </row>
    <row r="169" ht="15.75" customHeight="1">
      <c r="A169" s="2"/>
      <c r="C169" s="2"/>
      <c r="K169" s="2"/>
      <c r="L169" s="2"/>
    </row>
    <row r="170" ht="15.75" customHeight="1">
      <c r="A170" s="2"/>
      <c r="C170" s="2"/>
      <c r="K170" s="2"/>
      <c r="L170" s="2"/>
    </row>
    <row r="171" ht="15.75" customHeight="1">
      <c r="A171" s="2"/>
      <c r="C171" s="2"/>
      <c r="K171" s="2"/>
      <c r="L171" s="2"/>
    </row>
    <row r="172" ht="15.75" customHeight="1">
      <c r="A172" s="2"/>
      <c r="C172" s="2"/>
      <c r="K172" s="2"/>
      <c r="L172" s="2"/>
    </row>
    <row r="173" ht="15.75" customHeight="1">
      <c r="A173" s="2"/>
      <c r="C173" s="2"/>
      <c r="K173" s="2"/>
      <c r="L173" s="2"/>
    </row>
    <row r="174" ht="15.75" customHeight="1">
      <c r="A174" s="2"/>
      <c r="C174" s="2"/>
      <c r="K174" s="2"/>
      <c r="L174" s="2"/>
    </row>
    <row r="175" ht="15.75" customHeight="1">
      <c r="A175" s="2"/>
      <c r="C175" s="2"/>
      <c r="K175" s="2"/>
      <c r="L175" s="2"/>
    </row>
    <row r="176" ht="15.75" customHeight="1">
      <c r="A176" s="2"/>
      <c r="C176" s="2"/>
      <c r="K176" s="2"/>
      <c r="L176" s="2"/>
    </row>
    <row r="177" ht="15.75" customHeight="1">
      <c r="A177" s="2"/>
      <c r="C177" s="2"/>
      <c r="K177" s="2"/>
      <c r="L177" s="2"/>
    </row>
    <row r="178" ht="15.75" customHeight="1">
      <c r="A178" s="2"/>
      <c r="C178" s="2"/>
      <c r="K178" s="2"/>
      <c r="L178" s="2"/>
    </row>
    <row r="179" ht="15.75" customHeight="1">
      <c r="A179" s="2"/>
      <c r="C179" s="2"/>
      <c r="K179" s="2"/>
      <c r="L179" s="2"/>
    </row>
    <row r="180" ht="15.75" customHeight="1">
      <c r="A180" s="2"/>
      <c r="C180" s="2"/>
      <c r="K180" s="2"/>
      <c r="L180" s="2"/>
    </row>
    <row r="181" ht="15.75" customHeight="1">
      <c r="A181" s="2"/>
      <c r="C181" s="2"/>
      <c r="K181" s="2"/>
      <c r="L181" s="2"/>
    </row>
    <row r="182" ht="15.75" customHeight="1">
      <c r="A182" s="2"/>
      <c r="C182" s="2"/>
      <c r="K182" s="2"/>
      <c r="L182" s="2"/>
    </row>
    <row r="183" ht="15.75" customHeight="1">
      <c r="A183" s="2"/>
      <c r="C183" s="2"/>
      <c r="K183" s="2"/>
      <c r="L183" s="2"/>
    </row>
    <row r="184" ht="15.75" customHeight="1">
      <c r="A184" s="2"/>
      <c r="C184" s="2"/>
      <c r="K184" s="2"/>
      <c r="L184" s="2"/>
    </row>
    <row r="185" ht="15.75" customHeight="1">
      <c r="A185" s="2"/>
      <c r="C185" s="2"/>
      <c r="K185" s="2"/>
      <c r="L185" s="2"/>
    </row>
    <row r="186" ht="15.75" customHeight="1">
      <c r="A186" s="2"/>
      <c r="C186" s="2"/>
      <c r="K186" s="2"/>
      <c r="L186" s="2"/>
    </row>
    <row r="187" ht="15.75" customHeight="1">
      <c r="A187" s="2"/>
      <c r="C187" s="2"/>
      <c r="K187" s="2"/>
      <c r="L187" s="2"/>
    </row>
    <row r="188" ht="15.75" customHeight="1">
      <c r="A188" s="2"/>
      <c r="C188" s="2"/>
      <c r="K188" s="2"/>
      <c r="L188" s="2"/>
    </row>
    <row r="189" ht="15.75" customHeight="1">
      <c r="A189" s="2"/>
      <c r="C189" s="2"/>
      <c r="K189" s="2"/>
      <c r="L189" s="2"/>
    </row>
    <row r="190" ht="15.75" customHeight="1">
      <c r="A190" s="2"/>
      <c r="C190" s="2"/>
      <c r="K190" s="2"/>
      <c r="L190" s="2"/>
    </row>
    <row r="191" ht="15.75" customHeight="1">
      <c r="A191" s="2"/>
      <c r="C191" s="2"/>
      <c r="K191" s="2"/>
      <c r="L191" s="2"/>
    </row>
    <row r="192" ht="15.75" customHeight="1">
      <c r="A192" s="2"/>
      <c r="C192" s="2"/>
      <c r="K192" s="2"/>
      <c r="L192" s="2"/>
    </row>
    <row r="193" ht="15.75" customHeight="1">
      <c r="A193" s="2"/>
      <c r="C193" s="2"/>
      <c r="K193" s="2"/>
      <c r="L193" s="2"/>
    </row>
    <row r="194" ht="15.75" customHeight="1">
      <c r="A194" s="2"/>
      <c r="C194" s="2"/>
      <c r="K194" s="2"/>
      <c r="L194" s="2"/>
    </row>
    <row r="195" ht="15.75" customHeight="1">
      <c r="A195" s="2"/>
      <c r="C195" s="2"/>
      <c r="K195" s="2"/>
      <c r="L195" s="2"/>
    </row>
    <row r="196" ht="15.75" customHeight="1">
      <c r="A196" s="2"/>
      <c r="C196" s="2"/>
      <c r="K196" s="2"/>
      <c r="L196" s="2"/>
    </row>
    <row r="197" ht="15.75" customHeight="1">
      <c r="A197" s="2"/>
      <c r="C197" s="2"/>
      <c r="K197" s="2"/>
      <c r="L197" s="2"/>
    </row>
    <row r="198" ht="15.75" customHeight="1">
      <c r="A198" s="2"/>
      <c r="C198" s="2"/>
      <c r="K198" s="2"/>
      <c r="L198" s="2"/>
    </row>
    <row r="199" ht="15.75" customHeight="1">
      <c r="A199" s="2"/>
      <c r="C199" s="2"/>
      <c r="K199" s="2"/>
      <c r="L199" s="2"/>
    </row>
    <row r="200" ht="15.75" customHeight="1">
      <c r="A200" s="2"/>
      <c r="C200" s="2"/>
      <c r="K200" s="2"/>
      <c r="L200" s="2"/>
    </row>
    <row r="201" ht="15.75" customHeight="1">
      <c r="A201" s="2"/>
      <c r="C201" s="2"/>
      <c r="K201" s="2"/>
      <c r="L201" s="2"/>
    </row>
    <row r="202" ht="15.75" customHeight="1">
      <c r="A202" s="2"/>
      <c r="C202" s="2"/>
      <c r="K202" s="2"/>
      <c r="L202" s="2"/>
    </row>
    <row r="203" ht="15.75" customHeight="1">
      <c r="A203" s="2"/>
      <c r="C203" s="2"/>
      <c r="K203" s="2"/>
      <c r="L203" s="2"/>
    </row>
    <row r="204" ht="15.75" customHeight="1">
      <c r="A204" s="2"/>
      <c r="C204" s="2"/>
      <c r="K204" s="2"/>
      <c r="L204" s="2"/>
    </row>
    <row r="205" ht="15.75" customHeight="1">
      <c r="A205" s="2"/>
      <c r="C205" s="2"/>
      <c r="K205" s="2"/>
      <c r="L205" s="2"/>
    </row>
    <row r="206" ht="15.75" customHeight="1">
      <c r="A206" s="2"/>
      <c r="C206" s="2"/>
      <c r="K206" s="2"/>
      <c r="L206" s="2"/>
    </row>
    <row r="207" ht="15.75" customHeight="1">
      <c r="A207" s="2"/>
      <c r="C207" s="2"/>
      <c r="K207" s="2"/>
      <c r="L207" s="2"/>
    </row>
    <row r="208" ht="15.75" customHeight="1">
      <c r="A208" s="2"/>
      <c r="C208" s="2"/>
      <c r="K208" s="2"/>
      <c r="L208" s="2"/>
    </row>
    <row r="209" ht="15.75" customHeight="1">
      <c r="A209" s="2"/>
      <c r="C209" s="2"/>
      <c r="K209" s="2"/>
      <c r="L209" s="2"/>
    </row>
    <row r="210" ht="15.75" customHeight="1">
      <c r="A210" s="2"/>
      <c r="C210" s="2"/>
      <c r="K210" s="2"/>
      <c r="L210" s="2"/>
    </row>
    <row r="211" ht="15.75" customHeight="1">
      <c r="A211" s="2"/>
      <c r="C211" s="2"/>
      <c r="K211" s="2"/>
      <c r="L211" s="2"/>
    </row>
    <row r="212" ht="15.75" customHeight="1">
      <c r="A212" s="2"/>
      <c r="C212" s="2"/>
      <c r="K212" s="2"/>
      <c r="L212" s="2"/>
    </row>
    <row r="213" ht="15.75" customHeight="1">
      <c r="A213" s="2"/>
      <c r="C213" s="2"/>
      <c r="K213" s="2"/>
      <c r="L213" s="2"/>
    </row>
    <row r="214" ht="15.75" customHeight="1">
      <c r="A214" s="2"/>
      <c r="C214" s="2"/>
      <c r="K214" s="2"/>
      <c r="L214" s="2"/>
    </row>
    <row r="215" ht="15.75" customHeight="1">
      <c r="A215" s="2"/>
      <c r="C215" s="2"/>
      <c r="K215" s="2"/>
      <c r="L215" s="2"/>
    </row>
    <row r="216" ht="15.75" customHeight="1">
      <c r="A216" s="2"/>
      <c r="C216" s="2"/>
      <c r="K216" s="2"/>
      <c r="L216" s="2"/>
    </row>
    <row r="217" ht="15.75" customHeight="1">
      <c r="A217" s="2"/>
      <c r="C217" s="2"/>
      <c r="K217" s="2"/>
      <c r="L217" s="2"/>
    </row>
    <row r="218" ht="15.75" customHeight="1">
      <c r="A218" s="2"/>
      <c r="C218" s="2"/>
      <c r="K218" s="2"/>
      <c r="L218" s="2"/>
    </row>
    <row r="219" ht="15.75" customHeight="1">
      <c r="A219" s="2"/>
      <c r="C219" s="2"/>
      <c r="K219" s="2"/>
      <c r="L219" s="2"/>
    </row>
    <row r="220" ht="15.75" customHeight="1">
      <c r="A220" s="2"/>
      <c r="C220" s="2"/>
      <c r="K220" s="2"/>
      <c r="L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4"/>
    <mergeCell ref="B3:B4"/>
    <mergeCell ref="C3:C4"/>
    <mergeCell ref="D3:D4"/>
    <mergeCell ref="E3:J3"/>
    <mergeCell ref="K3:K4"/>
    <mergeCell ref="L3:L4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4.71"/>
    <col customWidth="1" min="2" max="6" width="14.43"/>
    <col customWidth="1" min="7" max="26" width="17.29"/>
  </cols>
  <sheetData>
    <row r="1" ht="15.75" customHeight="1">
      <c r="A1" s="1" t="s">
        <v>49</v>
      </c>
    </row>
    <row r="2" ht="15.75" customHeight="1">
      <c r="A2" s="2"/>
    </row>
    <row r="3" ht="15.75" customHeight="1">
      <c r="A3" s="3" t="s">
        <v>2</v>
      </c>
      <c r="B3" s="6" t="s">
        <v>50</v>
      </c>
      <c r="C3" s="6" t="s">
        <v>51</v>
      </c>
      <c r="D3" s="6" t="s">
        <v>52</v>
      </c>
    </row>
    <row r="4" ht="15.75" customHeight="1">
      <c r="A4" s="10"/>
      <c r="B4" s="11"/>
      <c r="C4" s="11"/>
      <c r="D4" s="11"/>
    </row>
    <row r="5" ht="15.75" customHeight="1">
      <c r="A5" s="43" t="s">
        <v>53</v>
      </c>
      <c r="B5" s="49">
        <v>36.0</v>
      </c>
      <c r="C5" s="48">
        <f>Inversiones!L5/B5*12</f>
        <v>21000</v>
      </c>
      <c r="D5" s="48">
        <f>Inversiones!L5-C5</f>
        <v>42000</v>
      </c>
    </row>
    <row r="6" ht="15.75" customHeight="1">
      <c r="A6" s="43" t="s">
        <v>54</v>
      </c>
      <c r="B6" s="49">
        <v>36.0</v>
      </c>
      <c r="C6" s="48">
        <f>Inversiones!L6/B6*12</f>
        <v>166.6666667</v>
      </c>
      <c r="D6" s="48">
        <f>Inversiones!L6-C6</f>
        <v>333.3333333</v>
      </c>
    </row>
    <row r="7" ht="15.75" customHeight="1">
      <c r="A7" s="43" t="s">
        <v>55</v>
      </c>
      <c r="B7" s="49">
        <v>36.0</v>
      </c>
      <c r="C7" s="48">
        <f>Inversiones!L7/B7*12</f>
        <v>500</v>
      </c>
      <c r="D7" s="48">
        <f>Inversiones!L7-C7</f>
        <v>1000</v>
      </c>
    </row>
    <row r="8" ht="15.75" customHeight="1">
      <c r="A8" s="44" t="s">
        <v>56</v>
      </c>
      <c r="B8" s="52"/>
      <c r="C8" s="53">
        <f>SUM(C5:C7)</f>
        <v>21666.66667</v>
      </c>
      <c r="D8" s="54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3:A4"/>
    <mergeCell ref="B3:B4"/>
    <mergeCell ref="C3:C4"/>
    <mergeCell ref="D3:D4"/>
    <mergeCell ref="C8:D8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2016-08-04T20:23:48Z</dcterms:created>
  <dc:creator>Fabricio Restagno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876675a9-6f9c-4273-95a3-4bc8597c6ec0</vt:lpwstr>
  </property>
</Properties>
</file>