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ambo\OneDrive\Documentos\UTN\3er Año\Economía\Práctica de Parcial\Costos - Contabilidad - Tablero de comando\"/>
    </mc:Choice>
  </mc:AlternateContent>
  <xr:revisionPtr revIDLastSave="0" documentId="13_ncr:1_{A8E4BD4B-A40F-44E9-8228-5CC8F6C80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igna" sheetId="6" r:id="rId1"/>
    <sheet name="Cuentas y Costos" sheetId="1" r:id="rId2"/>
    <sheet name="Sistemas de costeo" sheetId="3" r:id="rId3"/>
    <sheet name="Tablero de comando" sheetId="2" r:id="rId4"/>
    <sheet name="Proyectos de inversión" sheetId="4" r:id="rId5"/>
    <sheet name="Amortizacion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0" i="1"/>
  <c r="D12" i="1"/>
  <c r="D9" i="1"/>
  <c r="D8" i="1"/>
  <c r="D7" i="1"/>
  <c r="D6" i="1"/>
  <c r="D18" i="1"/>
  <c r="D19" i="1"/>
  <c r="J27" i="1"/>
  <c r="I24" i="1" l="1"/>
  <c r="I21" i="1"/>
  <c r="J21" i="1" s="1"/>
  <c r="I22" i="1"/>
  <c r="C15" i="1"/>
  <c r="D15" i="1" s="1"/>
  <c r="C25" i="1"/>
  <c r="D25" i="1" s="1"/>
  <c r="F15" i="4"/>
  <c r="G6" i="4"/>
  <c r="H4" i="4"/>
  <c r="G4" i="4"/>
  <c r="G5" i="4" s="1"/>
  <c r="J22" i="1"/>
  <c r="J24" i="1"/>
  <c r="C16" i="1"/>
  <c r="J4" i="1"/>
  <c r="J5" i="1"/>
  <c r="J6" i="1"/>
  <c r="G7" i="3" s="1"/>
  <c r="H7" i="3" s="1"/>
  <c r="J7" i="1"/>
  <c r="J8" i="1"/>
  <c r="J3" i="1"/>
  <c r="D4" i="1"/>
  <c r="D5" i="1"/>
  <c r="D17" i="1"/>
  <c r="D3" i="1"/>
  <c r="G14" i="4" l="1"/>
  <c r="G15" i="4"/>
  <c r="H5" i="4"/>
  <c r="G10" i="4" s="1"/>
  <c r="G8" i="4"/>
  <c r="C23" i="1"/>
  <c r="D23" i="1" s="1"/>
  <c r="C24" i="1" s="1"/>
  <c r="D24" i="1" s="1"/>
  <c r="C26" i="1" s="1"/>
  <c r="D26" i="1" s="1"/>
  <c r="I23" i="1"/>
  <c r="J23" i="1" s="1"/>
  <c r="I9" i="1"/>
  <c r="J9" i="1" s="1"/>
  <c r="G11" i="3" s="1"/>
  <c r="H11" i="3" s="1"/>
  <c r="G13" i="3"/>
  <c r="H13" i="3" s="1"/>
  <c r="I25" i="1"/>
  <c r="J25" i="1" s="1"/>
  <c r="C13" i="3"/>
  <c r="D13" i="3" s="1"/>
  <c r="C3" i="2"/>
  <c r="D3" i="2" s="1"/>
  <c r="C4" i="2" s="1"/>
  <c r="D4" i="2" s="1"/>
  <c r="C8" i="3"/>
  <c r="D8" i="3" s="1"/>
  <c r="I10" i="1"/>
  <c r="J10" i="1" s="1"/>
  <c r="C10" i="3" s="1"/>
  <c r="D10" i="3" s="1"/>
  <c r="D16" i="1"/>
  <c r="G7" i="4" l="1"/>
  <c r="G11" i="4" s="1"/>
  <c r="G9" i="4"/>
  <c r="C11" i="3"/>
  <c r="D11" i="3" s="1"/>
  <c r="C6" i="2"/>
  <c r="D6" i="2" s="1"/>
  <c r="C10" i="2"/>
  <c r="D10" i="2" s="1"/>
  <c r="I26" i="1"/>
  <c r="J26" i="1" s="1"/>
  <c r="C5" i="2"/>
  <c r="D5" i="2" s="1"/>
  <c r="G10" i="3"/>
  <c r="H10" i="3" s="1"/>
  <c r="G6" i="3"/>
  <c r="H6" i="3" s="1"/>
  <c r="C6" i="3"/>
  <c r="D6" i="3" s="1"/>
  <c r="J13" i="1" l="1"/>
  <c r="J14" i="1" s="1"/>
  <c r="J17" i="1"/>
  <c r="I17" i="1"/>
  <c r="D8" i="2"/>
  <c r="C8" i="2"/>
  <c r="J28" i="1"/>
  <c r="I28" i="1"/>
  <c r="J29" i="1"/>
  <c r="I29" i="1"/>
  <c r="H16" i="3"/>
  <c r="G16" i="3"/>
  <c r="H14" i="3"/>
  <c r="G14" i="3"/>
  <c r="H12" i="3"/>
  <c r="G12" i="3"/>
  <c r="H9" i="3"/>
  <c r="G9" i="3"/>
  <c r="H8" i="3"/>
  <c r="G8" i="3"/>
  <c r="D6" i="5"/>
  <c r="C6" i="5"/>
  <c r="I5" i="5"/>
  <c r="I4" i="5"/>
  <c r="I3" i="5"/>
  <c r="D17" i="3"/>
  <c r="C17" i="3"/>
  <c r="H17" i="3"/>
  <c r="G17" i="3"/>
  <c r="D11" i="2"/>
  <c r="C11" i="2"/>
  <c r="D31" i="1"/>
  <c r="C31" i="1"/>
  <c r="H5" i="5"/>
  <c r="H3" i="5"/>
  <c r="C5" i="5"/>
  <c r="D5" i="5"/>
  <c r="C7" i="5"/>
  <c r="D7" i="5"/>
  <c r="H4" i="5"/>
  <c r="I16" i="1"/>
  <c r="J16" i="1"/>
  <c r="I15" i="1"/>
  <c r="J15" i="1"/>
  <c r="I18" i="1"/>
  <c r="J18" i="1"/>
  <c r="C7" i="3"/>
  <c r="D7" i="3"/>
  <c r="C9" i="3"/>
  <c r="D9" i="3"/>
  <c r="C12" i="3"/>
  <c r="D12" i="3"/>
  <c r="C14" i="3"/>
  <c r="D14" i="3"/>
  <c r="C16" i="3"/>
  <c r="D16" i="3"/>
  <c r="C7" i="2"/>
  <c r="D7" i="2"/>
  <c r="C9" i="2"/>
  <c r="D9" i="2"/>
</calcChain>
</file>

<file path=xl/sharedStrings.xml><?xml version="1.0" encoding="utf-8"?>
<sst xmlns="http://schemas.openxmlformats.org/spreadsheetml/2006/main" count="234" uniqueCount="168">
  <si>
    <t>Patrimonio Neto Promedio</t>
  </si>
  <si>
    <t>Créditos</t>
  </si>
  <si>
    <t>Caja y Bancos</t>
  </si>
  <si>
    <t>Bienes de Cambio</t>
  </si>
  <si>
    <t>Rotación del Patrimonio neto promedio</t>
  </si>
  <si>
    <t>Margen sobre ventas</t>
  </si>
  <si>
    <t>Indice de liquidez</t>
  </si>
  <si>
    <t>Rotación del activo corriente</t>
  </si>
  <si>
    <t>Indice de solvencia</t>
  </si>
  <si>
    <t>Tasa de impuesto a las ganancias</t>
  </si>
  <si>
    <t>Nombre de Cuenta</t>
  </si>
  <si>
    <t>Cálculo</t>
  </si>
  <si>
    <t>Valor directo</t>
  </si>
  <si>
    <t>Tipo de costo</t>
  </si>
  <si>
    <t>Ventas</t>
  </si>
  <si>
    <t>Tipo de gasto</t>
  </si>
  <si>
    <t>Costo total de producción</t>
  </si>
  <si>
    <t>Gastos de comercialización variables</t>
  </si>
  <si>
    <t>Gastos de comercialización fijos</t>
  </si>
  <si>
    <t>Gastos de fabricación fijos</t>
  </si>
  <si>
    <t>Gastos de fabricación variables</t>
  </si>
  <si>
    <t>Gastos administrativos y financieros variables</t>
  </si>
  <si>
    <t>Gastos administrativos y financieros fijos</t>
  </si>
  <si>
    <t>Actividad</t>
  </si>
  <si>
    <t>Cantidad producida</t>
  </si>
  <si>
    <t>Cantidad vendida</t>
  </si>
  <si>
    <t>Tipo de cuenta</t>
  </si>
  <si>
    <t>Activo no corriente</t>
  </si>
  <si>
    <t>Activo corriente</t>
  </si>
  <si>
    <t>Pasivo corriente</t>
  </si>
  <si>
    <t>Pasivo no corriente</t>
  </si>
  <si>
    <t>Valor</t>
  </si>
  <si>
    <t>Fórmula</t>
  </si>
  <si>
    <t>Tasa</t>
  </si>
  <si>
    <t>Disponibilidades</t>
  </si>
  <si>
    <t>Indice de endeudamiento</t>
  </si>
  <si>
    <t>Costo de ventas</t>
  </si>
  <si>
    <t>Sistema Directo</t>
  </si>
  <si>
    <t>Sistema por Absorción</t>
  </si>
  <si>
    <t>Ingresos por ventas</t>
  </si>
  <si>
    <t>Gasto de comercialización variables</t>
  </si>
  <si>
    <t>Contribución marginal</t>
  </si>
  <si>
    <t>Gastos fijos</t>
  </si>
  <si>
    <t>Gastos variables</t>
  </si>
  <si>
    <t>UN antes de intereses e impuestos</t>
  </si>
  <si>
    <t>Resultado</t>
  </si>
  <si>
    <t>-</t>
  </si>
  <si>
    <t>Intereses</t>
  </si>
  <si>
    <t>Intereses a pagar</t>
  </si>
  <si>
    <t>UN antes de impuestos</t>
  </si>
  <si>
    <t>Impuesto a las ganancias</t>
  </si>
  <si>
    <t>ROE (Rentabilidad del Patrimonio Neto)</t>
  </si>
  <si>
    <t>Inventario inicial</t>
  </si>
  <si>
    <t>Costo unitario de producción</t>
  </si>
  <si>
    <t>Costo unitario de producción de inventario inicial</t>
  </si>
  <si>
    <t>Costo total de producción de inventario inicial</t>
  </si>
  <si>
    <t>Valor de inventario</t>
  </si>
  <si>
    <t>Sistema de valuación de stock</t>
  </si>
  <si>
    <t>FIFO</t>
  </si>
  <si>
    <t>Costo de fabricación</t>
  </si>
  <si>
    <t>Precio unitario de venta</t>
  </si>
  <si>
    <t>Utilidad Bruta</t>
  </si>
  <si>
    <t>Sistema de costeo</t>
  </si>
  <si>
    <t>DIRECTO</t>
  </si>
  <si>
    <t>Tasa de oportunidad</t>
  </si>
  <si>
    <t>Tipo</t>
  </si>
  <si>
    <t>Utilidades Netas antes de impuestos y honorarios</t>
  </si>
  <si>
    <t>Inversión en bienes de activo fijo</t>
  </si>
  <si>
    <t xml:space="preserve">Inversión en bienes de capital de trabajo </t>
  </si>
  <si>
    <t>Amortización del capital fijo</t>
  </si>
  <si>
    <t>Honorarios al directorio</t>
  </si>
  <si>
    <t>Crédito fiscal IVA</t>
  </si>
  <si>
    <t>Recuperación del valor final del activo fijo</t>
  </si>
  <si>
    <t>Recuperación del crédito fiscal</t>
  </si>
  <si>
    <t>Recuperación del capital de trabajo</t>
  </si>
  <si>
    <t>Operación</t>
  </si>
  <si>
    <t>+</t>
  </si>
  <si>
    <t>Período (años)</t>
  </si>
  <si>
    <t>Instante</t>
  </si>
  <si>
    <t>Flujo proyectado</t>
  </si>
  <si>
    <t>Flujo acumulado</t>
  </si>
  <si>
    <t>Inversión</t>
  </si>
  <si>
    <t>TIR</t>
  </si>
  <si>
    <t>Período de recuperación simple</t>
  </si>
  <si>
    <t>ROI (rendimiento de la inversión)</t>
  </si>
  <si>
    <t>Tasa de VAN</t>
  </si>
  <si>
    <t>VAN</t>
  </si>
  <si>
    <t>Préstamos de proveedores de materia prima</t>
  </si>
  <si>
    <t>Beneficio neto</t>
  </si>
  <si>
    <t>ICR (interés sobre capital residual) o Beneficio normal</t>
  </si>
  <si>
    <t>Sistema de amortización</t>
  </si>
  <si>
    <t>LINEAL</t>
  </si>
  <si>
    <t>Tipo de valor</t>
  </si>
  <si>
    <t>Inicial</t>
  </si>
  <si>
    <t>Final</t>
  </si>
  <si>
    <t>Amortizable</t>
  </si>
  <si>
    <t>Vida útil</t>
  </si>
  <si>
    <t>Puntuación</t>
  </si>
  <si>
    <t>Cuota</t>
  </si>
  <si>
    <t>Monto</t>
  </si>
  <si>
    <t>Valor residual</t>
  </si>
  <si>
    <t>Activo total</t>
  </si>
  <si>
    <t>Pasivo total</t>
  </si>
  <si>
    <t>Tasa de deuda (Kd)</t>
  </si>
  <si>
    <t>Tasa de costo de capital propio (Ke)</t>
  </si>
  <si>
    <t>Tasa promedio ponderada de costo de capital (WACC)</t>
  </si>
  <si>
    <t>Tasa de deuda real (TCCPR)</t>
  </si>
  <si>
    <t>Deuda total a pagar</t>
  </si>
  <si>
    <t>Dividendos a pagar</t>
  </si>
  <si>
    <t>Capital invertido por accionistas</t>
  </si>
  <si>
    <t>Patrimonio Neto</t>
  </si>
  <si>
    <t>ROA (Rentabilidad del Activo)</t>
  </si>
  <si>
    <t>AÑO</t>
  </si>
  <si>
    <t>CAJA Y BANCOS</t>
  </si>
  <si>
    <t>CRÉDITOS</t>
  </si>
  <si>
    <t>BIENES DE CAMBIO</t>
  </si>
  <si>
    <t>INMUEBLES</t>
  </si>
  <si>
    <t>MAQUINARIAS</t>
  </si>
  <si>
    <t>ELEMENTOS DE TRANSPORTE</t>
  </si>
  <si>
    <t>DEUDAS BANCARIAS DE CORTO PLAZO</t>
  </si>
  <si>
    <t>DEUDAS CON PROVEEDORES DE CORTO PLAZO</t>
  </si>
  <si>
    <t>DEUDAS BANCARIAS DE LARGO PLAZO</t>
  </si>
  <si>
    <t>DEUDAS CON OTROS ACREEDORES DE LARGO PLAZO</t>
  </si>
  <si>
    <t>PATRIMONIO NETO INICIAL</t>
  </si>
  <si>
    <t>RESULTADO NETO DEL EJERCICIO</t>
  </si>
  <si>
    <t>VENTAS</t>
  </si>
  <si>
    <t>a) La situación financiera en el año 2019 respecto del año 2018</t>
  </si>
  <si>
    <t>Inmuebles</t>
  </si>
  <si>
    <t>Maquinarias</t>
  </si>
  <si>
    <t>Elementos de transporte</t>
  </si>
  <si>
    <t>Deudas bancarias de corto plazo</t>
  </si>
  <si>
    <t>Deudas con proveedores de corto plazo</t>
  </si>
  <si>
    <t>Deudas bancarias de largo plazo</t>
  </si>
  <si>
    <t>Deudas con proveedores de largo plazo</t>
  </si>
  <si>
    <t>Deudas con otros acreedores de corto plazo</t>
  </si>
  <si>
    <t>Deudas con otros acreedores de largo plazo</t>
  </si>
  <si>
    <t>Patrimonio Neto Total</t>
  </si>
  <si>
    <t>UN (Utilidad Neta) o Resultado Neto</t>
  </si>
  <si>
    <t>Una empresa con las partidas de las cuentas que se detallan en la tabla siguiente para los años 2018 y 2019</t>
  </si>
  <si>
    <t>32.00</t>
  </si>
  <si>
    <t>65.21</t>
  </si>
  <si>
    <t>128.25</t>
  </si>
  <si>
    <t>1,165.32</t>
  </si>
  <si>
    <t>940.52</t>
  </si>
  <si>
    <t>75.00</t>
  </si>
  <si>
    <t>144.80</t>
  </si>
  <si>
    <t>130.20</t>
  </si>
  <si>
    <t>30.00</t>
  </si>
  <si>
    <t>25.00</t>
  </si>
  <si>
    <t>1,958.00</t>
  </si>
  <si>
    <t>118.30</t>
  </si>
  <si>
    <t>915.00</t>
  </si>
  <si>
    <t>40.60</t>
  </si>
  <si>
    <t>80.20</t>
  </si>
  <si>
    <t>164.20</t>
  </si>
  <si>
    <t>1,250.23</t>
  </si>
  <si>
    <t>975.45</t>
  </si>
  <si>
    <t>78.00</t>
  </si>
  <si>
    <t>150.18</t>
  </si>
  <si>
    <t>120.70</t>
  </si>
  <si>
    <t>25.22</t>
  </si>
  <si>
    <t>35.19</t>
  </si>
  <si>
    <t>2,076.30</t>
  </si>
  <si>
    <t>181.09</t>
  </si>
  <si>
    <t>1,098.00</t>
  </si>
  <si>
    <t>1) Armar el Cuadro de Situación Patrimonial o Balance</t>
  </si>
  <si>
    <t>2) Indique, usando al menos 3 indicadores, como ha evolucionado</t>
  </si>
  <si>
    <t>b) La situación económica del año 2019 respecto del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</si>
</sst>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\ #,##0.00;\-&quot;$&quot;\ #,##0.00"/>
    <numFmt numFmtId="44" formatCode="_-&quot;$&quot;\ * #,##0.00_-;\-&quot;$&quot;\ * #,##0.00_-;_-&quot;$&quot;\ 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/>
    <xf numFmtId="0" fontId="0" fillId="0" borderId="1" xfId="0" applyFill="1" applyBorder="1" applyAlignment="1"/>
    <xf numFmtId="0" fontId="0" fillId="0" borderId="0" xfId="0" applyFill="1"/>
    <xf numFmtId="0" fontId="0" fillId="0" borderId="0" xfId="0" applyBorder="1"/>
    <xf numFmtId="2" fontId="0" fillId="0" borderId="1" xfId="0" applyNumberFormat="1" applyFill="1" applyBorder="1"/>
    <xf numFmtId="10" fontId="0" fillId="0" borderId="1" xfId="0" applyNumberFormat="1" applyFill="1" applyBorder="1"/>
    <xf numFmtId="2" fontId="0" fillId="0" borderId="1" xfId="0" applyNumberFormat="1" applyFill="1" applyBorder="1" applyAlignment="1"/>
    <xf numFmtId="164" fontId="0" fillId="0" borderId="1" xfId="0" applyNumberFormat="1" applyFill="1" applyBorder="1"/>
    <xf numFmtId="164" fontId="0" fillId="0" borderId="1" xfId="0" applyNumberFormat="1" applyFill="1" applyBorder="1" applyAlignment="1"/>
    <xf numFmtId="10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9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2" fontId="0" fillId="0" borderId="0" xfId="0" applyNumberFormat="1" applyFill="1" applyBorder="1"/>
    <xf numFmtId="10" fontId="0" fillId="0" borderId="0" xfId="0" applyNumberFormat="1" applyFill="1" applyBorder="1"/>
    <xf numFmtId="7" fontId="0" fillId="0" borderId="0" xfId="1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0" fontId="0" fillId="0" borderId="2" xfId="0" applyNumberFormat="1" applyBorder="1" applyAlignment="1"/>
    <xf numFmtId="10" fontId="0" fillId="0" borderId="3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0" fontId="0" fillId="0" borderId="3" xfId="0" applyBorder="1" applyAlignment="1"/>
    <xf numFmtId="9" fontId="0" fillId="0" borderId="2" xfId="0" applyNumberFormat="1" applyBorder="1" applyAlignment="1"/>
    <xf numFmtId="0" fontId="0" fillId="0" borderId="2" xfId="0" applyBorder="1" applyAlignment="1"/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horizontal="right" wrapText="1"/>
    </xf>
    <xf numFmtId="0" fontId="0" fillId="0" borderId="0" xfId="0" applyFill="1" applyBorder="1" applyAlignment="1"/>
    <xf numFmtId="10" fontId="0" fillId="0" borderId="0" xfId="0" applyNumberFormat="1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A8" sqref="A8:D9"/>
    </sheetView>
  </sheetViews>
  <sheetFormatPr baseColWidth="10" defaultRowHeight="15" x14ac:dyDescent="0.25"/>
  <cols>
    <col min="3" max="3" width="14.42578125" customWidth="1"/>
    <col min="4" max="4" width="18.5703125" customWidth="1"/>
    <col min="5" max="5" width="13.28515625" customWidth="1"/>
    <col min="6" max="6" width="18.85546875" customWidth="1"/>
    <col min="7" max="7" width="17.42578125" customWidth="1"/>
  </cols>
  <sheetData>
    <row r="1" spans="1:14" ht="15.75" thickBot="1" x14ac:dyDescent="0.3">
      <c r="A1" s="55" t="s">
        <v>138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46.5" thickTop="1" thickBot="1" x14ac:dyDescent="0.3">
      <c r="A2" s="37" t="s">
        <v>112</v>
      </c>
      <c r="B2" s="38" t="s">
        <v>113</v>
      </c>
      <c r="C2" s="38" t="s">
        <v>114</v>
      </c>
      <c r="D2" s="38" t="s">
        <v>115</v>
      </c>
      <c r="E2" s="38" t="s">
        <v>116</v>
      </c>
      <c r="F2" s="38" t="s">
        <v>117</v>
      </c>
      <c r="G2" s="38" t="s">
        <v>118</v>
      </c>
      <c r="H2" s="38" t="s">
        <v>119</v>
      </c>
      <c r="I2" s="38" t="s">
        <v>120</v>
      </c>
      <c r="J2" s="38" t="s">
        <v>121</v>
      </c>
      <c r="K2" s="38" t="s">
        <v>122</v>
      </c>
      <c r="L2" s="38" t="s">
        <v>123</v>
      </c>
      <c r="M2" s="38" t="s">
        <v>124</v>
      </c>
      <c r="N2" s="39" t="s">
        <v>125</v>
      </c>
    </row>
    <row r="3" spans="1:14" ht="15.75" thickBot="1" x14ac:dyDescent="0.3">
      <c r="A3" s="40">
        <v>2018</v>
      </c>
      <c r="B3" s="41" t="s">
        <v>139</v>
      </c>
      <c r="C3" s="41" t="s">
        <v>140</v>
      </c>
      <c r="D3" s="41" t="s">
        <v>141</v>
      </c>
      <c r="E3" s="41" t="s">
        <v>142</v>
      </c>
      <c r="F3" s="41" t="s">
        <v>143</v>
      </c>
      <c r="G3" s="41" t="s">
        <v>144</v>
      </c>
      <c r="H3" s="41" t="s">
        <v>145</v>
      </c>
      <c r="I3" s="41" t="s">
        <v>146</v>
      </c>
      <c r="J3" s="41" t="s">
        <v>147</v>
      </c>
      <c r="K3" s="41" t="s">
        <v>148</v>
      </c>
      <c r="L3" s="41" t="s">
        <v>149</v>
      </c>
      <c r="M3" s="41" t="s">
        <v>150</v>
      </c>
      <c r="N3" s="42" t="s">
        <v>151</v>
      </c>
    </row>
    <row r="4" spans="1:14" ht="15.75" thickBot="1" x14ac:dyDescent="0.3">
      <c r="A4" s="43">
        <v>2019</v>
      </c>
      <c r="B4" s="44" t="s">
        <v>152</v>
      </c>
      <c r="C4" s="44" t="s">
        <v>153</v>
      </c>
      <c r="D4" s="44" t="s">
        <v>154</v>
      </c>
      <c r="E4" s="44" t="s">
        <v>155</v>
      </c>
      <c r="F4" s="44" t="s">
        <v>156</v>
      </c>
      <c r="G4" s="44" t="s">
        <v>157</v>
      </c>
      <c r="H4" s="44" t="s">
        <v>158</v>
      </c>
      <c r="I4" s="44" t="s">
        <v>159</v>
      </c>
      <c r="J4" s="44" t="s">
        <v>160</v>
      </c>
      <c r="K4" s="44" t="s">
        <v>161</v>
      </c>
      <c r="L4" s="44" t="s">
        <v>162</v>
      </c>
      <c r="M4" s="44" t="s">
        <v>163</v>
      </c>
      <c r="N4" s="56" t="s">
        <v>164</v>
      </c>
    </row>
    <row r="5" spans="1:14" ht="15.75" thickTop="1" x14ac:dyDescent="0.25">
      <c r="A5" s="26"/>
      <c r="B5" s="3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x14ac:dyDescent="0.25">
      <c r="A6" s="35" t="s">
        <v>165</v>
      </c>
      <c r="B6" s="57"/>
      <c r="C6" s="57"/>
      <c r="D6" s="30"/>
      <c r="E6" s="57"/>
      <c r="F6" s="57"/>
      <c r="G6" s="26"/>
      <c r="H6" s="26"/>
      <c r="I6" s="26"/>
      <c r="J6" s="26"/>
      <c r="K6" s="26"/>
      <c r="L6" s="26"/>
      <c r="M6" s="26"/>
      <c r="N6" s="26"/>
    </row>
    <row r="7" spans="1:14" x14ac:dyDescent="0.25">
      <c r="A7" s="35"/>
      <c r="B7" s="57"/>
      <c r="C7" s="57"/>
      <c r="D7" s="26"/>
      <c r="E7" s="57"/>
      <c r="F7" s="57"/>
      <c r="G7" s="26"/>
      <c r="H7" s="26"/>
      <c r="I7" s="26"/>
      <c r="J7" s="26"/>
      <c r="K7" s="26"/>
      <c r="L7" s="26"/>
      <c r="M7" s="26"/>
      <c r="N7" s="26"/>
    </row>
    <row r="8" spans="1:14" x14ac:dyDescent="0.25">
      <c r="A8" s="35" t="s">
        <v>166</v>
      </c>
      <c r="B8" s="57"/>
      <c r="C8" s="57"/>
      <c r="D8" s="26"/>
      <c r="E8" s="57"/>
      <c r="F8" s="57"/>
      <c r="G8" s="30"/>
      <c r="H8" s="26"/>
      <c r="I8" s="26"/>
      <c r="J8" s="26"/>
      <c r="K8" s="26"/>
      <c r="L8" s="26"/>
      <c r="M8" s="26"/>
      <c r="N8" s="26"/>
    </row>
    <row r="9" spans="1:14" x14ac:dyDescent="0.25">
      <c r="A9" s="35" t="s">
        <v>126</v>
      </c>
      <c r="B9" s="26"/>
      <c r="C9" s="26"/>
      <c r="D9" s="26"/>
      <c r="E9" s="26"/>
      <c r="F9" s="30"/>
      <c r="G9" s="30"/>
      <c r="H9" s="32"/>
      <c r="I9" s="26"/>
      <c r="J9" s="26"/>
      <c r="K9" s="26"/>
      <c r="L9" s="26"/>
      <c r="M9" s="26"/>
      <c r="N9" s="26"/>
    </row>
    <row r="10" spans="1:14" x14ac:dyDescent="0.25">
      <c r="A10" s="35" t="s">
        <v>167</v>
      </c>
      <c r="B10" s="35"/>
      <c r="C10" s="31"/>
      <c r="D10" s="26"/>
      <c r="E10" s="26"/>
      <c r="F10" s="30"/>
      <c r="G10" s="30"/>
      <c r="H10" s="33"/>
      <c r="I10" s="30"/>
      <c r="J10" s="33"/>
      <c r="K10" s="26"/>
      <c r="L10" s="26"/>
      <c r="M10" s="26"/>
      <c r="N10" s="26"/>
    </row>
    <row r="11" spans="1:14" x14ac:dyDescent="0.25">
      <c r="B11" s="57"/>
      <c r="C11" s="57"/>
      <c r="D11" s="30"/>
      <c r="E11" s="57"/>
      <c r="F11" s="57"/>
      <c r="G11" s="30"/>
      <c r="H11" s="32"/>
      <c r="I11" s="26"/>
      <c r="J11" s="26"/>
      <c r="K11" s="26"/>
      <c r="L11" s="26"/>
      <c r="M11" s="26"/>
      <c r="N11" s="26"/>
    </row>
    <row r="12" spans="1:14" x14ac:dyDescent="0.25">
      <c r="A12" s="30"/>
      <c r="B12" s="58"/>
      <c r="C12" s="57"/>
      <c r="D12" s="33"/>
      <c r="E12" s="58"/>
      <c r="F12" s="57"/>
      <c r="G12" s="26"/>
      <c r="H12" s="26"/>
      <c r="I12" s="26"/>
      <c r="J12" s="26"/>
      <c r="K12" s="26"/>
      <c r="L12" s="26"/>
      <c r="M12" s="26"/>
      <c r="N12" s="26"/>
    </row>
    <row r="13" spans="1:14" x14ac:dyDescent="0.25">
      <c r="A13" s="30"/>
      <c r="B13" s="58"/>
      <c r="C13" s="57"/>
      <c r="D13" s="33"/>
      <c r="E13" s="58"/>
      <c r="F13" s="57"/>
      <c r="G13" s="30"/>
      <c r="H13" s="26"/>
      <c r="I13" s="26"/>
      <c r="J13" s="26"/>
      <c r="K13" s="26"/>
      <c r="L13" s="26"/>
      <c r="M13" s="26"/>
      <c r="N13" s="26"/>
    </row>
    <row r="14" spans="1:14" x14ac:dyDescent="0.25">
      <c r="A14" s="26"/>
      <c r="B14" s="26"/>
      <c r="C14" s="26"/>
      <c r="D14" s="26"/>
      <c r="E14" s="26"/>
      <c r="F14" s="26"/>
      <c r="G14" s="30"/>
      <c r="H14" s="32"/>
      <c r="I14" s="26"/>
      <c r="J14" s="26"/>
      <c r="K14" s="26"/>
      <c r="L14" s="26"/>
      <c r="M14" s="26"/>
      <c r="N14" s="26"/>
    </row>
    <row r="15" spans="1:14" x14ac:dyDescent="0.25">
      <c r="A15" s="35"/>
      <c r="B15" s="30"/>
      <c r="C15" s="30"/>
      <c r="D15" s="31"/>
      <c r="E15" s="26"/>
      <c r="F15" s="30"/>
      <c r="G15" s="30"/>
      <c r="H15" s="32"/>
      <c r="I15" s="26"/>
      <c r="J15" s="26"/>
      <c r="K15" s="26"/>
      <c r="L15" s="26"/>
      <c r="M15" s="26"/>
      <c r="N15" s="26"/>
    </row>
    <row r="16" spans="1:14" x14ac:dyDescent="0.25">
      <c r="A16" s="35"/>
      <c r="B16" s="30"/>
      <c r="C16" s="30"/>
      <c r="D16" s="34"/>
      <c r="E16" s="26"/>
      <c r="F16" s="30"/>
      <c r="G16" s="30"/>
      <c r="H16" s="33"/>
      <c r="I16" s="26"/>
      <c r="J16" s="26"/>
      <c r="K16" s="26"/>
      <c r="L16" s="26"/>
      <c r="M16" s="26"/>
      <c r="N16" s="26"/>
    </row>
    <row r="17" spans="1:14" x14ac:dyDescent="0.25">
      <c r="A17" s="26"/>
      <c r="B17" s="35"/>
      <c r="C17" s="26"/>
      <c r="D17" s="34"/>
      <c r="E17" s="26"/>
      <c r="F17" s="30"/>
      <c r="G17" s="54"/>
      <c r="H17" s="54"/>
      <c r="I17" s="54"/>
      <c r="J17" s="54"/>
      <c r="K17" s="26"/>
      <c r="L17" s="26"/>
      <c r="M17" s="26"/>
      <c r="N17" s="26"/>
    </row>
    <row r="18" spans="1:14" x14ac:dyDescent="0.25">
      <c r="A18" s="26"/>
      <c r="B18" s="26"/>
      <c r="C18" s="26"/>
      <c r="D18" s="34"/>
      <c r="E18" s="26"/>
      <c r="F18" s="26"/>
      <c r="G18" s="54"/>
      <c r="H18" s="54"/>
      <c r="I18" s="54"/>
      <c r="J18" s="54"/>
      <c r="K18" s="26"/>
      <c r="L18" s="26"/>
      <c r="M18" s="26"/>
      <c r="N18" s="26"/>
    </row>
    <row r="19" spans="1:14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25">
      <c r="A20" s="26"/>
      <c r="B20" s="35"/>
      <c r="C20" s="26"/>
      <c r="D20" s="28"/>
      <c r="E20" s="28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25">
      <c r="A21" s="26"/>
      <c r="B21" s="35"/>
      <c r="C21" s="26"/>
      <c r="D21" s="28"/>
      <c r="E21" s="28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25">
      <c r="A22" s="26"/>
      <c r="B22" s="26"/>
      <c r="C22" s="26"/>
      <c r="D22" s="29"/>
      <c r="E22" s="29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25">
      <c r="A23" s="26"/>
      <c r="B23" s="26"/>
      <c r="C23" s="26"/>
      <c r="D23" s="27"/>
      <c r="E23" s="27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25">
      <c r="A24" s="26"/>
      <c r="B24" s="26"/>
      <c r="C24" s="26"/>
      <c r="D24" s="27"/>
      <c r="E24" s="27"/>
      <c r="F24" s="26"/>
      <c r="K24" s="26"/>
      <c r="L24" s="19"/>
    </row>
    <row r="25" spans="1:14" x14ac:dyDescent="0.25">
      <c r="A25" s="26"/>
      <c r="B25" s="26"/>
      <c r="C25" s="26"/>
      <c r="D25" s="27"/>
      <c r="E25" s="27"/>
      <c r="F25" s="26"/>
      <c r="G25" s="26"/>
      <c r="H25" s="26"/>
      <c r="I25" s="26"/>
      <c r="J25" s="26"/>
      <c r="K25" s="26"/>
      <c r="L25" s="19"/>
    </row>
    <row r="26" spans="1:14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19"/>
    </row>
    <row r="27" spans="1:14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19"/>
    </row>
    <row r="28" spans="1:14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19"/>
    </row>
    <row r="29" spans="1:14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19"/>
    </row>
    <row r="30" spans="1:14" x14ac:dyDescent="0.25">
      <c r="A30" s="26"/>
      <c r="B30" s="26"/>
      <c r="C30" s="26"/>
      <c r="D30" s="27"/>
      <c r="E30" s="27"/>
      <c r="F30" s="30"/>
      <c r="G30" s="30"/>
      <c r="H30" s="26"/>
      <c r="I30" s="26"/>
      <c r="J30" s="26"/>
      <c r="K30" s="26"/>
      <c r="L30" s="19"/>
    </row>
    <row r="31" spans="1:14" x14ac:dyDescent="0.25">
      <c r="A31" s="26"/>
      <c r="B31" s="26"/>
      <c r="C31" s="26"/>
      <c r="D31" s="28"/>
      <c r="E31" s="28"/>
      <c r="F31" s="30"/>
      <c r="G31" s="30"/>
      <c r="H31" s="26"/>
      <c r="I31" s="26"/>
      <c r="J31" s="26"/>
      <c r="K31" s="26"/>
      <c r="L31" s="19"/>
    </row>
    <row r="32" spans="1:14" x14ac:dyDescent="0.25">
      <c r="A32" s="26"/>
      <c r="B32" s="26"/>
      <c r="C32" s="26"/>
      <c r="D32" s="28"/>
      <c r="E32" s="28"/>
      <c r="F32" s="30"/>
      <c r="G32" s="30"/>
      <c r="H32" s="26"/>
      <c r="I32" s="26"/>
      <c r="J32" s="26"/>
      <c r="K32" s="26"/>
      <c r="L32" s="19"/>
    </row>
    <row r="33" spans="1:12" x14ac:dyDescent="0.25">
      <c r="A33" s="26"/>
      <c r="B33" s="26"/>
      <c r="C33" s="26"/>
      <c r="D33" s="29"/>
      <c r="E33" s="29"/>
      <c r="F33" s="30"/>
      <c r="G33" s="30"/>
      <c r="H33" s="26"/>
      <c r="I33" s="26"/>
      <c r="J33" s="26"/>
      <c r="K33" s="26"/>
      <c r="L33" s="19"/>
    </row>
    <row r="34" spans="1:12" x14ac:dyDescent="0.25">
      <c r="A34" s="26"/>
      <c r="B34" s="26"/>
      <c r="C34" s="26"/>
      <c r="D34" s="27"/>
      <c r="E34" s="27"/>
      <c r="F34" s="30"/>
      <c r="G34" s="30"/>
      <c r="H34" s="26"/>
      <c r="I34" s="26"/>
      <c r="J34" s="26"/>
      <c r="K34" s="26"/>
      <c r="L34" s="19"/>
    </row>
    <row r="35" spans="1:12" x14ac:dyDescent="0.25">
      <c r="A35" s="26"/>
      <c r="B35" s="26"/>
      <c r="C35" s="26"/>
      <c r="D35" s="27"/>
      <c r="E35" s="27"/>
      <c r="F35" s="30"/>
      <c r="G35" s="30"/>
      <c r="H35" s="26"/>
      <c r="I35" s="26"/>
      <c r="J35" s="26"/>
      <c r="K35" s="26"/>
      <c r="L35" s="19"/>
    </row>
    <row r="36" spans="1:12" x14ac:dyDescent="0.25">
      <c r="A36" s="26"/>
      <c r="B36" s="26"/>
      <c r="C36" s="26"/>
      <c r="D36" s="27"/>
      <c r="E36" s="27"/>
      <c r="F36" s="30"/>
      <c r="G36" s="30"/>
      <c r="H36" s="26"/>
      <c r="I36" s="26"/>
      <c r="J36" s="26"/>
      <c r="K36" s="26"/>
      <c r="L36" s="19"/>
    </row>
    <row r="37" spans="1:12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19"/>
    </row>
    <row r="38" spans="1:12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19"/>
    </row>
    <row r="39" spans="1:12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19"/>
    </row>
    <row r="40" spans="1:12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19"/>
    </row>
    <row r="41" spans="1:12" x14ac:dyDescent="0.25">
      <c r="A41" s="26"/>
      <c r="B41" s="26"/>
      <c r="C41" s="26"/>
      <c r="D41" s="30"/>
      <c r="E41" s="30"/>
      <c r="F41" s="30"/>
      <c r="G41" s="26"/>
      <c r="H41" s="26"/>
      <c r="I41" s="26"/>
      <c r="J41" s="26"/>
      <c r="K41" s="26"/>
      <c r="L41" s="19"/>
    </row>
    <row r="42" spans="1:12" x14ac:dyDescent="0.25">
      <c r="A42" s="26"/>
      <c r="B42" s="26"/>
      <c r="C42" s="26"/>
      <c r="D42" s="30"/>
      <c r="E42" s="30"/>
      <c r="F42" s="30"/>
      <c r="G42" s="26"/>
      <c r="H42" s="26"/>
      <c r="I42" s="26"/>
      <c r="J42" s="26"/>
      <c r="K42" s="26"/>
      <c r="L42" s="19"/>
    </row>
    <row r="43" spans="1:12" x14ac:dyDescent="0.25">
      <c r="A43" s="26"/>
      <c r="B43" s="26"/>
      <c r="C43" s="26"/>
      <c r="D43" s="30"/>
      <c r="E43" s="30"/>
      <c r="F43" s="30"/>
      <c r="G43" s="26"/>
      <c r="H43" s="26"/>
      <c r="I43" s="26"/>
      <c r="J43" s="26"/>
      <c r="K43" s="26"/>
      <c r="L43" s="19"/>
    </row>
    <row r="44" spans="1:12" x14ac:dyDescent="0.25">
      <c r="A44" s="26"/>
      <c r="B44" s="45"/>
      <c r="C44" s="45"/>
      <c r="D44" s="30"/>
      <c r="E44" s="30"/>
      <c r="F44" s="30"/>
      <c r="G44" s="26"/>
      <c r="H44" s="26"/>
      <c r="I44" s="26"/>
      <c r="J44" s="26"/>
      <c r="K44" s="26"/>
      <c r="L44" s="19"/>
    </row>
    <row r="45" spans="1:12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19"/>
    </row>
    <row r="46" spans="1:12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19"/>
    </row>
    <row r="47" spans="1:12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19"/>
    </row>
    <row r="48" spans="1:12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19"/>
    </row>
    <row r="49" spans="1: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19"/>
    </row>
    <row r="50" spans="1:12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19"/>
    </row>
    <row r="51" spans="1:12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9"/>
    </row>
    <row r="52" spans="1:12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19"/>
    </row>
    <row r="53" spans="1:12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19"/>
    </row>
    <row r="54" spans="1:12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19"/>
    </row>
    <row r="55" spans="1:12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</sheetData>
  <mergeCells count="3">
    <mergeCell ref="G18:J18"/>
    <mergeCell ref="G17:J17"/>
    <mergeCell ref="B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7.85546875" customWidth="1"/>
    <col min="2" max="2" width="13" customWidth="1"/>
    <col min="3" max="3" width="11.7109375" customWidth="1"/>
    <col min="4" max="4" width="11.42578125" customWidth="1"/>
    <col min="7" max="7" width="44.140625" customWidth="1"/>
    <col min="8" max="8" width="13.140625" customWidth="1"/>
    <col min="9" max="10" width="11.42578125" customWidth="1"/>
  </cols>
  <sheetData>
    <row r="1" spans="1:10" x14ac:dyDescent="0.25">
      <c r="B1" s="1"/>
    </row>
    <row r="2" spans="1:10" x14ac:dyDescent="0.25">
      <c r="A2" s="6" t="s">
        <v>10</v>
      </c>
      <c r="B2" s="6" t="s">
        <v>12</v>
      </c>
      <c r="C2" s="6" t="s">
        <v>11</v>
      </c>
      <c r="D2" s="6" t="s">
        <v>45</v>
      </c>
      <c r="G2" s="6" t="s">
        <v>15</v>
      </c>
      <c r="H2" s="6" t="s">
        <v>12</v>
      </c>
      <c r="I2" s="6" t="s">
        <v>11</v>
      </c>
      <c r="J2" s="6" t="s">
        <v>45</v>
      </c>
    </row>
    <row r="3" spans="1:10" x14ac:dyDescent="0.25">
      <c r="A3" s="4" t="s">
        <v>1</v>
      </c>
      <c r="B3" s="9"/>
      <c r="C3" s="11"/>
      <c r="D3" s="10">
        <f>IF(B3&gt;0,B3,C3)</f>
        <v>0</v>
      </c>
      <c r="G3" s="7" t="s">
        <v>17</v>
      </c>
      <c r="H3" s="9"/>
      <c r="I3" s="10"/>
      <c r="J3" s="10">
        <f>IF(H3&gt;0,H3,I3)</f>
        <v>0</v>
      </c>
    </row>
    <row r="4" spans="1:10" x14ac:dyDescent="0.25">
      <c r="A4" s="4" t="s">
        <v>2</v>
      </c>
      <c r="B4" s="9"/>
      <c r="C4" s="11"/>
      <c r="D4" s="10">
        <f t="shared" ref="D4:D5" si="0">IF(B4&gt;0,B4,C4)</f>
        <v>0</v>
      </c>
      <c r="G4" s="4" t="s">
        <v>18</v>
      </c>
      <c r="H4" s="9"/>
      <c r="I4" s="10"/>
      <c r="J4" s="10">
        <f t="shared" ref="J4:J10" si="1">IF(H4&gt;0,H4,I4)</f>
        <v>0</v>
      </c>
    </row>
    <row r="5" spans="1:10" x14ac:dyDescent="0.25">
      <c r="A5" s="4" t="s">
        <v>3</v>
      </c>
      <c r="B5" s="9"/>
      <c r="C5" s="11"/>
      <c r="D5" s="10">
        <f t="shared" si="0"/>
        <v>0</v>
      </c>
      <c r="G5" s="5" t="s">
        <v>20</v>
      </c>
      <c r="H5" s="9"/>
      <c r="I5" s="10"/>
      <c r="J5" s="10">
        <f t="shared" si="1"/>
        <v>0</v>
      </c>
    </row>
    <row r="6" spans="1:10" x14ac:dyDescent="0.25">
      <c r="A6" s="4" t="s">
        <v>127</v>
      </c>
      <c r="B6" s="9"/>
      <c r="C6" s="11"/>
      <c r="D6" s="10">
        <f t="shared" ref="D6" si="2">IF(B6&gt;0,B6,C6)</f>
        <v>0</v>
      </c>
      <c r="G6" s="4" t="s">
        <v>19</v>
      </c>
      <c r="H6" s="9"/>
      <c r="I6" s="10"/>
      <c r="J6" s="10">
        <f t="shared" si="1"/>
        <v>0</v>
      </c>
    </row>
    <row r="7" spans="1:10" x14ac:dyDescent="0.25">
      <c r="A7" s="4" t="s">
        <v>128</v>
      </c>
      <c r="B7" s="9"/>
      <c r="C7" s="11"/>
      <c r="D7" s="10">
        <f t="shared" ref="D7:D17" si="3">IF(B7&gt;0,B7,C7)</f>
        <v>0</v>
      </c>
      <c r="G7" s="4" t="s">
        <v>21</v>
      </c>
      <c r="H7" s="10"/>
      <c r="I7" s="10"/>
      <c r="J7" s="10">
        <f t="shared" si="1"/>
        <v>0</v>
      </c>
    </row>
    <row r="8" spans="1:10" x14ac:dyDescent="0.25">
      <c r="A8" s="4" t="s">
        <v>129</v>
      </c>
      <c r="B8" s="9"/>
      <c r="C8" s="11"/>
      <c r="D8" s="10">
        <f t="shared" si="3"/>
        <v>0</v>
      </c>
      <c r="G8" s="4" t="s">
        <v>22</v>
      </c>
      <c r="H8" s="10"/>
      <c r="I8" s="10"/>
      <c r="J8" s="10">
        <f t="shared" si="1"/>
        <v>0</v>
      </c>
    </row>
    <row r="9" spans="1:10" x14ac:dyDescent="0.25">
      <c r="A9" s="4" t="s">
        <v>130</v>
      </c>
      <c r="B9" s="9"/>
      <c r="C9" s="10"/>
      <c r="D9" s="10">
        <f t="shared" si="3"/>
        <v>0</v>
      </c>
      <c r="G9" s="4" t="s">
        <v>43</v>
      </c>
      <c r="H9" s="9"/>
      <c r="I9" s="10">
        <f>J3+J5+J7</f>
        <v>0</v>
      </c>
      <c r="J9" s="10">
        <f t="shared" si="1"/>
        <v>0</v>
      </c>
    </row>
    <row r="10" spans="1:10" x14ac:dyDescent="0.25">
      <c r="A10" s="4" t="s">
        <v>132</v>
      </c>
      <c r="B10" s="9"/>
      <c r="C10" s="10"/>
      <c r="D10" s="10">
        <f t="shared" si="3"/>
        <v>0</v>
      </c>
      <c r="G10" s="4" t="s">
        <v>42</v>
      </c>
      <c r="H10" s="9"/>
      <c r="I10" s="10">
        <f>J4+J6+J8</f>
        <v>0</v>
      </c>
      <c r="J10" s="10">
        <f t="shared" si="1"/>
        <v>0</v>
      </c>
    </row>
    <row r="11" spans="1:10" x14ac:dyDescent="0.25">
      <c r="A11" s="4" t="s">
        <v>131</v>
      </c>
      <c r="B11" s="9"/>
      <c r="C11" s="10"/>
      <c r="D11" s="10">
        <f t="shared" si="3"/>
        <v>0</v>
      </c>
    </row>
    <row r="12" spans="1:10" x14ac:dyDescent="0.25">
      <c r="A12" s="4" t="s">
        <v>133</v>
      </c>
      <c r="B12" s="9"/>
      <c r="C12" s="10"/>
      <c r="D12" s="10">
        <f t="shared" si="3"/>
        <v>0</v>
      </c>
      <c r="G12" s="6" t="s">
        <v>13</v>
      </c>
      <c r="H12" s="6" t="s">
        <v>12</v>
      </c>
      <c r="I12" s="6" t="s">
        <v>11</v>
      </c>
      <c r="J12" s="6" t="s">
        <v>45</v>
      </c>
    </row>
    <row r="13" spans="1:10" x14ac:dyDescent="0.25">
      <c r="A13" s="4" t="s">
        <v>134</v>
      </c>
      <c r="B13" s="9"/>
      <c r="C13" s="10"/>
      <c r="D13" s="10">
        <f t="shared" si="3"/>
        <v>0</v>
      </c>
      <c r="G13" s="4" t="s">
        <v>54</v>
      </c>
      <c r="H13" s="9"/>
      <c r="I13" s="10"/>
      <c r="J13" s="10">
        <f t="shared" ref="J13:J14" si="4">IF(H13&gt;0,H13,I13)</f>
        <v>0</v>
      </c>
    </row>
    <row r="14" spans="1:10" x14ac:dyDescent="0.25">
      <c r="A14" s="4" t="s">
        <v>135</v>
      </c>
      <c r="B14" s="9"/>
      <c r="C14" s="10"/>
      <c r="D14" s="10">
        <f t="shared" si="3"/>
        <v>0</v>
      </c>
      <c r="G14" s="4" t="s">
        <v>55</v>
      </c>
      <c r="H14" s="10"/>
      <c r="I14" s="10"/>
      <c r="J14" s="10">
        <f t="shared" si="4"/>
        <v>0</v>
      </c>
    </row>
    <row r="15" spans="1:10" x14ac:dyDescent="0.25">
      <c r="A15" s="4" t="s">
        <v>107</v>
      </c>
      <c r="B15" s="10"/>
      <c r="C15" s="10">
        <f>D9+D10+D11+D12+D13+D14</f>
        <v>0</v>
      </c>
      <c r="D15" s="10">
        <f t="shared" si="3"/>
        <v>0</v>
      </c>
      <c r="G15" s="5" t="s">
        <v>53</v>
      </c>
      <c r="H15" s="10"/>
      <c r="I15" s="10">
        <f ca="1">J16/D31</f>
        <v>0</v>
      </c>
      <c r="J15" s="10">
        <f ca="1">IF(H15&gt;0,H15,I15)</f>
        <v>0</v>
      </c>
    </row>
    <row r="16" spans="1:10" x14ac:dyDescent="0.25">
      <c r="A16" s="4" t="s">
        <v>14</v>
      </c>
      <c r="B16" s="9"/>
      <c r="C16" s="10">
        <f>B34*B33</f>
        <v>0</v>
      </c>
      <c r="D16" s="10">
        <f t="shared" si="3"/>
        <v>0</v>
      </c>
      <c r="G16" s="4" t="s">
        <v>16</v>
      </c>
      <c r="H16" s="9"/>
      <c r="I16" s="10">
        <f ca="1">J15*D31</f>
        <v>0</v>
      </c>
      <c r="J16" s="10">
        <f ca="1">IF(H16&gt;0,H16,I16)</f>
        <v>0</v>
      </c>
    </row>
    <row r="17" spans="1:10" x14ac:dyDescent="0.25">
      <c r="A17" s="4" t="s">
        <v>48</v>
      </c>
      <c r="B17" s="10"/>
      <c r="C17" s="10"/>
      <c r="D17" s="10">
        <f t="shared" si="3"/>
        <v>0</v>
      </c>
      <c r="G17" s="4" t="s">
        <v>59</v>
      </c>
      <c r="H17" s="9"/>
      <c r="I17" s="10">
        <f ca="1">J16</f>
        <v>0</v>
      </c>
      <c r="J17" s="10">
        <f ca="1">IF(H17&gt;0,H17,I17)</f>
        <v>0</v>
      </c>
    </row>
    <row r="18" spans="1:10" x14ac:dyDescent="0.25">
      <c r="A18" s="4" t="s">
        <v>108</v>
      </c>
      <c r="B18" s="10"/>
      <c r="C18" s="10"/>
      <c r="D18" s="10">
        <f t="shared" ref="D18:D19" si="5">IF(B18&gt;0,B18,C18)</f>
        <v>0</v>
      </c>
      <c r="G18" s="4" t="s">
        <v>36</v>
      </c>
      <c r="H18" s="10"/>
      <c r="I18" s="10">
        <f ca="1">IF(B28="FIFO",IF(B32&gt;B33,B33*J13,J14+((B33-B32)*J15)))</f>
        <v>0</v>
      </c>
      <c r="J18" s="10">
        <f ca="1">IF(H18&gt;0,H18,I18)</f>
        <v>0</v>
      </c>
    </row>
    <row r="19" spans="1:10" x14ac:dyDescent="0.25">
      <c r="A19" s="4" t="s">
        <v>109</v>
      </c>
      <c r="B19" s="10"/>
      <c r="C19" s="10"/>
      <c r="D19" s="10">
        <f t="shared" si="5"/>
        <v>0</v>
      </c>
    </row>
    <row r="20" spans="1:10" x14ac:dyDescent="0.25">
      <c r="G20" s="6" t="s">
        <v>26</v>
      </c>
      <c r="H20" s="6" t="s">
        <v>12</v>
      </c>
      <c r="I20" s="6" t="s">
        <v>11</v>
      </c>
      <c r="J20" s="6" t="s">
        <v>45</v>
      </c>
    </row>
    <row r="21" spans="1:10" x14ac:dyDescent="0.25">
      <c r="A21" s="6" t="s">
        <v>33</v>
      </c>
      <c r="B21" s="6" t="s">
        <v>12</v>
      </c>
      <c r="C21" s="6" t="s">
        <v>11</v>
      </c>
      <c r="D21" s="6" t="s">
        <v>45</v>
      </c>
      <c r="G21" s="5" t="s">
        <v>30</v>
      </c>
      <c r="H21" s="10"/>
      <c r="I21" s="10">
        <f>D10+D12+D14</f>
        <v>0</v>
      </c>
      <c r="J21" s="10">
        <f>IF(H21&gt;0,H21,I21)</f>
        <v>0</v>
      </c>
    </row>
    <row r="22" spans="1:10" x14ac:dyDescent="0.25">
      <c r="A22" s="4" t="s">
        <v>9</v>
      </c>
      <c r="B22" s="16"/>
      <c r="C22" s="3" t="s">
        <v>46</v>
      </c>
      <c r="D22" s="3" t="s">
        <v>46</v>
      </c>
      <c r="G22" s="5" t="s">
        <v>29</v>
      </c>
      <c r="H22" s="10"/>
      <c r="I22" s="10">
        <f>D9+D11+D13</f>
        <v>0</v>
      </c>
      <c r="J22" s="10">
        <f t="shared" ref="J22" si="6">IF(H22&gt;0,H22,I22)</f>
        <v>0</v>
      </c>
    </row>
    <row r="23" spans="1:10" x14ac:dyDescent="0.25">
      <c r="A23" s="17" t="s">
        <v>103</v>
      </c>
      <c r="B23" s="12"/>
      <c r="C23" s="12">
        <f>IFERROR(D17/D15,0)</f>
        <v>0</v>
      </c>
      <c r="D23" s="12">
        <f>IF(B23&gt;0,B23,C23)</f>
        <v>0</v>
      </c>
      <c r="G23" s="5" t="s">
        <v>102</v>
      </c>
      <c r="H23" s="10"/>
      <c r="I23" s="10">
        <f>J21+J22</f>
        <v>0</v>
      </c>
      <c r="J23" s="10">
        <f t="shared" ref="J23" si="7">IF(H23&gt;0,H23,I23)</f>
        <v>0</v>
      </c>
    </row>
    <row r="24" spans="1:10" x14ac:dyDescent="0.25">
      <c r="A24" s="17" t="s">
        <v>106</v>
      </c>
      <c r="B24" s="12"/>
      <c r="C24" s="12">
        <f>D23-(D23*B22)</f>
        <v>0</v>
      </c>
      <c r="D24" s="12">
        <f>IF(B24&gt;0,B24,C24)</f>
        <v>0</v>
      </c>
      <c r="G24" s="5" t="s">
        <v>27</v>
      </c>
      <c r="H24" s="10"/>
      <c r="I24" s="10">
        <f>D6+D7+D8</f>
        <v>0</v>
      </c>
      <c r="J24" s="10">
        <f>IF(H24&gt;0,H24,I24)</f>
        <v>0</v>
      </c>
    </row>
    <row r="25" spans="1:10" x14ac:dyDescent="0.25">
      <c r="A25" s="17" t="s">
        <v>104</v>
      </c>
      <c r="B25" s="12"/>
      <c r="C25" s="12">
        <f>IFERROR(D18/D19,0)</f>
        <v>0</v>
      </c>
      <c r="D25" s="12">
        <f>IF(B25&gt;0,B25,C25)</f>
        <v>0</v>
      </c>
      <c r="G25" s="5" t="s">
        <v>28</v>
      </c>
      <c r="H25" s="10"/>
      <c r="I25" s="10">
        <f>D3+D4+D5</f>
        <v>0</v>
      </c>
      <c r="J25" s="10">
        <f>IF(H25&gt;0,H25,I25)</f>
        <v>0</v>
      </c>
    </row>
    <row r="26" spans="1:10" x14ac:dyDescent="0.25">
      <c r="A26" s="17" t="s">
        <v>105</v>
      </c>
      <c r="B26" s="12"/>
      <c r="C26" s="12">
        <f>IFERROR((D25*(J27/(J27+D15)))+(D24*(D15/(D15+J27))),0)</f>
        <v>0</v>
      </c>
      <c r="D26" s="12">
        <f>IF(B26&gt;0,B26,C26)</f>
        <v>0</v>
      </c>
      <c r="G26" s="5" t="s">
        <v>101</v>
      </c>
      <c r="H26" s="10"/>
      <c r="I26" s="10">
        <f>J24+J25</f>
        <v>0</v>
      </c>
      <c r="J26" s="10">
        <f t="shared" ref="J26" si="8">IF(H26&gt;0,H26,I26)</f>
        <v>0</v>
      </c>
    </row>
    <row r="27" spans="1:10" x14ac:dyDescent="0.25">
      <c r="G27" s="4" t="s">
        <v>110</v>
      </c>
      <c r="H27" s="10"/>
      <c r="I27" s="11"/>
      <c r="J27" s="10">
        <f>IF(H27&gt;0,H27,I27)</f>
        <v>0</v>
      </c>
    </row>
    <row r="28" spans="1:10" x14ac:dyDescent="0.25">
      <c r="A28" s="6" t="s">
        <v>57</v>
      </c>
      <c r="B28" s="3" t="s">
        <v>58</v>
      </c>
      <c r="G28" s="4" t="s">
        <v>0</v>
      </c>
      <c r="H28" s="10"/>
      <c r="I28" s="9">
        <f ca="1">AVERAGE(J27,J29)</f>
        <v>0</v>
      </c>
      <c r="J28" s="10">
        <f ca="1">IF(H28&gt;0,H28,I28)</f>
        <v>0</v>
      </c>
    </row>
    <row r="29" spans="1:10" x14ac:dyDescent="0.25">
      <c r="G29" s="4" t="s">
        <v>136</v>
      </c>
      <c r="H29" s="10"/>
      <c r="I29" s="9">
        <f ca="1">J27+'Sistemas de costeo'!D16</f>
        <v>0</v>
      </c>
      <c r="J29" s="10">
        <f ca="1">IF(H29&gt;0,H29,I29)</f>
        <v>0</v>
      </c>
    </row>
    <row r="30" spans="1:10" x14ac:dyDescent="0.25">
      <c r="A30" s="6" t="s">
        <v>23</v>
      </c>
      <c r="B30" s="6" t="s">
        <v>12</v>
      </c>
      <c r="C30" s="6" t="s">
        <v>11</v>
      </c>
      <c r="D30" s="6" t="s">
        <v>45</v>
      </c>
    </row>
    <row r="31" spans="1:10" x14ac:dyDescent="0.25">
      <c r="A31" s="5" t="s">
        <v>24</v>
      </c>
      <c r="B31" s="5"/>
      <c r="C31" s="5">
        <f ca="1">J16/J15</f>
        <v>0</v>
      </c>
      <c r="D31" s="5">
        <f ca="1">IF(B31&gt;0,B31,C31)</f>
        <v>0</v>
      </c>
    </row>
    <row r="32" spans="1:10" x14ac:dyDescent="0.25">
      <c r="A32" s="5" t="s">
        <v>52</v>
      </c>
      <c r="B32" s="5"/>
      <c r="C32" s="3" t="s">
        <v>46</v>
      </c>
      <c r="D32" s="3" t="s">
        <v>46</v>
      </c>
    </row>
    <row r="33" spans="1:4" x14ac:dyDescent="0.25">
      <c r="A33" s="5" t="s">
        <v>25</v>
      </c>
      <c r="B33" s="5"/>
      <c r="C33" s="3" t="s">
        <v>46</v>
      </c>
      <c r="D33" s="3" t="s">
        <v>46</v>
      </c>
    </row>
    <row r="34" spans="1:4" x14ac:dyDescent="0.25">
      <c r="A34" s="5" t="s">
        <v>60</v>
      </c>
      <c r="B34" s="10"/>
      <c r="C34" s="11" t="s">
        <v>46</v>
      </c>
      <c r="D34" s="11" t="s">
        <v>46</v>
      </c>
    </row>
  </sheetData>
  <dataValidations count="1">
    <dataValidation type="list" allowBlank="1" showInputMessage="1" showErrorMessage="1" sqref="B28" xr:uid="{00000000-0002-0000-0100-000000000000}">
      <formula1>"FIFO,LIFO,PPP"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workbookViewId="0">
      <selection activeCell="H19" sqref="H19"/>
    </sheetView>
  </sheetViews>
  <sheetFormatPr baseColWidth="10" defaultRowHeight="15" x14ac:dyDescent="0.25"/>
  <cols>
    <col min="1" max="1" width="35.85546875" customWidth="1"/>
    <col min="2" max="2" width="14.140625" customWidth="1"/>
    <col min="3" max="4" width="11.42578125" customWidth="1"/>
    <col min="5" max="5" width="35.85546875" customWidth="1"/>
    <col min="6" max="6" width="14.140625" customWidth="1"/>
  </cols>
  <sheetData>
    <row r="2" spans="1:8" x14ac:dyDescent="0.25">
      <c r="A2" s="6" t="s">
        <v>62</v>
      </c>
      <c r="B2" s="3" t="s">
        <v>63</v>
      </c>
    </row>
    <row r="4" spans="1:8" x14ac:dyDescent="0.25">
      <c r="A4" s="46" t="s">
        <v>37</v>
      </c>
      <c r="B4" s="46"/>
      <c r="C4" s="46"/>
      <c r="D4" s="46"/>
      <c r="E4" s="46" t="s">
        <v>38</v>
      </c>
      <c r="F4" s="46"/>
      <c r="G4" s="46"/>
      <c r="H4" s="46"/>
    </row>
    <row r="5" spans="1:8" x14ac:dyDescent="0.25">
      <c r="A5" s="6" t="s">
        <v>32</v>
      </c>
      <c r="B5" s="6" t="s">
        <v>12</v>
      </c>
      <c r="C5" s="6" t="s">
        <v>11</v>
      </c>
      <c r="D5" s="6" t="s">
        <v>45</v>
      </c>
      <c r="E5" s="6" t="s">
        <v>32</v>
      </c>
      <c r="F5" s="6" t="s">
        <v>12</v>
      </c>
      <c r="G5" s="6" t="s">
        <v>11</v>
      </c>
      <c r="H5" s="6" t="s">
        <v>45</v>
      </c>
    </row>
    <row r="6" spans="1:8" x14ac:dyDescent="0.25">
      <c r="A6" s="14" t="s">
        <v>39</v>
      </c>
      <c r="B6" s="23"/>
      <c r="C6" s="23">
        <f>'Cuentas y Costos'!D16</f>
        <v>0</v>
      </c>
      <c r="D6" s="23">
        <f t="shared" ref="D6:D13" si="0">IF(B6&gt;0,B6,C6)</f>
        <v>0</v>
      </c>
      <c r="E6" s="5" t="s">
        <v>39</v>
      </c>
      <c r="F6" s="10"/>
      <c r="G6" s="10">
        <f>'Cuentas y Costos'!D16</f>
        <v>0</v>
      </c>
      <c r="H6" s="10">
        <f t="shared" ref="H6:H13" si="1">IF(F6&gt;0,F6,G6)</f>
        <v>0</v>
      </c>
    </row>
    <row r="7" spans="1:8" x14ac:dyDescent="0.25">
      <c r="A7" s="14" t="s">
        <v>36</v>
      </c>
      <c r="B7" s="23"/>
      <c r="C7" s="23">
        <f ca="1">'Cuentas y Costos'!J18</f>
        <v>0</v>
      </c>
      <c r="D7" s="23">
        <f ca="1">IF(B7&gt;0,B7,C7)</f>
        <v>0</v>
      </c>
      <c r="E7" s="5" t="s">
        <v>19</v>
      </c>
      <c r="F7" s="10"/>
      <c r="G7" s="10">
        <f>'Cuentas y Costos'!J6</f>
        <v>0</v>
      </c>
      <c r="H7" s="10">
        <f t="shared" si="1"/>
        <v>0</v>
      </c>
    </row>
    <row r="8" spans="1:8" x14ac:dyDescent="0.25">
      <c r="A8" s="14" t="s">
        <v>40</v>
      </c>
      <c r="B8" s="23"/>
      <c r="C8" s="23">
        <f>'Cuentas y Costos'!J3</f>
        <v>0</v>
      </c>
      <c r="D8" s="23">
        <f t="shared" si="0"/>
        <v>0</v>
      </c>
      <c r="E8" s="5" t="s">
        <v>36</v>
      </c>
      <c r="F8" s="10"/>
      <c r="G8" s="10">
        <f ca="1">'Cuentas y Costos'!J18+H7</f>
        <v>0</v>
      </c>
      <c r="H8" s="10">
        <f ca="1">IF(F8&gt;0,F8,G8)</f>
        <v>0</v>
      </c>
    </row>
    <row r="9" spans="1:8" x14ac:dyDescent="0.25">
      <c r="A9" s="14" t="s">
        <v>41</v>
      </c>
      <c r="B9" s="23"/>
      <c r="C9" s="23">
        <f ca="1">D6-D7-D8</f>
        <v>0</v>
      </c>
      <c r="D9" s="24">
        <f ca="1">IF(B9&gt;0,B9,C9)</f>
        <v>0</v>
      </c>
      <c r="E9" s="14" t="s">
        <v>61</v>
      </c>
      <c r="F9" s="10"/>
      <c r="G9" s="10">
        <f ca="1">H6-H8</f>
        <v>0</v>
      </c>
      <c r="H9" s="10">
        <f ca="1">IF(F9&gt;0,F9,G9)</f>
        <v>0</v>
      </c>
    </row>
    <row r="10" spans="1:8" x14ac:dyDescent="0.25">
      <c r="A10" s="14" t="s">
        <v>42</v>
      </c>
      <c r="B10" s="23"/>
      <c r="C10" s="23">
        <f>'Cuentas y Costos'!J10</f>
        <v>0</v>
      </c>
      <c r="D10" s="23">
        <f t="shared" si="0"/>
        <v>0</v>
      </c>
      <c r="E10" s="14" t="s">
        <v>42</v>
      </c>
      <c r="F10" s="10"/>
      <c r="G10" s="10">
        <f>'Cuentas y Costos'!J10-H7</f>
        <v>0</v>
      </c>
      <c r="H10" s="10">
        <f t="shared" si="1"/>
        <v>0</v>
      </c>
    </row>
    <row r="11" spans="1:8" x14ac:dyDescent="0.25">
      <c r="A11" s="14" t="s">
        <v>43</v>
      </c>
      <c r="B11" s="23"/>
      <c r="C11" s="23">
        <f>'Cuentas y Costos'!J9-D8</f>
        <v>0</v>
      </c>
      <c r="D11" s="23">
        <f t="shared" si="0"/>
        <v>0</v>
      </c>
      <c r="E11" s="14" t="s">
        <v>43</v>
      </c>
      <c r="F11" s="10"/>
      <c r="G11" s="10">
        <f>'Cuentas y Costos'!J9</f>
        <v>0</v>
      </c>
      <c r="H11" s="10">
        <f t="shared" si="1"/>
        <v>0</v>
      </c>
    </row>
    <row r="12" spans="1:8" x14ac:dyDescent="0.25">
      <c r="A12" s="14" t="s">
        <v>44</v>
      </c>
      <c r="B12" s="23"/>
      <c r="C12" s="23">
        <f ca="1">D9-D10-D11</f>
        <v>0</v>
      </c>
      <c r="D12" s="24">
        <f ca="1">IF(B12&gt;0,B12,C12)</f>
        <v>0</v>
      </c>
      <c r="E12" s="14" t="s">
        <v>44</v>
      </c>
      <c r="F12" s="10"/>
      <c r="G12" s="10">
        <f ca="1">H9-H10-H11</f>
        <v>0</v>
      </c>
      <c r="H12" s="10">
        <f ca="1">IF(F12&gt;0,F12,G12)</f>
        <v>0</v>
      </c>
    </row>
    <row r="13" spans="1:8" x14ac:dyDescent="0.25">
      <c r="A13" s="14" t="s">
        <v>47</v>
      </c>
      <c r="B13" s="23"/>
      <c r="C13" s="23">
        <f>'Cuentas y Costos'!D17</f>
        <v>0</v>
      </c>
      <c r="D13" s="24">
        <f t="shared" si="0"/>
        <v>0</v>
      </c>
      <c r="E13" s="5" t="s">
        <v>47</v>
      </c>
      <c r="F13" s="10"/>
      <c r="G13" s="10">
        <f>'Cuentas y Costos'!D17</f>
        <v>0</v>
      </c>
      <c r="H13" s="9">
        <f t="shared" si="1"/>
        <v>0</v>
      </c>
    </row>
    <row r="14" spans="1:8" x14ac:dyDescent="0.25">
      <c r="A14" s="14" t="s">
        <v>49</v>
      </c>
      <c r="B14" s="23"/>
      <c r="C14" s="23">
        <f ca="1">D12-D13</f>
        <v>0</v>
      </c>
      <c r="D14" s="24">
        <f ca="1">IF(B14&gt;0,B14,C14)</f>
        <v>0</v>
      </c>
      <c r="E14" s="5" t="s">
        <v>49</v>
      </c>
      <c r="F14" s="10"/>
      <c r="G14" s="10">
        <f ca="1">H12-H13</f>
        <v>0</v>
      </c>
      <c r="H14" s="9">
        <f ca="1">IF(F14&gt;0,F14,G14)</f>
        <v>0</v>
      </c>
    </row>
    <row r="15" spans="1:8" x14ac:dyDescent="0.25">
      <c r="A15" s="14" t="s">
        <v>50</v>
      </c>
      <c r="B15" s="21"/>
      <c r="C15" s="25" t="s">
        <v>46</v>
      </c>
      <c r="D15" s="25" t="s">
        <v>46</v>
      </c>
      <c r="E15" s="5" t="s">
        <v>50</v>
      </c>
      <c r="F15" s="12"/>
      <c r="G15" s="13" t="s">
        <v>46</v>
      </c>
      <c r="H15" s="13" t="s">
        <v>46</v>
      </c>
    </row>
    <row r="16" spans="1:8" x14ac:dyDescent="0.25">
      <c r="A16" s="14" t="s">
        <v>137</v>
      </c>
      <c r="B16" s="23"/>
      <c r="C16" s="23">
        <f ca="1">D14-(D14*B15)</f>
        <v>0</v>
      </c>
      <c r="D16" s="24">
        <f ca="1">IF(B16&gt;0,B16,C16)</f>
        <v>330</v>
      </c>
      <c r="E16" s="5" t="s">
        <v>137</v>
      </c>
      <c r="F16" s="10"/>
      <c r="G16" s="10">
        <f ca="1">H14-(H14*F15)</f>
        <v>0</v>
      </c>
      <c r="H16" s="9">
        <f ca="1">IF(F16&gt;0,F16,G16)</f>
        <v>330</v>
      </c>
    </row>
    <row r="17" spans="1:8" x14ac:dyDescent="0.25">
      <c r="A17" s="14" t="s">
        <v>56</v>
      </c>
      <c r="B17" s="23"/>
      <c r="C17" s="23">
        <f ca="1">IF('Cuentas y Costos'!B28="FIFO",IF('Cuentas y Costos'!B32&gt;'Cuentas y Costos'!B33,('Cuentas y Costos'!B32-'Cuentas y Costos'!B33)*'Cuentas y Costos'!J13,('Cuentas y Costos'!B31-('Cuentas y Costos'!B33-'Cuentas y Costos'!B32))*'Cuentas y Costos'!J15))</f>
        <v>0</v>
      </c>
      <c r="D17" s="23">
        <f ca="1">IF(B17&gt;0,B17,C17)</f>
        <v>0</v>
      </c>
      <c r="E17" s="5" t="s">
        <v>56</v>
      </c>
      <c r="F17" s="10"/>
      <c r="G17" s="10">
        <f ca="1">('Cuentas y Costos'!J15+(H7/'Cuentas y Costos'!B31))*('Cuentas y Costos'!B32+'Cuentas y Costos'!B31-'Cuentas y Costos'!B33)</f>
        <v>0</v>
      </c>
      <c r="H17" s="10">
        <f ca="1">IF(F17&gt;0,F17,G17)</f>
        <v>0</v>
      </c>
    </row>
  </sheetData>
  <mergeCells count="2">
    <mergeCell ref="A4:D4"/>
    <mergeCell ref="E4:H4"/>
  </mergeCells>
  <dataValidations count="1">
    <dataValidation type="list" allowBlank="1" showInputMessage="1" showErrorMessage="1" sqref="B2" xr:uid="{00000000-0002-0000-0200-000000000000}">
      <formula1>"DIRECTO,ABSORCIÓN"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C11" sqref="C11"/>
    </sheetView>
  </sheetViews>
  <sheetFormatPr baseColWidth="10" defaultRowHeight="15" x14ac:dyDescent="0.25"/>
  <cols>
    <col min="1" max="1" width="35.85546875" customWidth="1"/>
    <col min="2" max="2" width="14.140625" customWidth="1"/>
    <col min="7" max="7" width="16.5703125" customWidth="1"/>
    <col min="8" max="8" width="12.7109375" customWidth="1"/>
    <col min="9" max="9" width="12.5703125" customWidth="1"/>
  </cols>
  <sheetData>
    <row r="1" spans="1:13" x14ac:dyDescent="0.25">
      <c r="G1" s="2"/>
      <c r="H1" s="2"/>
      <c r="I1" s="2"/>
      <c r="J1" s="2"/>
    </row>
    <row r="2" spans="1:13" x14ac:dyDescent="0.25">
      <c r="A2" s="6" t="s">
        <v>32</v>
      </c>
      <c r="B2" s="6" t="s">
        <v>12</v>
      </c>
      <c r="C2" s="6" t="s">
        <v>11</v>
      </c>
      <c r="D2" s="6" t="s">
        <v>45</v>
      </c>
    </row>
    <row r="3" spans="1:13" x14ac:dyDescent="0.25">
      <c r="A3" s="4" t="s">
        <v>34</v>
      </c>
      <c r="B3" s="10"/>
      <c r="C3" s="10">
        <f>'Cuentas y Costos'!D3+'Cuentas y Costos'!D4</f>
        <v>0</v>
      </c>
      <c r="D3" s="10">
        <f>IF(B3&gt;0,B3,C3)</f>
        <v>0</v>
      </c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25">
      <c r="A4" s="17" t="s">
        <v>6</v>
      </c>
      <c r="B4" s="20"/>
      <c r="C4" s="20">
        <f>IFERROR(D3/'Cuentas y Costos'!J22, 0)</f>
        <v>0</v>
      </c>
      <c r="D4" s="20">
        <f t="shared" ref="D4:D9" si="0">IF(B4&gt;0,B4,C4)</f>
        <v>0</v>
      </c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A5" s="17" t="s">
        <v>8</v>
      </c>
      <c r="B5" s="20"/>
      <c r="C5" s="20">
        <f>IFERROR(('Cuentas y Costos'!D5+D3)/'Cuentas y Costos'!J22,0)</f>
        <v>0</v>
      </c>
      <c r="D5" s="20">
        <f t="shared" si="0"/>
        <v>0</v>
      </c>
      <c r="E5" s="18"/>
      <c r="F5" s="18"/>
      <c r="G5" s="18"/>
      <c r="H5" s="18"/>
      <c r="I5" s="18"/>
      <c r="J5" s="18"/>
      <c r="K5" s="18"/>
      <c r="L5" s="18"/>
      <c r="M5" s="18"/>
    </row>
    <row r="6" spans="1:13" x14ac:dyDescent="0.25">
      <c r="A6" s="17" t="s">
        <v>35</v>
      </c>
      <c r="B6" s="20"/>
      <c r="C6" s="20">
        <f>IFERROR('Cuentas y Costos'!J22/'Cuentas y Costos'!J25,0)</f>
        <v>0</v>
      </c>
      <c r="D6" s="20">
        <f t="shared" si="0"/>
        <v>0</v>
      </c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7" t="s">
        <v>5</v>
      </c>
      <c r="B7" s="21"/>
      <c r="C7" s="21">
        <f ca="1">IFERROR(IF('Sistemas de costeo'!B2="DIRECTO",'Sistemas de costeo'!D16,'Sistemas de costeo'!H16)/'Cuentas y Costos'!D16,0)</f>
        <v>0</v>
      </c>
      <c r="D7" s="21">
        <f t="shared" ca="1" si="0"/>
        <v>0</v>
      </c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7" t="s">
        <v>4</v>
      </c>
      <c r="B8" s="20"/>
      <c r="C8" s="20">
        <f ca="1">IFERROR('Cuentas y Costos'!D16/'Cuentas y Costos'!J28,0)</f>
        <v>0</v>
      </c>
      <c r="D8" s="20">
        <f t="shared" ca="1" si="0"/>
        <v>0</v>
      </c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A9" s="17" t="s">
        <v>51</v>
      </c>
      <c r="B9" s="21"/>
      <c r="C9" s="21">
        <f ca="1">D7*D8</f>
        <v>0</v>
      </c>
      <c r="D9" s="21">
        <f t="shared" ca="1" si="0"/>
        <v>0</v>
      </c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5">
      <c r="A10" s="17" t="s">
        <v>7</v>
      </c>
      <c r="B10" s="20"/>
      <c r="C10" s="22">
        <f>IFERROR('Cuentas y Costos'!D16/'Cuentas y Costos'!J25,0)</f>
        <v>0</v>
      </c>
      <c r="D10" s="20">
        <f>IF(B10&gt;0,B10,C10)</f>
        <v>0</v>
      </c>
    </row>
    <row r="11" spans="1:13" x14ac:dyDescent="0.25">
      <c r="A11" s="17" t="s">
        <v>111</v>
      </c>
      <c r="B11" s="21"/>
      <c r="C11" s="21">
        <f ca="1">IFERROR(D7*('Cuentas y Costos'!D16/'Cuentas y Costos'!J26),0)</f>
        <v>0</v>
      </c>
      <c r="D11" s="21">
        <f ca="1">IF(B11&gt;0,B11,C11)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5"/>
  <sheetViews>
    <sheetView workbookViewId="0">
      <selection activeCell="A8" sqref="A8"/>
    </sheetView>
  </sheetViews>
  <sheetFormatPr baseColWidth="10" defaultRowHeight="15" x14ac:dyDescent="0.25"/>
  <cols>
    <col min="1" max="1" width="44.85546875" customWidth="1"/>
    <col min="3" max="3" width="14.140625" customWidth="1"/>
    <col min="5" max="5" width="11.42578125" customWidth="1"/>
    <col min="6" max="6" width="49.5703125" customWidth="1"/>
    <col min="7" max="8" width="14.140625" customWidth="1"/>
  </cols>
  <sheetData>
    <row r="2" spans="1:8" x14ac:dyDescent="0.25">
      <c r="A2" s="6" t="s">
        <v>64</v>
      </c>
      <c r="B2" s="12"/>
      <c r="F2" s="6" t="s">
        <v>77</v>
      </c>
      <c r="G2" s="5"/>
      <c r="H2" s="5"/>
    </row>
    <row r="3" spans="1:8" x14ac:dyDescent="0.25">
      <c r="F3" s="6" t="s">
        <v>78</v>
      </c>
      <c r="G3" s="5"/>
      <c r="H3" s="5"/>
    </row>
    <row r="4" spans="1:8" x14ac:dyDescent="0.25">
      <c r="A4" s="6" t="s">
        <v>75</v>
      </c>
      <c r="B4" s="6" t="s">
        <v>65</v>
      </c>
      <c r="C4" s="6" t="s">
        <v>31</v>
      </c>
      <c r="D4" s="6" t="s">
        <v>78</v>
      </c>
      <c r="F4" s="6" t="s">
        <v>79</v>
      </c>
      <c r="G4" s="10">
        <f>SUMIF(D5:D14,G3,C5:C14)</f>
        <v>0</v>
      </c>
      <c r="H4" s="10">
        <f>SUMIF(D5:D14,H3,C5:C14)</f>
        <v>0</v>
      </c>
    </row>
    <row r="5" spans="1:8" x14ac:dyDescent="0.25">
      <c r="A5" s="5" t="s">
        <v>66</v>
      </c>
      <c r="B5" s="3" t="s">
        <v>76</v>
      </c>
      <c r="C5" s="10"/>
      <c r="D5" s="5"/>
      <c r="F5" s="6" t="s">
        <v>80</v>
      </c>
      <c r="G5" s="10">
        <f>G4</f>
        <v>0</v>
      </c>
      <c r="H5" s="10">
        <f>G5+H4</f>
        <v>0</v>
      </c>
    </row>
    <row r="6" spans="1:8" x14ac:dyDescent="0.25">
      <c r="A6" s="5" t="s">
        <v>67</v>
      </c>
      <c r="B6" s="3" t="s">
        <v>46</v>
      </c>
      <c r="C6" s="10"/>
      <c r="D6" s="5"/>
      <c r="F6" s="6" t="s">
        <v>81</v>
      </c>
      <c r="G6" s="49">
        <f>ABS(C6+C7+C10)</f>
        <v>0</v>
      </c>
      <c r="H6" s="50"/>
    </row>
    <row r="7" spans="1:8" x14ac:dyDescent="0.25">
      <c r="A7" s="5" t="s">
        <v>68</v>
      </c>
      <c r="B7" s="3" t="s">
        <v>46</v>
      </c>
      <c r="C7" s="10"/>
      <c r="D7" s="5"/>
      <c r="F7" s="6" t="s">
        <v>88</v>
      </c>
      <c r="G7" s="49">
        <f>G14</f>
        <v>0</v>
      </c>
      <c r="H7" s="51"/>
    </row>
    <row r="8" spans="1:8" x14ac:dyDescent="0.25">
      <c r="A8" s="5" t="s">
        <v>69</v>
      </c>
      <c r="B8" s="3" t="s">
        <v>76</v>
      </c>
      <c r="C8" s="10"/>
      <c r="D8" s="5"/>
      <c r="F8" s="6" t="s">
        <v>82</v>
      </c>
      <c r="G8" s="52">
        <f>IFERROR(IRR(G4:H4),0)</f>
        <v>0</v>
      </c>
      <c r="H8" s="51"/>
    </row>
    <row r="9" spans="1:8" x14ac:dyDescent="0.25">
      <c r="A9" s="5" t="s">
        <v>70</v>
      </c>
      <c r="B9" s="3" t="s">
        <v>46</v>
      </c>
      <c r="C9" s="10"/>
      <c r="D9" s="5"/>
      <c r="F9" s="6" t="s">
        <v>89</v>
      </c>
      <c r="G9" s="49">
        <f>G14-G15</f>
        <v>0</v>
      </c>
      <c r="H9" s="51"/>
    </row>
    <row r="10" spans="1:8" x14ac:dyDescent="0.25">
      <c r="A10" s="5" t="s">
        <v>71</v>
      </c>
      <c r="B10" s="3" t="s">
        <v>46</v>
      </c>
      <c r="C10" s="10"/>
      <c r="D10" s="5"/>
      <c r="F10" s="6" t="s">
        <v>83</v>
      </c>
      <c r="G10" s="53">
        <f>IFERROR(H5/G6,0)</f>
        <v>0</v>
      </c>
      <c r="H10" s="51"/>
    </row>
    <row r="11" spans="1:8" x14ac:dyDescent="0.25">
      <c r="A11" s="5" t="s">
        <v>72</v>
      </c>
      <c r="B11" s="3" t="s">
        <v>76</v>
      </c>
      <c r="C11" s="10"/>
      <c r="D11" s="5"/>
      <c r="F11" s="6" t="s">
        <v>84</v>
      </c>
      <c r="G11" s="47">
        <f>IFERROR(G6/G7,0)</f>
        <v>0</v>
      </c>
      <c r="H11" s="48"/>
    </row>
    <row r="12" spans="1:8" x14ac:dyDescent="0.25">
      <c r="A12" s="5" t="s">
        <v>73</v>
      </c>
      <c r="B12" s="3" t="s">
        <v>76</v>
      </c>
      <c r="C12" s="10"/>
      <c r="D12" s="5"/>
    </row>
    <row r="13" spans="1:8" x14ac:dyDescent="0.25">
      <c r="A13" s="5" t="s">
        <v>74</v>
      </c>
      <c r="B13" s="3" t="s">
        <v>76</v>
      </c>
      <c r="C13" s="10"/>
      <c r="D13" s="5"/>
      <c r="F13" s="6" t="s">
        <v>85</v>
      </c>
      <c r="G13" s="6" t="s">
        <v>86</v>
      </c>
    </row>
    <row r="14" spans="1:8" x14ac:dyDescent="0.25">
      <c r="A14" s="5" t="s">
        <v>50</v>
      </c>
      <c r="B14" s="3" t="s">
        <v>46</v>
      </c>
      <c r="C14" s="10"/>
      <c r="D14" s="5"/>
      <c r="F14" s="15">
        <v>0</v>
      </c>
      <c r="G14" s="10">
        <f>(G4/((1+(1*F14))^G3)+(H4/((1+(1*F14))^H3)))</f>
        <v>0</v>
      </c>
    </row>
    <row r="15" spans="1:8" x14ac:dyDescent="0.25">
      <c r="A15" s="14" t="s">
        <v>87</v>
      </c>
      <c r="B15" s="8" t="s">
        <v>76</v>
      </c>
      <c r="C15" s="5"/>
      <c r="D15" s="5"/>
      <c r="F15" s="15">
        <f>B2</f>
        <v>0</v>
      </c>
      <c r="G15" s="10">
        <f>(G4/((1+(1*F15))^G3)+(H4/((1+(1*F15))^H3)))</f>
        <v>0</v>
      </c>
    </row>
  </sheetData>
  <mergeCells count="6">
    <mergeCell ref="G11:H11"/>
    <mergeCell ref="G6:H6"/>
    <mergeCell ref="G7:H7"/>
    <mergeCell ref="G8:H8"/>
    <mergeCell ref="G9:H9"/>
    <mergeCell ref="G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10"/>
  <sheetViews>
    <sheetView workbookViewId="0">
      <selection activeCell="E6" sqref="E6"/>
    </sheetView>
  </sheetViews>
  <sheetFormatPr baseColWidth="10" defaultRowHeight="15" x14ac:dyDescent="0.25"/>
  <cols>
    <col min="1" max="1" width="22.85546875" customWidth="1"/>
    <col min="2" max="4" width="14.140625" customWidth="1"/>
    <col min="8" max="8" width="11.85546875" bestFit="1" customWidth="1"/>
    <col min="9" max="9" width="14.140625" customWidth="1"/>
  </cols>
  <sheetData>
    <row r="2" spans="1:9" x14ac:dyDescent="0.25">
      <c r="A2" s="6" t="s">
        <v>90</v>
      </c>
      <c r="B2" s="3" t="s">
        <v>91</v>
      </c>
      <c r="G2" s="6" t="s">
        <v>98</v>
      </c>
      <c r="H2" s="6" t="s">
        <v>99</v>
      </c>
      <c r="I2" s="6" t="s">
        <v>100</v>
      </c>
    </row>
    <row r="3" spans="1:9" x14ac:dyDescent="0.25">
      <c r="G3" s="3">
        <v>1</v>
      </c>
      <c r="H3" s="10">
        <f ca="1">IF(B2="LINEAL",D7/A10,IF(B2="CRECIENTE",D7*(G3/B10),D7*(G5/B10)))</f>
        <v>0</v>
      </c>
      <c r="I3" s="10">
        <f ca="1">D5-H3</f>
        <v>0</v>
      </c>
    </row>
    <row r="4" spans="1:9" x14ac:dyDescent="0.25">
      <c r="A4" s="6" t="s">
        <v>92</v>
      </c>
      <c r="B4" s="6" t="s">
        <v>12</v>
      </c>
      <c r="C4" s="6" t="s">
        <v>11</v>
      </c>
      <c r="D4" s="6" t="s">
        <v>45</v>
      </c>
      <c r="G4" s="3">
        <v>2</v>
      </c>
      <c r="H4" s="10">
        <f ca="1">IF(B2="LINEAL",D7/A10,IF(B2="CRECIENTE",D7*(G4/B10),D7*(G4/B10)))</f>
        <v>0</v>
      </c>
      <c r="I4" s="10">
        <f ca="1">I3-H4</f>
        <v>0</v>
      </c>
    </row>
    <row r="5" spans="1:9" x14ac:dyDescent="0.25">
      <c r="A5" s="5" t="s">
        <v>93</v>
      </c>
      <c r="B5" s="10"/>
      <c r="C5" s="10">
        <f ca="1">D7+D6</f>
        <v>0</v>
      </c>
      <c r="D5" s="10">
        <f ca="1">IF(B5&gt;0,B5,C5)</f>
        <v>0</v>
      </c>
      <c r="G5" s="3">
        <v>3</v>
      </c>
      <c r="H5" s="10">
        <f ca="1">IF(B2="LINEAL",D7/A10,IF(B2="CRECIENTE",D7*(G5/B10),D7*(G3/B10)))</f>
        <v>0</v>
      </c>
      <c r="I5" s="10">
        <f ca="1">I4-H5</f>
        <v>0</v>
      </c>
    </row>
    <row r="6" spans="1:9" x14ac:dyDescent="0.25">
      <c r="A6" s="5" t="s">
        <v>94</v>
      </c>
      <c r="B6" s="10"/>
      <c r="C6" s="10">
        <f ca="1">D5-D7</f>
        <v>0</v>
      </c>
      <c r="D6" s="10">
        <f t="shared" ref="D6:D7" ca="1" si="0">IF(B6&gt;0,B6,C6)</f>
        <v>0</v>
      </c>
    </row>
    <row r="7" spans="1:9" x14ac:dyDescent="0.25">
      <c r="A7" s="5" t="s">
        <v>95</v>
      </c>
      <c r="B7" s="10"/>
      <c r="C7" s="10">
        <f ca="1">D5-D6</f>
        <v>0</v>
      </c>
      <c r="D7" s="10">
        <f t="shared" ca="1" si="0"/>
        <v>0</v>
      </c>
    </row>
    <row r="9" spans="1:9" x14ac:dyDescent="0.25">
      <c r="A9" s="6" t="s">
        <v>96</v>
      </c>
      <c r="B9" s="6" t="s">
        <v>97</v>
      </c>
    </row>
    <row r="10" spans="1:9" x14ac:dyDescent="0.25">
      <c r="A10" s="3"/>
      <c r="B10" s="3"/>
    </row>
  </sheetData>
  <dataValidations disablePrompts="1" count="1">
    <dataValidation type="list" allowBlank="1" showInputMessage="1" showErrorMessage="1" sqref="B2" xr:uid="{00000000-0002-0000-0500-000000000000}">
      <formula1>"LINEAL,CRECIENTE,DECRECIENTE"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Consigna</vt:lpstr>
      <vt:lpstr>Cuentas y Costos</vt:lpstr>
      <vt:lpstr>Sistemas de costeo</vt:lpstr>
      <vt:lpstr>Tablero de comando</vt:lpstr>
      <vt:lpstr>Proyectos de inversión</vt:lpstr>
      <vt:lpstr>Amortizaciones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Ariel Tamborini Criscueli</dc:creator>
  <cp:lastModifiedBy>Agustin Ariel Tamborini Criscueli</cp:lastModifiedBy>
  <dcterms:created xsi:type="dcterms:W3CDTF">2015-06-05T18:19:34Z</dcterms:created>
  <dcterms:modified xsi:type="dcterms:W3CDTF">2021-07-19T02:16:18Z</dcterms:modified>
</cp:coreProperties>
</file>