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ef63814a693328aa/Escritorio/"/>
    </mc:Choice>
  </mc:AlternateContent>
  <xr:revisionPtr revIDLastSave="725" documentId="11_AD4D2F04E46CFB4ACB3E20EF6DD0C436693EDF2B" xr6:coauthVersionLast="47" xr6:coauthVersionMax="47" xr10:uidLastSave="{04BD1AC1-09BF-415D-9F8E-A676AAC6CD81}"/>
  <bookViews>
    <workbookView xWindow="-120" yWindow="-120" windowWidth="20730" windowHeight="11160" firstSheet="1" activeTab="4" xr2:uid="{00000000-000D-0000-FFFF-FFFF00000000}"/>
  </bookViews>
  <sheets>
    <sheet name="Cuentas y Costos" sheetId="1" r:id="rId1"/>
    <sheet name="Sistemas de costeo" sheetId="3" r:id="rId2"/>
    <sheet name="Tablero de comando" sheetId="2" r:id="rId3"/>
    <sheet name="Proyectos de inversión" sheetId="4" r:id="rId4"/>
    <sheet name="Amortizacione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0" i="4"/>
  <c r="G9" i="4"/>
  <c r="G8" i="4"/>
  <c r="G7" i="4"/>
  <c r="G15" i="4"/>
  <c r="F15" i="4"/>
  <c r="G14" i="4"/>
  <c r="G6" i="4"/>
  <c r="H4" i="4"/>
  <c r="G4" i="4"/>
  <c r="G5" i="4" s="1"/>
  <c r="H5" i="4" s="1"/>
  <c r="C8" i="2"/>
  <c r="C6" i="2"/>
  <c r="D6" i="2" s="1"/>
  <c r="C4" i="2"/>
  <c r="D4" i="2" s="1"/>
  <c r="D3" i="2"/>
  <c r="C5" i="2" s="1"/>
  <c r="D5" i="2" s="1"/>
  <c r="C3" i="2"/>
  <c r="F15" i="3"/>
  <c r="G6" i="3"/>
  <c r="H6" i="3" s="1"/>
  <c r="G13" i="3"/>
  <c r="H13" i="3"/>
  <c r="H11" i="3"/>
  <c r="G11" i="3"/>
  <c r="G7" i="3"/>
  <c r="H7" i="3" s="1"/>
  <c r="G10" i="3" s="1"/>
  <c r="H10" i="3" s="1"/>
  <c r="C13" i="3"/>
  <c r="D13" i="3" s="1"/>
  <c r="C10" i="3"/>
  <c r="D10" i="3" s="1"/>
  <c r="C8" i="3"/>
  <c r="D8" i="3" s="1"/>
  <c r="C6" i="3"/>
  <c r="J22" i="1"/>
  <c r="J23" i="1"/>
  <c r="J24" i="1"/>
  <c r="J21" i="1"/>
  <c r="C6" i="1"/>
  <c r="I10" i="1"/>
  <c r="I9" i="1"/>
  <c r="J10" i="1"/>
  <c r="J9" i="1"/>
  <c r="J4" i="1"/>
  <c r="J5" i="1"/>
  <c r="J6" i="1"/>
  <c r="J7" i="1"/>
  <c r="J8" i="1"/>
  <c r="J3" i="1"/>
  <c r="D4" i="1"/>
  <c r="D5" i="1"/>
  <c r="D7" i="1"/>
  <c r="D3" i="1"/>
  <c r="B15" i="3"/>
  <c r="C11" i="3" l="1"/>
  <c r="D11" i="3" s="1"/>
  <c r="D6" i="3"/>
  <c r="D6" i="1"/>
  <c r="D8" i="2"/>
  <c r="D15" i="1" l="1"/>
  <c r="C15" i="1"/>
  <c r="I5" i="5"/>
  <c r="I4" i="5"/>
  <c r="I3" i="5"/>
  <c r="J17" i="1"/>
  <c r="I17" i="1"/>
  <c r="H4" i="5"/>
  <c r="H3" i="5"/>
  <c r="H5" i="5"/>
  <c r="D17" i="3"/>
  <c r="C17" i="3"/>
  <c r="H16" i="3"/>
  <c r="G16" i="3"/>
  <c r="H14" i="3"/>
  <c r="G8" i="3"/>
  <c r="H8" i="3"/>
  <c r="G9" i="3"/>
  <c r="H9" i="3"/>
  <c r="G12" i="3"/>
  <c r="H12" i="3"/>
  <c r="G14" i="3"/>
  <c r="C7" i="5"/>
  <c r="D7" i="5"/>
  <c r="C5" i="5"/>
  <c r="D5" i="5"/>
  <c r="C6" i="5"/>
  <c r="D6" i="5"/>
  <c r="I13" i="1"/>
  <c r="J13" i="1"/>
  <c r="I14" i="1"/>
  <c r="J14" i="1"/>
  <c r="I18" i="1"/>
  <c r="J18" i="1"/>
  <c r="C7" i="3"/>
  <c r="D7" i="3"/>
  <c r="C9" i="3"/>
  <c r="D9" i="3"/>
  <c r="C12" i="3"/>
  <c r="D12" i="3"/>
  <c r="C14" i="3"/>
  <c r="D14" i="3"/>
  <c r="C16" i="3"/>
  <c r="D16" i="3"/>
  <c r="C7" i="2"/>
  <c r="D7" i="2"/>
  <c r="C9" i="2"/>
  <c r="D9" i="2"/>
  <c r="H17" i="3"/>
  <c r="I16" i="1"/>
  <c r="J16" i="1"/>
  <c r="I15" i="1"/>
  <c r="J15" i="1"/>
  <c r="G17" i="3"/>
</calcChain>
</file>

<file path=xl/sharedStrings.xml><?xml version="1.0" encoding="utf-8"?>
<sst xmlns="http://schemas.openxmlformats.org/spreadsheetml/2006/main" count="168" uniqueCount="102">
  <si>
    <t>Patrimonio Neto Promedio</t>
  </si>
  <si>
    <t>Créditos</t>
  </si>
  <si>
    <t>Caja y Bancos</t>
  </si>
  <si>
    <t>Bienes de Cambio</t>
  </si>
  <si>
    <t>Rotación del Patrimonio neto promedio</t>
  </si>
  <si>
    <t>Margen sobre ventas</t>
  </si>
  <si>
    <t>Indice de liquidez</t>
  </si>
  <si>
    <t>Rotación del activo corriente</t>
  </si>
  <si>
    <t>Indice de solvencia</t>
  </si>
  <si>
    <t>Tasa de impuesto a las ganancias</t>
  </si>
  <si>
    <t>Nombre de Cuenta</t>
  </si>
  <si>
    <t>Cálculo</t>
  </si>
  <si>
    <t>Valor directo</t>
  </si>
  <si>
    <t>Tipo de costo</t>
  </si>
  <si>
    <t>Ventas</t>
  </si>
  <si>
    <t>Tipo de gasto</t>
  </si>
  <si>
    <t>Costo total de producción</t>
  </si>
  <si>
    <t>Gastos de comercialización variables</t>
  </si>
  <si>
    <t>Gastos de comercialización fijos</t>
  </si>
  <si>
    <t>Gastos de fabricación fijos</t>
  </si>
  <si>
    <t>Gastos de fabricación variables</t>
  </si>
  <si>
    <t>Gastos administrativos y financieros variables</t>
  </si>
  <si>
    <t>Gastos administrativos y financieros fijos</t>
  </si>
  <si>
    <t>Actividad</t>
  </si>
  <si>
    <t>Cantidad producida</t>
  </si>
  <si>
    <t>Cantidad vendida</t>
  </si>
  <si>
    <t>Tipo de cuenta</t>
  </si>
  <si>
    <t>Activo no corriente</t>
  </si>
  <si>
    <t>Activo corriente</t>
  </si>
  <si>
    <t>Pasivo corriente</t>
  </si>
  <si>
    <t>Pasivo no corriente</t>
  </si>
  <si>
    <t>Valor</t>
  </si>
  <si>
    <t>Fórmula</t>
  </si>
  <si>
    <t>Tasa</t>
  </si>
  <si>
    <t>Disponibilidades</t>
  </si>
  <si>
    <t>Indice de endeudamiento</t>
  </si>
  <si>
    <t>Costo de ventas</t>
  </si>
  <si>
    <t>Sistema Directo</t>
  </si>
  <si>
    <t>Sistema por Absorción</t>
  </si>
  <si>
    <t>Ingresos por ventas</t>
  </si>
  <si>
    <t>Gasto de comercialización variables</t>
  </si>
  <si>
    <t>Contribución marginal</t>
  </si>
  <si>
    <t>Gastos fijos</t>
  </si>
  <si>
    <t>Gastos variables</t>
  </si>
  <si>
    <t>UN antes de intereses e impuestos</t>
  </si>
  <si>
    <t>Resultado</t>
  </si>
  <si>
    <t>-</t>
  </si>
  <si>
    <t>Intereses</t>
  </si>
  <si>
    <t>Intereses a pagar</t>
  </si>
  <si>
    <t>UN antes de impuestos</t>
  </si>
  <si>
    <t>Impuesto a las ganancias</t>
  </si>
  <si>
    <t>ROE (Rentabilidad del Patrimonio Neto)</t>
  </si>
  <si>
    <t>Inventario inicial</t>
  </si>
  <si>
    <t>Costo unitario de producción</t>
  </si>
  <si>
    <t>Costo unitario de producción de inventario inicial</t>
  </si>
  <si>
    <t>Costo total de producción de inventario inicial</t>
  </si>
  <si>
    <t>Valor de inventario</t>
  </si>
  <si>
    <t>Sistema de valuación de stock</t>
  </si>
  <si>
    <t>FIFO</t>
  </si>
  <si>
    <t>Costo de fabricación</t>
  </si>
  <si>
    <t>Precio unitario de venta</t>
  </si>
  <si>
    <t>UN (Utilidad Neta)</t>
  </si>
  <si>
    <t>Utilidad Bruta</t>
  </si>
  <si>
    <t>Sistema de costeo</t>
  </si>
  <si>
    <t>DIRECTO</t>
  </si>
  <si>
    <t>Tasa de oportunidad</t>
  </si>
  <si>
    <t>Tipo</t>
  </si>
  <si>
    <t>Utilidades Netas antes de impuestos y honorarios</t>
  </si>
  <si>
    <t>Inversión en bienes de activo fijo</t>
  </si>
  <si>
    <t xml:space="preserve">Inversión en bienes de capital de trabajo </t>
  </si>
  <si>
    <t>Amortización del capital fijo</t>
  </si>
  <si>
    <t>Honorarios al directorio</t>
  </si>
  <si>
    <t>Crédito fiscal IVA</t>
  </si>
  <si>
    <t>Recuperación del valor final del activo fijo</t>
  </si>
  <si>
    <t>Recuperación del crédito fiscal</t>
  </si>
  <si>
    <t>Recuperación del capital de trabajo</t>
  </si>
  <si>
    <t>Operación</t>
  </si>
  <si>
    <t>+</t>
  </si>
  <si>
    <t>Período (años)</t>
  </si>
  <si>
    <t>Instante</t>
  </si>
  <si>
    <t>Flujo proyectado</t>
  </si>
  <si>
    <t>Flujo acumulado</t>
  </si>
  <si>
    <t>Inversión</t>
  </si>
  <si>
    <t>TIR</t>
  </si>
  <si>
    <t>Período de recuperación simple</t>
  </si>
  <si>
    <t>ROI (rendimiento de la inversión)</t>
  </si>
  <si>
    <t>Tasa de VAN</t>
  </si>
  <si>
    <t>VAN</t>
  </si>
  <si>
    <t>Préstamos de proveedores de materia prima</t>
  </si>
  <si>
    <t>Beneficio neto</t>
  </si>
  <si>
    <t>ICR (interés sobre capital residual) o Beneficio normal</t>
  </si>
  <si>
    <t>Sistema de amortización</t>
  </si>
  <si>
    <t>LINEAL</t>
  </si>
  <si>
    <t>Tipo de valor</t>
  </si>
  <si>
    <t>Inicial</t>
  </si>
  <si>
    <t>Final</t>
  </si>
  <si>
    <t>Amortizable</t>
  </si>
  <si>
    <t>Vida útil</t>
  </si>
  <si>
    <t>Puntuación</t>
  </si>
  <si>
    <t>Cuota</t>
  </si>
  <si>
    <t>Monto</t>
  </si>
  <si>
    <t>Valor 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</si>
</sst>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164" fontId="0" fillId="0" borderId="1" xfId="0" applyNumberFormat="1" applyBorder="1" applyAlignment="1"/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10" fontId="0" fillId="0" borderId="1" xfId="0" applyNumberFormat="1" applyBorder="1"/>
    <xf numFmtId="10" fontId="0" fillId="0" borderId="1" xfId="0" applyNumberFormat="1" applyBorder="1" applyAlignment="1">
      <alignment horizontal="center"/>
    </xf>
    <xf numFmtId="0" fontId="0" fillId="0" borderId="1" xfId="0" applyFill="1" applyBorder="1"/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164" fontId="0" fillId="0" borderId="2" xfId="0" applyNumberFormat="1" applyBorder="1" applyAlignment="1"/>
    <xf numFmtId="164" fontId="0" fillId="0" borderId="3" xfId="0" applyNumberFormat="1" applyBorder="1" applyAlignment="1"/>
    <xf numFmtId="9" fontId="0" fillId="0" borderId="1" xfId="0" applyNumberFormat="1" applyBorder="1" applyAlignment="1">
      <alignment horizontal="center"/>
    </xf>
    <xf numFmtId="9" fontId="0" fillId="0" borderId="2" xfId="0" applyNumberFormat="1" applyBorder="1" applyAlignment="1"/>
    <xf numFmtId="10" fontId="0" fillId="0" borderId="2" xfId="0" applyNumberFormat="1" applyBorder="1" applyAlignment="1"/>
    <xf numFmtId="10" fontId="0" fillId="0" borderId="3" xfId="0" applyNumberForma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5"/>
  <sheetViews>
    <sheetView zoomScaleNormal="100" workbookViewId="0">
      <selection activeCell="D1" sqref="D1"/>
    </sheetView>
  </sheetViews>
  <sheetFormatPr baseColWidth="10" defaultColWidth="9.140625" defaultRowHeight="15" x14ac:dyDescent="0.25"/>
  <cols>
    <col min="1" max="1" width="36.140625" customWidth="1"/>
    <col min="2" max="2" width="13" customWidth="1"/>
    <col min="3" max="3" width="11.7109375" customWidth="1"/>
    <col min="4" max="4" width="11.42578125" customWidth="1"/>
    <col min="7" max="7" width="44.140625" customWidth="1"/>
    <col min="8" max="8" width="13.140625" customWidth="1"/>
    <col min="9" max="10" width="11.42578125" customWidth="1"/>
  </cols>
  <sheetData>
    <row r="1" spans="1:10" x14ac:dyDescent="0.25">
      <c r="B1" s="1"/>
    </row>
    <row r="2" spans="1:10" x14ac:dyDescent="0.25">
      <c r="A2" s="6" t="s">
        <v>10</v>
      </c>
      <c r="B2" s="6" t="s">
        <v>12</v>
      </c>
      <c r="C2" s="6" t="s">
        <v>11</v>
      </c>
      <c r="D2" s="6" t="s">
        <v>45</v>
      </c>
      <c r="G2" s="6" t="s">
        <v>15</v>
      </c>
      <c r="H2" s="6" t="s">
        <v>12</v>
      </c>
      <c r="I2" s="6" t="s">
        <v>11</v>
      </c>
      <c r="J2" s="6" t="s">
        <v>45</v>
      </c>
    </row>
    <row r="3" spans="1:10" x14ac:dyDescent="0.25">
      <c r="A3" s="4" t="s">
        <v>1</v>
      </c>
      <c r="B3" s="9"/>
      <c r="C3" s="10"/>
      <c r="D3" s="10">
        <f>IF(B3&gt;0,B3,C3)</f>
        <v>0</v>
      </c>
      <c r="G3" s="7" t="s">
        <v>17</v>
      </c>
      <c r="H3" s="9"/>
      <c r="I3" s="10"/>
      <c r="J3" s="10">
        <f>IF(H3&gt;0,H3,I3)</f>
        <v>0</v>
      </c>
    </row>
    <row r="4" spans="1:10" x14ac:dyDescent="0.25">
      <c r="A4" s="4" t="s">
        <v>2</v>
      </c>
      <c r="B4" s="9"/>
      <c r="C4" s="10"/>
      <c r="D4" s="10">
        <f t="shared" ref="D4:D7" si="0">IF(B4&gt;0,B4,C4)</f>
        <v>0</v>
      </c>
      <c r="G4" s="4" t="s">
        <v>18</v>
      </c>
      <c r="H4" s="9"/>
      <c r="I4" s="10"/>
      <c r="J4" s="10">
        <f t="shared" ref="J4:J10" si="1">IF(H4&gt;0,H4,I4)</f>
        <v>0</v>
      </c>
    </row>
    <row r="5" spans="1:10" x14ac:dyDescent="0.25">
      <c r="A5" s="4" t="s">
        <v>3</v>
      </c>
      <c r="B5" s="9"/>
      <c r="C5" s="10"/>
      <c r="D5" s="10">
        <f t="shared" si="0"/>
        <v>0</v>
      </c>
      <c r="G5" s="5" t="s">
        <v>20</v>
      </c>
      <c r="H5" s="9"/>
      <c r="I5" s="10"/>
      <c r="J5" s="10">
        <f t="shared" si="1"/>
        <v>0</v>
      </c>
    </row>
    <row r="6" spans="1:10" x14ac:dyDescent="0.25">
      <c r="A6" s="4" t="s">
        <v>14</v>
      </c>
      <c r="B6" s="9"/>
      <c r="C6" s="10">
        <f>B18*B17</f>
        <v>0</v>
      </c>
      <c r="D6" s="10">
        <f t="shared" si="0"/>
        <v>0</v>
      </c>
      <c r="G6" s="4" t="s">
        <v>19</v>
      </c>
      <c r="H6" s="9"/>
      <c r="I6" s="10"/>
      <c r="J6" s="10">
        <f t="shared" si="1"/>
        <v>0</v>
      </c>
    </row>
    <row r="7" spans="1:10" x14ac:dyDescent="0.25">
      <c r="A7" s="4" t="s">
        <v>48</v>
      </c>
      <c r="B7" s="10"/>
      <c r="C7" s="10"/>
      <c r="D7" s="10">
        <f t="shared" si="0"/>
        <v>0</v>
      </c>
      <c r="G7" s="4" t="s">
        <v>21</v>
      </c>
      <c r="H7" s="10"/>
      <c r="I7" s="10"/>
      <c r="J7" s="10">
        <f t="shared" si="1"/>
        <v>0</v>
      </c>
    </row>
    <row r="8" spans="1:10" x14ac:dyDescent="0.25">
      <c r="G8" s="4" t="s">
        <v>22</v>
      </c>
      <c r="H8" s="10"/>
      <c r="I8" s="10"/>
      <c r="J8" s="10">
        <f t="shared" si="1"/>
        <v>0</v>
      </c>
    </row>
    <row r="9" spans="1:10" x14ac:dyDescent="0.25">
      <c r="A9" s="6" t="s">
        <v>33</v>
      </c>
      <c r="B9" s="6" t="s">
        <v>31</v>
      </c>
      <c r="G9" s="4" t="s">
        <v>43</v>
      </c>
      <c r="H9" s="9"/>
      <c r="I9" s="10">
        <f>J3+J5+J7</f>
        <v>0</v>
      </c>
      <c r="J9" s="10">
        <f t="shared" si="1"/>
        <v>0</v>
      </c>
    </row>
    <row r="10" spans="1:10" x14ac:dyDescent="0.25">
      <c r="A10" s="4" t="s">
        <v>9</v>
      </c>
      <c r="B10" s="4"/>
      <c r="G10" s="4" t="s">
        <v>42</v>
      </c>
      <c r="H10" s="9"/>
      <c r="I10" s="10">
        <f>J4+J6+J8</f>
        <v>0</v>
      </c>
      <c r="J10" s="10">
        <f t="shared" si="1"/>
        <v>0</v>
      </c>
    </row>
    <row r="12" spans="1:10" x14ac:dyDescent="0.25">
      <c r="A12" s="6" t="s">
        <v>57</v>
      </c>
      <c r="B12" s="3" t="s">
        <v>58</v>
      </c>
      <c r="G12" s="6" t="s">
        <v>13</v>
      </c>
      <c r="H12" s="6" t="s">
        <v>12</v>
      </c>
      <c r="I12" s="6" t="s">
        <v>11</v>
      </c>
      <c r="J12" s="6" t="s">
        <v>45</v>
      </c>
    </row>
    <row r="13" spans="1:10" x14ac:dyDescent="0.25">
      <c r="G13" s="4" t="s">
        <v>54</v>
      </c>
      <c r="H13" s="9"/>
      <c r="I13" s="10">
        <f ca="1">J14/B16</f>
        <v>0</v>
      </c>
      <c r="J13" s="10">
        <f ca="1">IF(H13&gt;0,H13,I13)</f>
        <v>0</v>
      </c>
    </row>
    <row r="14" spans="1:10" x14ac:dyDescent="0.25">
      <c r="A14" s="6" t="s">
        <v>23</v>
      </c>
      <c r="B14" s="6" t="s">
        <v>12</v>
      </c>
      <c r="C14" s="6" t="s">
        <v>11</v>
      </c>
      <c r="D14" s="6" t="s">
        <v>45</v>
      </c>
      <c r="G14" s="4" t="s">
        <v>55</v>
      </c>
      <c r="H14" s="10"/>
      <c r="I14" s="10">
        <f ca="1">J13*B16</f>
        <v>0</v>
      </c>
      <c r="J14" s="10">
        <f ca="1">IF(H14&gt;0,H14,I14)</f>
        <v>0</v>
      </c>
    </row>
    <row r="15" spans="1:10" x14ac:dyDescent="0.25">
      <c r="A15" s="5" t="s">
        <v>24</v>
      </c>
      <c r="B15" s="5"/>
      <c r="C15" s="5">
        <f ca="1">J16/J15</f>
        <v>0</v>
      </c>
      <c r="D15" s="5">
        <f ca="1">IF(B15&gt;0,B15,C15)</f>
        <v>0</v>
      </c>
      <c r="G15" s="5" t="s">
        <v>53</v>
      </c>
      <c r="H15" s="10"/>
      <c r="I15" s="10">
        <f ca="1">J16/D15</f>
        <v>0</v>
      </c>
      <c r="J15" s="10">
        <f ca="1">IF(H15&gt;0,H15,I15)</f>
        <v>0</v>
      </c>
    </row>
    <row r="16" spans="1:10" x14ac:dyDescent="0.25">
      <c r="A16" s="5" t="s">
        <v>52</v>
      </c>
      <c r="B16" s="5"/>
      <c r="C16" s="3" t="s">
        <v>46</v>
      </c>
      <c r="D16" s="3" t="s">
        <v>46</v>
      </c>
      <c r="G16" s="4" t="s">
        <v>16</v>
      </c>
      <c r="H16" s="9"/>
      <c r="I16" s="10">
        <f ca="1">J15*D15</f>
        <v>0</v>
      </c>
      <c r="J16" s="10">
        <f ca="1">IF(H16&gt;0,H16,I16)</f>
        <v>0</v>
      </c>
    </row>
    <row r="17" spans="1:10" x14ac:dyDescent="0.25">
      <c r="A17" s="5" t="s">
        <v>25</v>
      </c>
      <c r="B17" s="5"/>
      <c r="C17" s="3" t="s">
        <v>46</v>
      </c>
      <c r="D17" s="3" t="s">
        <v>46</v>
      </c>
      <c r="G17" s="4" t="s">
        <v>59</v>
      </c>
      <c r="H17" s="9"/>
      <c r="I17" s="10">
        <f ca="1">J14+J16</f>
        <v>0</v>
      </c>
      <c r="J17" s="10">
        <f ca="1">IF(H17&gt;0,H17,I17)</f>
        <v>0</v>
      </c>
    </row>
    <row r="18" spans="1:10" x14ac:dyDescent="0.25">
      <c r="A18" s="5" t="s">
        <v>60</v>
      </c>
      <c r="B18" s="10"/>
      <c r="C18" s="11" t="s">
        <v>46</v>
      </c>
      <c r="D18" s="11" t="s">
        <v>46</v>
      </c>
      <c r="G18" s="4" t="s">
        <v>36</v>
      </c>
      <c r="H18" s="10"/>
      <c r="I18" s="10">
        <f ca="1">IF(B12="FIFO",IF(B16&gt;B17,B17*J13,J14+((B17-B16)*J15)))</f>
        <v>0</v>
      </c>
      <c r="J18" s="10">
        <f ca="1">IF(H18&gt;0,H18,I18)</f>
        <v>0</v>
      </c>
    </row>
    <row r="20" spans="1:10" x14ac:dyDescent="0.25">
      <c r="G20" s="6" t="s">
        <v>26</v>
      </c>
      <c r="H20" s="6" t="s">
        <v>12</v>
      </c>
      <c r="I20" s="6" t="s">
        <v>11</v>
      </c>
      <c r="J20" s="6" t="s">
        <v>45</v>
      </c>
    </row>
    <row r="21" spans="1:10" x14ac:dyDescent="0.25">
      <c r="G21" s="5" t="s">
        <v>30</v>
      </c>
      <c r="H21" s="10"/>
      <c r="I21" s="10"/>
      <c r="J21" s="10">
        <f>IF(H21&gt;0,H21,I21)</f>
        <v>0</v>
      </c>
    </row>
    <row r="22" spans="1:10" x14ac:dyDescent="0.25">
      <c r="G22" s="5" t="s">
        <v>29</v>
      </c>
      <c r="H22" s="10"/>
      <c r="I22" s="10"/>
      <c r="J22" s="10">
        <f t="shared" ref="J22:J25" si="2">IF(H22&gt;0,H22,I22)</f>
        <v>0</v>
      </c>
    </row>
    <row r="23" spans="1:10" x14ac:dyDescent="0.25">
      <c r="G23" s="5" t="s">
        <v>27</v>
      </c>
      <c r="H23" s="10"/>
      <c r="I23" s="10"/>
      <c r="J23" s="10">
        <f t="shared" si="2"/>
        <v>0</v>
      </c>
    </row>
    <row r="24" spans="1:10" x14ac:dyDescent="0.25">
      <c r="G24" s="5" t="s">
        <v>28</v>
      </c>
      <c r="H24" s="10"/>
      <c r="I24" s="10"/>
      <c r="J24" s="10">
        <f t="shared" si="2"/>
        <v>0</v>
      </c>
    </row>
    <row r="25" spans="1:10" x14ac:dyDescent="0.25">
      <c r="G25" s="4" t="s">
        <v>0</v>
      </c>
      <c r="H25" s="10"/>
      <c r="I25" s="11" t="s">
        <v>46</v>
      </c>
      <c r="J25" s="11" t="s">
        <v>46</v>
      </c>
    </row>
  </sheetData>
  <dataValidations count="1">
    <dataValidation type="list" allowBlank="1" showInputMessage="1" showErrorMessage="1" sqref="B12" xr:uid="{F3615F1C-5F6A-456F-B906-C2FEF66F3EB4}">
      <formula1>"FIFO,LIFO,PPP"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66A55-279B-4E17-BD58-5D2035536870}">
  <dimension ref="A2:H17"/>
  <sheetViews>
    <sheetView workbookViewId="0">
      <selection activeCell="B2" sqref="B2"/>
    </sheetView>
  </sheetViews>
  <sheetFormatPr baseColWidth="10" defaultRowHeight="15" x14ac:dyDescent="0.25"/>
  <cols>
    <col min="1" max="1" width="35.85546875" customWidth="1"/>
    <col min="2" max="2" width="14.140625" customWidth="1"/>
    <col min="3" max="4" width="11.42578125" customWidth="1"/>
    <col min="5" max="5" width="35.85546875" customWidth="1"/>
    <col min="6" max="6" width="14.140625" customWidth="1"/>
  </cols>
  <sheetData>
    <row r="2" spans="1:8" x14ac:dyDescent="0.25">
      <c r="A2" s="6" t="s">
        <v>63</v>
      </c>
      <c r="B2" s="3" t="s">
        <v>64</v>
      </c>
    </row>
    <row r="4" spans="1:8" x14ac:dyDescent="0.25">
      <c r="A4" s="12" t="s">
        <v>37</v>
      </c>
      <c r="B4" s="12"/>
      <c r="C4" s="12"/>
      <c r="D4" s="12"/>
      <c r="E4" s="12" t="s">
        <v>38</v>
      </c>
      <c r="F4" s="12"/>
      <c r="G4" s="12"/>
      <c r="H4" s="12"/>
    </row>
    <row r="5" spans="1:8" x14ac:dyDescent="0.25">
      <c r="A5" s="6" t="s">
        <v>32</v>
      </c>
      <c r="B5" s="6" t="s">
        <v>12</v>
      </c>
      <c r="C5" s="6" t="s">
        <v>11</v>
      </c>
      <c r="D5" s="6" t="s">
        <v>45</v>
      </c>
      <c r="E5" s="6" t="s">
        <v>32</v>
      </c>
      <c r="F5" s="6" t="s">
        <v>12</v>
      </c>
      <c r="G5" s="6" t="s">
        <v>11</v>
      </c>
      <c r="H5" s="6" t="s">
        <v>45</v>
      </c>
    </row>
    <row r="6" spans="1:8" x14ac:dyDescent="0.25">
      <c r="A6" s="5" t="s">
        <v>39</v>
      </c>
      <c r="B6" s="10"/>
      <c r="C6" s="10">
        <f>'Cuentas y Costos'!D6</f>
        <v>0</v>
      </c>
      <c r="D6" s="10">
        <f>IF(B6&gt;0,B6,C6)</f>
        <v>0</v>
      </c>
      <c r="E6" s="5" t="s">
        <v>39</v>
      </c>
      <c r="F6" s="10"/>
      <c r="G6" s="10">
        <f>'Cuentas y Costos'!D6</f>
        <v>0</v>
      </c>
      <c r="H6" s="10">
        <f>IF(F6&gt;0,F6,G6)</f>
        <v>0</v>
      </c>
    </row>
    <row r="7" spans="1:8" x14ac:dyDescent="0.25">
      <c r="A7" s="5" t="s">
        <v>36</v>
      </c>
      <c r="B7" s="10"/>
      <c r="C7" s="10">
        <f ca="1">'Cuentas y Costos'!J18</f>
        <v>0</v>
      </c>
      <c r="D7" s="10">
        <f ca="1">IF(B7&gt;0,B7,C7)</f>
        <v>0</v>
      </c>
      <c r="E7" s="5" t="s">
        <v>19</v>
      </c>
      <c r="F7" s="10"/>
      <c r="G7" s="10">
        <f>'Cuentas y Costos'!J6</f>
        <v>0</v>
      </c>
      <c r="H7" s="10">
        <f>IF(F7&gt;0,F7,G7)</f>
        <v>0</v>
      </c>
    </row>
    <row r="8" spans="1:8" x14ac:dyDescent="0.25">
      <c r="A8" s="5" t="s">
        <v>40</v>
      </c>
      <c r="B8" s="10"/>
      <c r="C8" s="10">
        <f>'Cuentas y Costos'!J3</f>
        <v>0</v>
      </c>
      <c r="D8" s="10">
        <f>IF(B8&gt;0,B8,C8)</f>
        <v>0</v>
      </c>
      <c r="E8" s="5" t="s">
        <v>36</v>
      </c>
      <c r="F8" s="10"/>
      <c r="G8" s="10">
        <f ca="1">'Cuentas y Costos'!J18+H7</f>
        <v>0</v>
      </c>
      <c r="H8" s="10">
        <f ca="1">IF(F8&gt;0,F8,G8)</f>
        <v>0</v>
      </c>
    </row>
    <row r="9" spans="1:8" x14ac:dyDescent="0.25">
      <c r="A9" s="5" t="s">
        <v>41</v>
      </c>
      <c r="B9" s="10"/>
      <c r="C9" s="10">
        <f ca="1">D6-D7-D8</f>
        <v>0</v>
      </c>
      <c r="D9" s="9">
        <f ca="1">IF(B9&gt;0,B9,C9)</f>
        <v>0</v>
      </c>
      <c r="E9" s="15" t="s">
        <v>62</v>
      </c>
      <c r="F9" s="10"/>
      <c r="G9" s="10">
        <f ca="1">H6-H8</f>
        <v>0</v>
      </c>
      <c r="H9" s="10">
        <f ca="1">IF(F9&gt;0,F9,G9)</f>
        <v>0</v>
      </c>
    </row>
    <row r="10" spans="1:8" x14ac:dyDescent="0.25">
      <c r="A10" s="5" t="s">
        <v>42</v>
      </c>
      <c r="B10" s="10"/>
      <c r="C10" s="10">
        <f>'Cuentas y Costos'!J10</f>
        <v>0</v>
      </c>
      <c r="D10" s="10">
        <f>IF(B10&gt;0,B10,C10)</f>
        <v>0</v>
      </c>
      <c r="E10" s="15" t="s">
        <v>42</v>
      </c>
      <c r="F10" s="10"/>
      <c r="G10" s="10">
        <f>'Cuentas y Costos'!J10-H7</f>
        <v>0</v>
      </c>
      <c r="H10" s="10">
        <f>IF(F10&gt;0,F10,G10)</f>
        <v>0</v>
      </c>
    </row>
    <row r="11" spans="1:8" x14ac:dyDescent="0.25">
      <c r="A11" s="5" t="s">
        <v>43</v>
      </c>
      <c r="B11" s="10"/>
      <c r="C11" s="10">
        <f>'Cuentas y Costos'!J9-D8</f>
        <v>0</v>
      </c>
      <c r="D11" s="10">
        <f>IF(B11&gt;0,B11,C11)</f>
        <v>0</v>
      </c>
      <c r="E11" s="15" t="s">
        <v>43</v>
      </c>
      <c r="F11" s="10"/>
      <c r="G11" s="10">
        <f>'Cuentas y Costos'!J9</f>
        <v>0</v>
      </c>
      <c r="H11" s="10">
        <f>IF(F11&gt;0,F11,G11)</f>
        <v>0</v>
      </c>
    </row>
    <row r="12" spans="1:8" x14ac:dyDescent="0.25">
      <c r="A12" s="5" t="s">
        <v>44</v>
      </c>
      <c r="B12" s="10"/>
      <c r="C12" s="10">
        <f ca="1">D9-D10-D11</f>
        <v>0</v>
      </c>
      <c r="D12" s="9">
        <f ca="1">IF(B12&gt;0,B12,C12)</f>
        <v>0</v>
      </c>
      <c r="E12" s="15" t="s">
        <v>44</v>
      </c>
      <c r="F12" s="10"/>
      <c r="G12" s="10">
        <f ca="1">H9-H10-H11</f>
        <v>0</v>
      </c>
      <c r="H12" s="10">
        <f ca="1">IF(F12&gt;0,F12,G12)</f>
        <v>0</v>
      </c>
    </row>
    <row r="13" spans="1:8" x14ac:dyDescent="0.25">
      <c r="A13" s="5" t="s">
        <v>47</v>
      </c>
      <c r="B13" s="10"/>
      <c r="C13" s="10">
        <f>'Cuentas y Costos'!D7</f>
        <v>0</v>
      </c>
      <c r="D13" s="9">
        <f>IF(B13&gt;0,B13,C13)</f>
        <v>0</v>
      </c>
      <c r="E13" s="5" t="s">
        <v>47</v>
      </c>
      <c r="F13" s="10"/>
      <c r="G13" s="10">
        <f>'Cuentas y Costos'!D7</f>
        <v>0</v>
      </c>
      <c r="H13" s="9">
        <f>IF(F13&gt;0,F13,G13)</f>
        <v>0</v>
      </c>
    </row>
    <row r="14" spans="1:8" x14ac:dyDescent="0.25">
      <c r="A14" s="5" t="s">
        <v>49</v>
      </c>
      <c r="B14" s="10"/>
      <c r="C14" s="10">
        <f ca="1">D12-D13</f>
        <v>0</v>
      </c>
      <c r="D14" s="9">
        <f ca="1">IF(B14&gt;0,B14,C14)</f>
        <v>0</v>
      </c>
      <c r="E14" s="5" t="s">
        <v>49</v>
      </c>
      <c r="F14" s="10"/>
      <c r="G14" s="10">
        <f ca="1">H12-H13</f>
        <v>0</v>
      </c>
      <c r="H14" s="9">
        <f ca="1">IF(F14&gt;0,F14,G14)</f>
        <v>0</v>
      </c>
    </row>
    <row r="15" spans="1:8" x14ac:dyDescent="0.25">
      <c r="A15" s="5" t="s">
        <v>50</v>
      </c>
      <c r="B15" s="13">
        <f>'Cuentas y Costos'!B10</f>
        <v>0</v>
      </c>
      <c r="C15" s="14" t="s">
        <v>46</v>
      </c>
      <c r="D15" s="14" t="s">
        <v>46</v>
      </c>
      <c r="E15" s="5" t="s">
        <v>50</v>
      </c>
      <c r="F15" s="13">
        <f>'Cuentas y Costos'!B10</f>
        <v>0</v>
      </c>
      <c r="G15" s="14" t="s">
        <v>46</v>
      </c>
      <c r="H15" s="14" t="s">
        <v>46</v>
      </c>
    </row>
    <row r="16" spans="1:8" x14ac:dyDescent="0.25">
      <c r="A16" s="5" t="s">
        <v>61</v>
      </c>
      <c r="B16" s="10">
        <v>0</v>
      </c>
      <c r="C16" s="10">
        <f ca="1">D14-(D14*B15)</f>
        <v>0</v>
      </c>
      <c r="D16" s="9">
        <f ca="1">IF(B16&gt;0,B16,C16)</f>
        <v>0</v>
      </c>
      <c r="E16" s="5" t="s">
        <v>61</v>
      </c>
      <c r="F16" s="10"/>
      <c r="G16" s="10">
        <f ca="1">H14-(H14*F15)</f>
        <v>0</v>
      </c>
      <c r="H16" s="9">
        <f ca="1">IF(F16&gt;0,F16,G16)</f>
        <v>0</v>
      </c>
    </row>
    <row r="17" spans="1:8" x14ac:dyDescent="0.25">
      <c r="A17" s="5" t="s">
        <v>56</v>
      </c>
      <c r="B17" s="10"/>
      <c r="C17" s="10">
        <f ca="1">IF('Cuentas y Costos'!B12="FIFO",IF('Cuentas y Costos'!B16&gt;'Cuentas y Costos'!B17,('Cuentas y Costos'!B16-'Cuentas y Costos'!B17)*'Cuentas y Costos'!J13,('Cuentas y Costos'!B15-('Cuentas y Costos'!B17-'Cuentas y Costos'!B16))*'Cuentas y Costos'!J15))</f>
        <v>0</v>
      </c>
      <c r="D17" s="10">
        <f ca="1">IF(B17&gt;0,B17,C17)</f>
        <v>0</v>
      </c>
      <c r="E17" s="5" t="s">
        <v>56</v>
      </c>
      <c r="F17" s="10"/>
      <c r="G17" s="10">
        <f ca="1">('Cuentas y Costos'!J15+(H7/'Cuentas y Costos'!B15))*('Cuentas y Costos'!B16+'Cuentas y Costos'!B15-'Cuentas y Costos'!B17)</f>
        <v>0</v>
      </c>
      <c r="H17" s="10">
        <f ca="1">IF(F17&gt;0,F17,G17)</f>
        <v>0</v>
      </c>
    </row>
  </sheetData>
  <mergeCells count="2">
    <mergeCell ref="A4:D4"/>
    <mergeCell ref="E4:H4"/>
  </mergeCells>
  <dataValidations count="1">
    <dataValidation type="list" allowBlank="1" showInputMessage="1" showErrorMessage="1" sqref="B2" xr:uid="{387259A2-367B-4432-9ADA-BAD22439BD28}">
      <formula1>"DIRECTO,ABSORCIÓN"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B56F-A3F5-47A8-8798-DD6B6F26B022}">
  <dimension ref="A1:J10"/>
  <sheetViews>
    <sheetView workbookViewId="0">
      <selection activeCell="F9" sqref="F9"/>
    </sheetView>
  </sheetViews>
  <sheetFormatPr baseColWidth="10" defaultRowHeight="15" x14ac:dyDescent="0.25"/>
  <cols>
    <col min="1" max="1" width="35.85546875" customWidth="1"/>
    <col min="2" max="2" width="14.140625" customWidth="1"/>
    <col min="7" max="7" width="16.5703125" customWidth="1"/>
    <col min="8" max="8" width="12.7109375" customWidth="1"/>
    <col min="9" max="9" width="12.5703125" customWidth="1"/>
  </cols>
  <sheetData>
    <row r="1" spans="1:10" x14ac:dyDescent="0.25">
      <c r="G1" s="2"/>
      <c r="H1" s="2"/>
      <c r="I1" s="2"/>
      <c r="J1" s="2"/>
    </row>
    <row r="2" spans="1:10" x14ac:dyDescent="0.25">
      <c r="A2" s="6" t="s">
        <v>32</v>
      </c>
      <c r="B2" s="6" t="s">
        <v>12</v>
      </c>
      <c r="C2" s="6" t="s">
        <v>11</v>
      </c>
      <c r="D2" s="6" t="s">
        <v>45</v>
      </c>
    </row>
    <row r="3" spans="1:10" x14ac:dyDescent="0.25">
      <c r="A3" s="4" t="s">
        <v>34</v>
      </c>
      <c r="B3" s="10"/>
      <c r="C3" s="10">
        <f>'Cuentas y Costos'!D3+'Cuentas y Costos'!D4</f>
        <v>0</v>
      </c>
      <c r="D3" s="10">
        <f>IF(B3&gt;0,B3,C3)</f>
        <v>0</v>
      </c>
    </row>
    <row r="4" spans="1:10" x14ac:dyDescent="0.25">
      <c r="A4" s="4" t="s">
        <v>6</v>
      </c>
      <c r="B4" s="16"/>
      <c r="C4" s="16">
        <f>IFERROR(D3/'Cuentas y Costos'!J22, 0)</f>
        <v>0</v>
      </c>
      <c r="D4" s="16">
        <f t="shared" ref="D4:D9" si="0">IF(B4&gt;0,B4,C4)</f>
        <v>0</v>
      </c>
    </row>
    <row r="5" spans="1:10" x14ac:dyDescent="0.25">
      <c r="A5" s="4" t="s">
        <v>8</v>
      </c>
      <c r="B5" s="16"/>
      <c r="C5" s="16">
        <f>IFERROR(('Cuentas y Costos'!D5+D3)/'Cuentas y Costos'!J22,0)</f>
        <v>0</v>
      </c>
      <c r="D5" s="16">
        <f t="shared" si="0"/>
        <v>0</v>
      </c>
    </row>
    <row r="6" spans="1:10" x14ac:dyDescent="0.25">
      <c r="A6" s="4" t="s">
        <v>35</v>
      </c>
      <c r="B6" s="16"/>
      <c r="C6" s="16">
        <f>IFERROR('Cuentas y Costos'!J22/'Cuentas y Costos'!J24,0)</f>
        <v>0</v>
      </c>
      <c r="D6" s="16">
        <f t="shared" si="0"/>
        <v>0</v>
      </c>
    </row>
    <row r="7" spans="1:10" x14ac:dyDescent="0.25">
      <c r="A7" s="4" t="s">
        <v>5</v>
      </c>
      <c r="B7" s="10"/>
      <c r="C7" s="10">
        <f ca="1">IFERROR(IF('Sistemas de costeo'!B2="DIRECTO",'Sistemas de costeo'!D16,'Sistemas de costeo'!H16)/'Cuentas y Costos'!D6,0)</f>
        <v>0</v>
      </c>
      <c r="D7" s="10">
        <f t="shared" ca="1" si="0"/>
        <v>0</v>
      </c>
    </row>
    <row r="8" spans="1:10" x14ac:dyDescent="0.25">
      <c r="A8" s="4" t="s">
        <v>4</v>
      </c>
      <c r="B8" s="16"/>
      <c r="C8" s="16">
        <f>IFERROR('Cuentas y Costos'!D6/'Cuentas y Costos'!H25,0)</f>
        <v>0</v>
      </c>
      <c r="D8" s="16">
        <f t="shared" si="0"/>
        <v>0</v>
      </c>
    </row>
    <row r="9" spans="1:10" x14ac:dyDescent="0.25">
      <c r="A9" s="4" t="s">
        <v>51</v>
      </c>
      <c r="B9" s="13"/>
      <c r="C9" s="13">
        <f ca="1">D7*D8</f>
        <v>0</v>
      </c>
      <c r="D9" s="13">
        <f t="shared" ca="1" si="0"/>
        <v>0</v>
      </c>
    </row>
    <row r="10" spans="1:10" x14ac:dyDescent="0.25">
      <c r="A10" s="4" t="s">
        <v>7</v>
      </c>
      <c r="B10" s="16"/>
      <c r="C10" s="17" t="s">
        <v>46</v>
      </c>
      <c r="D10" s="17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38225-5007-43B0-911B-204C71A61B88}">
  <dimension ref="A2:H15"/>
  <sheetViews>
    <sheetView workbookViewId="0">
      <selection activeCell="A8" sqref="A8"/>
    </sheetView>
  </sheetViews>
  <sheetFormatPr baseColWidth="10" defaultRowHeight="15" x14ac:dyDescent="0.25"/>
  <cols>
    <col min="1" max="1" width="44.85546875" customWidth="1"/>
    <col min="3" max="3" width="14.140625" customWidth="1"/>
    <col min="5" max="5" width="11.42578125" customWidth="1"/>
    <col min="6" max="6" width="49.5703125" customWidth="1"/>
    <col min="7" max="8" width="14.140625" customWidth="1"/>
  </cols>
  <sheetData>
    <row r="2" spans="1:8" x14ac:dyDescent="0.25">
      <c r="A2" s="6" t="s">
        <v>65</v>
      </c>
      <c r="B2" s="13"/>
      <c r="F2" s="6" t="s">
        <v>78</v>
      </c>
      <c r="G2" s="5"/>
      <c r="H2" s="5"/>
    </row>
    <row r="3" spans="1:8" x14ac:dyDescent="0.25">
      <c r="F3" s="6" t="s">
        <v>79</v>
      </c>
      <c r="G3" s="5"/>
      <c r="H3" s="5"/>
    </row>
    <row r="4" spans="1:8" x14ac:dyDescent="0.25">
      <c r="A4" s="6" t="s">
        <v>76</v>
      </c>
      <c r="B4" s="6" t="s">
        <v>66</v>
      </c>
      <c r="C4" s="6" t="s">
        <v>31</v>
      </c>
      <c r="D4" s="6" t="s">
        <v>79</v>
      </c>
      <c r="F4" s="6" t="s">
        <v>80</v>
      </c>
      <c r="G4" s="10">
        <f>SUMIF(D5:D14,G3,C5:C14)</f>
        <v>0</v>
      </c>
      <c r="H4" s="10">
        <f>SUMIF(D5:D14,H3,C5:C14)</f>
        <v>0</v>
      </c>
    </row>
    <row r="5" spans="1:8" x14ac:dyDescent="0.25">
      <c r="A5" s="5" t="s">
        <v>67</v>
      </c>
      <c r="B5" s="3" t="s">
        <v>77</v>
      </c>
      <c r="C5" s="10"/>
      <c r="D5" s="5"/>
      <c r="F5" s="6" t="s">
        <v>81</v>
      </c>
      <c r="G5" s="10">
        <f>G4</f>
        <v>0</v>
      </c>
      <c r="H5" s="10">
        <f>G5+H4</f>
        <v>0</v>
      </c>
    </row>
    <row r="6" spans="1:8" x14ac:dyDescent="0.25">
      <c r="A6" s="5" t="s">
        <v>68</v>
      </c>
      <c r="B6" s="3" t="s">
        <v>46</v>
      </c>
      <c r="C6" s="10"/>
      <c r="D6" s="5"/>
      <c r="F6" s="6" t="s">
        <v>82</v>
      </c>
      <c r="G6" s="20">
        <f>ABS(C6+C7+C10)</f>
        <v>0</v>
      </c>
      <c r="H6" s="21"/>
    </row>
    <row r="7" spans="1:8" x14ac:dyDescent="0.25">
      <c r="A7" s="5" t="s">
        <v>69</v>
      </c>
      <c r="B7" s="3" t="s">
        <v>46</v>
      </c>
      <c r="C7" s="10"/>
      <c r="D7" s="5"/>
      <c r="F7" s="6" t="s">
        <v>89</v>
      </c>
      <c r="G7" s="20">
        <f>G14</f>
        <v>0</v>
      </c>
      <c r="H7" s="19"/>
    </row>
    <row r="8" spans="1:8" x14ac:dyDescent="0.25">
      <c r="A8" s="5" t="s">
        <v>70</v>
      </c>
      <c r="B8" s="3" t="s">
        <v>77</v>
      </c>
      <c r="C8" s="10"/>
      <c r="D8" s="5"/>
      <c r="F8" s="6" t="s">
        <v>83</v>
      </c>
      <c r="G8" s="23">
        <f>IFERROR(IRR(G4:H4),0)</f>
        <v>0</v>
      </c>
      <c r="H8" s="19"/>
    </row>
    <row r="9" spans="1:8" x14ac:dyDescent="0.25">
      <c r="A9" s="5" t="s">
        <v>71</v>
      </c>
      <c r="B9" s="3" t="s">
        <v>46</v>
      </c>
      <c r="C9" s="10"/>
      <c r="D9" s="5"/>
      <c r="F9" s="6" t="s">
        <v>90</v>
      </c>
      <c r="G9" s="20">
        <f>G14-G15</f>
        <v>0</v>
      </c>
      <c r="H9" s="19"/>
    </row>
    <row r="10" spans="1:8" x14ac:dyDescent="0.25">
      <c r="A10" s="5" t="s">
        <v>72</v>
      </c>
      <c r="B10" s="3" t="s">
        <v>46</v>
      </c>
      <c r="C10" s="10"/>
      <c r="D10" s="5"/>
      <c r="F10" s="6" t="s">
        <v>84</v>
      </c>
      <c r="G10" s="18">
        <f>IFERROR(H5/G6,0)</f>
        <v>0</v>
      </c>
      <c r="H10" s="19"/>
    </row>
    <row r="11" spans="1:8" x14ac:dyDescent="0.25">
      <c r="A11" s="5" t="s">
        <v>73</v>
      </c>
      <c r="B11" s="3" t="s">
        <v>77</v>
      </c>
      <c r="C11" s="10"/>
      <c r="D11" s="5"/>
      <c r="F11" s="6" t="s">
        <v>85</v>
      </c>
      <c r="G11" s="24">
        <f>IFERROR(G6/G7,0)</f>
        <v>0</v>
      </c>
      <c r="H11" s="25"/>
    </row>
    <row r="12" spans="1:8" x14ac:dyDescent="0.25">
      <c r="A12" s="5" t="s">
        <v>74</v>
      </c>
      <c r="B12" s="3" t="s">
        <v>77</v>
      </c>
      <c r="C12" s="10"/>
      <c r="D12" s="5"/>
    </row>
    <row r="13" spans="1:8" x14ac:dyDescent="0.25">
      <c r="A13" s="5" t="s">
        <v>75</v>
      </c>
      <c r="B13" s="3" t="s">
        <v>77</v>
      </c>
      <c r="C13" s="10"/>
      <c r="D13" s="5"/>
      <c r="F13" s="6" t="s">
        <v>86</v>
      </c>
      <c r="G13" s="6" t="s">
        <v>87</v>
      </c>
    </row>
    <row r="14" spans="1:8" x14ac:dyDescent="0.25">
      <c r="A14" s="5" t="s">
        <v>50</v>
      </c>
      <c r="B14" s="3" t="s">
        <v>46</v>
      </c>
      <c r="C14" s="10"/>
      <c r="D14" s="5"/>
      <c r="F14" s="22">
        <v>0</v>
      </c>
      <c r="G14" s="10">
        <f>(G4/((1+(1*F14))^G3)+(H4/((1+(1*F14))^H3)))</f>
        <v>0</v>
      </c>
    </row>
    <row r="15" spans="1:8" x14ac:dyDescent="0.25">
      <c r="A15" s="15" t="s">
        <v>88</v>
      </c>
      <c r="B15" s="8" t="s">
        <v>77</v>
      </c>
      <c r="C15" s="5"/>
      <c r="D15" s="5"/>
      <c r="F15" s="22">
        <f>B2</f>
        <v>0</v>
      </c>
      <c r="G15" s="10">
        <f>(G4/((1+(1*F15))^G3)+(H4/((1+(1*F15))^H3)))</f>
        <v>0</v>
      </c>
    </row>
  </sheetData>
  <mergeCells count="6">
    <mergeCell ref="G6:H6"/>
    <mergeCell ref="G7:H7"/>
    <mergeCell ref="G8:H8"/>
    <mergeCell ref="G9:H9"/>
    <mergeCell ref="G10:H10"/>
    <mergeCell ref="G11:H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DE7A3-10BB-4F76-BA5A-98EE7E5BF021}">
  <dimension ref="A2:I10"/>
  <sheetViews>
    <sheetView tabSelected="1" zoomScaleNormal="100" workbookViewId="0">
      <selection activeCell="I6" sqref="I6"/>
    </sheetView>
  </sheetViews>
  <sheetFormatPr baseColWidth="10" defaultRowHeight="15" x14ac:dyDescent="0.25"/>
  <cols>
    <col min="1" max="1" width="22.85546875" customWidth="1"/>
    <col min="2" max="4" width="14.140625" customWidth="1"/>
    <col min="8" max="8" width="11.85546875" bestFit="1" customWidth="1"/>
    <col min="9" max="9" width="14.140625" customWidth="1"/>
  </cols>
  <sheetData>
    <row r="2" spans="1:9" x14ac:dyDescent="0.25">
      <c r="A2" s="6" t="s">
        <v>91</v>
      </c>
      <c r="B2" s="3" t="s">
        <v>92</v>
      </c>
      <c r="G2" s="6" t="s">
        <v>99</v>
      </c>
      <c r="H2" s="6" t="s">
        <v>100</v>
      </c>
      <c r="I2" s="6" t="s">
        <v>101</v>
      </c>
    </row>
    <row r="3" spans="1:9" x14ac:dyDescent="0.25">
      <c r="G3" s="3">
        <v>1</v>
      </c>
      <c r="H3" s="10">
        <f ca="1">IF(B2="LINEAL",D7/A10,IF(B2="CRECIENTE",D7*(G3/B10),D7*(G5/B10)))</f>
        <v>0</v>
      </c>
      <c r="I3" s="10">
        <f ca="1">D5-H3</f>
        <v>0</v>
      </c>
    </row>
    <row r="4" spans="1:9" x14ac:dyDescent="0.25">
      <c r="A4" s="6" t="s">
        <v>93</v>
      </c>
      <c r="B4" s="6" t="s">
        <v>12</v>
      </c>
      <c r="C4" s="6" t="s">
        <v>11</v>
      </c>
      <c r="D4" s="6" t="s">
        <v>45</v>
      </c>
      <c r="G4" s="3">
        <v>2</v>
      </c>
      <c r="H4" s="10">
        <f ca="1">IF(B2="LINEAL",D7/A10,IF(B2="CRECIENTE",D7*(G4/B10),D7*(G4/B10)))</f>
        <v>0</v>
      </c>
      <c r="I4" s="10">
        <f ca="1">I3-H4</f>
        <v>0</v>
      </c>
    </row>
    <row r="5" spans="1:9" x14ac:dyDescent="0.25">
      <c r="A5" s="5" t="s">
        <v>94</v>
      </c>
      <c r="B5" s="10"/>
      <c r="C5" s="10">
        <f ca="1">D7+D6</f>
        <v>0</v>
      </c>
      <c r="D5" s="10">
        <f ca="1">IF(B5&gt;0,B5,C5)</f>
        <v>0</v>
      </c>
      <c r="G5" s="3">
        <v>3</v>
      </c>
      <c r="H5" s="10">
        <f ca="1">IF(B2="LINEAL",D7/A10,IF(B2="CRECIENTE",D7*(G5/B10),D7*(G3/B10)))</f>
        <v>0</v>
      </c>
      <c r="I5" s="10">
        <f ca="1">I4-H5</f>
        <v>0</v>
      </c>
    </row>
    <row r="6" spans="1:9" x14ac:dyDescent="0.25">
      <c r="A6" s="5" t="s">
        <v>95</v>
      </c>
      <c r="B6" s="10"/>
      <c r="C6" s="10">
        <f ca="1">D5-D7</f>
        <v>0</v>
      </c>
      <c r="D6" s="10">
        <f t="shared" ref="D6:D7" ca="1" si="0">IF(B6&gt;0,B6,C6)</f>
        <v>0</v>
      </c>
    </row>
    <row r="7" spans="1:9" x14ac:dyDescent="0.25">
      <c r="A7" s="5" t="s">
        <v>96</v>
      </c>
      <c r="B7" s="10"/>
      <c r="C7" s="10">
        <f ca="1">D5-D6</f>
        <v>0</v>
      </c>
      <c r="D7" s="10">
        <f t="shared" ca="1" si="0"/>
        <v>0</v>
      </c>
    </row>
    <row r="9" spans="1:9" x14ac:dyDescent="0.25">
      <c r="A9" s="6" t="s">
        <v>97</v>
      </c>
      <c r="B9" s="6" t="s">
        <v>98</v>
      </c>
    </row>
    <row r="10" spans="1:9" x14ac:dyDescent="0.25">
      <c r="A10" s="3"/>
      <c r="B10" s="3"/>
    </row>
  </sheetData>
  <dataValidations disablePrompts="1" count="1">
    <dataValidation type="list" allowBlank="1" showInputMessage="1" showErrorMessage="1" sqref="B2" xr:uid="{5ADA0FB2-2197-46C0-8954-878CE1426A48}">
      <formula1>"LINEAL,CRECIENTE,DECRECIENTE"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Cuentas y Costos</vt:lpstr>
      <vt:lpstr>Sistemas de costeo</vt:lpstr>
      <vt:lpstr>Tablero de comando</vt:lpstr>
      <vt:lpstr>Proyectos de inversión</vt:lpstr>
      <vt:lpstr>Amortizaciones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Ariel Tamborini Criscueli</dc:creator>
  <cp:lastModifiedBy>Agustin Ariel Tamborini Criscueli</cp:lastModifiedBy>
  <dcterms:created xsi:type="dcterms:W3CDTF">2015-06-05T18:19:34Z</dcterms:created>
  <dcterms:modified xsi:type="dcterms:W3CDTF">2021-07-18T06:26:35Z</dcterms:modified>
</cp:coreProperties>
</file>