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gus\Desktop\"/>
    </mc:Choice>
  </mc:AlternateContent>
  <xr:revisionPtr revIDLastSave="0" documentId="13_ncr:1_{5408EBE3-ACAE-4B53-8329-008A20973E60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1" sheetId="1" r:id="rId1"/>
    <sheet name="2" sheetId="3" r:id="rId2"/>
    <sheet name="3" sheetId="5" r:id="rId3"/>
    <sheet name="4" sheetId="6" r:id="rId4"/>
    <sheet name="5" sheetId="7" r:id="rId5"/>
    <sheet name="6" sheetId="2" r:id="rId6"/>
    <sheet name="7" sheetId="4" r:id="rId7"/>
    <sheet name="8" sheetId="8" r:id="rId8"/>
    <sheet name="9" sheetId="9" r:id="rId9"/>
    <sheet name="10" sheetId="10" r:id="rId10"/>
    <sheet name="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0" l="1"/>
  <c r="I7" i="10"/>
  <c r="I6" i="10"/>
  <c r="C8" i="10"/>
  <c r="D6" i="10"/>
  <c r="D5" i="10"/>
  <c r="F18" i="9"/>
  <c r="K24" i="9"/>
  <c r="K21" i="9"/>
  <c r="D24" i="9"/>
  <c r="H24" i="9"/>
  <c r="H21" i="9"/>
  <c r="D21" i="9"/>
  <c r="D15" i="9"/>
  <c r="H15" i="9" s="1"/>
  <c r="D12" i="9"/>
  <c r="H12" i="9" s="1"/>
  <c r="H9" i="9"/>
  <c r="D9" i="9"/>
  <c r="M3" i="9"/>
  <c r="N1" i="9"/>
  <c r="D14" i="8"/>
  <c r="G14" i="8" s="1"/>
  <c r="F16" i="8"/>
  <c r="G11" i="8"/>
  <c r="D11" i="8"/>
  <c r="F8" i="8"/>
  <c r="M3" i="8"/>
  <c r="O8" i="4"/>
  <c r="M8" i="4"/>
  <c r="M5" i="4"/>
  <c r="O5" i="4"/>
  <c r="O2" i="4"/>
  <c r="M2" i="4"/>
  <c r="C10" i="4"/>
  <c r="S13" i="7"/>
  <c r="W8" i="7"/>
  <c r="M14" i="7"/>
  <c r="S6" i="7"/>
  <c r="D7" i="7"/>
  <c r="W1" i="7"/>
  <c r="T3" i="7"/>
  <c r="N8" i="7"/>
  <c r="B8" i="7"/>
  <c r="M11" i="7" s="1"/>
  <c r="M12" i="7" s="1"/>
  <c r="O17" i="6"/>
  <c r="M17" i="6"/>
  <c r="K17" i="6"/>
  <c r="K16" i="6"/>
  <c r="K13" i="6"/>
  <c r="I13" i="6"/>
  <c r="I12" i="6"/>
  <c r="B10" i="6"/>
  <c r="D9" i="6"/>
  <c r="M4" i="7" l="1"/>
  <c r="R10" i="7"/>
  <c r="T10" i="7" s="1"/>
  <c r="H15" i="5"/>
  <c r="R10" i="5"/>
  <c r="R9" i="5"/>
  <c r="I11" i="5"/>
  <c r="J9" i="5"/>
  <c r="J8" i="5"/>
  <c r="D9" i="5"/>
  <c r="B8" i="5"/>
  <c r="D7" i="5"/>
  <c r="K14" i="3"/>
  <c r="M14" i="3"/>
  <c r="K13" i="3"/>
  <c r="N8" i="3"/>
  <c r="B10" i="3"/>
  <c r="M4" i="3"/>
  <c r="N2" i="3"/>
  <c r="B9" i="3"/>
  <c r="B8" i="3"/>
  <c r="M5" i="7" l="1"/>
  <c r="R3" i="7"/>
</calcChain>
</file>

<file path=xl/sharedStrings.xml><?xml version="1.0" encoding="utf-8"?>
<sst xmlns="http://schemas.openxmlformats.org/spreadsheetml/2006/main" count="260" uniqueCount="110">
  <si>
    <t>Utiliza asignación de clusters encadenada</t>
  </si>
  <si>
    <t>Indexada</t>
  </si>
  <si>
    <t>Cluster</t>
  </si>
  <si>
    <t>bytes</t>
  </si>
  <si>
    <t>Clusters</t>
  </si>
  <si>
    <t>A)</t>
  </si>
  <si>
    <t>Máximo direccionable teórico = Cantidad máxima de punteros * Tamaño de bloque</t>
  </si>
  <si>
    <t>FAT 12</t>
  </si>
  <si>
    <t>punteros</t>
  </si>
  <si>
    <t xml:space="preserve">Máximo direccionable teórico = </t>
  </si>
  <si>
    <t>MB</t>
  </si>
  <si>
    <t>KB</t>
  </si>
  <si>
    <t>B)</t>
  </si>
  <si>
    <t>Direccionamiento</t>
  </si>
  <si>
    <t>MiB</t>
  </si>
  <si>
    <t>Podemos cambiar la versión del filesystem a FAT16 para contar con 16 bits de direccionamiento en punteros</t>
  </si>
  <si>
    <t>FAT 16</t>
  </si>
  <si>
    <t xml:space="preserve">Podemos agrandar el tamaño de los bloques </t>
  </si>
  <si>
    <t>536870912 = 4096 * Tamaño bloque</t>
  </si>
  <si>
    <t>bytes = Tamaño de bloque</t>
  </si>
  <si>
    <t>KiB</t>
  </si>
  <si>
    <t>C)</t>
  </si>
  <si>
    <t>2. La opción de agregar tamaño a los clusters, ya que disminuirá la cantidad de los mismos y de ese modo se recorrerá más rápido la tabla de clusters libres.</t>
  </si>
  <si>
    <t xml:space="preserve">1. La opción de pasar a FAT16 ya que tendremos mayor espacio de direccionamiento y, como mantenemos la misma cantidad de clusters, podremos incorporar una mayor cantidad. </t>
  </si>
  <si>
    <t xml:space="preserve">     Además, un mayor espacio en clusters implica mayor fragmentación interna. </t>
  </si>
  <si>
    <t>Disco rígido</t>
  </si>
  <si>
    <t>GiB</t>
  </si>
  <si>
    <t>FAT32</t>
  </si>
  <si>
    <t>direccionamiento</t>
  </si>
  <si>
    <t>a)</t>
  </si>
  <si>
    <t xml:space="preserve">Espacio máximo teórico = </t>
  </si>
  <si>
    <t>Espacio máximo teórico = Cantidad máxima de direccionamiento * Tamaño cluster</t>
  </si>
  <si>
    <t>Espacio máximo real =</t>
  </si>
  <si>
    <t>Entradas FAT =</t>
  </si>
  <si>
    <t>Entradas FAT = Espacio máximo real/Tamaño cluster</t>
  </si>
  <si>
    <t>b)</t>
  </si>
  <si>
    <t>Puntero FAT</t>
  </si>
  <si>
    <t>32 bits</t>
  </si>
  <si>
    <t>Espacio ocupado por FAT32 = Tamaño puntero * Entradas FAT</t>
  </si>
  <si>
    <t>Espacio ocupado por FAT32 =</t>
  </si>
  <si>
    <t>c)</t>
  </si>
  <si>
    <t>28 bits de direccionamiento de FAT</t>
  </si>
  <si>
    <t>2097152 entradas FAT</t>
  </si>
  <si>
    <t>21 bits de identificación de entrada</t>
  </si>
  <si>
    <t>Se desperdician 7 bits</t>
  </si>
  <si>
    <t>direccionamiento máximo</t>
  </si>
  <si>
    <t>Espacio máximo teorico = Direccionamiento maximo * Tamaño cluster</t>
  </si>
  <si>
    <t>* Tomamos el tamaño del disco como máximo real</t>
  </si>
  <si>
    <t>429496729 bytes = 65536 bytes * Tamaño cluster</t>
  </si>
  <si>
    <t xml:space="preserve">Tamaño cluster = </t>
  </si>
  <si>
    <t>Archivo 1</t>
  </si>
  <si>
    <t>Archivo 2</t>
  </si>
  <si>
    <t>Archivo 3</t>
  </si>
  <si>
    <t>Ocupa 1 cluster = 64KiB</t>
  </si>
  <si>
    <t>clusters</t>
  </si>
  <si>
    <t>La fragmentación interna, se puede ver a simple vista que en el primer y segundo archivo se desperdicia gran parte del espacio del cluster</t>
  </si>
  <si>
    <t>Disco rigido</t>
  </si>
  <si>
    <t>Direccionamiento máximo</t>
  </si>
  <si>
    <t>Tamaño máximo teórico = Máximo direccionamiento * Tamaño cluster</t>
  </si>
  <si>
    <t>Tamaño máximo teórico =</t>
  </si>
  <si>
    <t>= Tamaño maximo real</t>
  </si>
  <si>
    <t>Tamaño máximo real =</t>
  </si>
  <si>
    <t>Tamaño Fat =</t>
  </si>
  <si>
    <t>Tamaño puntero * Cantidad de entradas</t>
  </si>
  <si>
    <t xml:space="preserve">Entradas FAT = </t>
  </si>
  <si>
    <t>Tamaño Fat = 4 bytes * 268435456</t>
  </si>
  <si>
    <t>Tamaño máximo del archivo =</t>
  </si>
  <si>
    <t>Tamaño máximo del archivo = Tamaño máximo real - (Tamaño Fat*2)</t>
  </si>
  <si>
    <t>Bloque</t>
  </si>
  <si>
    <t>Punteros</t>
  </si>
  <si>
    <t>Hay</t>
  </si>
  <si>
    <t>punteros por bloque</t>
  </si>
  <si>
    <t>Maximo teorico de archivo =</t>
  </si>
  <si>
    <t>Maximo teorico de archivo = (PD + (PIS * Punteros x Bloque) + (PID * Punteros x Bloque^2) + (PIT * Punteros x Bloque^3)) * Tamaño de bloque</t>
  </si>
  <si>
    <t>Puntero</t>
  </si>
  <si>
    <t>Bloques por puntero</t>
  </si>
  <si>
    <t>* Utilizando los 10 directos</t>
  </si>
  <si>
    <t xml:space="preserve">Maximo teorico de archivo = </t>
  </si>
  <si>
    <t>* Utilizando 1 indirecto triple</t>
  </si>
  <si>
    <t>¿Alcanza?</t>
  </si>
  <si>
    <t>Archivo de mayor tamaño =</t>
  </si>
  <si>
    <t>No sería eficiente ya que estaríamos utilizando 3 accesos a disco para obtener un único bloque</t>
  </si>
  <si>
    <t>Byte</t>
  </si>
  <si>
    <t>* Intento acceder con los punteros directos</t>
  </si>
  <si>
    <t>¿Llega?</t>
  </si>
  <si>
    <t>* Intento acceder con el puntero indirecto simple</t>
  </si>
  <si>
    <t>* Intento acceder con el puntero indirecto doble</t>
  </si>
  <si>
    <t>* Intento acceder con un puntero indirecto simple</t>
  </si>
  <si>
    <t>Se requieren 3 accesos bloques (2 de dirección y 1 de datos)</t>
  </si>
  <si>
    <t>¿Bloques?</t>
  </si>
  <si>
    <t>¿Bloque?</t>
  </si>
  <si>
    <t>* Se accede directamente a 12 bloques de datos</t>
  </si>
  <si>
    <t>* Se accede indirectamente a 1 bloque de dirección</t>
  </si>
  <si>
    <t>Total de 63 bloques (62 de datos y 1 de dirección)</t>
  </si>
  <si>
    <t>* Se accede indirectamente a 50 bloques de datos (a una porcion del 62)</t>
  </si>
  <si>
    <t>TiB</t>
  </si>
  <si>
    <t>Punteros por bloque</t>
  </si>
  <si>
    <t xml:space="preserve">Máximo real de archivo = </t>
  </si>
  <si>
    <t>= máximo espacio direccionable</t>
  </si>
  <si>
    <t>En este caso necesitaríamos un soft link, ya que el otro volumen podría pertenecer a otro FS y en ese caso el hard link no sería aplicable.</t>
  </si>
  <si>
    <t>2.</t>
  </si>
  <si>
    <t>En este caso se podría utilizar un hard link. Respecto a cual convendría depende si se quiere priorizar la seguridad o un manejo más ótimo del almacenamiento.</t>
  </si>
  <si>
    <t>d)</t>
  </si>
  <si>
    <t>i. No podría accederse desde el soft link ya que no existe más el archivo.</t>
  </si>
  <si>
    <t>ii. No existirá el soft link pero el archivo seguirá existiendo y puede accederse.</t>
  </si>
  <si>
    <t>iii. Ni el archivo ni el soft link existirán.</t>
  </si>
  <si>
    <t>e)</t>
  </si>
  <si>
    <t>i. Podremos acceder a los datos del archivo desde el hard link ya que este se duplica.</t>
  </si>
  <si>
    <t>ii. No existirá el hard link pero el archivo seguirá existiendo y puede accederse.</t>
  </si>
  <si>
    <t>iii. Ni el archivo ni el hard link existirán.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</si>
</sst>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0" fontId="1" fillId="0" borderId="0" xfId="0" applyNumberFormat="1" applyFont="1"/>
    <xf numFmtId="1" fontId="1" fillId="0" borderId="0" xfId="0" applyNumberFormat="1" applyFont="1"/>
    <xf numFmtId="0" fontId="1" fillId="0" borderId="0" xfId="0" quotePrefix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590550</xdr:colOff>
      <xdr:row>1</xdr:row>
      <xdr:rowOff>181027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D5F371-3845-6FEF-27FC-B1AA6F6E0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86550" cy="3715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286703</xdr:colOff>
      <xdr:row>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BE5F5C-20F9-0923-58C8-3FEE20F5B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30378" cy="542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733425</xdr:colOff>
      <xdr:row>15</xdr:row>
      <xdr:rowOff>9925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4D89F5-66BB-32B7-2439-B68579CCB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5" cy="286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733424</xdr:colOff>
      <xdr:row>5</xdr:row>
      <xdr:rowOff>162081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DB0FCB-0B7A-C2AF-A026-73F34E45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4" cy="1114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171450</xdr:colOff>
      <xdr:row>4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028A17-361A-8656-AFA9-EE35237F9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838950" cy="933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180975</xdr:colOff>
      <xdr:row>6</xdr:row>
      <xdr:rowOff>161924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A2D6DF-47AC-991F-01C8-81AAFCD1E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5" cy="13049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619125</xdr:colOff>
      <xdr:row>4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654541-1F86-11BF-6449-1488EFF5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19900" cy="9429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343692</xdr:colOff>
      <xdr:row>1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5D6CC9-B3CB-A379-BAC3-D5D46555D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7692" cy="352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733425</xdr:colOff>
      <xdr:row>5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CA9F63-9254-7609-C47E-704B561E5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5" cy="11239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466725</xdr:colOff>
      <xdr:row>5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83666D-A23D-EE7F-F610-5EE14104A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11144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295275</xdr:colOff>
      <xdr:row>4</xdr:row>
      <xdr:rowOff>162054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DB578A-F10A-22BD-A860-D2F52A7E9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38950" cy="924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"/>
  <sheetViews>
    <sheetView workbookViewId="0">
      <selection activeCell="A3" sqref="A3"/>
    </sheetView>
  </sheetViews>
  <sheetFormatPr baseColWidth="10" defaultColWidth="9.140625" defaultRowHeight="15" x14ac:dyDescent="0.25"/>
  <sheetData>
    <row r="3" spans="1:1" x14ac:dyDescent="0.25">
      <c r="A3" s="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8918-C273-48E4-B9C7-86F68B6BF186}">
  <dimension ref="A5:J8"/>
  <sheetViews>
    <sheetView workbookViewId="0">
      <selection activeCell="D8" sqref="D8"/>
    </sheetView>
  </sheetViews>
  <sheetFormatPr baseColWidth="10" defaultRowHeight="15" x14ac:dyDescent="0.25"/>
  <cols>
    <col min="4" max="4" width="15" bestFit="1" customWidth="1"/>
    <col min="8" max="8" width="14.5703125" customWidth="1"/>
    <col min="9" max="9" width="14" bestFit="1" customWidth="1"/>
  </cols>
  <sheetData>
    <row r="5" spans="1:10" x14ac:dyDescent="0.25">
      <c r="A5" t="s">
        <v>56</v>
      </c>
      <c r="B5">
        <v>10</v>
      </c>
      <c r="C5" t="s">
        <v>95</v>
      </c>
      <c r="D5" s="3">
        <f>10*POWER(2,40)</f>
        <v>10995116277760</v>
      </c>
      <c r="E5" t="s">
        <v>3</v>
      </c>
      <c r="G5" t="s">
        <v>73</v>
      </c>
    </row>
    <row r="6" spans="1:10" x14ac:dyDescent="0.25">
      <c r="A6" t="s">
        <v>68</v>
      </c>
      <c r="B6">
        <v>4</v>
      </c>
      <c r="C6" t="s">
        <v>20</v>
      </c>
      <c r="D6">
        <f>4*1024</f>
        <v>4096</v>
      </c>
      <c r="E6" t="s">
        <v>3</v>
      </c>
      <c r="G6" s="1" t="s">
        <v>77</v>
      </c>
      <c r="H6" s="1"/>
      <c r="I6" s="5">
        <f>(10+(2*POWER(C8,2))+(2*POWER(C8,3)))*D6</f>
        <v>1101659152384</v>
      </c>
      <c r="J6" s="1" t="s">
        <v>3</v>
      </c>
    </row>
    <row r="7" spans="1:10" x14ac:dyDescent="0.25">
      <c r="A7" t="s">
        <v>74</v>
      </c>
      <c r="D7">
        <v>8</v>
      </c>
      <c r="E7" t="s">
        <v>3</v>
      </c>
      <c r="I7" s="1">
        <f>I6/POWER(2,10)</f>
        <v>1075839016</v>
      </c>
      <c r="J7" s="1" t="s">
        <v>20</v>
      </c>
    </row>
    <row r="8" spans="1:10" x14ac:dyDescent="0.25">
      <c r="A8" s="1" t="s">
        <v>96</v>
      </c>
      <c r="B8" s="1"/>
      <c r="C8" s="1">
        <f>D6/D7</f>
        <v>512</v>
      </c>
      <c r="D8" s="6" t="s">
        <v>98</v>
      </c>
      <c r="G8" s="1" t="s">
        <v>97</v>
      </c>
      <c r="H8" s="1"/>
      <c r="I8" s="1">
        <f>MIN(I6,D5)/POWER(2,40)</f>
        <v>1.001953162252903</v>
      </c>
      <c r="J8" s="1" t="s">
        <v>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E148-7818-473A-A6E3-589BCA0F9EBE}">
  <dimension ref="J1:K10"/>
  <sheetViews>
    <sheetView tabSelected="1" workbookViewId="0">
      <selection activeCell="K11" sqref="K11"/>
    </sheetView>
  </sheetViews>
  <sheetFormatPr baseColWidth="10" defaultRowHeight="15" x14ac:dyDescent="0.25"/>
  <cols>
    <col min="10" max="10" width="3" style="2" customWidth="1"/>
  </cols>
  <sheetData>
    <row r="1" spans="10:11" x14ac:dyDescent="0.25">
      <c r="J1" s="2" t="s">
        <v>29</v>
      </c>
      <c r="K1" s="1" t="s">
        <v>99</v>
      </c>
    </row>
    <row r="2" spans="10:11" x14ac:dyDescent="0.25">
      <c r="J2" s="2" t="s">
        <v>35</v>
      </c>
      <c r="K2" s="1" t="s">
        <v>100</v>
      </c>
    </row>
    <row r="3" spans="10:11" x14ac:dyDescent="0.25">
      <c r="J3" s="2" t="s">
        <v>40</v>
      </c>
      <c r="K3" s="1" t="s">
        <v>101</v>
      </c>
    </row>
    <row r="4" spans="10:11" x14ac:dyDescent="0.25">
      <c r="K4" s="1" t="s">
        <v>100</v>
      </c>
    </row>
    <row r="5" spans="10:11" x14ac:dyDescent="0.25">
      <c r="J5" s="2" t="s">
        <v>102</v>
      </c>
      <c r="K5" s="1" t="s">
        <v>103</v>
      </c>
    </row>
    <row r="6" spans="10:11" x14ac:dyDescent="0.25">
      <c r="K6" s="1" t="s">
        <v>104</v>
      </c>
    </row>
    <row r="7" spans="10:11" x14ac:dyDescent="0.25">
      <c r="K7" s="1" t="s">
        <v>105</v>
      </c>
    </row>
    <row r="8" spans="10:11" x14ac:dyDescent="0.25">
      <c r="J8" s="2" t="s">
        <v>106</v>
      </c>
      <c r="K8" s="1" t="s">
        <v>107</v>
      </c>
    </row>
    <row r="9" spans="10:11" x14ac:dyDescent="0.25">
      <c r="K9" s="1" t="s">
        <v>108</v>
      </c>
    </row>
    <row r="10" spans="10:11" x14ac:dyDescent="0.25">
      <c r="K10" s="1" t="s">
        <v>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0702-BC23-4428-BF0F-FBB05E3EAA2A}">
  <dimension ref="A1:S18"/>
  <sheetViews>
    <sheetView workbookViewId="0">
      <selection activeCell="B10" sqref="B10"/>
    </sheetView>
  </sheetViews>
  <sheetFormatPr baseColWidth="10" defaultRowHeight="15" x14ac:dyDescent="0.25"/>
  <cols>
    <col min="10" max="10" width="3.5703125" customWidth="1"/>
    <col min="13" max="13" width="12.42578125" customWidth="1"/>
  </cols>
  <sheetData>
    <row r="1" spans="1:19" x14ac:dyDescent="0.25">
      <c r="J1" s="2" t="s">
        <v>5</v>
      </c>
      <c r="K1" t="s">
        <v>6</v>
      </c>
    </row>
    <row r="2" spans="1:19" x14ac:dyDescent="0.25">
      <c r="K2" t="s">
        <v>9</v>
      </c>
      <c r="N2" s="1">
        <f>B8*B9</f>
        <v>33554432</v>
      </c>
      <c r="O2" s="1" t="s">
        <v>3</v>
      </c>
      <c r="P2" s="1">
        <v>32768</v>
      </c>
      <c r="Q2" s="1" t="s">
        <v>11</v>
      </c>
      <c r="R2" s="1">
        <v>32</v>
      </c>
      <c r="S2" s="1" t="s">
        <v>10</v>
      </c>
    </row>
    <row r="4" spans="1:19" x14ac:dyDescent="0.25">
      <c r="J4" s="2" t="s">
        <v>12</v>
      </c>
      <c r="K4" t="s">
        <v>13</v>
      </c>
      <c r="M4">
        <f>128*POWER(2,20)</f>
        <v>134217728</v>
      </c>
      <c r="N4" t="s">
        <v>3</v>
      </c>
      <c r="O4">
        <v>128</v>
      </c>
      <c r="P4" t="s">
        <v>14</v>
      </c>
    </row>
    <row r="6" spans="1:19" x14ac:dyDescent="0.25">
      <c r="K6" s="1" t="s">
        <v>15</v>
      </c>
    </row>
    <row r="7" spans="1:19" x14ac:dyDescent="0.25">
      <c r="K7" t="s">
        <v>6</v>
      </c>
    </row>
    <row r="8" spans="1:19" x14ac:dyDescent="0.25">
      <c r="A8" t="s">
        <v>4</v>
      </c>
      <c r="B8">
        <f>8*1024</f>
        <v>8192</v>
      </c>
      <c r="C8" t="s">
        <v>3</v>
      </c>
      <c r="K8" t="s">
        <v>9</v>
      </c>
      <c r="N8">
        <f>B10*B8</f>
        <v>536870912</v>
      </c>
      <c r="O8" t="s">
        <v>3</v>
      </c>
    </row>
    <row r="9" spans="1:19" x14ac:dyDescent="0.25">
      <c r="A9" t="s">
        <v>7</v>
      </c>
      <c r="B9">
        <f>POWER(2,12)</f>
        <v>4096</v>
      </c>
      <c r="C9" t="s">
        <v>3</v>
      </c>
      <c r="D9" t="s">
        <v>8</v>
      </c>
    </row>
    <row r="10" spans="1:19" x14ac:dyDescent="0.25">
      <c r="A10" t="s">
        <v>16</v>
      </c>
      <c r="B10">
        <f>POWER(2,16)</f>
        <v>65536</v>
      </c>
      <c r="C10" t="s">
        <v>3</v>
      </c>
      <c r="D10" t="s">
        <v>8</v>
      </c>
      <c r="K10" t="s">
        <v>17</v>
      </c>
    </row>
    <row r="11" spans="1:19" x14ac:dyDescent="0.25">
      <c r="K11" t="s">
        <v>6</v>
      </c>
    </row>
    <row r="12" spans="1:19" x14ac:dyDescent="0.25">
      <c r="K12" t="s">
        <v>18</v>
      </c>
    </row>
    <row r="13" spans="1:19" x14ac:dyDescent="0.25">
      <c r="K13" s="1">
        <f>N8/B9</f>
        <v>131072</v>
      </c>
      <c r="L13" s="1" t="s">
        <v>19</v>
      </c>
      <c r="M13" s="1"/>
      <c r="N13" s="1"/>
    </row>
    <row r="14" spans="1:19" x14ac:dyDescent="0.25">
      <c r="K14" s="1">
        <f>K13/POWER(2,20)</f>
        <v>0.125</v>
      </c>
      <c r="L14" s="1" t="s">
        <v>14</v>
      </c>
      <c r="M14" s="1">
        <f>K13/1024</f>
        <v>128</v>
      </c>
      <c r="N14" s="1" t="s">
        <v>20</v>
      </c>
    </row>
    <row r="16" spans="1:19" x14ac:dyDescent="0.25">
      <c r="J16" s="2" t="s">
        <v>21</v>
      </c>
      <c r="K16" s="1" t="s">
        <v>23</v>
      </c>
    </row>
    <row r="17" spans="11:11" x14ac:dyDescent="0.25">
      <c r="K17" s="1" t="s">
        <v>24</v>
      </c>
    </row>
    <row r="18" spans="11:11" x14ac:dyDescent="0.25">
      <c r="K18" s="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70C0-9881-4166-A1CB-C7578F23A9C3}">
  <dimension ref="A7:S16"/>
  <sheetViews>
    <sheetView workbookViewId="0">
      <selection activeCell="I11" sqref="I11"/>
    </sheetView>
  </sheetViews>
  <sheetFormatPr baseColWidth="10" defaultRowHeight="15" x14ac:dyDescent="0.25"/>
  <cols>
    <col min="4" max="4" width="14.28515625" customWidth="1"/>
    <col min="7" max="7" width="3.42578125" style="2" customWidth="1"/>
    <col min="8" max="8" width="13.42578125" customWidth="1"/>
    <col min="9" max="9" width="11.7109375" customWidth="1"/>
    <col min="10" max="10" width="14" bestFit="1" customWidth="1"/>
    <col min="15" max="15" width="3.5703125" customWidth="1"/>
    <col min="17" max="17" width="14.7109375" customWidth="1"/>
  </cols>
  <sheetData>
    <row r="7" spans="1:19" x14ac:dyDescent="0.25">
      <c r="A7" s="2" t="s">
        <v>25</v>
      </c>
      <c r="B7">
        <v>8</v>
      </c>
      <c r="C7" t="s">
        <v>26</v>
      </c>
      <c r="D7" s="3">
        <f>B7*POWER(2,30)</f>
        <v>8589934592</v>
      </c>
      <c r="E7" t="s">
        <v>3</v>
      </c>
      <c r="G7" s="2" t="s">
        <v>29</v>
      </c>
      <c r="H7" t="s">
        <v>31</v>
      </c>
      <c r="O7" s="2" t="s">
        <v>35</v>
      </c>
      <c r="P7" t="s">
        <v>36</v>
      </c>
      <c r="Q7" s="2" t="s">
        <v>37</v>
      </c>
      <c r="R7">
        <v>4</v>
      </c>
      <c r="S7" t="s">
        <v>3</v>
      </c>
    </row>
    <row r="8" spans="1:19" x14ac:dyDescent="0.25">
      <c r="A8" s="2" t="s">
        <v>27</v>
      </c>
      <c r="B8">
        <f>POWER(2,28)</f>
        <v>268435456</v>
      </c>
      <c r="C8" t="s">
        <v>3</v>
      </c>
      <c r="D8" t="s">
        <v>28</v>
      </c>
      <c r="H8" t="s">
        <v>30</v>
      </c>
      <c r="J8" s="3">
        <f>B8*D9</f>
        <v>1099511627776</v>
      </c>
      <c r="K8" t="s">
        <v>3</v>
      </c>
      <c r="P8" t="s">
        <v>38</v>
      </c>
    </row>
    <row r="9" spans="1:19" x14ac:dyDescent="0.25">
      <c r="A9" s="2" t="s">
        <v>2</v>
      </c>
      <c r="B9">
        <v>4</v>
      </c>
      <c r="C9" t="s">
        <v>20</v>
      </c>
      <c r="D9">
        <f>1024*B9</f>
        <v>4096</v>
      </c>
      <c r="E9" t="s">
        <v>3</v>
      </c>
      <c r="H9" t="s">
        <v>32</v>
      </c>
      <c r="J9" s="3">
        <f>MIN(J8,D7)</f>
        <v>8589934592</v>
      </c>
      <c r="K9" t="s">
        <v>3</v>
      </c>
      <c r="P9" t="s">
        <v>39</v>
      </c>
      <c r="R9">
        <f>R7*I11</f>
        <v>8388608</v>
      </c>
      <c r="S9" t="s">
        <v>3</v>
      </c>
    </row>
    <row r="10" spans="1:19" x14ac:dyDescent="0.25">
      <c r="H10" t="s">
        <v>34</v>
      </c>
      <c r="R10" s="4">
        <f>R9/J9</f>
        <v>9.765625E-4</v>
      </c>
    </row>
    <row r="11" spans="1:19" x14ac:dyDescent="0.25">
      <c r="H11" s="1" t="s">
        <v>33</v>
      </c>
      <c r="I11" s="1">
        <f>J9/D9</f>
        <v>2097152</v>
      </c>
    </row>
    <row r="13" spans="1:19" x14ac:dyDescent="0.25">
      <c r="G13" s="2" t="s">
        <v>40</v>
      </c>
      <c r="H13" t="s">
        <v>41</v>
      </c>
    </row>
    <row r="14" spans="1:19" x14ac:dyDescent="0.25">
      <c r="H14" t="s">
        <v>42</v>
      </c>
    </row>
    <row r="15" spans="1:19" x14ac:dyDescent="0.25">
      <c r="H15">
        <f>I11</f>
        <v>2097152</v>
      </c>
      <c r="I15" t="s">
        <v>43</v>
      </c>
    </row>
    <row r="16" spans="1:19" x14ac:dyDescent="0.25">
      <c r="H16" s="1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9AE0-8B2A-4566-96B4-8F88DABFF3D4}">
  <dimension ref="A9:P19"/>
  <sheetViews>
    <sheetView workbookViewId="0">
      <selection activeCell="H21" sqref="H21"/>
    </sheetView>
  </sheetViews>
  <sheetFormatPr baseColWidth="10" defaultRowHeight="15" x14ac:dyDescent="0.25"/>
  <cols>
    <col min="7" max="7" width="3.5703125" style="2" customWidth="1"/>
    <col min="8" max="8" width="16.140625" customWidth="1"/>
  </cols>
  <sheetData>
    <row r="9" spans="1:16" x14ac:dyDescent="0.25">
      <c r="A9" s="2" t="s">
        <v>25</v>
      </c>
      <c r="B9">
        <v>4</v>
      </c>
      <c r="C9" t="s">
        <v>26</v>
      </c>
      <c r="D9">
        <f>4*POWER(2,30)</f>
        <v>4294967296</v>
      </c>
      <c r="E9" t="s">
        <v>3</v>
      </c>
      <c r="G9" s="2" t="s">
        <v>29</v>
      </c>
      <c r="H9" t="s">
        <v>46</v>
      </c>
    </row>
    <row r="10" spans="1:16" x14ac:dyDescent="0.25">
      <c r="A10" t="s">
        <v>16</v>
      </c>
      <c r="B10">
        <f>POWER(2,16)</f>
        <v>65536</v>
      </c>
      <c r="C10" t="s">
        <v>3</v>
      </c>
      <c r="D10" t="s">
        <v>45</v>
      </c>
      <c r="H10" t="s">
        <v>47</v>
      </c>
    </row>
    <row r="11" spans="1:16" x14ac:dyDescent="0.25">
      <c r="H11" t="s">
        <v>48</v>
      </c>
    </row>
    <row r="12" spans="1:16" x14ac:dyDescent="0.25">
      <c r="H12" s="1" t="s">
        <v>49</v>
      </c>
      <c r="I12" s="1">
        <f>D9/B10</f>
        <v>65536</v>
      </c>
      <c r="J12" s="1" t="s">
        <v>3</v>
      </c>
      <c r="K12" s="1"/>
      <c r="L12" s="1"/>
    </row>
    <row r="13" spans="1:16" x14ac:dyDescent="0.25">
      <c r="I13" s="1">
        <f>I12/POWER(2,10)</f>
        <v>64</v>
      </c>
      <c r="J13" s="1" t="s">
        <v>20</v>
      </c>
      <c r="K13" s="1">
        <f>I12/POWER(2,20)</f>
        <v>6.25E-2</v>
      </c>
      <c r="L13" s="1" t="s">
        <v>14</v>
      </c>
    </row>
    <row r="15" spans="1:16" x14ac:dyDescent="0.25">
      <c r="G15" s="2" t="s">
        <v>35</v>
      </c>
      <c r="H15" t="s">
        <v>50</v>
      </c>
      <c r="I15">
        <v>1</v>
      </c>
      <c r="J15" t="s">
        <v>20</v>
      </c>
      <c r="K15">
        <v>1024</v>
      </c>
      <c r="L15" t="s">
        <v>3</v>
      </c>
      <c r="M15" s="1" t="s">
        <v>53</v>
      </c>
      <c r="N15" s="1"/>
      <c r="O15" s="1"/>
      <c r="P15" s="1"/>
    </row>
    <row r="16" spans="1:16" x14ac:dyDescent="0.25">
      <c r="H16" t="s">
        <v>51</v>
      </c>
      <c r="I16">
        <v>20</v>
      </c>
      <c r="J16" t="s">
        <v>20</v>
      </c>
      <c r="K16">
        <f>2014*20</f>
        <v>40280</v>
      </c>
      <c r="L16" t="s">
        <v>3</v>
      </c>
      <c r="M16" s="1" t="s">
        <v>53</v>
      </c>
      <c r="N16" s="1"/>
      <c r="O16" s="1"/>
      <c r="P16" s="1"/>
    </row>
    <row r="17" spans="7:16" x14ac:dyDescent="0.25">
      <c r="H17" t="s">
        <v>52</v>
      </c>
      <c r="I17">
        <v>1</v>
      </c>
      <c r="J17" t="s">
        <v>14</v>
      </c>
      <c r="K17">
        <f>POWER(2,20)</f>
        <v>1048576</v>
      </c>
      <c r="L17" t="s">
        <v>3</v>
      </c>
      <c r="M17" s="1">
        <f>K17/I12</f>
        <v>16</v>
      </c>
      <c r="N17" s="1" t="s">
        <v>54</v>
      </c>
      <c r="O17" s="1">
        <f>M17*I13</f>
        <v>1024</v>
      </c>
      <c r="P17" s="1" t="s">
        <v>20</v>
      </c>
    </row>
    <row r="19" spans="7:16" x14ac:dyDescent="0.25">
      <c r="G19" s="2" t="s">
        <v>40</v>
      </c>
      <c r="H19" s="1" t="s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5F57-9EEA-42E0-B59C-321077C5F388}">
  <dimension ref="A1:W14"/>
  <sheetViews>
    <sheetView topLeftCell="B1" workbookViewId="0">
      <selection activeCell="S14" sqref="S14"/>
    </sheetView>
  </sheetViews>
  <sheetFormatPr baseColWidth="10" defaultRowHeight="15" x14ac:dyDescent="0.25"/>
  <cols>
    <col min="4" max="4" width="13" bestFit="1" customWidth="1"/>
    <col min="10" max="10" width="3" style="2" customWidth="1"/>
    <col min="12" max="12" width="12.140625" customWidth="1"/>
    <col min="13" max="13" width="14.28515625" customWidth="1"/>
    <col min="15" max="15" width="11.85546875" bestFit="1" customWidth="1"/>
    <col min="17" max="17" width="13" customWidth="1"/>
    <col min="18" max="18" width="14" customWidth="1"/>
    <col min="22" max="22" width="13.5703125" customWidth="1"/>
  </cols>
  <sheetData>
    <row r="1" spans="1:23" x14ac:dyDescent="0.25">
      <c r="J1" s="2" t="s">
        <v>29</v>
      </c>
      <c r="K1" t="s">
        <v>2</v>
      </c>
      <c r="L1">
        <v>1</v>
      </c>
      <c r="M1" t="s">
        <v>20</v>
      </c>
      <c r="N1">
        <v>1024</v>
      </c>
      <c r="O1" t="s">
        <v>3</v>
      </c>
      <c r="Q1" t="s">
        <v>62</v>
      </c>
      <c r="R1" t="s">
        <v>63</v>
      </c>
      <c r="V1" t="s">
        <v>64</v>
      </c>
      <c r="W1">
        <f>M4/N1</f>
        <v>268435456</v>
      </c>
    </row>
    <row r="2" spans="1:23" x14ac:dyDescent="0.25">
      <c r="Q2" s="3" t="s">
        <v>65</v>
      </c>
    </row>
    <row r="3" spans="1:23" x14ac:dyDescent="0.25">
      <c r="K3" t="s">
        <v>58</v>
      </c>
      <c r="Q3" t="s">
        <v>62</v>
      </c>
      <c r="R3">
        <f>4*W1</f>
        <v>1073741824</v>
      </c>
      <c r="S3" t="s">
        <v>3</v>
      </c>
      <c r="T3">
        <f>R3/POWER(2,30)</f>
        <v>1</v>
      </c>
      <c r="U3" t="s">
        <v>26</v>
      </c>
    </row>
    <row r="4" spans="1:23" x14ac:dyDescent="0.25">
      <c r="K4" s="1" t="s">
        <v>59</v>
      </c>
      <c r="L4" s="1"/>
      <c r="M4" s="5">
        <f>B8*N1</f>
        <v>274877906944</v>
      </c>
      <c r="N4" s="1" t="s">
        <v>3</v>
      </c>
      <c r="O4" s="6" t="s">
        <v>60</v>
      </c>
      <c r="P4" s="1"/>
    </row>
    <row r="5" spans="1:23" x14ac:dyDescent="0.25">
      <c r="K5" s="1"/>
      <c r="L5" s="1"/>
      <c r="M5" s="1">
        <f>M4/POWER(2,30)</f>
        <v>256</v>
      </c>
      <c r="N5" s="1" t="s">
        <v>26</v>
      </c>
      <c r="O5" s="1"/>
      <c r="P5" s="1"/>
      <c r="Q5" t="s">
        <v>67</v>
      </c>
    </row>
    <row r="6" spans="1:23" x14ac:dyDescent="0.25">
      <c r="Q6" s="1" t="s">
        <v>66</v>
      </c>
      <c r="R6" s="1"/>
      <c r="S6" s="1">
        <f>M5-(T3*2)</f>
        <v>254</v>
      </c>
      <c r="T6" s="1" t="s">
        <v>26</v>
      </c>
    </row>
    <row r="7" spans="1:23" x14ac:dyDescent="0.25">
      <c r="A7" t="s">
        <v>56</v>
      </c>
      <c r="B7">
        <v>512</v>
      </c>
      <c r="C7" t="s">
        <v>26</v>
      </c>
      <c r="D7" s="3">
        <f>POWER(2,30)*B7</f>
        <v>549755813888</v>
      </c>
      <c r="E7" t="s">
        <v>3</v>
      </c>
    </row>
    <row r="8" spans="1:23" x14ac:dyDescent="0.25">
      <c r="A8" t="s">
        <v>27</v>
      </c>
      <c r="B8">
        <f>POWER(2,28)</f>
        <v>268435456</v>
      </c>
      <c r="C8" t="s">
        <v>3</v>
      </c>
      <c r="D8" t="s">
        <v>57</v>
      </c>
      <c r="J8" s="2" t="s">
        <v>35</v>
      </c>
      <c r="K8" t="s">
        <v>2</v>
      </c>
      <c r="L8">
        <v>4</v>
      </c>
      <c r="M8" t="s">
        <v>20</v>
      </c>
      <c r="N8">
        <f>1024*4</f>
        <v>4096</v>
      </c>
      <c r="O8" t="s">
        <v>3</v>
      </c>
      <c r="Q8" t="s">
        <v>62</v>
      </c>
      <c r="R8" t="s">
        <v>63</v>
      </c>
      <c r="V8" t="s">
        <v>64</v>
      </c>
      <c r="W8">
        <f>M14/N8</f>
        <v>134217728</v>
      </c>
    </row>
    <row r="9" spans="1:23" x14ac:dyDescent="0.25">
      <c r="Q9" s="3" t="s">
        <v>65</v>
      </c>
    </row>
    <row r="10" spans="1:23" x14ac:dyDescent="0.25">
      <c r="K10" t="s">
        <v>58</v>
      </c>
      <c r="Q10" t="s">
        <v>62</v>
      </c>
      <c r="R10">
        <f>4*W8</f>
        <v>536870912</v>
      </c>
      <c r="S10" t="s">
        <v>3</v>
      </c>
      <c r="T10">
        <f>R10/POWER(2,30)</f>
        <v>0.5</v>
      </c>
      <c r="U10" t="s">
        <v>26</v>
      </c>
    </row>
    <row r="11" spans="1:23" x14ac:dyDescent="0.25">
      <c r="K11" s="1" t="s">
        <v>59</v>
      </c>
      <c r="L11" s="1"/>
      <c r="M11" s="5">
        <f>B8*N8</f>
        <v>1099511627776</v>
      </c>
      <c r="N11" s="1" t="s">
        <v>3</v>
      </c>
      <c r="O11" s="6"/>
      <c r="P11" s="1"/>
    </row>
    <row r="12" spans="1:23" x14ac:dyDescent="0.25">
      <c r="K12" s="1"/>
      <c r="L12" s="1"/>
      <c r="M12" s="1">
        <f>M11/POWER(2,30)</f>
        <v>1024</v>
      </c>
      <c r="N12" s="1" t="s">
        <v>26</v>
      </c>
      <c r="O12" s="1"/>
      <c r="P12" s="1"/>
      <c r="Q12" t="s">
        <v>67</v>
      </c>
    </row>
    <row r="13" spans="1:23" x14ac:dyDescent="0.25">
      <c r="K13" s="1" t="s">
        <v>61</v>
      </c>
      <c r="L13" s="1"/>
      <c r="M13" s="1">
        <v>512</v>
      </c>
      <c r="N13" s="1" t="s">
        <v>26</v>
      </c>
      <c r="Q13" s="1" t="s">
        <v>66</v>
      </c>
      <c r="R13" s="1"/>
      <c r="S13" s="1">
        <f>M13-(T10*2)</f>
        <v>511</v>
      </c>
      <c r="T13" s="1" t="s">
        <v>26</v>
      </c>
    </row>
    <row r="14" spans="1:23" x14ac:dyDescent="0.25">
      <c r="M14" s="5">
        <f>M13*POWER(2,30)</f>
        <v>549755813888</v>
      </c>
      <c r="N14" s="1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1370-6B99-4E0D-BA96-C29DCB6FAAFC}">
  <dimension ref="A3"/>
  <sheetViews>
    <sheetView workbookViewId="0">
      <selection activeCell="A3" sqref="A3"/>
    </sheetView>
  </sheetViews>
  <sheetFormatPr baseColWidth="10" defaultRowHeight="15" x14ac:dyDescent="0.25"/>
  <sheetData>
    <row r="3" spans="1:1" x14ac:dyDescent="0.25">
      <c r="A3" s="1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E8CC-2077-4614-B591-90CD70E8BAFD}">
  <dimension ref="A1:P10"/>
  <sheetViews>
    <sheetView workbookViewId="0">
      <selection activeCell="K1" sqref="K1"/>
    </sheetView>
  </sheetViews>
  <sheetFormatPr baseColWidth="10" defaultRowHeight="15" x14ac:dyDescent="0.25"/>
  <cols>
    <col min="10" max="10" width="3.28515625" style="2" customWidth="1"/>
    <col min="12" max="12" width="14.42578125" customWidth="1"/>
    <col min="13" max="13" width="18.140625" bestFit="1" customWidth="1"/>
    <col min="15" max="15" width="12" bestFit="1" customWidth="1"/>
  </cols>
  <sheetData>
    <row r="1" spans="1:16" x14ac:dyDescent="0.25">
      <c r="J1" s="2" t="s">
        <v>29</v>
      </c>
      <c r="K1" t="s">
        <v>73</v>
      </c>
    </row>
    <row r="2" spans="1:16" x14ac:dyDescent="0.25">
      <c r="K2" s="1" t="s">
        <v>72</v>
      </c>
      <c r="L2" s="1"/>
      <c r="M2" s="1">
        <f>12*D8</f>
        <v>12288</v>
      </c>
      <c r="N2" s="1" t="s">
        <v>3</v>
      </c>
      <c r="O2" s="1">
        <f>M2/POWER(2,10)</f>
        <v>12</v>
      </c>
      <c r="P2" s="1" t="s">
        <v>20</v>
      </c>
    </row>
    <row r="4" spans="1:16" x14ac:dyDescent="0.25">
      <c r="J4" s="2" t="s">
        <v>35</v>
      </c>
      <c r="K4" t="s">
        <v>73</v>
      </c>
    </row>
    <row r="5" spans="1:16" x14ac:dyDescent="0.25">
      <c r="K5" s="1" t="s">
        <v>72</v>
      </c>
      <c r="L5" s="1"/>
      <c r="M5" s="1">
        <f>(12+(1*C10))*D8</f>
        <v>274432</v>
      </c>
      <c r="N5" s="1" t="s">
        <v>3</v>
      </c>
      <c r="O5" s="1">
        <f>M5/POWER(2,10)</f>
        <v>268</v>
      </c>
      <c r="P5" s="1" t="s">
        <v>20</v>
      </c>
    </row>
    <row r="7" spans="1:16" x14ac:dyDescent="0.25">
      <c r="J7" s="2" t="s">
        <v>40</v>
      </c>
      <c r="K7" t="s">
        <v>73</v>
      </c>
    </row>
    <row r="8" spans="1:16" x14ac:dyDescent="0.25">
      <c r="A8" t="s">
        <v>68</v>
      </c>
      <c r="B8">
        <v>1</v>
      </c>
      <c r="C8" t="s">
        <v>20</v>
      </c>
      <c r="D8">
        <v>1024</v>
      </c>
      <c r="E8" t="s">
        <v>3</v>
      </c>
      <c r="K8" s="1" t="s">
        <v>72</v>
      </c>
      <c r="L8" s="1"/>
      <c r="M8" s="5">
        <f>(12+(1*POWER(C10,2))+(1*POWER(C10,3)))*D8</f>
        <v>17246990336</v>
      </c>
      <c r="N8" s="1" t="s">
        <v>3</v>
      </c>
      <c r="O8" s="1">
        <f>M8/POWER(2,10)</f>
        <v>16842764</v>
      </c>
      <c r="P8" s="1" t="s">
        <v>20</v>
      </c>
    </row>
    <row r="9" spans="1:16" x14ac:dyDescent="0.25">
      <c r="A9" t="s">
        <v>69</v>
      </c>
      <c r="B9">
        <v>4</v>
      </c>
      <c r="C9" t="s">
        <v>3</v>
      </c>
    </row>
    <row r="10" spans="1:16" x14ac:dyDescent="0.25">
      <c r="B10" s="7" t="s">
        <v>70</v>
      </c>
      <c r="C10">
        <f>D8/B9</f>
        <v>256</v>
      </c>
      <c r="D10" t="s">
        <v>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1CA6-4AA3-4052-A432-1D122022008D}">
  <dimension ref="A1:O17"/>
  <sheetViews>
    <sheetView workbookViewId="0">
      <selection activeCell="B17" sqref="B17"/>
    </sheetView>
  </sheetViews>
  <sheetFormatPr baseColWidth="10" defaultRowHeight="15" x14ac:dyDescent="0.25"/>
  <cols>
    <col min="1" max="1" width="3.5703125" style="2" customWidth="1"/>
    <col min="3" max="3" width="14.42578125" customWidth="1"/>
    <col min="6" max="6" width="12" bestFit="1" customWidth="1"/>
    <col min="7" max="7" width="11.85546875" bestFit="1" customWidth="1"/>
  </cols>
  <sheetData>
    <row r="1" spans="1:15" x14ac:dyDescent="0.25">
      <c r="K1" t="s">
        <v>68</v>
      </c>
      <c r="L1">
        <v>1</v>
      </c>
      <c r="M1" t="s">
        <v>20</v>
      </c>
      <c r="N1">
        <v>1024</v>
      </c>
      <c r="O1" t="s">
        <v>3</v>
      </c>
    </row>
    <row r="2" spans="1:15" x14ac:dyDescent="0.25">
      <c r="K2" t="s">
        <v>74</v>
      </c>
      <c r="L2">
        <v>8</v>
      </c>
      <c r="M2" t="s">
        <v>3</v>
      </c>
    </row>
    <row r="3" spans="1:15" x14ac:dyDescent="0.25">
      <c r="K3" t="s">
        <v>75</v>
      </c>
      <c r="M3">
        <f>N1/L2</f>
        <v>128</v>
      </c>
    </row>
    <row r="8" spans="1:15" x14ac:dyDescent="0.25">
      <c r="A8" s="2" t="s">
        <v>29</v>
      </c>
      <c r="B8" t="s">
        <v>13</v>
      </c>
      <c r="D8">
        <v>30</v>
      </c>
      <c r="E8" t="s">
        <v>14</v>
      </c>
      <c r="F8">
        <f>30*POWER(2,20)</f>
        <v>31457280</v>
      </c>
      <c r="G8" t="s">
        <v>3</v>
      </c>
    </row>
    <row r="9" spans="1:15" x14ac:dyDescent="0.25">
      <c r="B9" t="s">
        <v>76</v>
      </c>
    </row>
    <row r="10" spans="1:15" x14ac:dyDescent="0.25">
      <c r="B10" t="s">
        <v>73</v>
      </c>
    </row>
    <row r="11" spans="1:15" x14ac:dyDescent="0.25">
      <c r="B11" t="s">
        <v>77</v>
      </c>
      <c r="D11">
        <f>10*N1</f>
        <v>10240</v>
      </c>
      <c r="E11" t="s">
        <v>3</v>
      </c>
      <c r="F11" t="s">
        <v>79</v>
      </c>
      <c r="G11" s="8" t="str">
        <f>IF(D11&gt;=F$8,"Si", "No")</f>
        <v>No</v>
      </c>
    </row>
    <row r="12" spans="1:15" x14ac:dyDescent="0.25">
      <c r="B12" s="1" t="s">
        <v>78</v>
      </c>
    </row>
    <row r="13" spans="1:15" x14ac:dyDescent="0.25">
      <c r="B13" t="s">
        <v>73</v>
      </c>
    </row>
    <row r="14" spans="1:15" x14ac:dyDescent="0.25">
      <c r="B14" t="s">
        <v>77</v>
      </c>
      <c r="D14">
        <f>((1*POWER(M3,3)))*N1</f>
        <v>2147483648</v>
      </c>
      <c r="E14" t="s">
        <v>3</v>
      </c>
      <c r="F14" t="s">
        <v>79</v>
      </c>
      <c r="G14" s="8" t="str">
        <f>IF(D14&gt;=F$8,"Si", "No")</f>
        <v>Si</v>
      </c>
    </row>
    <row r="16" spans="1:15" x14ac:dyDescent="0.25">
      <c r="A16" s="2" t="s">
        <v>35</v>
      </c>
      <c r="B16" t="s">
        <v>80</v>
      </c>
      <c r="D16">
        <v>4</v>
      </c>
      <c r="E16" t="s">
        <v>20</v>
      </c>
      <c r="F16">
        <f>1024*D16</f>
        <v>4096</v>
      </c>
      <c r="G16" t="s">
        <v>3</v>
      </c>
    </row>
    <row r="17" spans="2:2" x14ac:dyDescent="0.25">
      <c r="B17" s="1" t="s">
        <v>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4888-388D-4186-B6B0-6ABCFB876106}">
  <dimension ref="A1:O29"/>
  <sheetViews>
    <sheetView workbookViewId="0">
      <selection activeCell="B8" sqref="B8:B9"/>
    </sheetView>
  </sheetViews>
  <sheetFormatPr baseColWidth="10" defaultRowHeight="15" x14ac:dyDescent="0.25"/>
  <cols>
    <col min="1" max="1" width="3.5703125" style="2" customWidth="1"/>
    <col min="3" max="3" width="14.5703125" customWidth="1"/>
  </cols>
  <sheetData>
    <row r="1" spans="1:15" x14ac:dyDescent="0.25">
      <c r="K1" t="s">
        <v>68</v>
      </c>
      <c r="L1">
        <v>4</v>
      </c>
      <c r="M1" t="s">
        <v>20</v>
      </c>
      <c r="N1">
        <f>1024*L1</f>
        <v>4096</v>
      </c>
      <c r="O1" t="s">
        <v>3</v>
      </c>
    </row>
    <row r="2" spans="1:15" x14ac:dyDescent="0.25">
      <c r="K2" t="s">
        <v>74</v>
      </c>
      <c r="L2">
        <v>8</v>
      </c>
      <c r="M2" t="s">
        <v>3</v>
      </c>
    </row>
    <row r="3" spans="1:15" x14ac:dyDescent="0.25">
      <c r="K3" t="s">
        <v>75</v>
      </c>
      <c r="M3">
        <f>N1/L2</f>
        <v>512</v>
      </c>
    </row>
    <row r="6" spans="1:15" x14ac:dyDescent="0.25">
      <c r="A6" s="2" t="s">
        <v>29</v>
      </c>
      <c r="B6" t="s">
        <v>82</v>
      </c>
      <c r="C6">
        <v>16777227</v>
      </c>
    </row>
    <row r="7" spans="1:15" x14ac:dyDescent="0.25">
      <c r="B7" t="s">
        <v>83</v>
      </c>
    </row>
    <row r="8" spans="1:15" x14ac:dyDescent="0.25">
      <c r="B8" t="s">
        <v>73</v>
      </c>
    </row>
    <row r="9" spans="1:15" x14ac:dyDescent="0.25">
      <c r="B9" t="s">
        <v>77</v>
      </c>
      <c r="D9">
        <f xml:space="preserve"> 12*N1</f>
        <v>49152</v>
      </c>
      <c r="E9" t="s">
        <v>3</v>
      </c>
      <c r="G9" s="9" t="s">
        <v>84</v>
      </c>
      <c r="H9" s="2" t="str">
        <f>IF(D9&gt;=C$6,"Si","No")</f>
        <v>No</v>
      </c>
    </row>
    <row r="10" spans="1:15" x14ac:dyDescent="0.25">
      <c r="B10" t="s">
        <v>85</v>
      </c>
    </row>
    <row r="11" spans="1:15" x14ac:dyDescent="0.25">
      <c r="B11" t="s">
        <v>73</v>
      </c>
    </row>
    <row r="12" spans="1:15" x14ac:dyDescent="0.25">
      <c r="B12" t="s">
        <v>77</v>
      </c>
      <c r="D12">
        <f>(12+(1*M3))*N1</f>
        <v>2146304</v>
      </c>
      <c r="E12" t="s">
        <v>3</v>
      </c>
      <c r="G12" s="9" t="s">
        <v>84</v>
      </c>
      <c r="H12" s="2" t="str">
        <f>IF(D12&gt;=C$6,"Si","No")</f>
        <v>No</v>
      </c>
    </row>
    <row r="13" spans="1:15" x14ac:dyDescent="0.25">
      <c r="B13" t="s">
        <v>86</v>
      </c>
    </row>
    <row r="14" spans="1:15" x14ac:dyDescent="0.25">
      <c r="B14" t="s">
        <v>73</v>
      </c>
    </row>
    <row r="15" spans="1:15" x14ac:dyDescent="0.25">
      <c r="B15" t="s">
        <v>77</v>
      </c>
      <c r="D15">
        <f>(12+(1*M3)+(1*POWER(M3,2)))*N1</f>
        <v>1075888128</v>
      </c>
      <c r="E15" t="s">
        <v>3</v>
      </c>
      <c r="G15" s="9" t="s">
        <v>84</v>
      </c>
      <c r="H15" s="2" t="str">
        <f>IF(D15&gt;=C$6,"Si","No")</f>
        <v>Si</v>
      </c>
    </row>
    <row r="16" spans="1:15" x14ac:dyDescent="0.25">
      <c r="G16" s="1" t="s">
        <v>88</v>
      </c>
    </row>
    <row r="18" spans="1:11" x14ac:dyDescent="0.25">
      <c r="A18" s="2" t="s">
        <v>35</v>
      </c>
      <c r="B18" t="s">
        <v>82</v>
      </c>
      <c r="C18">
        <v>250180</v>
      </c>
      <c r="E18" t="s">
        <v>90</v>
      </c>
      <c r="F18">
        <f>C18/N1</f>
        <v>61.0791015625</v>
      </c>
    </row>
    <row r="19" spans="1:11" x14ac:dyDescent="0.25">
      <c r="B19" t="s">
        <v>83</v>
      </c>
    </row>
    <row r="20" spans="1:11" x14ac:dyDescent="0.25">
      <c r="B20" t="s">
        <v>73</v>
      </c>
    </row>
    <row r="21" spans="1:11" x14ac:dyDescent="0.25">
      <c r="B21" t="s">
        <v>77</v>
      </c>
      <c r="D21">
        <f>12*N1</f>
        <v>49152</v>
      </c>
      <c r="E21" t="s">
        <v>3</v>
      </c>
      <c r="G21" s="9" t="s">
        <v>84</v>
      </c>
      <c r="H21" s="2" t="str">
        <f>IF(D21&gt;=C$18,"Si","No")</f>
        <v>No</v>
      </c>
      <c r="J21" t="s">
        <v>89</v>
      </c>
      <c r="K21">
        <f>D21/N1</f>
        <v>12</v>
      </c>
    </row>
    <row r="22" spans="1:11" x14ac:dyDescent="0.25">
      <c r="B22" t="s">
        <v>87</v>
      </c>
    </row>
    <row r="23" spans="1:11" x14ac:dyDescent="0.25">
      <c r="B23" t="s">
        <v>73</v>
      </c>
    </row>
    <row r="24" spans="1:11" x14ac:dyDescent="0.25">
      <c r="B24" t="s">
        <v>77</v>
      </c>
      <c r="D24">
        <f>(12+(1*M3))*N1</f>
        <v>2146304</v>
      </c>
      <c r="E24" t="s">
        <v>3</v>
      </c>
      <c r="G24" s="9" t="s">
        <v>84</v>
      </c>
      <c r="H24" s="2" t="str">
        <f>IF(D24&gt;=C$18,"Si","No")</f>
        <v>Si</v>
      </c>
      <c r="J24" t="s">
        <v>89</v>
      </c>
      <c r="K24">
        <f>(D24/N1)-K21</f>
        <v>512</v>
      </c>
    </row>
    <row r="26" spans="1:11" x14ac:dyDescent="0.25">
      <c r="G26" t="s">
        <v>91</v>
      </c>
    </row>
    <row r="27" spans="1:11" x14ac:dyDescent="0.25">
      <c r="G27" t="s">
        <v>92</v>
      </c>
    </row>
    <row r="28" spans="1:11" x14ac:dyDescent="0.25">
      <c r="G28" t="s">
        <v>94</v>
      </c>
    </row>
    <row r="29" spans="1:11" x14ac:dyDescent="0.25">
      <c r="G29" s="1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dcterms:created xsi:type="dcterms:W3CDTF">2015-06-05T18:19:34Z</dcterms:created>
  <dcterms:modified xsi:type="dcterms:W3CDTF">2022-07-01T04:03:11Z</dcterms:modified>
</cp:coreProperties>
</file>