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Sistemas Operativos\Ejercicios\"/>
    </mc:Choice>
  </mc:AlternateContent>
  <xr:revisionPtr revIDLastSave="0" documentId="13_ncr:1_{71669065-C7ED-4181-B56F-5F23A5366DC2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5" l="1"/>
  <c r="M24" i="5" s="1"/>
  <c r="L14" i="5"/>
  <c r="M14" i="5" s="1"/>
  <c r="M13" i="5"/>
  <c r="L13" i="5"/>
  <c r="N9" i="3"/>
  <c r="N10" i="3" s="1"/>
  <c r="I10" i="3"/>
  <c r="B8" i="10"/>
  <c r="S7" i="10"/>
  <c r="S6" i="10"/>
  <c r="I7" i="10"/>
  <c r="P6" i="10"/>
  <c r="N6" i="10"/>
  <c r="B6" i="10"/>
  <c r="H19" i="9"/>
  <c r="I19" i="9"/>
  <c r="I12" i="9"/>
  <c r="H12" i="9"/>
  <c r="I11" i="9"/>
  <c r="H11" i="9"/>
  <c r="B9" i="9"/>
  <c r="B7" i="9"/>
  <c r="H9" i="8"/>
  <c r="G9" i="8"/>
  <c r="G8" i="8"/>
  <c r="H8" i="8" s="1"/>
  <c r="B10" i="8"/>
  <c r="G28" i="7"/>
  <c r="G27" i="7"/>
  <c r="K26" i="7"/>
  <c r="I26" i="7"/>
  <c r="G24" i="7"/>
  <c r="K23" i="7"/>
  <c r="I23" i="7"/>
  <c r="K20" i="7"/>
  <c r="I20" i="7"/>
  <c r="G21" i="7"/>
  <c r="G18" i="7"/>
  <c r="G16" i="7"/>
  <c r="G15" i="7"/>
  <c r="K14" i="7"/>
  <c r="I14" i="7"/>
  <c r="G12" i="7"/>
  <c r="B10" i="7"/>
  <c r="G10" i="7"/>
  <c r="L23" i="5"/>
  <c r="M23" i="5"/>
  <c r="C12" i="3"/>
  <c r="B8" i="5"/>
  <c r="G10" i="4"/>
  <c r="C10" i="4"/>
  <c r="C9" i="4"/>
  <c r="I11" i="3"/>
  <c r="D11" i="3"/>
  <c r="D10" i="3"/>
  <c r="C8" i="3"/>
  <c r="L9" i="2"/>
  <c r="L8" i="2"/>
</calcChain>
</file>

<file path=xl/sharedStrings.xml><?xml version="1.0" encoding="utf-8"?>
<sst xmlns="http://schemas.openxmlformats.org/spreadsheetml/2006/main" count="262" uniqueCount="124">
  <si>
    <t>Tiene asignación de clusters encadenado</t>
  </si>
  <si>
    <t>A)</t>
  </si>
  <si>
    <t>Espacio máximo direccionable = Cantidad máxima de punteros * Tamaño de bloque</t>
  </si>
  <si>
    <t>Cantidad máxima de punteros</t>
  </si>
  <si>
    <t>Fat 12 bits</t>
  </si>
  <si>
    <t>bytes</t>
  </si>
  <si>
    <t>Tamaño de bloque</t>
  </si>
  <si>
    <t>8KiB</t>
  </si>
  <si>
    <t>Espacio máximo direccionable = 4096 bytes * 8192 bytes</t>
  </si>
  <si>
    <t>2^10</t>
  </si>
  <si>
    <t>KiB</t>
  </si>
  <si>
    <t>2^20</t>
  </si>
  <si>
    <t>MiB</t>
  </si>
  <si>
    <t>2^30</t>
  </si>
  <si>
    <t>GiB</t>
  </si>
  <si>
    <t>2^40</t>
  </si>
  <si>
    <t>TiB</t>
  </si>
  <si>
    <t>Espacio máximo direccionable = 33554432 bytes = 32MiB</t>
  </si>
  <si>
    <t>B)</t>
  </si>
  <si>
    <t>128MiB = 4096 bytes * Tamaño de bloque</t>
  </si>
  <si>
    <t>32768 bytes = 32KiB  = Tamaño de bloque</t>
  </si>
  <si>
    <t>Expandiendo el tamaño de bloque a 32KiB, si se mantiene la versión de FAT 12</t>
  </si>
  <si>
    <t>C)</t>
  </si>
  <si>
    <t>128MiB = Cantidad máxima de punteros * 8192 bytes</t>
  </si>
  <si>
    <t>16384 byes = 16 KiB = Cantidad máxima de punteros</t>
  </si>
  <si>
    <t>Actualizando a una versión de FAT16 con 16 bits de direccionamiento</t>
  </si>
  <si>
    <t>1. Es más eficiente la solución en la que se actualiza a FAT16, dado que si se agranda mucho el tamaño de bloque habrá mayor fragmentación interna.</t>
  </si>
  <si>
    <t>2. Es más eficiente la solución en la que se agranda el tamaño de bloque, ya con la otra la tabla de administración sería más grande y tomaría más tiempo recorrerla.</t>
  </si>
  <si>
    <t>FAT32</t>
  </si>
  <si>
    <t>256MiB</t>
  </si>
  <si>
    <t>Tamaño disco</t>
  </si>
  <si>
    <t>8GiB</t>
  </si>
  <si>
    <t>4KiB</t>
  </si>
  <si>
    <t>Tamaño cluster</t>
  </si>
  <si>
    <t>Entradas</t>
  </si>
  <si>
    <t>Puntero de tabla FAT32</t>
  </si>
  <si>
    <t>Tamaño total FAT</t>
  </si>
  <si>
    <t>Porcentaje de disco ocupado</t>
  </si>
  <si>
    <t>Bits totales de la FAT32</t>
  </si>
  <si>
    <t>Bits utilizados de la FAT32</t>
  </si>
  <si>
    <t>Bits desperdiciados</t>
  </si>
  <si>
    <t>Disco</t>
  </si>
  <si>
    <t>4 GiB</t>
  </si>
  <si>
    <t>FAT 16</t>
  </si>
  <si>
    <t>-</t>
  </si>
  <si>
    <t>Tamaño disco / Tamaño cluster = Cantidad de clusters</t>
  </si>
  <si>
    <t>bytes = Tamaño cluster</t>
  </si>
  <si>
    <t>64 KiB = Tamaño cluster</t>
  </si>
  <si>
    <t>Archivo 3: 1048576 bytes</t>
  </si>
  <si>
    <t>Archivo 2: 20480 bytes</t>
  </si>
  <si>
    <t>Archivo 1: 1024 bytes</t>
  </si>
  <si>
    <t>Ocupa 64 KiB</t>
  </si>
  <si>
    <t>Ocupa 16 clusters</t>
  </si>
  <si>
    <t>1024 KiB</t>
  </si>
  <si>
    <t>La fragmentación interna. Podemos ver, por ejemplo, que en el primer archivo se desperdician más de 60.000 bytes.</t>
  </si>
  <si>
    <t>512 GiB</t>
  </si>
  <si>
    <t>68719476736 bytes</t>
  </si>
  <si>
    <t>FAT 32</t>
  </si>
  <si>
    <t>Cluster</t>
  </si>
  <si>
    <t>1 KiB</t>
  </si>
  <si>
    <t>1024 bytes</t>
  </si>
  <si>
    <t>Máximo espacio direccionable = Cantidad de punteros máxima * Tamaño de bloque</t>
  </si>
  <si>
    <t>Máximo espacio direccionable = 268435456 bytes * 1024 bytes</t>
  </si>
  <si>
    <t>Máximo espacio direccionable = 256 GiB</t>
  </si>
  <si>
    <t>Máximo espacio direccionable teórico</t>
  </si>
  <si>
    <t>256 GiB</t>
  </si>
  <si>
    <t>Máximo espacio direccionable real</t>
  </si>
  <si>
    <t>Tamaño máximo de archivo</t>
  </si>
  <si>
    <t>4 KiB</t>
  </si>
  <si>
    <t>4096 bytes</t>
  </si>
  <si>
    <t>Máximo espacio direccionable = 268435456 bytes * 4096 bytes</t>
  </si>
  <si>
    <t>Máximo espacio direccionable = 1 TiB</t>
  </si>
  <si>
    <t>1 TiB</t>
  </si>
  <si>
    <t>254 GiB</t>
  </si>
  <si>
    <t>Tamaño FAT</t>
  </si>
  <si>
    <t>Entrada</t>
  </si>
  <si>
    <t>511 GiB</t>
  </si>
  <si>
    <t>Tiene un tipo de asignación indexada</t>
  </si>
  <si>
    <t>Bloques</t>
  </si>
  <si>
    <t>Punteros</t>
  </si>
  <si>
    <t>Tamaño máximo teórico de un archivo =</t>
  </si>
  <si>
    <t>(PD + PIS + PID + PIT)</t>
  </si>
  <si>
    <t>*</t>
  </si>
  <si>
    <t>Tamaño del bloque</t>
  </si>
  <si>
    <t>Punteros por bloque</t>
  </si>
  <si>
    <t>Puntero directo</t>
  </si>
  <si>
    <t>Puntero indirecto simple</t>
  </si>
  <si>
    <t>Punteros directo</t>
  </si>
  <si>
    <t>Punteros indirecto simple =</t>
  </si>
  <si>
    <t>PIS</t>
  </si>
  <si>
    <t>Tamaño bloque</t>
  </si>
  <si>
    <t>Tamaño máximo teórico de un archivo=</t>
  </si>
  <si>
    <t>Punteros indirecto doble =</t>
  </si>
  <si>
    <t>PID</t>
  </si>
  <si>
    <t>Punteros indirecto triple =</t>
  </si>
  <si>
    <t>2 puntero indirecto doble</t>
  </si>
  <si>
    <t>1 puntero indirecto triple</t>
  </si>
  <si>
    <t>No, no sería eficiente. Porque se requieren 3 accesos a disco para poder leer un bloque.</t>
  </si>
  <si>
    <t>Bloque a leer = 16777227 / 4096 = 4096</t>
  </si>
  <si>
    <t>Cantidad</t>
  </si>
  <si>
    <t>Bloques a los que apunta</t>
  </si>
  <si>
    <t>Bloque al que llega</t>
  </si>
  <si>
    <t>Puntero indirecto doble</t>
  </si>
  <si>
    <t>Accede a 2 bloques de punteros y 1 bloque de datos = 3 accesos</t>
  </si>
  <si>
    <t>Bloque a leer = 250180 / 4096 = 61</t>
  </si>
  <si>
    <t>Accede a 62 bloques de datos y 1 bloque de punteros = 63 bloques de datos</t>
  </si>
  <si>
    <t>Tamaño máximo teórico</t>
  </si>
  <si>
    <t>=</t>
  </si>
  <si>
    <t>(</t>
  </si>
  <si>
    <t>PD</t>
  </si>
  <si>
    <t>+</t>
  </si>
  <si>
    <t>PIT</t>
  </si>
  <si>
    <t>)</t>
  </si>
  <si>
    <t>1TiB (aprox)</t>
  </si>
  <si>
    <t>Tamaño máximo real</t>
  </si>
  <si>
    <t>Un soft link, ya que el otro volumen podría estar en otro FS</t>
  </si>
  <si>
    <t>2 archivos</t>
  </si>
  <si>
    <t>En este caso podría utilizarse un hard link, pero seguiría optando por el soft link ya que el hard estaría generando otro archivo idéntico</t>
  </si>
  <si>
    <t>D)</t>
  </si>
  <si>
    <t>El soft link queda referenciando a un archivo que no existe, por lo tanto no podrá abrirse</t>
  </si>
  <si>
    <t>Perdería el link ya que no podría referenciar a la versión a la que debe apuntar</t>
  </si>
  <si>
    <t>Además de perder el archivo también pierdo el link y, por ende, todos los datos</t>
  </si>
  <si>
    <t>E)</t>
  </si>
  <si>
    <t>Suponiendo que usé hard link, pierdo los datos de uno de los archivos pero aún siguen estando en el hard link y son accesibles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</si>
</sst>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3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1" fillId="2" borderId="5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1" fontId="0" fillId="0" borderId="2" xfId="0" applyNumberFormat="1" applyBorder="1"/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8" xfId="0" applyFont="1" applyFill="1" applyBorder="1" applyAlignment="1"/>
    <xf numFmtId="0" fontId="1" fillId="2" borderId="7" xfId="0" applyFont="1" applyFill="1" applyBorder="1" applyAlignment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0</xdr:colOff>
      <xdr:row>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12B254-B70E-4F1D-80C2-FE56588A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705599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38100</xdr:colOff>
      <xdr:row>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1FB892-B1FD-469B-85B1-785E1A8A9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5810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714375</xdr:colOff>
      <xdr:row>12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B0B280-A7B6-406B-BD1B-90E13EE6A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810375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485775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A61D9A-9D6D-4708-920A-9A4BC5B4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76975" cy="118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685799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456BDB-165E-4423-870C-67F39F5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4" cy="1162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933450</xdr:colOff>
      <xdr:row>6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AC731A-256D-4D94-B95E-D561552F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13239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152400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E2D4E7-23E8-4477-9275-7A5298EE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7525" cy="971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334166</xdr:colOff>
      <xdr:row>1</xdr:row>
      <xdr:rowOff>38132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9341ED-41D8-40E2-B796-48CDB84E2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8166" cy="2286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771526</xdr:colOff>
      <xdr:row>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B57B13-D123-4633-8704-25A2D568B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96100" cy="11715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247649</xdr:colOff>
      <xdr:row>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3C51CC-F042-4FAC-A58C-07C1B7EF2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48474" cy="1162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467684</xdr:colOff>
      <xdr:row>5</xdr:row>
      <xdr:rowOff>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0BC11E-7D5B-4164-9375-62018FF09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8484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5"/>
  <sheetViews>
    <sheetView workbookViewId="0">
      <selection activeCell="D9" sqref="D9"/>
    </sheetView>
  </sheetViews>
  <sheetFormatPr baseColWidth="10" defaultColWidth="9.140625" defaultRowHeight="15" x14ac:dyDescent="0.25"/>
  <sheetData>
    <row r="5" spans="1:4" x14ac:dyDescent="0.25">
      <c r="A5" s="23" t="s">
        <v>0</v>
      </c>
      <c r="B5" s="23"/>
      <c r="C5" s="23"/>
      <c r="D5" s="23"/>
    </row>
  </sheetData>
  <mergeCells count="1">
    <mergeCell ref="A5:D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01A-104F-47D2-AE42-3BA5673BB6EE}">
  <dimension ref="A5:S9"/>
  <sheetViews>
    <sheetView workbookViewId="0">
      <selection activeCell="P12" sqref="P12"/>
    </sheetView>
  </sheetViews>
  <sheetFormatPr baseColWidth="10" defaultRowHeight="15" x14ac:dyDescent="0.25"/>
  <cols>
    <col min="1" max="1" width="19.140625" style="30" customWidth="1"/>
    <col min="2" max="2" width="15.28515625" customWidth="1"/>
    <col min="7" max="7" width="22.28515625" style="30" customWidth="1"/>
    <col min="8" max="8" width="2.85546875" style="30" customWidth="1"/>
    <col min="9" max="9" width="2.140625" style="30" customWidth="1"/>
    <col min="10" max="10" width="6.140625" style="30" customWidth="1"/>
    <col min="11" max="11" width="2.5703125" customWidth="1"/>
    <col min="12" max="12" width="3.85546875" style="30" customWidth="1"/>
    <col min="13" max="13" width="2.7109375" style="30" customWidth="1"/>
    <col min="14" max="14" width="7.42578125" style="30" customWidth="1"/>
    <col min="15" max="15" width="2.85546875" style="30" customWidth="1"/>
    <col min="16" max="16" width="10.42578125" style="30" customWidth="1"/>
    <col min="17" max="17" width="2.85546875" style="30" customWidth="1"/>
    <col min="18" max="18" width="2.42578125" style="30" customWidth="1"/>
    <col min="19" max="19" width="17.42578125" style="30" customWidth="1"/>
  </cols>
  <sheetData>
    <row r="5" spans="1:19" x14ac:dyDescent="0.25">
      <c r="A5" s="1" t="s">
        <v>41</v>
      </c>
      <c r="B5" s="49">
        <v>10995116277760</v>
      </c>
      <c r="C5" s="3" t="s">
        <v>5</v>
      </c>
      <c r="D5" s="2">
        <v>10</v>
      </c>
      <c r="E5" s="3" t="s">
        <v>16</v>
      </c>
      <c r="G5" s="30" t="s">
        <v>106</v>
      </c>
      <c r="H5" s="30" t="s">
        <v>107</v>
      </c>
      <c r="I5" s="30" t="s">
        <v>108</v>
      </c>
      <c r="J5" s="46" t="s">
        <v>109</v>
      </c>
      <c r="K5" s="30" t="s">
        <v>110</v>
      </c>
      <c r="L5" s="30" t="s">
        <v>89</v>
      </c>
      <c r="M5" s="30" t="s">
        <v>110</v>
      </c>
      <c r="N5" s="30" t="s">
        <v>93</v>
      </c>
      <c r="O5" s="30" t="s">
        <v>110</v>
      </c>
      <c r="P5" s="30" t="s">
        <v>111</v>
      </c>
      <c r="Q5" s="30" t="s">
        <v>112</v>
      </c>
      <c r="R5" s="30" t="s">
        <v>82</v>
      </c>
      <c r="S5" s="30" t="s">
        <v>6</v>
      </c>
    </row>
    <row r="6" spans="1:19" x14ac:dyDescent="0.25">
      <c r="A6" s="1" t="s">
        <v>6</v>
      </c>
      <c r="B6" s="2">
        <f>4*1024</f>
        <v>4096</v>
      </c>
      <c r="C6" s="3" t="s">
        <v>5</v>
      </c>
      <c r="G6" s="30" t="s">
        <v>106</v>
      </c>
      <c r="H6" s="30" t="s">
        <v>107</v>
      </c>
      <c r="I6" s="30" t="s">
        <v>108</v>
      </c>
      <c r="J6" s="30">
        <v>10</v>
      </c>
      <c r="K6" s="30" t="s">
        <v>110</v>
      </c>
      <c r="L6" s="30">
        <v>0</v>
      </c>
      <c r="M6" s="30" t="s">
        <v>110</v>
      </c>
      <c r="N6" s="30">
        <f>POWER(B6/B7,2)*2</f>
        <v>524288</v>
      </c>
      <c r="O6" s="30" t="s">
        <v>110</v>
      </c>
      <c r="P6" s="30">
        <f>POWER(B6/B7,3)*2</f>
        <v>268435456</v>
      </c>
      <c r="Q6" s="30" t="s">
        <v>112</v>
      </c>
      <c r="R6" s="30" t="s">
        <v>82</v>
      </c>
      <c r="S6" s="30">
        <f>B6</f>
        <v>4096</v>
      </c>
    </row>
    <row r="7" spans="1:19" x14ac:dyDescent="0.25">
      <c r="A7" s="1" t="s">
        <v>79</v>
      </c>
      <c r="B7" s="2">
        <v>8</v>
      </c>
      <c r="C7" s="3" t="s">
        <v>5</v>
      </c>
      <c r="G7" s="30" t="s">
        <v>106</v>
      </c>
      <c r="H7" s="30" t="s">
        <v>107</v>
      </c>
      <c r="I7" s="45">
        <f>J6+L6+N6+P6</f>
        <v>268959754</v>
      </c>
      <c r="J7" s="45"/>
      <c r="K7" s="45"/>
      <c r="L7" s="45"/>
      <c r="M7" s="45"/>
      <c r="N7" s="45"/>
      <c r="O7" s="45"/>
      <c r="P7" s="45"/>
      <c r="Q7" s="45"/>
      <c r="R7" s="30" t="s">
        <v>82</v>
      </c>
      <c r="S7" s="30">
        <f>B6</f>
        <v>4096</v>
      </c>
    </row>
    <row r="8" spans="1:19" x14ac:dyDescent="0.25">
      <c r="A8" s="15" t="s">
        <v>84</v>
      </c>
      <c r="B8" s="28">
        <f>B6/B7</f>
        <v>512</v>
      </c>
      <c r="C8" s="29"/>
      <c r="G8" s="50" t="s">
        <v>106</v>
      </c>
      <c r="H8" s="51" t="s">
        <v>107</v>
      </c>
      <c r="I8" s="48" t="s">
        <v>113</v>
      </c>
      <c r="J8" s="48"/>
      <c r="K8" s="48"/>
      <c r="L8" s="48"/>
      <c r="M8" s="48"/>
      <c r="N8" s="48"/>
      <c r="O8" s="48"/>
      <c r="P8" s="48"/>
      <c r="Q8" s="48"/>
      <c r="R8" s="48"/>
      <c r="S8" s="52"/>
    </row>
    <row r="9" spans="1:19" x14ac:dyDescent="0.25">
      <c r="G9" s="5" t="s">
        <v>114</v>
      </c>
      <c r="H9" s="6" t="s">
        <v>107</v>
      </c>
      <c r="I9" s="28" t="s">
        <v>113</v>
      </c>
      <c r="J9" s="28"/>
      <c r="K9" s="28"/>
      <c r="L9" s="28"/>
      <c r="M9" s="28"/>
      <c r="N9" s="28"/>
      <c r="O9" s="28"/>
      <c r="P9" s="28"/>
      <c r="Q9" s="28"/>
      <c r="R9" s="28"/>
      <c r="S9" s="29"/>
    </row>
  </sheetData>
  <mergeCells count="4">
    <mergeCell ref="I7:Q7"/>
    <mergeCell ref="I8:S8"/>
    <mergeCell ref="I9:S9"/>
    <mergeCell ref="B8:C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A862-39CC-4409-8D3D-95384A45BE36}">
  <dimension ref="J2:Q10"/>
  <sheetViews>
    <sheetView workbookViewId="0">
      <selection activeCell="M16" sqref="M16"/>
    </sheetView>
  </sheetViews>
  <sheetFormatPr baseColWidth="10" defaultRowHeight="15" x14ac:dyDescent="0.25"/>
  <cols>
    <col min="10" max="10" width="2.42578125" style="8" customWidth="1"/>
    <col min="15" max="15" width="11.85546875" customWidth="1"/>
    <col min="16" max="16" width="13.42578125" customWidth="1"/>
  </cols>
  <sheetData>
    <row r="2" spans="10:17" x14ac:dyDescent="0.25">
      <c r="J2" s="8" t="s">
        <v>1</v>
      </c>
      <c r="K2" s="31" t="s">
        <v>115</v>
      </c>
      <c r="L2" s="32"/>
      <c r="M2" s="32"/>
      <c r="N2" s="32"/>
      <c r="O2" s="33"/>
    </row>
    <row r="3" spans="10:17" x14ac:dyDescent="0.25">
      <c r="J3" s="8" t="s">
        <v>18</v>
      </c>
      <c r="K3" s="19" t="s">
        <v>116</v>
      </c>
    </row>
    <row r="4" spans="10:17" ht="29.25" customHeight="1" x14ac:dyDescent="0.25">
      <c r="J4" s="8" t="s">
        <v>22</v>
      </c>
      <c r="K4" s="53" t="s">
        <v>117</v>
      </c>
      <c r="L4" s="54"/>
      <c r="M4" s="54"/>
      <c r="N4" s="54"/>
      <c r="O4" s="54"/>
      <c r="P4" s="54"/>
      <c r="Q4" s="55"/>
    </row>
    <row r="5" spans="10:17" x14ac:dyDescent="0.25">
      <c r="J5" s="8" t="s">
        <v>118</v>
      </c>
      <c r="K5" s="56" t="s">
        <v>119</v>
      </c>
      <c r="L5" s="57"/>
      <c r="M5" s="57"/>
      <c r="N5" s="57"/>
      <c r="O5" s="57"/>
      <c r="P5" s="57"/>
      <c r="Q5" s="58"/>
    </row>
    <row r="6" spans="10:17" x14ac:dyDescent="0.25">
      <c r="K6" s="56" t="s">
        <v>120</v>
      </c>
      <c r="L6" s="57"/>
      <c r="M6" s="57"/>
      <c r="N6" s="57"/>
      <c r="O6" s="57"/>
      <c r="P6" s="58"/>
    </row>
    <row r="7" spans="10:17" x14ac:dyDescent="0.25">
      <c r="K7" s="59" t="s">
        <v>121</v>
      </c>
      <c r="L7" s="60"/>
      <c r="M7" s="60"/>
      <c r="N7" s="60"/>
      <c r="O7" s="60"/>
      <c r="P7" s="64"/>
    </row>
    <row r="8" spans="10:17" ht="29.25" customHeight="1" x14ac:dyDescent="0.25">
      <c r="J8" s="8" t="s">
        <v>122</v>
      </c>
      <c r="K8" s="53" t="s">
        <v>123</v>
      </c>
      <c r="L8" s="54"/>
      <c r="M8" s="54"/>
      <c r="N8" s="54"/>
      <c r="O8" s="54"/>
      <c r="P8" s="54"/>
      <c r="Q8" s="55"/>
    </row>
    <row r="9" spans="10:17" ht="29.25" customHeight="1" x14ac:dyDescent="0.25">
      <c r="K9" s="53" t="s">
        <v>123</v>
      </c>
      <c r="L9" s="54"/>
      <c r="M9" s="54"/>
      <c r="N9" s="54"/>
      <c r="O9" s="54"/>
      <c r="P9" s="54"/>
      <c r="Q9" s="55"/>
    </row>
    <row r="10" spans="10:17" x14ac:dyDescent="0.25">
      <c r="K10" s="61" t="s">
        <v>121</v>
      </c>
      <c r="L10" s="62"/>
      <c r="M10" s="62"/>
      <c r="N10" s="62"/>
      <c r="O10" s="62"/>
      <c r="P10" s="63"/>
    </row>
  </sheetData>
  <mergeCells count="7">
    <mergeCell ref="K10:P10"/>
    <mergeCell ref="K4:Q4"/>
    <mergeCell ref="K5:Q5"/>
    <mergeCell ref="K6:P6"/>
    <mergeCell ref="K7:P7"/>
    <mergeCell ref="K8:Q8"/>
    <mergeCell ref="K9:Q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9AA8-293A-4833-BDC3-2D48E91E363D}">
  <dimension ref="A1:M20"/>
  <sheetViews>
    <sheetView workbookViewId="0">
      <selection activeCell="B18" sqref="B18:K18"/>
    </sheetView>
  </sheetViews>
  <sheetFormatPr baseColWidth="10" defaultRowHeight="15" x14ac:dyDescent="0.25"/>
  <cols>
    <col min="1" max="1" width="2.5703125" style="8" customWidth="1"/>
    <col min="2" max="2" width="13" customWidth="1"/>
    <col min="3" max="3" width="13.140625" customWidth="1"/>
    <col min="4" max="4" width="12.28515625" customWidth="1"/>
    <col min="5" max="5" width="11.5703125" customWidth="1"/>
    <col min="10" max="10" width="27.140625" customWidth="1"/>
    <col min="11" max="11" width="12" customWidth="1"/>
    <col min="12" max="12" width="11.85546875" bestFit="1" customWidth="1"/>
  </cols>
  <sheetData>
    <row r="1" spans="1:13" ht="15.75" thickBot="1" x14ac:dyDescent="0.3">
      <c r="K1" s="4" t="s">
        <v>9</v>
      </c>
      <c r="L1" s="4" t="s">
        <v>10</v>
      </c>
    </row>
    <row r="2" spans="1:13" ht="15.75" thickBot="1" x14ac:dyDescent="0.3">
      <c r="K2" s="4" t="s">
        <v>11</v>
      </c>
      <c r="L2" s="4" t="s">
        <v>12</v>
      </c>
    </row>
    <row r="3" spans="1:13" ht="15.75" thickBot="1" x14ac:dyDescent="0.3">
      <c r="K3" s="4" t="s">
        <v>13</v>
      </c>
      <c r="L3" s="4" t="s">
        <v>14</v>
      </c>
    </row>
    <row r="4" spans="1:13" ht="15.75" thickBot="1" x14ac:dyDescent="0.3">
      <c r="K4" s="4" t="s">
        <v>15</v>
      </c>
      <c r="L4" s="4" t="s">
        <v>16</v>
      </c>
    </row>
    <row r="8" spans="1:13" x14ac:dyDescent="0.25">
      <c r="A8" s="8" t="s">
        <v>1</v>
      </c>
      <c r="B8" t="s">
        <v>2</v>
      </c>
      <c r="J8" s="1" t="s">
        <v>3</v>
      </c>
      <c r="K8" s="1" t="s">
        <v>4</v>
      </c>
      <c r="L8" s="2">
        <f>POWER(2,12)</f>
        <v>4096</v>
      </c>
      <c r="M8" s="3" t="s">
        <v>5</v>
      </c>
    </row>
    <row r="9" spans="1:13" x14ac:dyDescent="0.25">
      <c r="B9" t="s">
        <v>8</v>
      </c>
      <c r="J9" s="1" t="s">
        <v>6</v>
      </c>
      <c r="K9" s="1" t="s">
        <v>7</v>
      </c>
      <c r="L9" s="2">
        <f>1024*8</f>
        <v>8192</v>
      </c>
      <c r="M9" s="3" t="s">
        <v>5</v>
      </c>
    </row>
    <row r="10" spans="1:13" x14ac:dyDescent="0.25">
      <c r="B10" s="27" t="s">
        <v>17</v>
      </c>
      <c r="C10" s="28"/>
      <c r="D10" s="28"/>
      <c r="E10" s="29"/>
    </row>
    <row r="11" spans="1:13" s="10" customFormat="1" ht="3.75" customHeight="1" x14ac:dyDescent="0.25">
      <c r="A11" s="9"/>
    </row>
    <row r="12" spans="1:13" ht="16.5" customHeight="1" x14ac:dyDescent="0.25">
      <c r="A12" s="8" t="s">
        <v>18</v>
      </c>
      <c r="B12" t="s">
        <v>2</v>
      </c>
      <c r="I12" t="s">
        <v>2</v>
      </c>
    </row>
    <row r="13" spans="1:13" x14ac:dyDescent="0.25">
      <c r="B13" t="s">
        <v>19</v>
      </c>
      <c r="I13" t="s">
        <v>23</v>
      </c>
    </row>
    <row r="14" spans="1:13" x14ac:dyDescent="0.25">
      <c r="B14" s="7" t="s">
        <v>20</v>
      </c>
      <c r="I14" t="s">
        <v>24</v>
      </c>
    </row>
    <row r="16" spans="1:13" x14ac:dyDescent="0.25">
      <c r="B16" s="27" t="s">
        <v>21</v>
      </c>
      <c r="C16" s="28"/>
      <c r="D16" s="28"/>
      <c r="E16" s="28"/>
      <c r="F16" s="28"/>
      <c r="G16" s="29"/>
      <c r="I16" s="27" t="s">
        <v>25</v>
      </c>
      <c r="J16" s="28"/>
      <c r="K16" s="28"/>
      <c r="L16" s="28"/>
      <c r="M16" s="29"/>
    </row>
    <row r="17" spans="1:11" s="10" customFormat="1" ht="3" customHeight="1" x14ac:dyDescent="0.25">
      <c r="A17" s="9"/>
    </row>
    <row r="18" spans="1:11" x14ac:dyDescent="0.25">
      <c r="A18" s="8" t="s">
        <v>22</v>
      </c>
      <c r="B18" s="27" t="s">
        <v>26</v>
      </c>
      <c r="C18" s="28"/>
      <c r="D18" s="28"/>
      <c r="E18" s="28"/>
      <c r="F18" s="28"/>
      <c r="G18" s="28"/>
      <c r="H18" s="28"/>
      <c r="I18" s="28"/>
      <c r="J18" s="28"/>
      <c r="K18" s="29"/>
    </row>
    <row r="19" spans="1:11" ht="28.5" customHeight="1" x14ac:dyDescent="0.25">
      <c r="B19" s="24" t="s">
        <v>27</v>
      </c>
      <c r="C19" s="25"/>
      <c r="D19" s="25"/>
      <c r="E19" s="25"/>
      <c r="F19" s="25"/>
      <c r="G19" s="25"/>
      <c r="H19" s="25"/>
      <c r="I19" s="25"/>
      <c r="J19" s="25"/>
      <c r="K19" s="26"/>
    </row>
    <row r="20" spans="1:11" x14ac:dyDescent="0.25">
      <c r="B20" s="11"/>
    </row>
  </sheetData>
  <mergeCells count="5">
    <mergeCell ref="B19:K19"/>
    <mergeCell ref="B10:E10"/>
    <mergeCell ref="B16:G16"/>
    <mergeCell ref="I16:M16"/>
    <mergeCell ref="B18:K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01CC-AD41-4202-843D-054A92AEFB0C}">
  <dimension ref="A8:N12"/>
  <sheetViews>
    <sheetView workbookViewId="0">
      <selection activeCell="N10" sqref="N10"/>
    </sheetView>
  </sheetViews>
  <sheetFormatPr baseColWidth="10" defaultRowHeight="15" x14ac:dyDescent="0.25"/>
  <cols>
    <col min="1" max="1" width="3.28515625" style="8" customWidth="1"/>
    <col min="2" max="2" width="14.7109375" customWidth="1"/>
    <col min="7" max="7" width="2.7109375" style="8" customWidth="1"/>
    <col min="8" max="8" width="26.28515625" customWidth="1"/>
    <col min="12" max="12" width="2.7109375" style="8" customWidth="1"/>
    <col min="13" max="13" width="24.85546875" customWidth="1"/>
  </cols>
  <sheetData>
    <row r="8" spans="1:14" x14ac:dyDescent="0.25">
      <c r="A8" s="8" t="s">
        <v>1</v>
      </c>
      <c r="B8" s="1" t="s">
        <v>28</v>
      </c>
      <c r="C8" s="14">
        <f>POWER(2,28)</f>
        <v>268435456</v>
      </c>
      <c r="D8" s="13" t="s">
        <v>5</v>
      </c>
      <c r="E8" s="16" t="s">
        <v>29</v>
      </c>
      <c r="G8" s="8" t="s">
        <v>18</v>
      </c>
      <c r="H8" s="12" t="s">
        <v>35</v>
      </c>
      <c r="I8" s="14">
        <v>4</v>
      </c>
      <c r="J8" s="3" t="s">
        <v>5</v>
      </c>
      <c r="L8" s="8" t="s">
        <v>22</v>
      </c>
      <c r="M8" s="1" t="s">
        <v>38</v>
      </c>
      <c r="N8" s="1">
        <v>28</v>
      </c>
    </row>
    <row r="9" spans="1:14" x14ac:dyDescent="0.25">
      <c r="M9" s="1" t="s">
        <v>39</v>
      </c>
      <c r="N9" s="1">
        <f>LN(C12)/LN(2)</f>
        <v>21</v>
      </c>
    </row>
    <row r="10" spans="1:14" x14ac:dyDescent="0.25">
      <c r="B10" s="1" t="s">
        <v>30</v>
      </c>
      <c r="C10" s="12" t="s">
        <v>31</v>
      </c>
      <c r="D10" s="14">
        <f>POWER(2,33)</f>
        <v>8589934592</v>
      </c>
      <c r="E10" s="13" t="s">
        <v>5</v>
      </c>
      <c r="H10" s="1" t="s">
        <v>36</v>
      </c>
      <c r="I10" s="2">
        <f>C12*I8</f>
        <v>8388608</v>
      </c>
      <c r="J10" s="3" t="s">
        <v>5</v>
      </c>
      <c r="M10" s="1" t="s">
        <v>40</v>
      </c>
      <c r="N10" s="15">
        <f>N8-N9</f>
        <v>7</v>
      </c>
    </row>
    <row r="11" spans="1:14" x14ac:dyDescent="0.25">
      <c r="B11" s="1" t="s">
        <v>33</v>
      </c>
      <c r="C11" s="12" t="s">
        <v>32</v>
      </c>
      <c r="D11" s="14">
        <f>4*1024</f>
        <v>4096</v>
      </c>
      <c r="E11" s="13" t="s">
        <v>5</v>
      </c>
      <c r="H11" s="1" t="s">
        <v>37</v>
      </c>
      <c r="I11" s="17">
        <f>I10/D10</f>
        <v>9.765625E-4</v>
      </c>
    </row>
    <row r="12" spans="1:14" x14ac:dyDescent="0.25">
      <c r="B12" s="1" t="s">
        <v>34</v>
      </c>
      <c r="C12" s="15">
        <f>D10/D11</f>
        <v>2097152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099D-794A-4394-AAD7-9A0F78085C99}">
  <dimension ref="A9:O17"/>
  <sheetViews>
    <sheetView workbookViewId="0">
      <selection activeCell="D16" sqref="D16"/>
    </sheetView>
  </sheetViews>
  <sheetFormatPr baseColWidth="10" defaultRowHeight="15" x14ac:dyDescent="0.25"/>
  <cols>
    <col min="6" max="6" width="2.5703125" style="8" customWidth="1"/>
    <col min="7" max="7" width="6.42578125" customWidth="1"/>
    <col min="10" max="10" width="16.28515625" customWidth="1"/>
  </cols>
  <sheetData>
    <row r="9" spans="1:11" x14ac:dyDescent="0.25">
      <c r="A9" s="1" t="s">
        <v>41</v>
      </c>
      <c r="B9" s="12" t="s">
        <v>42</v>
      </c>
      <c r="C9" s="14">
        <f>POWER(2,32)</f>
        <v>4294967296</v>
      </c>
      <c r="D9" s="13" t="s">
        <v>5</v>
      </c>
      <c r="F9" s="8" t="s">
        <v>1</v>
      </c>
      <c r="G9" t="s">
        <v>45</v>
      </c>
    </row>
    <row r="10" spans="1:11" x14ac:dyDescent="0.25">
      <c r="A10" s="1" t="s">
        <v>43</v>
      </c>
      <c r="B10" s="12" t="s">
        <v>44</v>
      </c>
      <c r="C10" s="14">
        <f>POWER(2,16)</f>
        <v>65536</v>
      </c>
      <c r="D10" s="13" t="s">
        <v>5</v>
      </c>
      <c r="G10" s="7">
        <f>C9/C10</f>
        <v>65536</v>
      </c>
      <c r="H10" t="s">
        <v>46</v>
      </c>
    </row>
    <row r="11" spans="1:11" x14ac:dyDescent="0.25">
      <c r="G11" s="27" t="s">
        <v>47</v>
      </c>
      <c r="H11" s="28"/>
      <c r="I11" s="29"/>
    </row>
    <row r="13" spans="1:11" x14ac:dyDescent="0.25">
      <c r="F13" s="8" t="s">
        <v>18</v>
      </c>
      <c r="G13" t="s">
        <v>50</v>
      </c>
      <c r="J13" s="18" t="s">
        <v>51</v>
      </c>
    </row>
    <row r="14" spans="1:11" x14ac:dyDescent="0.25">
      <c r="G14" t="s">
        <v>49</v>
      </c>
      <c r="J14" s="19" t="s">
        <v>51</v>
      </c>
    </row>
    <row r="15" spans="1:11" x14ac:dyDescent="0.25">
      <c r="G15" t="s">
        <v>48</v>
      </c>
      <c r="J15" s="15" t="s">
        <v>52</v>
      </c>
      <c r="K15" s="15" t="s">
        <v>53</v>
      </c>
    </row>
    <row r="17" spans="6:15" x14ac:dyDescent="0.25">
      <c r="F17" s="8" t="s">
        <v>22</v>
      </c>
      <c r="G17" s="23" t="s">
        <v>54</v>
      </c>
      <c r="H17" s="23"/>
      <c r="I17" s="23"/>
      <c r="J17" s="23"/>
      <c r="K17" s="23"/>
      <c r="L17" s="23"/>
      <c r="M17" s="23"/>
      <c r="N17" s="23"/>
      <c r="O17" s="23"/>
    </row>
  </sheetData>
  <mergeCells count="2">
    <mergeCell ref="G11:I11"/>
    <mergeCell ref="G17:O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56E5-0874-4307-909A-FCF85D47C404}">
  <dimension ref="A7:M25"/>
  <sheetViews>
    <sheetView topLeftCell="A7" workbookViewId="0">
      <selection activeCell="M24" sqref="M24"/>
    </sheetView>
  </sheetViews>
  <sheetFormatPr baseColWidth="10" defaultRowHeight="15" x14ac:dyDescent="0.25"/>
  <cols>
    <col min="3" max="3" width="18.140625" customWidth="1"/>
    <col min="5" max="5" width="2.85546875" style="8" customWidth="1"/>
    <col min="9" max="9" width="11.140625" customWidth="1"/>
    <col min="11" max="11" width="12.42578125" customWidth="1"/>
    <col min="12" max="12" width="12" bestFit="1" customWidth="1"/>
  </cols>
  <sheetData>
    <row r="7" spans="1:13" x14ac:dyDescent="0.25">
      <c r="A7" s="1" t="s">
        <v>41</v>
      </c>
      <c r="B7" s="20" t="s">
        <v>55</v>
      </c>
      <c r="C7" s="21" t="s">
        <v>56</v>
      </c>
      <c r="E7" s="8" t="s">
        <v>1</v>
      </c>
      <c r="F7" s="1" t="s">
        <v>58</v>
      </c>
      <c r="G7" s="1" t="s">
        <v>59</v>
      </c>
      <c r="H7" s="1" t="s">
        <v>60</v>
      </c>
    </row>
    <row r="8" spans="1:13" x14ac:dyDescent="0.25">
      <c r="A8" s="12" t="s">
        <v>57</v>
      </c>
      <c r="B8" s="14">
        <f>POWER(2,28)</f>
        <v>268435456</v>
      </c>
      <c r="C8" s="22" t="s">
        <v>5</v>
      </c>
    </row>
    <row r="9" spans="1:13" x14ac:dyDescent="0.25">
      <c r="F9" t="s">
        <v>61</v>
      </c>
    </row>
    <row r="10" spans="1:13" x14ac:dyDescent="0.25">
      <c r="F10" t="s">
        <v>62</v>
      </c>
    </row>
    <row r="11" spans="1:13" x14ac:dyDescent="0.25">
      <c r="F11" t="s">
        <v>63</v>
      </c>
    </row>
    <row r="13" spans="1:13" x14ac:dyDescent="0.25">
      <c r="F13" s="23" t="s">
        <v>64</v>
      </c>
      <c r="G13" s="23"/>
      <c r="H13" s="23"/>
      <c r="I13" s="15" t="s">
        <v>65</v>
      </c>
      <c r="K13" s="1" t="s">
        <v>75</v>
      </c>
      <c r="L13" s="1">
        <f>549755813888/1024</f>
        <v>536870912</v>
      </c>
      <c r="M13" s="1">
        <f>LN(L13)/LN(2)</f>
        <v>29.000000000000004</v>
      </c>
    </row>
    <row r="14" spans="1:13" x14ac:dyDescent="0.25">
      <c r="F14" s="23" t="s">
        <v>66</v>
      </c>
      <c r="G14" s="23"/>
      <c r="H14" s="23"/>
      <c r="I14" s="15" t="s">
        <v>65</v>
      </c>
      <c r="K14" s="1" t="s">
        <v>74</v>
      </c>
      <c r="L14" s="1">
        <f>POWER(2,28)*4</f>
        <v>1073741824</v>
      </c>
      <c r="M14" s="1">
        <f>LN(L14)/LN(2)</f>
        <v>30</v>
      </c>
    </row>
    <row r="15" spans="1:13" x14ac:dyDescent="0.25">
      <c r="F15" s="23" t="s">
        <v>67</v>
      </c>
      <c r="G15" s="23"/>
      <c r="H15" s="23"/>
      <c r="I15" s="15" t="s">
        <v>73</v>
      </c>
    </row>
    <row r="17" spans="5:13" x14ac:dyDescent="0.25">
      <c r="E17" s="8" t="s">
        <v>18</v>
      </c>
      <c r="F17" s="1" t="s">
        <v>58</v>
      </c>
      <c r="G17" s="1" t="s">
        <v>68</v>
      </c>
      <c r="H17" s="1" t="s">
        <v>69</v>
      </c>
    </row>
    <row r="19" spans="5:13" x14ac:dyDescent="0.25">
      <c r="F19" t="s">
        <v>61</v>
      </c>
    </row>
    <row r="20" spans="5:13" x14ac:dyDescent="0.25">
      <c r="F20" t="s">
        <v>70</v>
      </c>
    </row>
    <row r="21" spans="5:13" x14ac:dyDescent="0.25">
      <c r="F21" t="s">
        <v>71</v>
      </c>
    </row>
    <row r="23" spans="5:13" x14ac:dyDescent="0.25">
      <c r="F23" s="23" t="s">
        <v>64</v>
      </c>
      <c r="G23" s="23"/>
      <c r="H23" s="23"/>
      <c r="I23" s="15" t="s">
        <v>72</v>
      </c>
      <c r="K23" s="1" t="s">
        <v>75</v>
      </c>
      <c r="L23" s="1">
        <f>549755813888/4096</f>
        <v>134217728</v>
      </c>
      <c r="M23" s="1">
        <f>LN(L23)/LN(2)</f>
        <v>27</v>
      </c>
    </row>
    <row r="24" spans="5:13" x14ac:dyDescent="0.25">
      <c r="F24" s="23" t="s">
        <v>66</v>
      </c>
      <c r="G24" s="23"/>
      <c r="H24" s="23"/>
      <c r="I24" s="15" t="s">
        <v>55</v>
      </c>
      <c r="K24" s="1" t="s">
        <v>74</v>
      </c>
      <c r="L24" s="1">
        <f>POWER(2,27)*4</f>
        <v>536870912</v>
      </c>
      <c r="M24" s="1">
        <f>LN(L24)/LN(2)</f>
        <v>29.000000000000004</v>
      </c>
    </row>
    <row r="25" spans="5:13" x14ac:dyDescent="0.25">
      <c r="F25" s="23" t="s">
        <v>67</v>
      </c>
      <c r="G25" s="23"/>
      <c r="H25" s="23"/>
      <c r="I25" s="15" t="s">
        <v>76</v>
      </c>
    </row>
  </sheetData>
  <mergeCells count="6">
    <mergeCell ref="F25:H25"/>
    <mergeCell ref="F13:H13"/>
    <mergeCell ref="F14:H14"/>
    <mergeCell ref="F15:H15"/>
    <mergeCell ref="F23:H23"/>
    <mergeCell ref="F24:H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E57D-38BF-483E-8A68-F1966397D6E6}">
  <dimension ref="A3:C3"/>
  <sheetViews>
    <sheetView workbookViewId="0">
      <selection activeCell="D7" sqref="D7"/>
    </sheetView>
  </sheetViews>
  <sheetFormatPr baseColWidth="10" defaultRowHeight="15" x14ac:dyDescent="0.25"/>
  <sheetData>
    <row r="3" spans="1:3" x14ac:dyDescent="0.25">
      <c r="A3" s="23" t="s">
        <v>77</v>
      </c>
      <c r="B3" s="23"/>
      <c r="C3" s="23"/>
    </row>
  </sheetData>
  <mergeCells count="1">
    <mergeCell ref="A3:C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8D55-9637-4C91-A75B-DB4E5C2A1EAD}">
  <dimension ref="A8:K28"/>
  <sheetViews>
    <sheetView tabSelected="1" workbookViewId="0">
      <selection activeCell="G29" sqref="G29"/>
    </sheetView>
  </sheetViews>
  <sheetFormatPr baseColWidth="10" defaultRowHeight="15" x14ac:dyDescent="0.25"/>
  <cols>
    <col min="1" max="1" width="18.85546875" customWidth="1"/>
    <col min="5" max="5" width="2.85546875" style="8" customWidth="1"/>
    <col min="6" max="6" width="35.85546875" customWidth="1"/>
    <col min="7" max="7" width="18.5703125" customWidth="1"/>
    <col min="8" max="8" width="1.7109375" customWidth="1"/>
    <col min="9" max="9" width="19" customWidth="1"/>
    <col min="10" max="10" width="1.7109375" customWidth="1"/>
    <col min="11" max="11" width="14.85546875" customWidth="1"/>
  </cols>
  <sheetData>
    <row r="8" spans="1:11" x14ac:dyDescent="0.25">
      <c r="A8" s="1" t="s">
        <v>78</v>
      </c>
      <c r="B8" s="2">
        <v>1024</v>
      </c>
      <c r="C8" s="3" t="s">
        <v>5</v>
      </c>
      <c r="E8" s="8" t="s">
        <v>1</v>
      </c>
      <c r="F8" t="s">
        <v>80</v>
      </c>
      <c r="G8" s="30" t="s">
        <v>81</v>
      </c>
      <c r="H8" t="s">
        <v>82</v>
      </c>
      <c r="I8" s="30" t="s">
        <v>83</v>
      </c>
    </row>
    <row r="9" spans="1:11" x14ac:dyDescent="0.25">
      <c r="A9" s="1" t="s">
        <v>79</v>
      </c>
      <c r="B9" s="2">
        <v>4</v>
      </c>
      <c r="C9" s="3" t="s">
        <v>5</v>
      </c>
      <c r="F9" t="s">
        <v>80</v>
      </c>
      <c r="G9" s="30">
        <v>12</v>
      </c>
      <c r="H9" t="s">
        <v>82</v>
      </c>
      <c r="I9" s="30">
        <v>1024</v>
      </c>
    </row>
    <row r="10" spans="1:11" x14ac:dyDescent="0.25">
      <c r="A10" s="1" t="s">
        <v>84</v>
      </c>
      <c r="B10" s="35">
        <f>B8/B9</f>
        <v>256</v>
      </c>
      <c r="C10" s="36"/>
      <c r="F10" s="31" t="s">
        <v>80</v>
      </c>
      <c r="G10" s="32">
        <f>G9*I9</f>
        <v>12288</v>
      </c>
      <c r="H10" s="32" t="s">
        <v>5</v>
      </c>
      <c r="I10" s="33"/>
    </row>
    <row r="12" spans="1:11" x14ac:dyDescent="0.25">
      <c r="E12" s="8" t="s">
        <v>18</v>
      </c>
      <c r="F12" t="s">
        <v>87</v>
      </c>
      <c r="G12">
        <f>G10</f>
        <v>12288</v>
      </c>
      <c r="H12" t="s">
        <v>5</v>
      </c>
    </row>
    <row r="13" spans="1:11" x14ac:dyDescent="0.25">
      <c r="F13" t="s">
        <v>88</v>
      </c>
      <c r="G13" s="30" t="s">
        <v>89</v>
      </c>
      <c r="H13" t="s">
        <v>82</v>
      </c>
      <c r="I13" s="30" t="s">
        <v>84</v>
      </c>
      <c r="J13" t="s">
        <v>82</v>
      </c>
      <c r="K13" s="30" t="s">
        <v>90</v>
      </c>
    </row>
    <row r="14" spans="1:11" x14ac:dyDescent="0.25">
      <c r="F14" t="s">
        <v>88</v>
      </c>
      <c r="G14" s="30">
        <v>1</v>
      </c>
      <c r="H14" t="s">
        <v>82</v>
      </c>
      <c r="I14" s="30">
        <f>B10</f>
        <v>256</v>
      </c>
      <c r="J14" t="s">
        <v>82</v>
      </c>
      <c r="K14" s="30">
        <f>B8</f>
        <v>1024</v>
      </c>
    </row>
    <row r="15" spans="1:11" x14ac:dyDescent="0.25">
      <c r="F15" t="s">
        <v>88</v>
      </c>
      <c r="G15">
        <f>G14*I14*K14</f>
        <v>262144</v>
      </c>
      <c r="H15" t="s">
        <v>5</v>
      </c>
    </row>
    <row r="16" spans="1:11" x14ac:dyDescent="0.25">
      <c r="F16" s="31" t="s">
        <v>91</v>
      </c>
      <c r="G16" s="32">
        <f>G12+G15</f>
        <v>274432</v>
      </c>
      <c r="H16" s="32" t="s">
        <v>5</v>
      </c>
      <c r="I16" s="33"/>
    </row>
    <row r="18" spans="5:11" x14ac:dyDescent="0.25">
      <c r="E18" s="8" t="s">
        <v>22</v>
      </c>
      <c r="F18" t="s">
        <v>87</v>
      </c>
      <c r="G18">
        <f>G16</f>
        <v>274432</v>
      </c>
      <c r="H18" t="s">
        <v>5</v>
      </c>
    </row>
    <row r="19" spans="5:11" x14ac:dyDescent="0.25">
      <c r="F19" t="s">
        <v>88</v>
      </c>
      <c r="G19" s="30" t="s">
        <v>89</v>
      </c>
      <c r="H19" t="s">
        <v>82</v>
      </c>
      <c r="I19" s="30" t="s">
        <v>84</v>
      </c>
      <c r="J19" t="s">
        <v>82</v>
      </c>
      <c r="K19" s="30" t="s">
        <v>90</v>
      </c>
    </row>
    <row r="20" spans="5:11" x14ac:dyDescent="0.25">
      <c r="F20" t="s">
        <v>88</v>
      </c>
      <c r="G20" s="30">
        <v>1</v>
      </c>
      <c r="H20" t="s">
        <v>82</v>
      </c>
      <c r="I20" s="30">
        <f>B10</f>
        <v>256</v>
      </c>
      <c r="J20" t="s">
        <v>82</v>
      </c>
      <c r="K20" s="30">
        <f>B8</f>
        <v>1024</v>
      </c>
    </row>
    <row r="21" spans="5:11" x14ac:dyDescent="0.25">
      <c r="F21" t="s">
        <v>88</v>
      </c>
      <c r="G21">
        <f>G20*I20*K20</f>
        <v>262144</v>
      </c>
      <c r="H21" t="s">
        <v>5</v>
      </c>
    </row>
    <row r="22" spans="5:11" x14ac:dyDescent="0.25">
      <c r="F22" t="s">
        <v>92</v>
      </c>
      <c r="G22" s="30" t="s">
        <v>93</v>
      </c>
      <c r="H22" s="30" t="s">
        <v>82</v>
      </c>
      <c r="I22" s="30" t="s">
        <v>84</v>
      </c>
      <c r="J22" s="30" t="s">
        <v>82</v>
      </c>
      <c r="K22" s="30" t="s">
        <v>90</v>
      </c>
    </row>
    <row r="23" spans="5:11" x14ac:dyDescent="0.25">
      <c r="F23" t="s">
        <v>92</v>
      </c>
      <c r="G23" s="30">
        <v>1</v>
      </c>
      <c r="H23" s="30" t="s">
        <v>82</v>
      </c>
      <c r="I23" s="30">
        <f>POWER(B10,2)</f>
        <v>65536</v>
      </c>
      <c r="J23" s="30" t="s">
        <v>82</v>
      </c>
      <c r="K23" s="30">
        <f>B8</f>
        <v>1024</v>
      </c>
    </row>
    <row r="24" spans="5:11" x14ac:dyDescent="0.25">
      <c r="F24" t="s">
        <v>92</v>
      </c>
      <c r="G24">
        <f>G23*I23*K23</f>
        <v>67108864</v>
      </c>
      <c r="H24" t="s">
        <v>5</v>
      </c>
    </row>
    <row r="25" spans="5:11" x14ac:dyDescent="0.25">
      <c r="F25" t="s">
        <v>94</v>
      </c>
      <c r="G25" s="30" t="s">
        <v>93</v>
      </c>
      <c r="H25" s="30" t="s">
        <v>82</v>
      </c>
      <c r="I25" s="30" t="s">
        <v>84</v>
      </c>
      <c r="J25" s="30" t="s">
        <v>82</v>
      </c>
      <c r="K25" s="30" t="s">
        <v>90</v>
      </c>
    </row>
    <row r="26" spans="5:11" x14ac:dyDescent="0.25">
      <c r="F26" t="s">
        <v>94</v>
      </c>
      <c r="G26" s="30">
        <v>1</v>
      </c>
      <c r="H26" s="30" t="s">
        <v>82</v>
      </c>
      <c r="I26" s="30">
        <f>POWER(B10,3)</f>
        <v>16777216</v>
      </c>
      <c r="J26" s="30" t="s">
        <v>82</v>
      </c>
      <c r="K26" s="30">
        <f>B8</f>
        <v>1024</v>
      </c>
    </row>
    <row r="27" spans="5:11" x14ac:dyDescent="0.25">
      <c r="F27" t="s">
        <v>94</v>
      </c>
      <c r="G27" s="39">
        <f>G26*I26*K26</f>
        <v>17179869184</v>
      </c>
      <c r="H27" s="37" t="s">
        <v>5</v>
      </c>
      <c r="I27" s="30"/>
      <c r="J27" s="30"/>
      <c r="K27" s="30"/>
    </row>
    <row r="28" spans="5:11" x14ac:dyDescent="0.25">
      <c r="F28" s="31" t="s">
        <v>80</v>
      </c>
      <c r="G28" s="32">
        <f>G21+G24+G27+G18</f>
        <v>17247514624</v>
      </c>
      <c r="H28" s="38" t="s">
        <v>5</v>
      </c>
      <c r="I28" s="32"/>
      <c r="J28" s="32"/>
      <c r="K28" s="33"/>
    </row>
  </sheetData>
  <mergeCells count="1">
    <mergeCell ref="B10:C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038E-83CD-49D4-A229-5BB87A64A9D5}">
  <dimension ref="A8:L11"/>
  <sheetViews>
    <sheetView workbookViewId="0">
      <selection activeCell="G15" sqref="G15"/>
    </sheetView>
  </sheetViews>
  <sheetFormatPr baseColWidth="10" defaultRowHeight="15" x14ac:dyDescent="0.25"/>
  <cols>
    <col min="1" max="1" width="19.5703125" style="30" customWidth="1"/>
    <col min="5" max="5" width="3" style="8" customWidth="1"/>
    <col min="6" max="6" width="23.42578125" style="30" customWidth="1"/>
    <col min="7" max="7" width="9.140625" customWidth="1"/>
    <col min="8" max="8" width="9.5703125" style="30" customWidth="1"/>
    <col min="9" max="9" width="7.140625" style="30" customWidth="1"/>
  </cols>
  <sheetData>
    <row r="8" spans="1:12" x14ac:dyDescent="0.25">
      <c r="A8" s="1" t="s">
        <v>90</v>
      </c>
      <c r="B8" s="2">
        <v>1024</v>
      </c>
      <c r="C8" s="3" t="s">
        <v>5</v>
      </c>
      <c r="E8" s="8" t="s">
        <v>1</v>
      </c>
      <c r="F8" s="30" t="s">
        <v>95</v>
      </c>
      <c r="G8" s="30">
        <f>2*POWER(B10,2)</f>
        <v>32768</v>
      </c>
      <c r="H8" s="40">
        <f>G8*B8</f>
        <v>33554432</v>
      </c>
      <c r="I8" s="7" t="s">
        <v>5</v>
      </c>
    </row>
    <row r="9" spans="1:12" x14ac:dyDescent="0.25">
      <c r="A9" s="1" t="s">
        <v>79</v>
      </c>
      <c r="B9" s="2">
        <v>8</v>
      </c>
      <c r="C9" s="3" t="s">
        <v>5</v>
      </c>
      <c r="F9" s="41" t="s">
        <v>96</v>
      </c>
      <c r="G9" s="32">
        <f>POWER(B10,3)</f>
        <v>2097152</v>
      </c>
      <c r="H9" s="42">
        <f>(G9*B8)/1024/1024/1024</f>
        <v>2</v>
      </c>
      <c r="I9" s="43" t="s">
        <v>14</v>
      </c>
    </row>
    <row r="10" spans="1:12" x14ac:dyDescent="0.25">
      <c r="A10" s="1" t="s">
        <v>84</v>
      </c>
      <c r="B10" s="35">
        <f>B8/B9</f>
        <v>128</v>
      </c>
      <c r="C10" s="36"/>
    </row>
    <row r="11" spans="1:12" x14ac:dyDescent="0.25">
      <c r="E11" s="8" t="s">
        <v>18</v>
      </c>
      <c r="F11" s="44" t="s">
        <v>97</v>
      </c>
      <c r="G11" s="32"/>
      <c r="H11" s="6"/>
      <c r="I11" s="6"/>
      <c r="J11" s="32"/>
      <c r="K11" s="32"/>
      <c r="L11" s="33"/>
    </row>
  </sheetData>
  <mergeCells count="1">
    <mergeCell ref="B10:C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70AE-6279-4B31-82C0-ADBA2E6CD1A2}">
  <dimension ref="A7:I20"/>
  <sheetViews>
    <sheetView workbookViewId="0">
      <selection activeCell="A10" sqref="A10:A16"/>
    </sheetView>
  </sheetViews>
  <sheetFormatPr baseColWidth="10" defaultRowHeight="15" x14ac:dyDescent="0.25"/>
  <cols>
    <col min="1" max="1" width="24.42578125" style="30" customWidth="1"/>
    <col min="5" max="5" width="2.5703125" style="8" customWidth="1"/>
    <col min="6" max="6" width="23.28515625" customWidth="1"/>
    <col min="8" max="8" width="22.85546875" customWidth="1"/>
    <col min="9" max="9" width="17.7109375" customWidth="1"/>
  </cols>
  <sheetData>
    <row r="7" spans="1:9" x14ac:dyDescent="0.25">
      <c r="A7" s="12" t="s">
        <v>90</v>
      </c>
      <c r="B7" s="2">
        <f>1024*4</f>
        <v>4096</v>
      </c>
      <c r="C7" s="3" t="s">
        <v>5</v>
      </c>
      <c r="E7" s="8" t="s">
        <v>1</v>
      </c>
      <c r="F7" t="s">
        <v>98</v>
      </c>
    </row>
    <row r="8" spans="1:9" x14ac:dyDescent="0.25">
      <c r="A8" s="1" t="s">
        <v>79</v>
      </c>
      <c r="B8" s="2">
        <v>8</v>
      </c>
      <c r="C8" s="3" t="s">
        <v>5</v>
      </c>
    </row>
    <row r="9" spans="1:9" x14ac:dyDescent="0.25">
      <c r="A9" s="1" t="s">
        <v>84</v>
      </c>
      <c r="B9" s="35">
        <f>B7/B8</f>
        <v>512</v>
      </c>
      <c r="C9" s="36"/>
      <c r="G9" s="1" t="s">
        <v>99</v>
      </c>
      <c r="H9" s="34" t="s">
        <v>100</v>
      </c>
      <c r="I9" s="1" t="s">
        <v>101</v>
      </c>
    </row>
    <row r="10" spans="1:9" x14ac:dyDescent="0.25">
      <c r="F10" s="1" t="s">
        <v>85</v>
      </c>
      <c r="G10" s="1">
        <v>12</v>
      </c>
      <c r="H10" s="1">
        <v>1</v>
      </c>
      <c r="I10" s="1">
        <v>12</v>
      </c>
    </row>
    <row r="11" spans="1:9" x14ac:dyDescent="0.25">
      <c r="A11"/>
      <c r="F11" s="1" t="s">
        <v>86</v>
      </c>
      <c r="G11" s="1">
        <v>1</v>
      </c>
      <c r="H11" s="1">
        <f>B9</f>
        <v>512</v>
      </c>
      <c r="I11" s="1">
        <f>I10+H11</f>
        <v>524</v>
      </c>
    </row>
    <row r="12" spans="1:9" x14ac:dyDescent="0.25">
      <c r="A12"/>
      <c r="F12" s="1" t="s">
        <v>102</v>
      </c>
      <c r="G12" s="1">
        <v>1</v>
      </c>
      <c r="H12" s="1">
        <f>POWER(H11,2)</f>
        <v>262144</v>
      </c>
      <c r="I12" s="1">
        <f>I11+H12</f>
        <v>262668</v>
      </c>
    </row>
    <row r="13" spans="1:9" x14ac:dyDescent="0.25">
      <c r="A13"/>
      <c r="F13" s="23" t="s">
        <v>103</v>
      </c>
      <c r="G13" s="23"/>
      <c r="H13" s="23"/>
      <c r="I13" s="23"/>
    </row>
    <row r="14" spans="1:9" x14ac:dyDescent="0.25">
      <c r="A14"/>
    </row>
    <row r="15" spans="1:9" x14ac:dyDescent="0.25">
      <c r="E15" s="8" t="s">
        <v>18</v>
      </c>
      <c r="F15" s="47" t="s">
        <v>104</v>
      </c>
    </row>
    <row r="17" spans="6:9" x14ac:dyDescent="0.25">
      <c r="G17" s="1" t="s">
        <v>99</v>
      </c>
      <c r="H17" s="34" t="s">
        <v>100</v>
      </c>
      <c r="I17" s="1" t="s">
        <v>101</v>
      </c>
    </row>
    <row r="18" spans="6:9" x14ac:dyDescent="0.25">
      <c r="F18" s="1" t="s">
        <v>85</v>
      </c>
      <c r="G18" s="1">
        <v>12</v>
      </c>
      <c r="H18" s="1">
        <v>1</v>
      </c>
      <c r="I18" s="1">
        <v>12</v>
      </c>
    </row>
    <row r="19" spans="6:9" x14ac:dyDescent="0.25">
      <c r="F19" s="1" t="s">
        <v>86</v>
      </c>
      <c r="G19" s="1">
        <v>1</v>
      </c>
      <c r="H19" s="1">
        <f>B9</f>
        <v>512</v>
      </c>
      <c r="I19" s="1">
        <f>I18+H19</f>
        <v>524</v>
      </c>
    </row>
    <row r="20" spans="6:9" x14ac:dyDescent="0.25">
      <c r="F20" s="23" t="s">
        <v>105</v>
      </c>
      <c r="G20" s="23"/>
      <c r="H20" s="23"/>
      <c r="I20" s="23"/>
    </row>
  </sheetData>
  <mergeCells count="3">
    <mergeCell ref="B9:C9"/>
    <mergeCell ref="F13:I13"/>
    <mergeCell ref="F20:I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2021-12-03T00:16:14Z</dcterms:modified>
</cp:coreProperties>
</file>