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gus\Documents\UTN\3er Año\Sistemas Operativos\Ejercicios\Práctica 2do parcial\"/>
    </mc:Choice>
  </mc:AlternateContent>
  <xr:revisionPtr revIDLastSave="0" documentId="13_ncr:1_{7CE0B0E3-A52B-4659-A9E2-3FEE448D59F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S 1" sheetId="1" r:id="rId1"/>
    <sheet name="Memoria 1" sheetId="2" r:id="rId2"/>
    <sheet name="Memoria 2" sheetId="3" r:id="rId3"/>
    <sheet name="Parc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4" l="1"/>
  <c r="T138" i="4"/>
  <c r="T137" i="4"/>
  <c r="Q103" i="4"/>
  <c r="O103" i="4"/>
  <c r="O102" i="4"/>
  <c r="Q101" i="4"/>
  <c r="O99" i="4"/>
  <c r="Q98" i="4"/>
  <c r="O98" i="4"/>
  <c r="Q97" i="4"/>
  <c r="O97" i="4"/>
  <c r="Q94" i="4"/>
  <c r="Q92" i="4"/>
  <c r="Q50" i="4"/>
  <c r="Q49" i="4"/>
  <c r="Q44" i="4"/>
  <c r="Q47" i="4"/>
  <c r="Q46" i="4"/>
  <c r="S44" i="4"/>
  <c r="S42" i="4"/>
  <c r="S41" i="4"/>
  <c r="L30" i="4"/>
  <c r="M28" i="4"/>
  <c r="L28" i="4"/>
  <c r="K28" i="4"/>
  <c r="D31" i="4"/>
  <c r="L25" i="4"/>
  <c r="B29" i="4"/>
  <c r="H28" i="4"/>
  <c r="H27" i="4"/>
  <c r="H26" i="4"/>
  <c r="D28" i="4"/>
  <c r="D27" i="4"/>
  <c r="A17" i="3"/>
  <c r="A15" i="3"/>
  <c r="G2" i="3"/>
  <c r="G18" i="2"/>
  <c r="I17" i="2"/>
  <c r="I15" i="2"/>
  <c r="G13" i="2"/>
  <c r="H12" i="2"/>
  <c r="G11" i="2"/>
  <c r="J1" i="1"/>
  <c r="L12" i="1"/>
  <c r="F3" i="2"/>
  <c r="D3" i="2"/>
  <c r="E1" i="2"/>
  <c r="C6" i="1"/>
  <c r="E9" i="1" l="1"/>
  <c r="E11" i="1" l="1"/>
  <c r="E10" i="1"/>
  <c r="E12" i="1" s="1"/>
  <c r="G12" i="1" s="1"/>
</calcChain>
</file>

<file path=xl/sharedStrings.xml><?xml version="1.0" encoding="utf-8"?>
<sst xmlns="http://schemas.openxmlformats.org/spreadsheetml/2006/main" count="170" uniqueCount="102">
  <si>
    <t>Direcciones</t>
  </si>
  <si>
    <t>bytes</t>
  </si>
  <si>
    <t>10 punteros directos</t>
  </si>
  <si>
    <t>1 puntero indirecto simple</t>
  </si>
  <si>
    <t>1 puntero indirecto doble</t>
  </si>
  <si>
    <t>1 puntero indirecto triple</t>
  </si>
  <si>
    <t>KiB</t>
  </si>
  <si>
    <t>Contenido dir raiz</t>
  </si>
  <si>
    <t>Punteros directos</t>
  </si>
  <si>
    <t>Punteros indirectos simples</t>
  </si>
  <si>
    <t>Punteros indirectos dobles</t>
  </si>
  <si>
    <t>Punteros indirectos triples</t>
  </si>
  <si>
    <t>Tamaño máximo teórico</t>
  </si>
  <si>
    <t>GiB</t>
  </si>
  <si>
    <t>compilado_guias.doc</t>
  </si>
  <si>
    <t>MiB</t>
  </si>
  <si>
    <t>A)</t>
  </si>
  <si>
    <t>D)</t>
  </si>
  <si>
    <t>Hard link es más rápido</t>
  </si>
  <si>
    <t>Memoria</t>
  </si>
  <si>
    <t>Primera dirección válida</t>
  </si>
  <si>
    <t>decimal</t>
  </si>
  <si>
    <t>Dirección lógica</t>
  </si>
  <si>
    <t>#Pagina</t>
  </si>
  <si>
    <t>Offset</t>
  </si>
  <si>
    <t>4 bits</t>
  </si>
  <si>
    <t>Tamaño página</t>
  </si>
  <si>
    <t>B)</t>
  </si>
  <si>
    <t>2 bloques de directorio</t>
  </si>
  <si>
    <t>i.</t>
  </si>
  <si>
    <t>ii.</t>
  </si>
  <si>
    <t>1 bloque de datos</t>
  </si>
  <si>
    <t>iii.</t>
  </si>
  <si>
    <t>2 bloques de punteros y 1 de datos</t>
  </si>
  <si>
    <t>C)</t>
  </si>
  <si>
    <t>FAT 32</t>
  </si>
  <si>
    <t>Dirección física</t>
  </si>
  <si>
    <t>#Frame</t>
  </si>
  <si>
    <t>6 bits</t>
  </si>
  <si>
    <t>13 bits</t>
  </si>
  <si>
    <r>
      <rPr>
        <sz val="11"/>
        <color rgb="FFFF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1100111011000</t>
    </r>
  </si>
  <si>
    <r>
      <rPr>
        <sz val="11"/>
        <color rgb="FFFF0000"/>
        <rFont val="Calibri"/>
        <family val="2"/>
        <scheme val="minor"/>
      </rPr>
      <t>110110</t>
    </r>
    <r>
      <rPr>
        <sz val="11"/>
        <color theme="1"/>
        <rFont val="Calibri"/>
        <family val="2"/>
        <scheme val="minor"/>
      </rPr>
      <t>0000000000000</t>
    </r>
  </si>
  <si>
    <t>Pagina-Marco-Desplazamiento</t>
  </si>
  <si>
    <t>2-25-6616</t>
  </si>
  <si>
    <t>bytes por página</t>
  </si>
  <si>
    <t>11 páginas ocupadas</t>
  </si>
  <si>
    <t>Fragmentación interna máxima</t>
  </si>
  <si>
    <t>Espacio con páginas compartidas</t>
  </si>
  <si>
    <t>Bits de direccionamiento</t>
  </si>
  <si>
    <t>Máxima cantidad de segmentos por proceso</t>
  </si>
  <si>
    <t>#Segmento</t>
  </si>
  <si>
    <t>#Pagina2</t>
  </si>
  <si>
    <t>#Pagina1</t>
  </si>
  <si>
    <t>12 bits</t>
  </si>
  <si>
    <t>8 bits</t>
  </si>
  <si>
    <t>1ABCDEF1</t>
  </si>
  <si>
    <t>A1B2C3D4</t>
  </si>
  <si>
    <t>CD</t>
  </si>
  <si>
    <t>B</t>
  </si>
  <si>
    <t>AB</t>
  </si>
  <si>
    <t>A</t>
  </si>
  <si>
    <t>1B</t>
  </si>
  <si>
    <t>2C</t>
  </si>
  <si>
    <t>#Marco</t>
  </si>
  <si>
    <t>EF1</t>
  </si>
  <si>
    <t>ED4</t>
  </si>
  <si>
    <t>bytes de fragmentación interna por página</t>
  </si>
  <si>
    <t>bytes de fragmentación interna máxima</t>
  </si>
  <si>
    <t>tamaño máximo teórico</t>
  </si>
  <si>
    <t>Archivo</t>
  </si>
  <si>
    <t>Tamaño FAT</t>
  </si>
  <si>
    <t>MB</t>
  </si>
  <si>
    <t>Clusters</t>
  </si>
  <si>
    <t>FAT 12</t>
  </si>
  <si>
    <t>No llega</t>
  </si>
  <si>
    <t>FAT 16</t>
  </si>
  <si>
    <t>Elegido</t>
  </si>
  <si>
    <t>Tipo</t>
  </si>
  <si>
    <t>Bytes</t>
  </si>
  <si>
    <t>Resultado</t>
  </si>
  <si>
    <t>Tamaño cluster</t>
  </si>
  <si>
    <t>Accesos a disco</t>
  </si>
  <si>
    <t>Disco</t>
  </si>
  <si>
    <t>256Mib</t>
  </si>
  <si>
    <t>Cluster</t>
  </si>
  <si>
    <t>SO</t>
  </si>
  <si>
    <t>Comienzo</t>
  </si>
  <si>
    <t>Procesos</t>
  </si>
  <si>
    <t>Frag. Interna</t>
  </si>
  <si>
    <t>Procesos Tot.</t>
  </si>
  <si>
    <t>Direccion</t>
  </si>
  <si>
    <t>bits</t>
  </si>
  <si>
    <t>Proceso</t>
  </si>
  <si>
    <t>Frames presentes</t>
  </si>
  <si>
    <t>Tamaño frame</t>
  </si>
  <si>
    <t>Frag. Máxima</t>
  </si>
  <si>
    <t>Paginas proceso</t>
  </si>
  <si>
    <t>Fragmentacion proceso</t>
  </si>
  <si>
    <t>Particion</t>
  </si>
  <si>
    <t>TiB</t>
  </si>
  <si>
    <t>Bloque</t>
  </si>
  <si>
    <t>Punteros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</si>
</sst>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/>
    <xf numFmtId="3" fontId="0" fillId="0" borderId="0" xfId="0" applyNumberFormat="1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11244</xdr:colOff>
      <xdr:row>23</xdr:row>
      <xdr:rowOff>162559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50A9E5-8DF7-4775-ABE9-C545F1AB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17544" cy="4544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13</xdr:col>
      <xdr:colOff>1382835</xdr:colOff>
      <xdr:row>80</xdr:row>
      <xdr:rowOff>153511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001D19-9757-4EBA-987C-CCA1BBA8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2250860" cy="79640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12</xdr:col>
      <xdr:colOff>1000125</xdr:colOff>
      <xdr:row>123</xdr:row>
      <xdr:rowOff>9869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CB09EB-2A10-40A1-B6C0-FFE1E1AA5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5500"/>
          <a:ext cx="10772775" cy="6105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15</xdr:col>
      <xdr:colOff>287614</xdr:colOff>
      <xdr:row>167</xdr:row>
      <xdr:rowOff>10351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9ACF1FE-37B9-4B1B-9DED-581BBC058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5908000"/>
          <a:ext cx="13355914" cy="5915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>
      <selection activeCell="N14" sqref="N14"/>
    </sheetView>
  </sheetViews>
  <sheetFormatPr baseColWidth="10" defaultColWidth="9.140625" defaultRowHeight="15" x14ac:dyDescent="0.25"/>
  <cols>
    <col min="4" max="4" width="12" bestFit="1" customWidth="1"/>
    <col min="5" max="5" width="16.42578125" bestFit="1" customWidth="1"/>
    <col min="10" max="10" width="10.28515625" customWidth="1"/>
    <col min="12" max="12" width="10" bestFit="1" customWidth="1"/>
    <col min="15" max="15" width="11.7109375" bestFit="1" customWidth="1"/>
  </cols>
  <sheetData>
    <row r="1" spans="1:16" x14ac:dyDescent="0.25">
      <c r="A1" t="s">
        <v>0</v>
      </c>
      <c r="C1">
        <v>8</v>
      </c>
      <c r="D1" t="s">
        <v>1</v>
      </c>
      <c r="G1" t="s">
        <v>35</v>
      </c>
      <c r="H1" t="s">
        <v>0</v>
      </c>
      <c r="J1">
        <f>POWER(2,28)</f>
        <v>268435456</v>
      </c>
    </row>
    <row r="2" spans="1:16" x14ac:dyDescent="0.25">
      <c r="A2" t="s">
        <v>2</v>
      </c>
    </row>
    <row r="3" spans="1:16" x14ac:dyDescent="0.25">
      <c r="A3" t="s">
        <v>3</v>
      </c>
    </row>
    <row r="4" spans="1:16" x14ac:dyDescent="0.25">
      <c r="A4" t="s">
        <v>4</v>
      </c>
    </row>
    <row r="5" spans="1:16" x14ac:dyDescent="0.25">
      <c r="A5" t="s">
        <v>5</v>
      </c>
    </row>
    <row r="6" spans="1:16" x14ac:dyDescent="0.25">
      <c r="A6" t="s">
        <v>7</v>
      </c>
      <c r="C6">
        <f>1024*2</f>
        <v>2048</v>
      </c>
      <c r="D6" t="s">
        <v>1</v>
      </c>
      <c r="E6">
        <v>2</v>
      </c>
      <c r="F6" t="s">
        <v>6</v>
      </c>
    </row>
    <row r="8" spans="1:16" x14ac:dyDescent="0.25">
      <c r="A8" s="2" t="s">
        <v>16</v>
      </c>
      <c r="B8" t="s">
        <v>8</v>
      </c>
      <c r="E8" s="6">
        <v>10</v>
      </c>
      <c r="J8" t="s">
        <v>14</v>
      </c>
      <c r="M8">
        <v>2.5</v>
      </c>
      <c r="N8" t="s">
        <v>15</v>
      </c>
      <c r="O8" s="6">
        <v>2621440</v>
      </c>
      <c r="P8" t="s">
        <v>1</v>
      </c>
    </row>
    <row r="9" spans="1:16" x14ac:dyDescent="0.25">
      <c r="B9" t="s">
        <v>9</v>
      </c>
      <c r="E9" s="6">
        <f>C6/C1</f>
        <v>256</v>
      </c>
    </row>
    <row r="10" spans="1:16" x14ac:dyDescent="0.25">
      <c r="B10" t="s">
        <v>10</v>
      </c>
      <c r="E10" s="6">
        <f>POWER(E9,2)</f>
        <v>65536</v>
      </c>
      <c r="J10" s="2" t="s">
        <v>27</v>
      </c>
      <c r="K10" s="2" t="s">
        <v>29</v>
      </c>
      <c r="L10" s="1" t="s">
        <v>28</v>
      </c>
      <c r="M10" s="1"/>
      <c r="N10" s="1"/>
    </row>
    <row r="11" spans="1:16" x14ac:dyDescent="0.25">
      <c r="B11" t="s">
        <v>11</v>
      </c>
      <c r="E11" s="6">
        <f>POWER(E9,3)</f>
        <v>16777216</v>
      </c>
      <c r="K11" s="2" t="s">
        <v>30</v>
      </c>
      <c r="L11" s="1" t="s">
        <v>31</v>
      </c>
      <c r="M11" s="1"/>
    </row>
    <row r="12" spans="1:16" x14ac:dyDescent="0.25">
      <c r="B12" t="s">
        <v>12</v>
      </c>
      <c r="E12" s="6">
        <f>SUM(E8:E11)*C6</f>
        <v>34494500864</v>
      </c>
      <c r="F12" t="s">
        <v>1</v>
      </c>
      <c r="G12" s="1">
        <f>E12/1024/1024/1024</f>
        <v>32.125507354736328</v>
      </c>
      <c r="H12" s="1" t="s">
        <v>13</v>
      </c>
      <c r="K12" s="2" t="s">
        <v>32</v>
      </c>
      <c r="L12">
        <f>(C6*E8)+(E9*2048)+(E10*2048)</f>
        <v>134762496</v>
      </c>
      <c r="M12" s="1" t="s">
        <v>33</v>
      </c>
      <c r="N12" s="1"/>
      <c r="O12" s="1"/>
      <c r="P12" s="1"/>
    </row>
    <row r="15" spans="1:16" x14ac:dyDescent="0.25">
      <c r="A15" s="2" t="s">
        <v>17</v>
      </c>
      <c r="B15" s="1" t="s">
        <v>18</v>
      </c>
      <c r="C15" s="1"/>
      <c r="D15" s="1"/>
      <c r="J15" s="2" t="s">
        <v>34</v>
      </c>
      <c r="K15" s="2" t="s">
        <v>29</v>
      </c>
      <c r="L15" s="1" t="s">
        <v>31</v>
      </c>
      <c r="M15" s="1"/>
    </row>
    <row r="16" spans="1:16" x14ac:dyDescent="0.25">
      <c r="K16" s="2" t="s">
        <v>30</v>
      </c>
      <c r="L16" s="1" t="s">
        <v>31</v>
      </c>
      <c r="M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6246-5C7E-4F9E-85D2-181D72819E2B}">
  <dimension ref="A1:J18"/>
  <sheetViews>
    <sheetView workbookViewId="0">
      <selection activeCell="I19" sqref="I19"/>
    </sheetView>
  </sheetViews>
  <sheetFormatPr baseColWidth="10" defaultRowHeight="15" x14ac:dyDescent="0.25"/>
  <cols>
    <col min="1" max="1" width="3.85546875" style="4" customWidth="1"/>
    <col min="7" max="7" width="19.5703125" customWidth="1"/>
  </cols>
  <sheetData>
    <row r="1" spans="1:10" x14ac:dyDescent="0.25">
      <c r="A1" s="4" t="s">
        <v>16</v>
      </c>
      <c r="B1" t="s">
        <v>19</v>
      </c>
      <c r="C1">
        <v>512</v>
      </c>
      <c r="D1" t="s">
        <v>6</v>
      </c>
      <c r="E1">
        <f>512*1024</f>
        <v>524288</v>
      </c>
      <c r="F1" t="s">
        <v>1</v>
      </c>
    </row>
    <row r="2" spans="1:10" x14ac:dyDescent="0.25">
      <c r="B2" t="s">
        <v>20</v>
      </c>
      <c r="D2">
        <v>442368</v>
      </c>
      <c r="E2" t="s">
        <v>21</v>
      </c>
      <c r="G2" s="7" t="s">
        <v>41</v>
      </c>
    </row>
    <row r="3" spans="1:10" x14ac:dyDescent="0.25">
      <c r="B3" t="s">
        <v>26</v>
      </c>
      <c r="D3">
        <f>C1/16</f>
        <v>32</v>
      </c>
      <c r="E3" t="s">
        <v>6</v>
      </c>
      <c r="F3">
        <f>32*1024</f>
        <v>32768</v>
      </c>
      <c r="G3" t="s">
        <v>1</v>
      </c>
    </row>
    <row r="5" spans="1:10" x14ac:dyDescent="0.25">
      <c r="B5" t="s">
        <v>22</v>
      </c>
      <c r="D5">
        <v>23000</v>
      </c>
      <c r="E5" t="s">
        <v>21</v>
      </c>
      <c r="G5" s="7" t="s">
        <v>40</v>
      </c>
    </row>
    <row r="6" spans="1:10" x14ac:dyDescent="0.25">
      <c r="B6" t="s">
        <v>23</v>
      </c>
      <c r="C6" t="s">
        <v>24</v>
      </c>
      <c r="G6" s="7"/>
    </row>
    <row r="7" spans="1:10" x14ac:dyDescent="0.25">
      <c r="B7" t="s">
        <v>25</v>
      </c>
      <c r="C7" t="s">
        <v>39</v>
      </c>
    </row>
    <row r="8" spans="1:10" x14ac:dyDescent="0.25">
      <c r="F8" s="2" t="s">
        <v>16</v>
      </c>
      <c r="G8" t="s">
        <v>42</v>
      </c>
    </row>
    <row r="9" spans="1:10" x14ac:dyDescent="0.25">
      <c r="B9" t="s">
        <v>36</v>
      </c>
      <c r="G9" s="1" t="s">
        <v>43</v>
      </c>
    </row>
    <row r="10" spans="1:10" x14ac:dyDescent="0.25">
      <c r="B10" t="s">
        <v>37</v>
      </c>
      <c r="C10" t="s">
        <v>24</v>
      </c>
    </row>
    <row r="11" spans="1:10" x14ac:dyDescent="0.25">
      <c r="B11" t="s">
        <v>38</v>
      </c>
      <c r="C11" t="s">
        <v>39</v>
      </c>
      <c r="F11" s="2" t="s">
        <v>27</v>
      </c>
      <c r="G11">
        <f>POWER(2,13)</f>
        <v>8192</v>
      </c>
      <c r="H11" t="s">
        <v>44</v>
      </c>
    </row>
    <row r="12" spans="1:10" x14ac:dyDescent="0.25">
      <c r="G12" t="s">
        <v>45</v>
      </c>
      <c r="H12">
        <f>11*G11</f>
        <v>90112</v>
      </c>
      <c r="I12" t="s">
        <v>1</v>
      </c>
    </row>
    <row r="13" spans="1:10" x14ac:dyDescent="0.25">
      <c r="G13" s="1">
        <f>E1/H12</f>
        <v>5.8181818181818183</v>
      </c>
    </row>
    <row r="15" spans="1:10" x14ac:dyDescent="0.25">
      <c r="F15" s="2" t="s">
        <v>34</v>
      </c>
      <c r="G15" t="s">
        <v>46</v>
      </c>
      <c r="I15" s="1">
        <f>G11-1</f>
        <v>8191</v>
      </c>
      <c r="J15" s="1" t="s">
        <v>1</v>
      </c>
    </row>
    <row r="17" spans="6:9" x14ac:dyDescent="0.25">
      <c r="F17" s="2" t="s">
        <v>17</v>
      </c>
      <c r="G17" t="s">
        <v>47</v>
      </c>
      <c r="I17">
        <f>E1-(8*G11)</f>
        <v>458752</v>
      </c>
    </row>
    <row r="18" spans="6:9" x14ac:dyDescent="0.25">
      <c r="G18" s="1">
        <f>I17/(3*G11)</f>
        <v>18.666666666666668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DD8F-3122-4EFE-8F0E-CAC22CEDB8B7}">
  <dimension ref="A1:H17"/>
  <sheetViews>
    <sheetView workbookViewId="0">
      <selection activeCell="A17" sqref="A17"/>
    </sheetView>
  </sheetViews>
  <sheetFormatPr baseColWidth="10" defaultRowHeight="15" x14ac:dyDescent="0.25"/>
  <cols>
    <col min="1" max="1" width="11.85546875" bestFit="1" customWidth="1"/>
  </cols>
  <sheetData>
    <row r="1" spans="1:8" x14ac:dyDescent="0.25">
      <c r="A1" t="s">
        <v>48</v>
      </c>
      <c r="E1">
        <v>32</v>
      </c>
    </row>
    <row r="2" spans="1:8" x14ac:dyDescent="0.25">
      <c r="A2" t="s">
        <v>26</v>
      </c>
      <c r="E2">
        <v>4</v>
      </c>
      <c r="F2" t="s">
        <v>6</v>
      </c>
      <c r="G2">
        <f>E2*1024</f>
        <v>4096</v>
      </c>
      <c r="H2" t="s">
        <v>1</v>
      </c>
    </row>
    <row r="3" spans="1:8" x14ac:dyDescent="0.25">
      <c r="A3" t="s">
        <v>49</v>
      </c>
      <c r="E3">
        <v>15</v>
      </c>
    </row>
    <row r="5" spans="1:8" x14ac:dyDescent="0.25">
      <c r="B5" t="s">
        <v>50</v>
      </c>
      <c r="C5" t="s">
        <v>52</v>
      </c>
      <c r="D5" t="s">
        <v>51</v>
      </c>
      <c r="E5" t="s">
        <v>24</v>
      </c>
    </row>
    <row r="6" spans="1:8" x14ac:dyDescent="0.25">
      <c r="B6" t="s">
        <v>25</v>
      </c>
      <c r="C6" t="s">
        <v>54</v>
      </c>
      <c r="D6" t="s">
        <v>54</v>
      </c>
      <c r="E6" t="s">
        <v>53</v>
      </c>
    </row>
    <row r="7" spans="1:8" x14ac:dyDescent="0.25">
      <c r="A7" s="1" t="s">
        <v>55</v>
      </c>
      <c r="B7" s="8">
        <v>1</v>
      </c>
      <c r="C7" s="8" t="s">
        <v>59</v>
      </c>
      <c r="D7" s="8" t="s">
        <v>57</v>
      </c>
      <c r="E7" s="3" t="s">
        <v>64</v>
      </c>
    </row>
    <row r="8" spans="1:8" x14ac:dyDescent="0.25">
      <c r="A8" s="1" t="s">
        <v>56</v>
      </c>
      <c r="B8" s="8" t="s">
        <v>60</v>
      </c>
      <c r="C8" s="8" t="s">
        <v>61</v>
      </c>
      <c r="D8" s="8" t="s">
        <v>62</v>
      </c>
      <c r="E8" s="3" t="s">
        <v>65</v>
      </c>
    </row>
    <row r="10" spans="1:8" x14ac:dyDescent="0.25">
      <c r="B10" t="s">
        <v>63</v>
      </c>
      <c r="C10" t="s">
        <v>24</v>
      </c>
    </row>
    <row r="11" spans="1:8" x14ac:dyDescent="0.25">
      <c r="A11" s="1" t="s">
        <v>55</v>
      </c>
      <c r="B11" s="8" t="s">
        <v>60</v>
      </c>
      <c r="C11" s="8" t="s">
        <v>64</v>
      </c>
      <c r="D11" s="3"/>
      <c r="E11" s="3"/>
    </row>
    <row r="12" spans="1:8" x14ac:dyDescent="0.25">
      <c r="A12" s="1" t="s">
        <v>56</v>
      </c>
      <c r="B12" s="8" t="s">
        <v>58</v>
      </c>
      <c r="C12" s="8" t="s">
        <v>65</v>
      </c>
      <c r="D12" s="3"/>
      <c r="E12" s="3"/>
    </row>
    <row r="14" spans="1:8" x14ac:dyDescent="0.25">
      <c r="A14">
        <v>4095</v>
      </c>
      <c r="B14" t="s">
        <v>66</v>
      </c>
    </row>
    <row r="15" spans="1:8" x14ac:dyDescent="0.25">
      <c r="A15" s="1">
        <f>A14*15*8</f>
        <v>491400</v>
      </c>
      <c r="B15" s="1" t="s">
        <v>67</v>
      </c>
      <c r="C15" s="1"/>
      <c r="D15" s="1"/>
      <c r="E15" s="1"/>
    </row>
    <row r="17" spans="1:3" x14ac:dyDescent="0.25">
      <c r="A17" s="1">
        <f>(E3*POWER(2,8)*POWER(2,8)*G2)/1024/1024</f>
        <v>3840</v>
      </c>
      <c r="B17" s="1" t="s">
        <v>68</v>
      </c>
      <c r="C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453D-48BC-49E9-8151-82A19CAA0A7E}">
  <dimension ref="A25:U139"/>
  <sheetViews>
    <sheetView tabSelected="1" topLeftCell="A133" workbookViewId="0">
      <selection activeCell="R139" sqref="R139"/>
    </sheetView>
  </sheetViews>
  <sheetFormatPr baseColWidth="10" defaultRowHeight="15" x14ac:dyDescent="0.25"/>
  <cols>
    <col min="1" max="1" width="14.5703125" customWidth="1"/>
    <col min="11" max="11" width="17.7109375" customWidth="1"/>
    <col min="13" max="13" width="16.42578125" bestFit="1" customWidth="1"/>
    <col min="14" max="14" width="21.5703125" customWidth="1"/>
    <col min="16" max="16" width="12.5703125" customWidth="1"/>
    <col min="20" max="20" width="12" bestFit="1" customWidth="1"/>
  </cols>
  <sheetData>
    <row r="25" spans="1:18" x14ac:dyDescent="0.25">
      <c r="G25" s="12" t="s">
        <v>77</v>
      </c>
      <c r="H25" s="12" t="s">
        <v>78</v>
      </c>
      <c r="I25" s="12" t="s">
        <v>79</v>
      </c>
      <c r="K25" s="13" t="s">
        <v>81</v>
      </c>
      <c r="L25" s="1">
        <f>B26/B29</f>
        <v>192.33599853515625</v>
      </c>
    </row>
    <row r="26" spans="1:18" x14ac:dyDescent="0.25">
      <c r="A26" t="s">
        <v>69</v>
      </c>
      <c r="B26">
        <v>12604932</v>
      </c>
      <c r="C26" t="s">
        <v>1</v>
      </c>
      <c r="G26" s="9" t="s">
        <v>73</v>
      </c>
      <c r="H26" s="9">
        <f>POWER(2,12)</f>
        <v>4096</v>
      </c>
      <c r="I26" s="9" t="s">
        <v>74</v>
      </c>
    </row>
    <row r="27" spans="1:18" x14ac:dyDescent="0.25">
      <c r="A27" t="s">
        <v>70</v>
      </c>
      <c r="B27">
        <v>256</v>
      </c>
      <c r="C27" t="s">
        <v>71</v>
      </c>
      <c r="D27">
        <f>1024*1024*B27</f>
        <v>268435456</v>
      </c>
      <c r="E27" t="s">
        <v>1</v>
      </c>
      <c r="G27" s="9" t="s">
        <v>75</v>
      </c>
      <c r="H27" s="9">
        <f>POWER(2,16)</f>
        <v>65536</v>
      </c>
      <c r="I27" s="9" t="s">
        <v>74</v>
      </c>
      <c r="K27" t="s">
        <v>83</v>
      </c>
      <c r="L27" s="3"/>
    </row>
    <row r="28" spans="1:18" x14ac:dyDescent="0.25">
      <c r="A28" t="s">
        <v>80</v>
      </c>
      <c r="B28">
        <v>4</v>
      </c>
      <c r="C28" t="s">
        <v>6</v>
      </c>
      <c r="D28">
        <f>1024*4</f>
        <v>4096</v>
      </c>
      <c r="E28" t="s">
        <v>1</v>
      </c>
      <c r="G28" s="11" t="s">
        <v>35</v>
      </c>
      <c r="H28" s="11">
        <f>POWER(2,28)</f>
        <v>268435456</v>
      </c>
      <c r="I28" s="10" t="s">
        <v>76</v>
      </c>
      <c r="K28">
        <f>B29*32</f>
        <v>2097152</v>
      </c>
      <c r="L28">
        <f>LN(K28)/LN(2)</f>
        <v>21</v>
      </c>
      <c r="M28">
        <f>POWER(2,L28)/1024/1024</f>
        <v>2</v>
      </c>
    </row>
    <row r="29" spans="1:18" x14ac:dyDescent="0.25">
      <c r="A29" t="s">
        <v>72</v>
      </c>
      <c r="B29">
        <f>D27/D28</f>
        <v>65536</v>
      </c>
      <c r="M29" s="5"/>
      <c r="N29" s="5"/>
      <c r="O29" s="5"/>
      <c r="P29" s="3"/>
      <c r="Q29" s="5"/>
      <c r="R29" s="5"/>
    </row>
    <row r="30" spans="1:18" x14ac:dyDescent="0.25">
      <c r="K30" t="s">
        <v>84</v>
      </c>
      <c r="L30">
        <f>D27/1024</f>
        <v>262144</v>
      </c>
      <c r="M30" s="5"/>
      <c r="N30" s="5"/>
      <c r="O30" s="5"/>
      <c r="P30" s="3"/>
      <c r="Q30" s="5"/>
      <c r="R30" s="5"/>
    </row>
    <row r="31" spans="1:18" x14ac:dyDescent="0.25">
      <c r="A31" t="s">
        <v>82</v>
      </c>
      <c r="B31">
        <v>256</v>
      </c>
      <c r="C31" t="s">
        <v>15</v>
      </c>
      <c r="D31">
        <f>256*1024*1024</f>
        <v>268435456</v>
      </c>
      <c r="M31" s="14"/>
      <c r="N31" s="14"/>
      <c r="O31" s="14"/>
      <c r="P31" s="14"/>
      <c r="Q31" s="14"/>
      <c r="R31" s="14"/>
    </row>
    <row r="34" spans="13:20" x14ac:dyDescent="0.25">
      <c r="M34" s="6"/>
    </row>
    <row r="41" spans="13:20" x14ac:dyDescent="0.25">
      <c r="P41" t="s">
        <v>19</v>
      </c>
      <c r="Q41">
        <v>1024</v>
      </c>
      <c r="R41" t="s">
        <v>6</v>
      </c>
      <c r="S41">
        <f>2014*1024</f>
        <v>2062336</v>
      </c>
      <c r="T41" t="s">
        <v>1</v>
      </c>
    </row>
    <row r="42" spans="13:20" x14ac:dyDescent="0.25">
      <c r="P42" t="s">
        <v>85</v>
      </c>
      <c r="Q42">
        <v>74</v>
      </c>
      <c r="R42" t="s">
        <v>6</v>
      </c>
      <c r="S42">
        <f>74*1024</f>
        <v>75776</v>
      </c>
      <c r="T42" t="s">
        <v>1</v>
      </c>
    </row>
    <row r="44" spans="13:20" x14ac:dyDescent="0.25">
      <c r="P44" t="s">
        <v>86</v>
      </c>
      <c r="Q44">
        <f>Q41-Q42</f>
        <v>950</v>
      </c>
      <c r="R44" t="s">
        <v>6</v>
      </c>
      <c r="S44">
        <f>0+S42</f>
        <v>75776</v>
      </c>
      <c r="T44" t="s">
        <v>1</v>
      </c>
    </row>
    <row r="46" spans="13:20" x14ac:dyDescent="0.25">
      <c r="P46" t="s">
        <v>87</v>
      </c>
      <c r="Q46">
        <f>Q41/190</f>
        <v>5.3894736842105262</v>
      </c>
      <c r="R46" t="s">
        <v>6</v>
      </c>
    </row>
    <row r="47" spans="13:20" x14ac:dyDescent="0.25">
      <c r="P47" t="s">
        <v>88</v>
      </c>
      <c r="Q47">
        <f>(190-95)+(190-190)+(190-135)+(190-155)+(190-125)</f>
        <v>250</v>
      </c>
    </row>
    <row r="49" spans="16:17" x14ac:dyDescent="0.25">
      <c r="P49" t="s">
        <v>89</v>
      </c>
      <c r="Q49">
        <f>135+125+155+95+185+190+175</f>
        <v>1060</v>
      </c>
    </row>
    <row r="50" spans="16:17" x14ac:dyDescent="0.25">
      <c r="Q50">
        <f>Q49-185</f>
        <v>875</v>
      </c>
    </row>
    <row r="92" spans="14:18" x14ac:dyDescent="0.25">
      <c r="N92" t="s">
        <v>19</v>
      </c>
      <c r="O92">
        <v>64</v>
      </c>
      <c r="P92" t="s">
        <v>6</v>
      </c>
      <c r="Q92">
        <f>64*1024</f>
        <v>65536</v>
      </c>
      <c r="R92" t="s">
        <v>1</v>
      </c>
    </row>
    <row r="93" spans="14:18" x14ac:dyDescent="0.25">
      <c r="N93" t="s">
        <v>90</v>
      </c>
      <c r="O93">
        <v>32</v>
      </c>
      <c r="P93" t="s">
        <v>91</v>
      </c>
    </row>
    <row r="94" spans="14:18" x14ac:dyDescent="0.25">
      <c r="N94" t="s">
        <v>92</v>
      </c>
      <c r="O94">
        <v>100</v>
      </c>
      <c r="P94" t="s">
        <v>6</v>
      </c>
      <c r="Q94">
        <f>100*1024</f>
        <v>102400</v>
      </c>
      <c r="R94" t="s">
        <v>1</v>
      </c>
    </row>
    <row r="96" spans="14:18" x14ac:dyDescent="0.25">
      <c r="N96" t="s">
        <v>93</v>
      </c>
      <c r="O96">
        <v>8</v>
      </c>
    </row>
    <row r="97" spans="14:18" x14ac:dyDescent="0.25">
      <c r="N97" t="s">
        <v>94</v>
      </c>
      <c r="O97">
        <f>O92/O96</f>
        <v>8</v>
      </c>
      <c r="P97" t="s">
        <v>6</v>
      </c>
      <c r="Q97">
        <f>8*1024</f>
        <v>8192</v>
      </c>
      <c r="R97" t="s">
        <v>1</v>
      </c>
    </row>
    <row r="98" spans="14:18" x14ac:dyDescent="0.25">
      <c r="N98" t="s">
        <v>26</v>
      </c>
      <c r="O98">
        <f>O97</f>
        <v>8</v>
      </c>
      <c r="P98" t="s">
        <v>6</v>
      </c>
      <c r="Q98">
        <f>Q97</f>
        <v>8192</v>
      </c>
      <c r="R98" t="s">
        <v>1</v>
      </c>
    </row>
    <row r="99" spans="14:18" x14ac:dyDescent="0.25">
      <c r="N99" t="s">
        <v>95</v>
      </c>
      <c r="O99">
        <f>Q98-1</f>
        <v>8191</v>
      </c>
      <c r="P99" t="s">
        <v>1</v>
      </c>
    </row>
    <row r="101" spans="14:18" x14ac:dyDescent="0.25">
      <c r="N101" t="s">
        <v>92</v>
      </c>
      <c r="O101">
        <v>52</v>
      </c>
      <c r="P101" t="s">
        <v>6</v>
      </c>
      <c r="Q101">
        <f>52*1024</f>
        <v>53248</v>
      </c>
      <c r="R101" t="s">
        <v>1</v>
      </c>
    </row>
    <row r="102" spans="14:18" x14ac:dyDescent="0.25">
      <c r="N102" t="s">
        <v>96</v>
      </c>
      <c r="O102">
        <f>Q101/Q98</f>
        <v>6.5</v>
      </c>
    </row>
    <row r="103" spans="14:18" x14ac:dyDescent="0.25">
      <c r="N103" t="s">
        <v>97</v>
      </c>
      <c r="O103">
        <f>Q97/2</f>
        <v>4096</v>
      </c>
      <c r="P103" t="s">
        <v>1</v>
      </c>
      <c r="Q103">
        <f>4096/1024</f>
        <v>4</v>
      </c>
      <c r="R103" t="s">
        <v>6</v>
      </c>
    </row>
    <row r="137" spans="17:21" x14ac:dyDescent="0.25">
      <c r="Q137" t="s">
        <v>98</v>
      </c>
      <c r="R137">
        <v>1</v>
      </c>
      <c r="S137" t="s">
        <v>99</v>
      </c>
      <c r="T137">
        <f>POWER(2,40)</f>
        <v>1099511627776</v>
      </c>
      <c r="U137" t="s">
        <v>1</v>
      </c>
    </row>
    <row r="138" spans="17:21" x14ac:dyDescent="0.25">
      <c r="Q138" t="s">
        <v>100</v>
      </c>
      <c r="R138">
        <v>2</v>
      </c>
      <c r="S138" t="s">
        <v>6</v>
      </c>
      <c r="T138">
        <f>2*1024</f>
        <v>2048</v>
      </c>
      <c r="U138" t="s">
        <v>1</v>
      </c>
    </row>
    <row r="139" spans="17:21" x14ac:dyDescent="0.25">
      <c r="Q139" t="s">
        <v>101</v>
      </c>
      <c r="R139">
        <f>T137/T138</f>
        <v>536870912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FS 1</vt:lpstr>
      <vt:lpstr>Memoria 1</vt:lpstr>
      <vt:lpstr>Memoria 2</vt:lpstr>
      <vt:lpstr>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</cp:lastModifiedBy>
  <dcterms:created xsi:type="dcterms:W3CDTF">2015-06-05T18:19:34Z</dcterms:created>
  <dcterms:modified xsi:type="dcterms:W3CDTF">2021-12-04T19:45:56Z</dcterms:modified>
</cp:coreProperties>
</file>