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F7F43CDC-2B3E-459E-AB6B-3F10FBD70FB6}" xr6:coauthVersionLast="47" xr6:coauthVersionMax="47" xr10:uidLastSave="{00000000-0000-0000-0000-000000000000}"/>
  <bookViews>
    <workbookView xWindow="-108" yWindow="-108" windowWidth="23256" windowHeight="12456" tabRatio="890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43" l="1"/>
  <c r="C28" i="143"/>
  <c r="C27" i="143"/>
  <c r="C26" i="143"/>
  <c r="D27" i="143"/>
  <c r="D24" i="143"/>
  <c r="D25" i="143"/>
  <c r="D26" i="143"/>
  <c r="D23" i="143"/>
  <c r="D21" i="143"/>
  <c r="D22" i="143"/>
  <c r="D20" i="143"/>
  <c r="B26" i="143"/>
  <c r="B25" i="143"/>
  <c r="C25" i="143"/>
  <c r="C24" i="143"/>
  <c r="B24" i="143"/>
  <c r="B23" i="143"/>
  <c r="C23" i="143"/>
  <c r="B22" i="143"/>
  <c r="C22" i="143"/>
  <c r="C21" i="143"/>
  <c r="B21" i="143"/>
  <c r="D35" i="137"/>
  <c r="D34" i="137"/>
  <c r="B34" i="137"/>
  <c r="B35" i="137"/>
  <c r="B31" i="137"/>
  <c r="B32" i="137"/>
  <c r="B33" i="137"/>
  <c r="O31" i="137"/>
  <c r="O30" i="137"/>
  <c r="N31" i="137"/>
  <c r="N30" i="137"/>
  <c r="G5" i="137"/>
  <c r="G6" i="137"/>
  <c r="G7" i="137"/>
  <c r="G8" i="137"/>
  <c r="B30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32" i="143"/>
  <c r="D31" i="143"/>
  <c r="C32" i="143"/>
  <c r="C31" i="143"/>
  <c r="I44" i="137"/>
  <c r="I43" i="137"/>
  <c r="H44" i="137"/>
  <c r="H43" i="137"/>
  <c r="D44" i="137"/>
  <c r="D43" i="137"/>
  <c r="F38" i="143"/>
  <c r="E17" i="143" l="1"/>
  <c r="E20" i="143"/>
  <c r="E19" i="143"/>
  <c r="E18" i="143"/>
  <c r="C10" i="145" l="1"/>
  <c r="I30" i="137"/>
  <c r="I29" i="137"/>
  <c r="E13" i="145" l="1"/>
  <c r="E12" i="145"/>
  <c r="B19" i="143"/>
  <c r="O29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9" i="137"/>
  <c r="L29" i="137"/>
  <c r="N29" i="137" s="1"/>
  <c r="K48" i="133"/>
  <c r="I28" i="137"/>
  <c r="I27" i="137"/>
  <c r="D28" i="137"/>
  <c r="D27" i="137"/>
  <c r="B18" i="143"/>
  <c r="B17" i="143"/>
  <c r="C18" i="143"/>
  <c r="D2" i="143"/>
  <c r="D9" i="145" l="1"/>
  <c r="B29" i="137"/>
  <c r="B43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30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8" i="137"/>
  <c r="L27" i="137"/>
  <c r="G2" i="137"/>
  <c r="D2" i="137"/>
  <c r="O27" i="137" s="1"/>
  <c r="C2" i="137"/>
  <c r="I26" i="137" l="1"/>
  <c r="G26" i="137"/>
  <c r="N27" i="137"/>
  <c r="B27" i="137" s="1"/>
  <c r="N28" i="137"/>
  <c r="B28" i="137" s="1"/>
  <c r="O28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4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4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4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4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5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<sst xmlns="http://schemas.openxmlformats.org/spreadsheetml/2006/main" count="676" uniqueCount="293">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</sst>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45</xdr:row>
      <xdr:rowOff>137160</xdr:rowOff>
    </xdr:from>
    <xdr:to>
      <xdr:col>15</xdr:col>
      <xdr:colOff>133299</xdr:colOff>
      <xdr:row>54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33</xdr:row>
      <xdr:rowOff>65943</xdr:rowOff>
    </xdr:from>
    <xdr:to>
      <xdr:col>16</xdr:col>
      <xdr:colOff>3771674</xdr:colOff>
      <xdr:row>38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abSelected="1"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1"/>
  <sheetViews>
    <sheetView topLeftCell="A9" zoomScale="96" zoomScaleNormal="96" workbookViewId="0">
      <selection activeCell="H34" sqref="H3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286</v>
      </c>
      <c r="D5" s="162" t="s">
        <v>142</v>
      </c>
      <c r="E5" s="81" t="s">
        <v>167</v>
      </c>
      <c r="F5" s="162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287</v>
      </c>
      <c r="D8" s="162" t="s">
        <v>288</v>
      </c>
      <c r="E8" s="81" t="s">
        <v>167</v>
      </c>
      <c r="F8" s="162"/>
      <c r="G8" s="7">
        <f>EBF!P6</f>
        <v>0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 t="s">
        <v>74</v>
      </c>
      <c r="M9" s="163"/>
      <c r="N9" s="163" t="s">
        <v>277</v>
      </c>
      <c r="O9" s="163" t="s">
        <v>279</v>
      </c>
      <c r="P9" s="163" t="s">
        <v>167</v>
      </c>
      <c r="Q9" s="163"/>
      <c r="R9" s="163"/>
      <c r="S9" s="163"/>
      <c r="T9" s="163"/>
    </row>
    <row r="10" spans="2:20" s="162" customFormat="1" x14ac:dyDescent="0.25">
      <c r="L10" s="163" t="s">
        <v>74</v>
      </c>
      <c r="M10" s="163"/>
      <c r="N10" s="163" t="s">
        <v>278</v>
      </c>
      <c r="O10" s="163" t="s">
        <v>280</v>
      </c>
      <c r="P10" s="163" t="s">
        <v>167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281</v>
      </c>
      <c r="O11" s="163" t="s">
        <v>282</v>
      </c>
      <c r="P11" s="163" t="s">
        <v>167</v>
      </c>
      <c r="Q11" s="163"/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283</v>
      </c>
      <c r="O12" s="163" t="s">
        <v>124</v>
      </c>
      <c r="P12" s="163" t="s">
        <v>167</v>
      </c>
      <c r="Q12" s="163"/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284</v>
      </c>
      <c r="O13" s="163" t="s">
        <v>285</v>
      </c>
      <c r="P13" s="163" t="s">
        <v>167</v>
      </c>
      <c r="Q13" s="163"/>
      <c r="R13" s="163"/>
      <c r="S13" s="163"/>
      <c r="T13" s="163"/>
    </row>
    <row r="14" spans="2:20" x14ac:dyDescent="0.25">
      <c r="L14" s="66"/>
      <c r="M14" s="70"/>
      <c r="N14" s="160"/>
      <c r="O14" s="160"/>
      <c r="P14" s="66"/>
      <c r="Q14" s="66"/>
      <c r="R14" s="66"/>
      <c r="S14" s="66"/>
      <c r="T14" s="66"/>
    </row>
    <row r="16" spans="2:20" x14ac:dyDescent="0.25">
      <c r="L16" s="66" t="s">
        <v>82</v>
      </c>
      <c r="M16" s="70"/>
      <c r="N16" s="66" t="s">
        <v>178</v>
      </c>
      <c r="O16" s="66" t="s">
        <v>259</v>
      </c>
      <c r="P16" s="66" t="s">
        <v>167</v>
      </c>
      <c r="Q16" s="66" t="s">
        <v>180</v>
      </c>
      <c r="R16" s="66"/>
      <c r="S16" s="66"/>
      <c r="T16" s="66"/>
    </row>
    <row r="17" spans="2:20" x14ac:dyDescent="0.25">
      <c r="L17" s="66" t="s">
        <v>82</v>
      </c>
      <c r="M17" s="70"/>
      <c r="N17" s="66" t="s">
        <v>173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74</v>
      </c>
      <c r="M18" s="70"/>
      <c r="N18" s="66" t="s">
        <v>247</v>
      </c>
      <c r="O18" s="66" t="s">
        <v>254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255</v>
      </c>
      <c r="O19" s="66" t="s">
        <v>256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248</v>
      </c>
      <c r="O20" s="66" t="s">
        <v>257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/>
      <c r="M21" s="70"/>
      <c r="N21" s="66"/>
      <c r="O21" s="66"/>
      <c r="P21" s="66"/>
      <c r="Q21" s="66"/>
      <c r="R21" s="66"/>
      <c r="S21" s="66"/>
      <c r="T21" s="66"/>
    </row>
    <row r="22" spans="2:20" x14ac:dyDescent="0.25">
      <c r="L22" s="1"/>
      <c r="N22" s="1"/>
      <c r="O22" s="1"/>
      <c r="P22" s="1"/>
      <c r="Q22" s="1"/>
      <c r="R22" s="1"/>
      <c r="S22" s="1"/>
      <c r="T22" s="1"/>
    </row>
    <row r="23" spans="2:20" x14ac:dyDescent="0.25">
      <c r="F23" s="3" t="s">
        <v>13</v>
      </c>
      <c r="H23" s="3"/>
      <c r="L23" s="65" t="s">
        <v>15</v>
      </c>
      <c r="M23" s="65"/>
      <c r="N23" s="70"/>
      <c r="O23" s="70"/>
      <c r="P23" s="70"/>
      <c r="Q23" s="70"/>
      <c r="R23" s="70"/>
      <c r="S23" s="70"/>
      <c r="T23" s="70"/>
    </row>
    <row r="24" spans="2:20" x14ac:dyDescent="0.25">
      <c r="B24" s="2" t="s">
        <v>1</v>
      </c>
      <c r="C24" s="10" t="s">
        <v>5</v>
      </c>
      <c r="D24" s="2" t="s">
        <v>6</v>
      </c>
      <c r="E24" s="2" t="s">
        <v>97</v>
      </c>
      <c r="F24" s="2" t="s">
        <v>8</v>
      </c>
      <c r="G24" s="64" t="s">
        <v>34</v>
      </c>
      <c r="H24" s="64" t="s">
        <v>35</v>
      </c>
      <c r="I24" s="64" t="s">
        <v>80</v>
      </c>
      <c r="J24" s="78" t="s">
        <v>168</v>
      </c>
      <c r="L24" s="67" t="s">
        <v>11</v>
      </c>
      <c r="M24" s="68" t="s">
        <v>30</v>
      </c>
      <c r="N24" s="67" t="s">
        <v>1</v>
      </c>
      <c r="O24" s="67" t="s">
        <v>2</v>
      </c>
      <c r="P24" s="67" t="s">
        <v>16</v>
      </c>
      <c r="Q24" s="67" t="s">
        <v>17</v>
      </c>
      <c r="R24" s="67" t="s">
        <v>18</v>
      </c>
      <c r="S24" s="67" t="s">
        <v>19</v>
      </c>
      <c r="T24" s="67" t="s">
        <v>20</v>
      </c>
    </row>
    <row r="25" spans="2:20" ht="21.6" thickBot="1" x14ac:dyDescent="0.3">
      <c r="B25" s="9" t="s">
        <v>39</v>
      </c>
      <c r="C25" s="9" t="s">
        <v>32</v>
      </c>
      <c r="D25" s="9" t="s">
        <v>33</v>
      </c>
      <c r="E25" s="9"/>
      <c r="F25" s="9"/>
      <c r="G25" s="9" t="s">
        <v>36</v>
      </c>
      <c r="H25" s="9" t="s">
        <v>89</v>
      </c>
      <c r="I25" s="9" t="s">
        <v>88</v>
      </c>
      <c r="J25" s="79" t="s">
        <v>169</v>
      </c>
      <c r="L25" s="69" t="s">
        <v>38</v>
      </c>
      <c r="M25" s="69" t="s">
        <v>31</v>
      </c>
      <c r="N25" s="69" t="s">
        <v>21</v>
      </c>
      <c r="O25" s="69" t="s">
        <v>22</v>
      </c>
      <c r="P25" s="69" t="s">
        <v>23</v>
      </c>
      <c r="Q25" s="69" t="s">
        <v>24</v>
      </c>
      <c r="R25" s="69" t="s">
        <v>43</v>
      </c>
      <c r="S25" s="69" t="s">
        <v>42</v>
      </c>
      <c r="T25" s="69" t="s">
        <v>25</v>
      </c>
    </row>
    <row r="26" spans="2:20" ht="21.6" thickBot="1" x14ac:dyDescent="0.3">
      <c r="B26" s="9" t="s">
        <v>87</v>
      </c>
      <c r="C26" s="8"/>
      <c r="D26" s="8"/>
      <c r="E26" s="8"/>
      <c r="F26" s="8"/>
      <c r="G26" s="8" t="str">
        <f>$E$2</f>
        <v>GWh</v>
      </c>
      <c r="H26" s="8" t="s">
        <v>243</v>
      </c>
      <c r="I26" s="8" t="str">
        <f>$E$2</f>
        <v>GWh</v>
      </c>
      <c r="J26" s="80"/>
      <c r="L26" s="69" t="s">
        <v>81</v>
      </c>
      <c r="M26" s="71"/>
      <c r="N26" s="71"/>
      <c r="O26" s="71"/>
      <c r="P26" s="71"/>
      <c r="Q26" s="71"/>
      <c r="R26" s="71"/>
      <c r="S26" s="71"/>
      <c r="T26" s="71"/>
    </row>
    <row r="27" spans="2:20" x14ac:dyDescent="0.25">
      <c r="B27" s="66" t="str">
        <f>N27</f>
        <v>MINCOA</v>
      </c>
      <c r="C27" s="1"/>
      <c r="D27" s="66" t="str">
        <f>N5</f>
        <v>MANCOALMIN</v>
      </c>
      <c r="E27" s="1">
        <v>2022</v>
      </c>
      <c r="F27" s="1" t="s">
        <v>103</v>
      </c>
      <c r="G27" s="48">
        <v>2673000</v>
      </c>
      <c r="H27" s="49">
        <v>4.5449999999999999</v>
      </c>
      <c r="I27" s="91">
        <f>EBF!D5</f>
        <v>4518.4003614720004</v>
      </c>
      <c r="J27" s="121">
        <v>8.76</v>
      </c>
      <c r="L27" s="66" t="str">
        <f>EBF!$B$5</f>
        <v>MIN</v>
      </c>
      <c r="M27" s="70"/>
      <c r="N27" s="70" t="str">
        <f>$L$27&amp;$C$2</f>
        <v>MINCOA</v>
      </c>
      <c r="O27" s="72" t="str">
        <f>"Domestic Supply of "&amp;$D$2&amp;" "</f>
        <v xml:space="preserve">Domestic Supply of Coal </v>
      </c>
      <c r="P27" s="70" t="s">
        <v>167</v>
      </c>
      <c r="Q27" s="70"/>
      <c r="R27" s="70"/>
      <c r="S27" s="70"/>
      <c r="T27" s="70"/>
    </row>
    <row r="28" spans="2:20" x14ac:dyDescent="0.25">
      <c r="B28" s="66" t="str">
        <f t="shared" ref="B28:B29" si="0">N28</f>
        <v>IMPCOA</v>
      </c>
      <c r="C28" s="1"/>
      <c r="D28" s="66" t="str">
        <f>N6</f>
        <v>MANCOALIMP</v>
      </c>
      <c r="E28" s="1">
        <v>2022</v>
      </c>
      <c r="F28" s="1" t="s">
        <v>103</v>
      </c>
      <c r="G28" s="62"/>
      <c r="H28" s="63">
        <v>21.004999999999999</v>
      </c>
      <c r="I28" s="92">
        <f>EBF!D6</f>
        <v>3157.6616415018002</v>
      </c>
      <c r="J28" s="121">
        <v>8.76</v>
      </c>
      <c r="L28" s="70" t="str">
        <f>EBF!$B$6</f>
        <v>IMP</v>
      </c>
      <c r="M28" s="70"/>
      <c r="N28" s="70" t="str">
        <f>$L$28&amp;$C$2</f>
        <v>IMPCOA</v>
      </c>
      <c r="O28" s="72" t="str">
        <f>"Import of "&amp;$D$2&amp;" "</f>
        <v xml:space="preserve">Import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si="0"/>
        <v>IMPOIL</v>
      </c>
      <c r="C29" s="1"/>
      <c r="D29" s="66" t="str">
        <f t="shared" ref="D29" si="1">N7</f>
        <v>MANOILIMP</v>
      </c>
      <c r="E29" s="1">
        <v>2022</v>
      </c>
      <c r="F29" s="1" t="s">
        <v>103</v>
      </c>
      <c r="H29" s="49">
        <v>29.234999999999999</v>
      </c>
      <c r="I29" s="92">
        <f>EBF!E18</f>
        <v>2605.1202084096003</v>
      </c>
      <c r="J29" s="121">
        <v>8.76</v>
      </c>
      <c r="L29" t="str">
        <f>EBF!B6</f>
        <v>IMP</v>
      </c>
      <c r="N29" s="70" t="str">
        <f>$L$29&amp;$C$3</f>
        <v>IMPOIL</v>
      </c>
      <c r="O29" s="72" t="str">
        <f>"Import of "&amp;$D$3&amp;" "</f>
        <v xml:space="preserve">Import of Oil </v>
      </c>
      <c r="P29" t="s">
        <v>167</v>
      </c>
    </row>
    <row r="30" spans="2:20" x14ac:dyDescent="0.25">
      <c r="B30" s="66" t="str">
        <f>N8</f>
        <v>GRIDELC</v>
      </c>
      <c r="C30" s="70"/>
      <c r="D30" s="160" t="s">
        <v>46</v>
      </c>
      <c r="E30" s="1">
        <v>2022</v>
      </c>
      <c r="F30" s="1" t="s">
        <v>103</v>
      </c>
      <c r="H30" s="49">
        <v>100</v>
      </c>
      <c r="I30" s="92">
        <f>EBF!J18</f>
        <v>2861.5612011470998</v>
      </c>
      <c r="J30" s="121">
        <v>8.76</v>
      </c>
      <c r="L30" s="162" t="s">
        <v>50</v>
      </c>
      <c r="M30" s="162"/>
      <c r="N30" s="163" t="str">
        <f>$L$29&amp;$C$7</f>
        <v>IMPBIO</v>
      </c>
      <c r="O30" s="164" t="str">
        <f>"Domestic Supply of "&amp;$D$7&amp;" "</f>
        <v xml:space="preserve">Domestic Supply of Biomass </v>
      </c>
      <c r="P30" s="162" t="s">
        <v>167</v>
      </c>
    </row>
    <row r="31" spans="2:20" x14ac:dyDescent="0.25">
      <c r="B31" s="66" t="str">
        <f t="shared" ref="B31:B35" si="2">N9</f>
        <v>WINDELC</v>
      </c>
      <c r="C31" s="70"/>
      <c r="D31" s="160" t="s">
        <v>46</v>
      </c>
      <c r="E31" s="1">
        <v>2022</v>
      </c>
      <c r="F31" s="1"/>
      <c r="H31" s="49"/>
      <c r="I31" s="92"/>
      <c r="J31" s="121"/>
      <c r="L31" s="162" t="s">
        <v>50</v>
      </c>
      <c r="M31" s="162"/>
      <c r="N31" s="163" t="str">
        <f>$L$29&amp;$C$8</f>
        <v>IMPGAS</v>
      </c>
      <c r="O31" s="164" t="str">
        <f>"Domestic Supply of "&amp;$D$8&amp;" "</f>
        <v xml:space="preserve">Domestic Supply of Ngas </v>
      </c>
      <c r="P31" s="162" t="s">
        <v>167</v>
      </c>
    </row>
    <row r="32" spans="2:20" x14ac:dyDescent="0.25">
      <c r="B32" s="66" t="str">
        <f t="shared" si="2"/>
        <v>SOLELC</v>
      </c>
      <c r="C32" s="70"/>
      <c r="D32" s="160" t="s">
        <v>46</v>
      </c>
      <c r="E32" s="1">
        <v>2022</v>
      </c>
      <c r="F32" s="1"/>
      <c r="H32" s="49"/>
      <c r="I32" s="92"/>
      <c r="J32" s="121"/>
      <c r="N32" s="70"/>
      <c r="O32" s="72"/>
    </row>
    <row r="33" spans="2:16" x14ac:dyDescent="0.25">
      <c r="B33" s="66" t="str">
        <f t="shared" si="2"/>
        <v>SOLTHT</v>
      </c>
      <c r="C33" s="70"/>
      <c r="D33" s="160" t="s">
        <v>178</v>
      </c>
      <c r="E33" s="1">
        <v>2022</v>
      </c>
      <c r="F33" s="1"/>
      <c r="H33" s="49"/>
      <c r="I33" s="92"/>
      <c r="J33" s="121"/>
      <c r="N33" s="70"/>
      <c r="O33" s="72"/>
    </row>
    <row r="34" spans="2:16" x14ac:dyDescent="0.25">
      <c r="B34" s="66" t="str">
        <f>N12</f>
        <v>MANBIOMIN</v>
      </c>
      <c r="C34" s="70"/>
      <c r="D34" s="160" t="str">
        <f>N12</f>
        <v>MANBIOMIN</v>
      </c>
      <c r="E34" s="1">
        <v>2022</v>
      </c>
      <c r="F34" s="1"/>
      <c r="H34" s="49"/>
      <c r="I34" s="92"/>
      <c r="J34" s="121"/>
      <c r="N34" s="70"/>
      <c r="O34" s="72"/>
    </row>
    <row r="35" spans="2:16" x14ac:dyDescent="0.25">
      <c r="B35" s="66" t="str">
        <f t="shared" si="2"/>
        <v>MANGASMIN</v>
      </c>
      <c r="C35" s="70"/>
      <c r="D35" s="160" t="str">
        <f>N13</f>
        <v>MANGASMIN</v>
      </c>
      <c r="E35" s="1">
        <v>2022</v>
      </c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D41" s="66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L42" t="s">
        <v>46</v>
      </c>
      <c r="N42" s="70" t="s">
        <v>276</v>
      </c>
      <c r="O42" s="72" t="s">
        <v>269</v>
      </c>
      <c r="P42" t="s">
        <v>167</v>
      </c>
    </row>
    <row r="43" spans="2:16" x14ac:dyDescent="0.25">
      <c r="B43" s="66" t="str">
        <f>N29</f>
        <v>IMPOIL</v>
      </c>
      <c r="D43" s="66" t="str">
        <f>N19</f>
        <v>CONMDRIVE</v>
      </c>
      <c r="E43" s="1">
        <v>2022</v>
      </c>
      <c r="F43" s="1"/>
      <c r="H43" s="49">
        <f>H29</f>
        <v>29.234999999999999</v>
      </c>
      <c r="I43" s="92">
        <f>EBF!E19</f>
        <v>8781.4640358504003</v>
      </c>
      <c r="J43" s="121">
        <v>8.76</v>
      </c>
      <c r="N43" s="70"/>
      <c r="O43" s="72"/>
    </row>
    <row r="44" spans="2:16" x14ac:dyDescent="0.25">
      <c r="B44" s="66" t="s">
        <v>265</v>
      </c>
      <c r="D44" s="66" t="str">
        <f>N20</f>
        <v>CONELC</v>
      </c>
      <c r="E44" s="1">
        <v>2022</v>
      </c>
      <c r="F44" s="1"/>
      <c r="H44" s="49">
        <f>H30</f>
        <v>100</v>
      </c>
      <c r="I44" s="92">
        <f>EBF!J19</f>
        <v>150.60848427090019</v>
      </c>
      <c r="J44" s="121">
        <v>8.76</v>
      </c>
      <c r="N44" s="70"/>
      <c r="O44" s="72"/>
    </row>
    <row r="46" spans="2:16" x14ac:dyDescent="0.25">
      <c r="B46" s="48"/>
      <c r="C46" s="1" t="s">
        <v>99</v>
      </c>
    </row>
    <row r="47" spans="2:16" x14ac:dyDescent="0.25">
      <c r="B47" s="47"/>
      <c r="C47" s="1" t="s">
        <v>100</v>
      </c>
    </row>
    <row r="49" spans="1:21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U50" s="1"/>
    </row>
    <row r="51" spans="1:21" x14ac:dyDescent="0.25">
      <c r="A51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9"/>
  <sheetViews>
    <sheetView topLeftCell="A15" zoomScale="118" zoomScaleNormal="118" workbookViewId="0">
      <selection activeCell="A29" sqref="A29:XFD29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95"/>
      <c r="Q7" s="95"/>
      <c r="R7" s="95"/>
      <c r="S7" s="95"/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EBF!D5/(DemTechs_INDF!G17*DemTechs_INDF!F38)*1000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EBF!D6/(DemTechs_INDF!G18*DemTechs_INDF!F38)*1000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EBF!E18/(DemTechs_INDF!G19*DemTechs_INDF!F38)*1000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EBF!K18/(DemTechs_INDF!G20*DemTechs_INDF!F38)*1000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N20" s="165" t="s">
        <v>115</v>
      </c>
      <c r="P20" s="165" t="s">
        <v>289</v>
      </c>
      <c r="Q20" s="165" t="s">
        <v>290</v>
      </c>
      <c r="R20" s="99" t="s">
        <v>167</v>
      </c>
      <c r="S20" s="99" t="s">
        <v>159</v>
      </c>
      <c r="T20" s="169" t="s">
        <v>274</v>
      </c>
    </row>
    <row r="21" spans="2:22" s="165" customFormat="1" x14ac:dyDescent="0.25">
      <c r="B21" s="99" t="str">
        <f>P19</f>
        <v>ELC</v>
      </c>
      <c r="C21" s="99" t="str">
        <f>PRI_Sector_Fuels!N9</f>
        <v>WINDELC</v>
      </c>
      <c r="D21" s="166" t="str">
        <f t="shared" ref="D21:D22" si="0">P$6</f>
        <v>MANELC</v>
      </c>
      <c r="E21" s="167">
        <v>0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291</v>
      </c>
      <c r="Q21" s="165" t="s">
        <v>292</v>
      </c>
      <c r="R21" s="99" t="s">
        <v>167</v>
      </c>
      <c r="S21" s="99" t="s">
        <v>159</v>
      </c>
    </row>
    <row r="22" spans="2:22" s="165" customFormat="1" x14ac:dyDescent="0.25">
      <c r="B22" s="99" t="str">
        <f>P19</f>
        <v>ELC</v>
      </c>
      <c r="C22" s="99" t="str">
        <f>PRI_Sector_Fuels!N10</f>
        <v>SOLELC</v>
      </c>
      <c r="D22" s="166" t="str">
        <f t="shared" si="0"/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P22" s="95"/>
    </row>
    <row r="23" spans="2:22" s="165" customFormat="1" x14ac:dyDescent="0.25">
      <c r="B23" s="99" t="str">
        <f>P20</f>
        <v>CSP</v>
      </c>
      <c r="C23" s="99" t="str">
        <f>PRI_Sector_Fuels!N11</f>
        <v>SOLTHT</v>
      </c>
      <c r="D23" s="166" t="str">
        <f>P$5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P17</f>
        <v>Kiln</v>
      </c>
      <c r="C24" s="99" t="str">
        <f>PRI_Sector_Fuels!N$12</f>
        <v>MANBIOMIN</v>
      </c>
      <c r="D24" s="166" t="str">
        <f t="shared" ref="D24:D28" si="1">P$5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P18</f>
        <v>Boiler</v>
      </c>
      <c r="C25" s="99" t="str">
        <f>PRI_Sector_Fuels!N$12</f>
        <v>MANBIOMIN</v>
      </c>
      <c r="D25" s="166" t="str">
        <f t="shared" si="1"/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65" customFormat="1" x14ac:dyDescent="0.25">
      <c r="B26" s="99" t="str">
        <f>P21</f>
        <v>Furnace</v>
      </c>
      <c r="C26" s="166" t="str">
        <f>PRI_Sector_Fuels!D30</f>
        <v>ELC</v>
      </c>
      <c r="D26" s="166" t="str">
        <f t="shared" si="1"/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s="118" customFormat="1" x14ac:dyDescent="0.25">
      <c r="B27" s="170" t="s">
        <v>160</v>
      </c>
      <c r="C27" s="95" t="str">
        <f>PRI_Sector_Fuels!D30</f>
        <v>ELC</v>
      </c>
      <c r="D27" s="166" t="str">
        <f t="shared" si="1"/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 t="s">
        <v>160</v>
      </c>
      <c r="C28" s="93" t="str">
        <f>PRI_Sector_Fuels!D35</f>
        <v>MANGASMIN</v>
      </c>
      <c r="D28" s="166" t="str">
        <f t="shared" si="1"/>
        <v>MANHEAT</v>
      </c>
      <c r="E28" s="167">
        <v>0</v>
      </c>
      <c r="F28" s="168">
        <v>1</v>
      </c>
      <c r="G28" s="165">
        <v>1</v>
      </c>
      <c r="H28" s="165">
        <v>1</v>
      </c>
      <c r="I28" s="165">
        <v>50</v>
      </c>
      <c r="J28" s="165">
        <v>0</v>
      </c>
    </row>
    <row r="29" spans="2:22" x14ac:dyDescent="0.25">
      <c r="B29" s="170"/>
      <c r="D29" s="166"/>
      <c r="E29" s="167"/>
      <c r="F29" s="168"/>
      <c r="G29" s="165"/>
      <c r="H29" s="165"/>
      <c r="I29" s="165"/>
      <c r="J29" s="165"/>
    </row>
    <row r="30" spans="2:22" x14ac:dyDescent="0.25">
      <c r="F30" s="114"/>
      <c r="N30" s="93" t="s">
        <v>115</v>
      </c>
      <c r="P30" s="93" t="s">
        <v>46</v>
      </c>
      <c r="Q30" s="93" t="s">
        <v>267</v>
      </c>
      <c r="R30" s="95" t="str">
        <f t="shared" ref="R30" si="2">$E$2</f>
        <v>GWh</v>
      </c>
      <c r="S30" s="95" t="s">
        <v>159</v>
      </c>
      <c r="T30" s="159" t="s">
        <v>274</v>
      </c>
    </row>
    <row r="31" spans="2:22" x14ac:dyDescent="0.25">
      <c r="B31" s="93" t="s">
        <v>251</v>
      </c>
      <c r="C31" s="93" t="str">
        <f>PRI_Sector_Fuels!N19</f>
        <v>CONMDRIVE</v>
      </c>
      <c r="D31" s="93" t="str">
        <f>PRI_Sector_Fuels!N19</f>
        <v>CONMDRIVE</v>
      </c>
      <c r="F31" s="114">
        <v>1</v>
      </c>
      <c r="G31" s="93">
        <v>1</v>
      </c>
      <c r="N31" s="93" t="s">
        <v>115</v>
      </c>
      <c r="O31" s="118"/>
      <c r="P31" s="93" t="s">
        <v>251</v>
      </c>
      <c r="Q31" s="118" t="s">
        <v>252</v>
      </c>
      <c r="R31" s="119" t="s">
        <v>167</v>
      </c>
      <c r="S31" s="119" t="s">
        <v>159</v>
      </c>
    </row>
    <row r="32" spans="2:22" x14ac:dyDescent="0.25">
      <c r="B32" s="93" t="s">
        <v>85</v>
      </c>
      <c r="C32" s="93" t="str">
        <f>PRI_Sector_Fuels!N20</f>
        <v>CONELC</v>
      </c>
      <c r="D32" s="93" t="str">
        <f>PRI_Sector_Fuels!N20</f>
        <v>CONELC</v>
      </c>
      <c r="F32" s="114">
        <v>1</v>
      </c>
      <c r="G32" s="21">
        <v>1</v>
      </c>
      <c r="H32" s="115"/>
      <c r="N32" s="93" t="s">
        <v>115</v>
      </c>
      <c r="P32" s="93" t="s">
        <v>85</v>
      </c>
      <c r="Q32" s="93" t="s">
        <v>253</v>
      </c>
    </row>
    <row r="33" spans="2:8" x14ac:dyDescent="0.25">
      <c r="H33" s="115"/>
    </row>
    <row r="34" spans="2:8" x14ac:dyDescent="0.25">
      <c r="B34" s="112"/>
      <c r="C34" s="93" t="s">
        <v>99</v>
      </c>
      <c r="H34" s="115"/>
    </row>
    <row r="35" spans="2:8" x14ac:dyDescent="0.25">
      <c r="B35" s="116"/>
      <c r="C35" s="93" t="s">
        <v>100</v>
      </c>
      <c r="H35" s="115"/>
    </row>
    <row r="36" spans="2:8" x14ac:dyDescent="0.25">
      <c r="E36" s="93" t="s">
        <v>244</v>
      </c>
      <c r="F36" s="93" t="s">
        <v>246</v>
      </c>
      <c r="H36" s="115"/>
    </row>
    <row r="38" spans="2:8" x14ac:dyDescent="0.25">
      <c r="E38" s="93" t="s">
        <v>245</v>
      </c>
      <c r="F38" s="93">
        <f>24*365</f>
        <v>8760</v>
      </c>
    </row>
    <row r="39" spans="2:8" x14ac:dyDescent="0.25">
      <c r="E39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