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823A6604-C3EA-4301-8CA0-68DD1DFC3A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_Sector_Fuels" sheetId="6" r:id="rId1"/>
    <sheet name="DemTechs_INDF" sheetId="7" r:id="rId2"/>
  </sheets>
  <externalReferences>
    <externalReference r:id="rId3"/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C23" i="7"/>
  <c r="C21" i="7" l="1"/>
  <c r="D27" i="6"/>
  <c r="D26" i="6"/>
  <c r="B27" i="6"/>
  <c r="B28" i="6"/>
  <c r="B29" i="6"/>
  <c r="B30" i="6"/>
  <c r="B26" i="6"/>
  <c r="P26" i="6"/>
  <c r="O26" i="6"/>
  <c r="G25" i="6"/>
  <c r="C19" i="7"/>
  <c r="C20" i="7"/>
  <c r="C18" i="7"/>
  <c r="F33" i="7"/>
  <c r="F2" i="7"/>
  <c r="E2" i="7"/>
  <c r="D2" i="7"/>
  <c r="C2" i="7"/>
  <c r="B2" i="7"/>
  <c r="I43" i="6"/>
  <c r="H43" i="6"/>
  <c r="I42" i="6"/>
  <c r="H42" i="6"/>
  <c r="P25" i="6"/>
  <c r="O25" i="6"/>
  <c r="I29" i="6"/>
  <c r="I28" i="6"/>
  <c r="I27" i="6"/>
  <c r="I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2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2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2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3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<sst xmlns="http://schemas.openxmlformats.org/spreadsheetml/2006/main" count="207" uniqueCount="112">
  <si>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</si>
  <si>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</si>
  <si>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</si>
  <si>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</si>
  <si>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</si>
  <si>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</si>
  <si>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</si>
  <si>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</si>
  <si>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</si>
  <si>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</si>
  <si>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</si>
  <si>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</si>
  <si>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</si>
  <si>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</si>
  <si>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</si>
  <si>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</si>
  <si>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</si>
  <si>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</si>
  <si>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</si>
  <si>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</si>
  <si>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</si>
  <si>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</si>
  <si>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</si>
  <si>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</si>
  <si>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</si>
  <si>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</si>
  <si>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</si>
  <si>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</si>
  <si>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</si>
  <si>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</si>
  <si>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</si>
  <si>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</si>
  <si>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</si>
  <si>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</si>
  <si>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</si>
  <si>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</si>
  <si>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</si>
  <si>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</si>
  <si>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</si>
  <si>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</si>
  <si>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</si>
  <si>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</si>
  <si>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</si>
  <si>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</si>
  <si>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</si>
  <si>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</si>
  <si>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</si>
  <si>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</si>
  <si>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</si>
  <si>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</si>
  <si>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</si>
  <si>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</si>
  <si>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</si>
  <si>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</si>
  <si>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</si>
  <si>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</si>
  <si>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</si>
  <si>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</si>
  <si>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</si>
  <si>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</si>
  <si>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</si>
  <si>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</si>
  <si>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</si>
  <si>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</si>
  <si>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</si>
  <si>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</si>
  <si>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</si>
  <si>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Kiln</t>
  </si>
  <si>
    <t>Boiler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</si>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</sst>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165" fontId="14" fillId="3" borderId="0" xfId="18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40</xdr:row>
      <xdr:rowOff>137160</xdr:rowOff>
    </xdr:from>
    <xdr:to>
      <xdr:col>16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Complete%20list%20of%20Technologies%20both%20new%20and%20existing\VT_REG_PRI_V01.xlsx" TargetMode="External"/><Relationship Id="rId1" Type="http://schemas.openxmlformats.org/officeDocument/2006/relationships/externalLinkPath" Target="/Veda/IND001/Complete%20list%20of%20Technologies%20both%20new%20and%20existing/VT_REG_PRI_V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INDIND_DIS%20-%20Original\VT_REG_PRI_V011.xlsx" TargetMode="External"/><Relationship Id="rId1" Type="http://schemas.openxmlformats.org/officeDocument/2006/relationships/externalLinkPath" Target="/Veda/IND001/INDIND_DIS%20-%20Original/VT_REG_PRI_V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/>
      <sheetData sheetId="1">
        <row r="2">
          <cell r="P2" t="str">
            <v>TH$2022</v>
          </cell>
          <cell r="Q2" t="str">
            <v>GWh</v>
          </cell>
        </row>
        <row r="5">
          <cell r="D5">
            <v>4518.4003614720004</v>
          </cell>
        </row>
        <row r="6">
          <cell r="D6">
            <v>3157.6616415018002</v>
          </cell>
        </row>
        <row r="18">
          <cell r="B18" t="str">
            <v>MAN</v>
          </cell>
          <cell r="C18" t="str">
            <v>Manufacturing</v>
          </cell>
          <cell r="E18">
            <v>2605.1202084096003</v>
          </cell>
          <cell r="J18">
            <v>2861.5612011470998</v>
          </cell>
        </row>
        <row r="19">
          <cell r="E19">
            <v>8781.4640358504003</v>
          </cell>
          <cell r="J19">
            <v>150.60848427090019</v>
          </cell>
        </row>
      </sheetData>
      <sheetData sheetId="2"/>
      <sheetData sheetId="3">
        <row r="20">
          <cell r="N20" t="str">
            <v>CONMDRIVE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/>
      <sheetData sheetId="1"/>
      <sheetData sheetId="2"/>
      <sheetData sheetId="3">
        <row r="8">
          <cell r="N8" t="str">
            <v>ELC</v>
          </cell>
        </row>
      </sheetData>
      <sheetData sheetId="4">
        <row r="5">
          <cell r="P5" t="str">
            <v>MANHEAT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abSelected="1" zoomScale="96" zoomScaleNormal="96" workbookViewId="0">
      <selection activeCell="D30" sqref="D30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74</v>
      </c>
      <c r="D1" s="7" t="s">
        <v>39</v>
      </c>
      <c r="E1" s="7" t="s">
        <v>75</v>
      </c>
      <c r="F1" s="6"/>
      <c r="G1" s="7" t="s">
        <v>41</v>
      </c>
    </row>
    <row r="2" spans="2:21" ht="15.75" x14ac:dyDescent="0.25">
      <c r="C2" s="21" t="s">
        <v>76</v>
      </c>
      <c r="D2" s="21" t="s">
        <v>77</v>
      </c>
      <c r="E2" s="18" t="s">
        <v>58</v>
      </c>
      <c r="F2" s="21"/>
      <c r="G2" s="4" t="s">
        <v>89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78</v>
      </c>
      <c r="E3" s="18" t="s">
        <v>58</v>
      </c>
      <c r="F3" s="21"/>
      <c r="G3" s="4" t="s">
        <v>89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89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79</v>
      </c>
      <c r="E5" s="18" t="s">
        <v>58</v>
      </c>
      <c r="F5" s="21"/>
      <c r="G5" s="4" t="s">
        <v>89</v>
      </c>
      <c r="M5" s="67"/>
      <c r="N5" s="67"/>
      <c r="O5" s="67"/>
      <c r="P5" s="67"/>
      <c r="Q5" s="67"/>
      <c r="R5" s="67"/>
      <c r="S5" s="67"/>
      <c r="T5" s="67"/>
      <c r="U5" s="67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80</v>
      </c>
      <c r="P6" s="19" t="s">
        <v>81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71</v>
      </c>
      <c r="P7" s="19" t="s">
        <v>62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 t="s">
        <v>59</v>
      </c>
      <c r="N8" s="19"/>
      <c r="O8" s="19" t="s">
        <v>70</v>
      </c>
      <c r="P8" s="19" t="s">
        <v>106</v>
      </c>
      <c r="Q8" s="19" t="s">
        <v>58</v>
      </c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"/>
      <c r="O20" s="1"/>
      <c r="P20" s="1"/>
      <c r="Q20" s="1"/>
      <c r="R20" s="1"/>
      <c r="S20" s="1"/>
      <c r="T20" s="1"/>
      <c r="U20" s="1"/>
    </row>
    <row r="21" spans="2:21" x14ac:dyDescent="0.2">
      <c r="M21" s="11" t="s">
        <v>17</v>
      </c>
      <c r="N21" s="11"/>
      <c r="O21" s="15"/>
      <c r="P21" s="15"/>
      <c r="Q21" s="15"/>
      <c r="R21" s="15"/>
      <c r="S21" s="15"/>
      <c r="T21" s="15"/>
      <c r="U21" s="15"/>
    </row>
    <row r="22" spans="2:21" x14ac:dyDescent="0.2">
      <c r="F22" s="2" t="s">
        <v>0</v>
      </c>
      <c r="M22" s="13" t="s">
        <v>15</v>
      </c>
      <c r="N22" s="14" t="s">
        <v>42</v>
      </c>
      <c r="O22" s="13" t="s">
        <v>1</v>
      </c>
      <c r="P22" s="13" t="s">
        <v>2</v>
      </c>
      <c r="Q22" s="13" t="s">
        <v>18</v>
      </c>
      <c r="R22" s="13" t="s">
        <v>19</v>
      </c>
      <c r="S22" s="13" t="s">
        <v>20</v>
      </c>
      <c r="T22" s="13" t="s">
        <v>21</v>
      </c>
      <c r="U22" s="13" t="s">
        <v>22</v>
      </c>
    </row>
    <row r="23" spans="2:21" ht="23.25" thickBot="1" x14ac:dyDescent="0.25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82</v>
      </c>
      <c r="H23" s="24" t="s">
        <v>83</v>
      </c>
      <c r="I23" s="24" t="s">
        <v>84</v>
      </c>
      <c r="J23" s="24" t="s">
        <v>56</v>
      </c>
      <c r="K23" s="65"/>
      <c r="M23" s="20" t="s">
        <v>50</v>
      </c>
      <c r="N23" s="20" t="s">
        <v>44</v>
      </c>
      <c r="O23" s="20" t="s">
        <v>27</v>
      </c>
      <c r="P23" s="20" t="s">
        <v>28</v>
      </c>
      <c r="Q23" s="20" t="s">
        <v>29</v>
      </c>
      <c r="R23" s="20" t="s">
        <v>30</v>
      </c>
      <c r="S23" s="20" t="s">
        <v>51</v>
      </c>
      <c r="T23" s="20" t="s">
        <v>52</v>
      </c>
      <c r="U23" s="20" t="s">
        <v>31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85</v>
      </c>
      <c r="H24" s="25" t="s">
        <v>86</v>
      </c>
      <c r="I24" s="25" t="s">
        <v>87</v>
      </c>
      <c r="J24" s="26" t="s">
        <v>88</v>
      </c>
      <c r="K24" s="26"/>
      <c r="M24" s="20" t="s">
        <v>90</v>
      </c>
      <c r="N24" s="29"/>
      <c r="O24" s="29"/>
      <c r="P24" s="29"/>
      <c r="Q24" s="29"/>
      <c r="R24" s="29"/>
      <c r="S24" s="29"/>
      <c r="T24" s="29"/>
      <c r="U24" s="29"/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89</v>
      </c>
      <c r="I25" s="27" t="s">
        <v>58</v>
      </c>
      <c r="J25" s="28"/>
      <c r="K25" s="28"/>
      <c r="M25" s="21" t="s">
        <v>65</v>
      </c>
      <c r="N25" s="21"/>
      <c r="O25" s="19" t="str">
        <f>$M$25&amp;$C$4</f>
        <v>MINBIO</v>
      </c>
      <c r="P25" s="37" t="str">
        <f>"Domestic Supply of "&amp;$D$4&amp;" "</f>
        <v xml:space="preserve">Domestic Supply of Biomass </v>
      </c>
      <c r="Q25" s="21" t="s">
        <v>58</v>
      </c>
    </row>
    <row r="26" spans="2:21" x14ac:dyDescent="0.2">
      <c r="B26" s="12" t="str">
        <f>O25</f>
        <v>MINBIO</v>
      </c>
      <c r="C26" s="15"/>
      <c r="D26" s="12" t="str">
        <f>O7</f>
        <v>MANBIOMIN</v>
      </c>
      <c r="E26" s="1">
        <v>2030</v>
      </c>
      <c r="F26" s="1"/>
      <c r="H26" s="31">
        <v>4.5449999999999999</v>
      </c>
      <c r="I26" s="32">
        <f>[2]EBF!D5</f>
        <v>4518.4003614720004</v>
      </c>
      <c r="J26" s="33">
        <v>8.76</v>
      </c>
      <c r="K26" s="33"/>
      <c r="M26" s="21" t="s">
        <v>65</v>
      </c>
      <c r="N26" s="21"/>
      <c r="O26" s="19" t="str">
        <f>$M$26&amp;$C$5</f>
        <v>MINGAS</v>
      </c>
      <c r="P26" s="37" t="str">
        <f>"Domestic Supply of "&amp;$D$5&amp;" "</f>
        <v xml:space="preserve">Domestic Supply of Ngas </v>
      </c>
      <c r="Q26" s="21" t="s">
        <v>58</v>
      </c>
    </row>
    <row r="27" spans="2:21" x14ac:dyDescent="0.2">
      <c r="B27" s="12" t="str">
        <f t="shared" ref="B27:B30" si="0">O26</f>
        <v>MINGAS</v>
      </c>
      <c r="C27" s="15"/>
      <c r="D27" s="12" t="str">
        <f>O8</f>
        <v>MANGASMIN</v>
      </c>
      <c r="E27" s="1">
        <v>2030</v>
      </c>
      <c r="F27" s="1"/>
      <c r="H27" s="35">
        <v>21.004999999999999</v>
      </c>
      <c r="I27" s="36">
        <f>[2]EBF!D6</f>
        <v>3157.6616415018002</v>
      </c>
      <c r="J27" s="33">
        <v>8.76</v>
      </c>
      <c r="K27" s="33"/>
      <c r="M27" t="s">
        <v>72</v>
      </c>
      <c r="O27" s="15" t="s">
        <v>107</v>
      </c>
      <c r="P27" s="34" t="s">
        <v>110</v>
      </c>
      <c r="Q27" t="s">
        <v>58</v>
      </c>
    </row>
    <row r="28" spans="2:21" x14ac:dyDescent="0.2">
      <c r="B28" s="12" t="str">
        <f t="shared" si="0"/>
        <v>WNDTRBN</v>
      </c>
      <c r="C28" s="15"/>
      <c r="D28" s="12" t="s">
        <v>72</v>
      </c>
      <c r="E28" s="1">
        <v>2030</v>
      </c>
      <c r="F28" s="1"/>
      <c r="H28" s="31">
        <v>29.234999999999999</v>
      </c>
      <c r="I28" s="36">
        <f>[2]EBF!E18</f>
        <v>2605.1202084096003</v>
      </c>
      <c r="J28" s="33">
        <v>8.76</v>
      </c>
      <c r="K28" s="33"/>
      <c r="M28" t="s">
        <v>72</v>
      </c>
      <c r="O28" s="15" t="s">
        <v>108</v>
      </c>
      <c r="P28" s="34" t="s">
        <v>109</v>
      </c>
      <c r="Q28" t="s">
        <v>58</v>
      </c>
    </row>
    <row r="29" spans="2:21" x14ac:dyDescent="0.2">
      <c r="B29" s="12" t="str">
        <f t="shared" si="0"/>
        <v>SOLPV</v>
      </c>
      <c r="C29" s="15"/>
      <c r="D29" s="12" t="s">
        <v>72</v>
      </c>
      <c r="E29" s="1">
        <v>2030</v>
      </c>
      <c r="F29" s="1"/>
      <c r="H29" s="31">
        <v>100</v>
      </c>
      <c r="I29" s="36">
        <f>[2]EBF!J18</f>
        <v>2861.5612011470998</v>
      </c>
      <c r="J29" s="33">
        <v>8.76</v>
      </c>
      <c r="K29" s="33"/>
      <c r="M29" t="s">
        <v>65</v>
      </c>
      <c r="O29" s="15" t="s">
        <v>66</v>
      </c>
      <c r="P29" s="34" t="s">
        <v>81</v>
      </c>
      <c r="Q29" t="s">
        <v>58</v>
      </c>
    </row>
    <row r="30" spans="2:21" x14ac:dyDescent="0.2">
      <c r="B30" s="12" t="str">
        <f t="shared" si="0"/>
        <v>CSP</v>
      </c>
      <c r="C30" s="15"/>
      <c r="D30" s="12" t="s">
        <v>73</v>
      </c>
      <c r="E30" s="1">
        <v>2030</v>
      </c>
      <c r="F30" s="1"/>
      <c r="H30" s="31"/>
      <c r="I30" s="36"/>
      <c r="J30" s="33"/>
      <c r="K30" s="33"/>
      <c r="O30" s="15"/>
      <c r="P30" s="34"/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</row>
    <row r="41" spans="2:16" x14ac:dyDescent="0.2">
      <c r="B41" s="30"/>
      <c r="C41" s="1" t="s">
        <v>91</v>
      </c>
      <c r="H41" s="31"/>
      <c r="I41" s="36"/>
      <c r="J41" s="33"/>
      <c r="K41" s="33"/>
    </row>
    <row r="42" spans="2:16" x14ac:dyDescent="0.2">
      <c r="B42" s="38"/>
      <c r="C42" s="1" t="s">
        <v>92</v>
      </c>
      <c r="H42" s="31">
        <f>H28</f>
        <v>29.234999999999999</v>
      </c>
      <c r="I42" s="36">
        <f>[2]EBF!E19</f>
        <v>8781.4640358504003</v>
      </c>
      <c r="J42" s="33">
        <v>8.76</v>
      </c>
      <c r="K42" s="33"/>
    </row>
    <row r="43" spans="2:16" x14ac:dyDescent="0.2">
      <c r="H43" s="31">
        <f>H29</f>
        <v>100</v>
      </c>
      <c r="I43" s="36">
        <f>[2]EBF!J19</f>
        <v>150.60848427090019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opLeftCell="A4" zoomScale="118" zoomScaleNormal="118" workbookViewId="0">
      <selection activeCell="E24" sqref="E24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75</v>
      </c>
      <c r="F1" s="3" t="s">
        <v>41</v>
      </c>
      <c r="G1" s="3"/>
      <c r="H1" s="3" t="s">
        <v>93</v>
      </c>
    </row>
    <row r="2" spans="2:22" ht="31.5" x14ac:dyDescent="0.25">
      <c r="B2" s="4" t="str">
        <f>[2]EBF!B18</f>
        <v>MAN</v>
      </c>
      <c r="C2" s="4" t="str">
        <f>[2]EBF!C18</f>
        <v>Manufacturing</v>
      </c>
      <c r="D2" s="39" t="str">
        <f>"Demand Technologies"</f>
        <v>Demand Technologies</v>
      </c>
      <c r="E2" s="4" t="str">
        <f>[2]EBF!Q2</f>
        <v>GWh</v>
      </c>
      <c r="F2" s="4" t="str">
        <f>[2]EBF!P2</f>
        <v>TH$2022</v>
      </c>
      <c r="G2" s="4"/>
      <c r="H2" s="4" t="s">
        <v>111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94</v>
      </c>
      <c r="F15" s="46" t="s">
        <v>95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96</v>
      </c>
      <c r="F16" s="48" t="s">
        <v>97</v>
      </c>
      <c r="G16" s="48" t="s">
        <v>35</v>
      </c>
      <c r="H16" s="49" t="s">
        <v>49</v>
      </c>
      <c r="I16" s="48" t="s">
        <v>57</v>
      </c>
      <c r="J16" s="48" t="s">
        <v>98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99</v>
      </c>
      <c r="F17" s="52"/>
      <c r="G17" s="52"/>
      <c r="H17" s="53"/>
      <c r="I17" s="52" t="s">
        <v>54</v>
      </c>
      <c r="J17" s="52" t="s">
        <v>89</v>
      </c>
      <c r="K17" s="53"/>
      <c r="L17" s="54"/>
      <c r="M17" s="54"/>
      <c r="N17" s="44" t="s">
        <v>90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">
        <v>66</v>
      </c>
      <c r="C18" s="9" t="str">
        <f>PRI_Sector_Fuels!O6</f>
        <v>SOLTHT</v>
      </c>
      <c r="D18" s="56" t="s">
        <v>73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69</v>
      </c>
      <c r="Q18" s="58" t="s">
        <v>102</v>
      </c>
      <c r="R18" s="9" t="s">
        <v>58</v>
      </c>
      <c r="S18" s="9" t="s">
        <v>100</v>
      </c>
      <c r="T18" s="59" t="s">
        <v>101</v>
      </c>
      <c r="U18" s="58"/>
      <c r="V18" s="58"/>
    </row>
    <row r="19" spans="2:22" x14ac:dyDescent="0.2">
      <c r="B19" s="9" t="s">
        <v>68</v>
      </c>
      <c r="C19" s="9" t="str">
        <f>PRI_Sector_Fuels!O7</f>
        <v>MANBIOMIN</v>
      </c>
      <c r="D19" s="56" t="s">
        <v>73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/>
      <c r="O19" s="58"/>
      <c r="P19" s="58"/>
      <c r="Q19" s="58"/>
      <c r="R19" s="9"/>
      <c r="S19" s="9"/>
      <c r="T19" s="58"/>
      <c r="U19" s="58"/>
      <c r="V19" s="58"/>
    </row>
    <row r="20" spans="2:22" x14ac:dyDescent="0.2">
      <c r="B20" s="9" t="s">
        <v>68</v>
      </c>
      <c r="C20" s="9" t="str">
        <f>PRI_Sector_Fuels!O8</f>
        <v>MANGASMIN</v>
      </c>
      <c r="D20" s="56" t="s">
        <v>73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/>
      <c r="O20" s="58"/>
      <c r="P20" s="16"/>
      <c r="Q20" s="58"/>
      <c r="R20" s="58"/>
      <c r="S20" s="58"/>
      <c r="T20" s="58"/>
      <c r="U20" s="58"/>
      <c r="V20" s="58"/>
    </row>
    <row r="21" spans="2:22" s="58" customFormat="1" x14ac:dyDescent="0.2">
      <c r="B21" s="9" t="s">
        <v>67</v>
      </c>
      <c r="C21" s="9" t="str">
        <f>PRI_Sector_Fuels!O7</f>
        <v>MANBIOMIN</v>
      </c>
      <c r="D21" s="56" t="s">
        <v>73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</row>
    <row r="22" spans="2:22" s="58" customFormat="1" x14ac:dyDescent="0.2">
      <c r="B22" s="9" t="s">
        <v>69</v>
      </c>
      <c r="C22" s="9" t="str">
        <f>[3]PRI_Sector_Fuels!$N$8</f>
        <v>ELC</v>
      </c>
      <c r="D22" s="56" t="s">
        <v>73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</row>
    <row r="23" spans="2:22" s="58" customFormat="1" x14ac:dyDescent="0.2">
      <c r="B23" s="9" t="s">
        <v>68</v>
      </c>
      <c r="C23" s="9" t="str">
        <f>[3]PRI_Sector_Fuels!$N$8</f>
        <v>ELC</v>
      </c>
      <c r="D23" s="56" t="s">
        <v>73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8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91</v>
      </c>
      <c r="H29" s="63"/>
    </row>
    <row r="30" spans="2:22" x14ac:dyDescent="0.2">
      <c r="B30" s="64"/>
      <c r="C30" s="8" t="s">
        <v>92</v>
      </c>
      <c r="H30" s="63"/>
    </row>
    <row r="31" spans="2:22" x14ac:dyDescent="0.2">
      <c r="E31" s="8" t="s">
        <v>103</v>
      </c>
      <c r="F31" s="8" t="s">
        <v>104</v>
      </c>
      <c r="H31" s="63"/>
    </row>
    <row r="33" spans="5:6" x14ac:dyDescent="0.2">
      <c r="E33" s="8" t="s">
        <v>105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2025-10-27T09:00:30Z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