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84E50CF-74E4-4A85-AC8A-52FE0A9B08A1}" xr6:coauthVersionLast="47" xr6:coauthVersionMax="47" xr10:uidLastSave="{00000000-0000-0000-0000-000000000000}"/>
  <bookViews>
    <workbookView xWindow="28680" yWindow="-120" windowWidth="29040" windowHeight="15720" tabRatio="890" activeTab="5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45" l="1"/>
  <c r="P12" i="145"/>
  <c r="P13" i="145"/>
  <c r="P14" i="145"/>
  <c r="P15" i="145"/>
  <c r="P16" i="145"/>
  <c r="P17" i="145"/>
  <c r="P18" i="145"/>
  <c r="P19" i="145"/>
  <c r="P20" i="145"/>
  <c r="P21" i="145"/>
  <c r="P22" i="145"/>
  <c r="P23" i="145"/>
  <c r="P24" i="145"/>
  <c r="P25" i="145"/>
  <c r="P26" i="145"/>
  <c r="P27" i="145"/>
  <c r="P28" i="145"/>
  <c r="P29" i="145"/>
  <c r="P30" i="145"/>
  <c r="P31" i="145"/>
  <c r="P32" i="145"/>
  <c r="P33" i="145"/>
  <c r="P34" i="145"/>
  <c r="P35" i="145"/>
  <c r="P36" i="145"/>
  <c r="P37" i="145"/>
  <c r="P38" i="145"/>
  <c r="P39" i="145"/>
  <c r="P40" i="145"/>
  <c r="P41" i="145"/>
  <c r="P42" i="145"/>
  <c r="P43" i="145"/>
  <c r="P44" i="145"/>
  <c r="P45" i="145"/>
  <c r="P46" i="145"/>
  <c r="P47" i="145"/>
  <c r="P48" i="145"/>
  <c r="P49" i="145"/>
  <c r="P50" i="145"/>
  <c r="P51" i="145"/>
  <c r="P52" i="145"/>
  <c r="P53" i="145"/>
  <c r="P54" i="145"/>
  <c r="P55" i="145"/>
  <c r="P56" i="145"/>
  <c r="P57" i="145"/>
  <c r="P58" i="145"/>
  <c r="P59" i="145"/>
  <c r="P10" i="145"/>
  <c r="G5" i="137" l="1"/>
  <c r="G6" i="137"/>
  <c r="G7" i="137"/>
  <c r="G8" i="137"/>
  <c r="G4" i="137"/>
  <c r="C20" i="143"/>
  <c r="D20" i="143"/>
  <c r="D19" i="143"/>
  <c r="B32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46" i="137"/>
  <c r="I45" i="137"/>
  <c r="H46" i="137"/>
  <c r="H45" i="137"/>
  <c r="D46" i="137"/>
  <c r="D45" i="137"/>
  <c r="F29" i="143"/>
  <c r="E16" i="143" l="1"/>
  <c r="E19" i="143"/>
  <c r="E18" i="143"/>
  <c r="E17" i="143"/>
  <c r="I32" i="137" l="1"/>
  <c r="I31" i="137"/>
  <c r="E13" i="145" l="1"/>
  <c r="E12" i="145"/>
  <c r="B18" i="143"/>
  <c r="O31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1" i="137"/>
  <c r="L31" i="137"/>
  <c r="K48" i="133"/>
  <c r="I30" i="137"/>
  <c r="I29" i="137"/>
  <c r="D30" i="137"/>
  <c r="D29" i="137"/>
  <c r="B17" i="143"/>
  <c r="B16" i="143"/>
  <c r="C17" i="143"/>
  <c r="D2" i="143"/>
  <c r="N31" i="137" l="1"/>
  <c r="D9" i="145"/>
  <c r="B31" i="137"/>
  <c r="B45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I8" i="133" l="1"/>
  <c r="H8" i="133"/>
  <c r="G8" i="133"/>
  <c r="L30" i="137"/>
  <c r="L29" i="137"/>
  <c r="G2" i="137"/>
  <c r="D2" i="137"/>
  <c r="O29" i="137" s="1"/>
  <c r="C2" i="137"/>
  <c r="I28" i="137" l="1"/>
  <c r="G28" i="137"/>
  <c r="N29" i="137"/>
  <c r="B29" i="137" s="1"/>
  <c r="N30" i="137"/>
  <c r="B30" i="137" s="1"/>
  <c r="O30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6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6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6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7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<sst xmlns="http://schemas.openxmlformats.org/spreadsheetml/2006/main" count="669" uniqueCount="291">
  <si>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</si>
  <si>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</si>
  <si>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</si>
  <si>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</si>
  <si>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</si>
  <si>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</si>
  <si>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</si>
  <si>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</si>
  <si>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</si>
  <si>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</si>
  <si>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</si>
  <si>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</si>
  <si>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</si>
  <si>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</si>
  <si>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</si>
  <si>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</si>
  <si>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</si>
  <si>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</si>
  <si>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</si>
  <si>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</si>
  <si>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</si>
  <si>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</si>
  <si>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</si>
  <si>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</si>
  <si>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</si>
  <si>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</si>
  <si>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</si>
  <si>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</si>
  <si>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</si>
  <si>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</si>
  <si>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</si>
  <si>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</si>
  <si>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</si>
  <si>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</si>
  <si>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</si>
  <si>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</si>
  <si>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</si>
  <si>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</si>
  <si>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</si>
  <si>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</si>
  <si>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</si>
  <si>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</si>
  <si>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</si>
  <si>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</si>
  <si>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</si>
  <si>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</si>
  <si>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</si>
  <si>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</si>
  <si>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</si>
  <si>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</si>
  <si>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</si>
  <si>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</si>
  <si>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</si>
  <si>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</si>
  <si>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</si>
  <si>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</si>
  <si>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</si>
  <si>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</si>
  <si>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</si>
  <si>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</si>
  <si>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</si>
  <si>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</si>
  <si>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</si>
  <si>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</si>
  <si>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</si>
  <si>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</si>
  <si>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</si>
  <si>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</si>
  <si>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</si>
  <si>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</si>
  <si>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</si>
  <si>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</si>
  <si>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</si>
  <si>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</si>
  <si>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</si>
  <si>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</si>
  <si>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</si>
  <si>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</si>
  <si>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</si>
  <si>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</si>
  <si>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</si>
  <si>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</si>
  <si>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</si>
  <si>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</si>
  <si>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</si>
  <si>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</si>
  <si>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</si>
  <si>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</si>
  <si>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</si>
  <si>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</si>
  <si>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</si>
  <si>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</si>
  <si>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</si>
  <si>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</si>
  <si>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</si>
  <si>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</si>
  <si>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</si>
  <si>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</si>
  <si>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</si>
  <si>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</si>
  <si>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</si>
  <si>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</si>
  <si>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</si>
  <si>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</si>
  <si>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</si>
  <si>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</si>
  <si>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</si>
  <si>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</si>
  <si>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</si>
  <si>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</si>
  <si>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</si>
  <si>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</si>
  <si>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</si>
  <si>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</si>
  <si>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</si>
  <si>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</si>
  <si>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</si>
  <si>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</si>
  <si>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</si>
  <si>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</si>
  <si>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</si>
  <si>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</si>
  <si>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</si>
  <si>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</si>
  <si>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</si>
  <si>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</si>
  <si>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</si>
  <si>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</si>
  <si>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</si>
  <si>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</si>
  <si>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</si>
  <si>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</si>
  <si>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</si>
  <si>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</si>
  <si>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</si>
  <si>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</si>
  <si>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</si>
  <si>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</si>
  <si>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</si>
  <si>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</si>
  <si>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</si>
  <si>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</si>
  <si>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</si>
  <si>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</si>
  <si>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</si>
  <si>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</si>
  <si>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</si>
  <si>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</si>
  <si>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</si>
  <si>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</si>
  <si>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</si>
  <si>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</si>
  <si>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</si>
  <si>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</si>
  <si>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</si>
  <si>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</si>
  <si>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</si>
  <si>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</si>
  <si>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</si>
  <si>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</si>
  <si>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</si>
  <si>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</si>
  <si>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</si>
  <si>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</si>
  <si>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</si>
  <si>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</si>
  <si>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</si>
  <si>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</si>
  <si>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</si>
  <si>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</si>
  <si>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</si>
  <si>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</si>
  <si>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</si>
  <si>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</si>
  <si>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</si>
  <si>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</si>
  <si>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</si>
  <si>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</si>
  <si>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</si>
  <si>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</si>
  <si>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</si>
  <si>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</si>
  <si>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</si>
  <si>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</si>
  <si>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</si>
  <si>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</si>
  <si>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</si>
  <si>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</si>
  <si>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</si>
  <si>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</si>
  <si>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</si>
  <si>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</si>
  <si>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</si>
  <si>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</si>
  <si>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</si>
  <si>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</si>
  <si>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</si>
  <si>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</si>
  <si>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</si>
  <si>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</si>
  <si>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</si>
  <si>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</si>
  <si>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</si>
  <si>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</si>
  <si>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</si>
  <si>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</si>
  <si>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</si>
  <si>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</si>
  <si>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</si>
  <si>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</si>
  <si>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</si>
  <si>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</si>
  <si>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</si>
  <si>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</si>
  <si>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</si>
  <si>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</si>
  <si>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</si>
  <si>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</si>
  <si>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</si>
  <si>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</si>
  <si>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</si>
  <si>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</si>
  <si>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</si>
  <si>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</si>
  <si>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</si>
  <si>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</si>
  <si>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</si>
  <si>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</si>
  <si>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</si>
  <si>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</si>
  <si>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</si>
  <si>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</si>
  <si>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</si>
  <si>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</si>
  <si>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</si>
  <si>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</si>
  <si>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</si>
  <si>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</si>
  <si>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</si>
  <si>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</si>
  <si>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</si>
  <si>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</si>
  <si>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</si>
  <si>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</si>
  <si>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</si>
  <si>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</si>
  <si>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</si>
  <si>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</si>
  <si>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</si>
  <si>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</si>
  <si>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</si>
  <si>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</si>
  <si>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</si>
  <si>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</si>
  <si>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</si>
  <si>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</si>
  <si>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</si>
  <si>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</si>
  <si>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</si>
  <si>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</si>
  <si>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</si>
  <si>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</si>
  <si>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</si>
  <si>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</si>
  <si>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</si>
  <si>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</si>
  <si>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</si>
  <si>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</si>
  <si>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</si>
  <si>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</si>
  <si>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</si>
  <si>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</si>
  <si>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</si>
  <si>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</si>
  <si>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</si>
  <si>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</si>
  <si>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</si>
  <si>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</si>
  <si>
    <t>WIND</t>
  </si>
  <si>
    <t>GAS</t>
  </si>
  <si>
    <t>Ngas</t>
  </si>
  <si>
    <t>WINDELC</t>
  </si>
  <si>
    <t>Wind Electricity</t>
  </si>
  <si>
    <t>SOLELC</t>
  </si>
  <si>
    <t>Solar Electricity</t>
  </si>
  <si>
    <t>SOLTHT</t>
  </si>
  <si>
    <t>Solar thermal</t>
  </si>
  <si>
    <t>MANBIOMIN</t>
  </si>
  <si>
    <t>MANGASMIN</t>
  </si>
  <si>
    <t>NGAS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</si>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</sst>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47</xdr:row>
      <xdr:rowOff>137160</xdr:rowOff>
    </xdr:from>
    <xdr:to>
      <xdr:col>15</xdr:col>
      <xdr:colOff>133299</xdr:colOff>
      <xdr:row>56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3"/>
  <sheetViews>
    <sheetView topLeftCell="A4" zoomScale="96" zoomScaleNormal="96" workbookViewId="0">
      <selection activeCell="I20" sqref="I20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EBF!P$2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278</v>
      </c>
      <c r="D5" s="162" t="s">
        <v>142</v>
      </c>
      <c r="E5" s="81" t="s">
        <v>167</v>
      </c>
      <c r="F5" s="162"/>
      <c r="G5" s="7" t="str">
        <f>EBF!P$2</f>
        <v>TH$2022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 t="str">
        <f>EBF!P$2</f>
        <v>TH$2022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 t="str">
        <f>EBF!P$2</f>
        <v>TH$2022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279</v>
      </c>
      <c r="D8" s="162" t="s">
        <v>280</v>
      </c>
      <c r="E8" s="81" t="s">
        <v>167</v>
      </c>
      <c r="F8" s="162"/>
      <c r="G8" s="7" t="str">
        <f>EBF!P$2</f>
        <v>TH$2022</v>
      </c>
      <c r="L8" s="66" t="s">
        <v>74</v>
      </c>
      <c r="M8" s="70"/>
      <c r="N8" s="160" t="s">
        <v>265</v>
      </c>
      <c r="O8" s="160" t="s">
        <v>274</v>
      </c>
      <c r="P8" s="66" t="s">
        <v>167</v>
      </c>
      <c r="Q8" s="66" t="s">
        <v>180</v>
      </c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66"/>
      <c r="M9" s="70"/>
      <c r="N9" s="160"/>
      <c r="O9" s="160"/>
      <c r="P9" s="66"/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281</v>
      </c>
      <c r="O10" s="163" t="s">
        <v>282</v>
      </c>
      <c r="P10" s="163" t="s">
        <v>167</v>
      </c>
      <c r="Q10" s="66" t="s">
        <v>180</v>
      </c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283</v>
      </c>
      <c r="O11" s="163" t="s">
        <v>284</v>
      </c>
      <c r="P11" s="163" t="s">
        <v>167</v>
      </c>
      <c r="Q11" s="66" t="s">
        <v>180</v>
      </c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285</v>
      </c>
      <c r="O12" s="163" t="s">
        <v>286</v>
      </c>
      <c r="P12" s="163" t="s">
        <v>167</v>
      </c>
      <c r="Q12" s="66" t="s">
        <v>180</v>
      </c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287</v>
      </c>
      <c r="O13" s="163" t="s">
        <v>124</v>
      </c>
      <c r="P13" s="163" t="s">
        <v>167</v>
      </c>
      <c r="Q13" s="66" t="s">
        <v>180</v>
      </c>
      <c r="R13" s="163"/>
      <c r="S13" s="163"/>
      <c r="T13" s="163"/>
    </row>
    <row r="14" spans="2:20" s="162" customFormat="1" x14ac:dyDescent="0.25">
      <c r="L14" s="163" t="s">
        <v>74</v>
      </c>
      <c r="M14" s="163"/>
      <c r="N14" s="163" t="s">
        <v>288</v>
      </c>
      <c r="O14" s="163" t="s">
        <v>289</v>
      </c>
      <c r="P14" s="163" t="s">
        <v>167</v>
      </c>
      <c r="Q14" s="66" t="s">
        <v>180</v>
      </c>
      <c r="R14" s="163"/>
      <c r="S14" s="163"/>
      <c r="T14" s="163"/>
    </row>
    <row r="15" spans="2:20" x14ac:dyDescent="0.25">
      <c r="L15" s="163" t="s">
        <v>46</v>
      </c>
      <c r="M15" s="163"/>
      <c r="N15" s="163" t="s">
        <v>173</v>
      </c>
      <c r="O15" s="163" t="s">
        <v>290</v>
      </c>
      <c r="P15" s="163" t="s">
        <v>167</v>
      </c>
      <c r="Q15" s="66" t="s">
        <v>180</v>
      </c>
      <c r="R15" s="66"/>
      <c r="S15" s="66"/>
      <c r="T15" s="66"/>
    </row>
    <row r="16" spans="2:20" x14ac:dyDescent="0.25">
      <c r="L16" s="160"/>
      <c r="M16" s="70"/>
      <c r="N16" s="160"/>
      <c r="O16" s="160"/>
      <c r="P16" s="163"/>
      <c r="Q16" s="66"/>
      <c r="R16" s="66"/>
      <c r="S16" s="66"/>
      <c r="T16" s="66"/>
    </row>
    <row r="18" spans="2:20" x14ac:dyDescent="0.25">
      <c r="L18" s="66" t="s">
        <v>82</v>
      </c>
      <c r="M18" s="70"/>
      <c r="N18" s="66" t="s">
        <v>178</v>
      </c>
      <c r="O18" s="66" t="s">
        <v>259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173</v>
      </c>
      <c r="O19" s="66" t="s">
        <v>258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74</v>
      </c>
      <c r="M20" s="70"/>
      <c r="N20" s="66" t="s">
        <v>247</v>
      </c>
      <c r="O20" s="66" t="s">
        <v>254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255</v>
      </c>
      <c r="O21" s="66" t="s">
        <v>256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 t="s">
        <v>82</v>
      </c>
      <c r="M22" s="70"/>
      <c r="N22" s="66" t="s">
        <v>248</v>
      </c>
      <c r="O22" s="66" t="s">
        <v>257</v>
      </c>
      <c r="P22" s="66" t="s">
        <v>167</v>
      </c>
      <c r="Q22" s="66" t="s">
        <v>180</v>
      </c>
      <c r="R22" s="66"/>
      <c r="S22" s="66"/>
      <c r="T22" s="66"/>
    </row>
    <row r="23" spans="2:20" x14ac:dyDescent="0.25">
      <c r="L23" s="66"/>
      <c r="M23" s="70"/>
      <c r="N23" s="66"/>
      <c r="O23" s="66"/>
      <c r="P23" s="66"/>
      <c r="Q23" s="66"/>
      <c r="R23" s="66"/>
      <c r="S23" s="66"/>
      <c r="T23" s="66"/>
    </row>
    <row r="24" spans="2:20" x14ac:dyDescent="0.25">
      <c r="L24" s="1"/>
      <c r="N24" s="1"/>
      <c r="O24" s="1"/>
      <c r="P24" s="1"/>
      <c r="Q24" s="1"/>
      <c r="R24" s="1"/>
      <c r="S24" s="1"/>
      <c r="T24" s="1"/>
    </row>
    <row r="25" spans="2:20" x14ac:dyDescent="0.25">
      <c r="F25" s="3" t="s">
        <v>13</v>
      </c>
      <c r="H25" s="3"/>
      <c r="L25" s="65" t="s">
        <v>15</v>
      </c>
      <c r="M25" s="65"/>
      <c r="N25" s="70"/>
      <c r="O25" s="70"/>
      <c r="P25" s="70"/>
      <c r="Q25" s="70"/>
      <c r="R25" s="70"/>
      <c r="S25" s="70"/>
      <c r="T25" s="70"/>
    </row>
    <row r="26" spans="2:20" x14ac:dyDescent="0.25">
      <c r="B26" s="2" t="s">
        <v>1</v>
      </c>
      <c r="C26" s="10" t="s">
        <v>5</v>
      </c>
      <c r="D26" s="2" t="s">
        <v>6</v>
      </c>
      <c r="E26" s="2" t="s">
        <v>97</v>
      </c>
      <c r="F26" s="2" t="s">
        <v>8</v>
      </c>
      <c r="G26" s="64" t="s">
        <v>34</v>
      </c>
      <c r="H26" s="64" t="s">
        <v>35</v>
      </c>
      <c r="I26" s="64" t="s">
        <v>80</v>
      </c>
      <c r="J26" s="78" t="s">
        <v>168</v>
      </c>
      <c r="L26" s="67" t="s">
        <v>11</v>
      </c>
      <c r="M26" s="68" t="s">
        <v>30</v>
      </c>
      <c r="N26" s="67" t="s">
        <v>1</v>
      </c>
      <c r="O26" s="67" t="s">
        <v>2</v>
      </c>
      <c r="P26" s="67" t="s">
        <v>16</v>
      </c>
      <c r="Q26" s="67" t="s">
        <v>17</v>
      </c>
      <c r="R26" s="67" t="s">
        <v>18</v>
      </c>
      <c r="S26" s="67" t="s">
        <v>19</v>
      </c>
      <c r="T26" s="67" t="s">
        <v>20</v>
      </c>
    </row>
    <row r="27" spans="2:20" ht="21.6" thickBot="1" x14ac:dyDescent="0.3">
      <c r="B27" s="9" t="s">
        <v>39</v>
      </c>
      <c r="C27" s="9" t="s">
        <v>32</v>
      </c>
      <c r="D27" s="9" t="s">
        <v>33</v>
      </c>
      <c r="E27" s="9"/>
      <c r="F27" s="9"/>
      <c r="G27" s="9" t="s">
        <v>36</v>
      </c>
      <c r="H27" s="9" t="s">
        <v>89</v>
      </c>
      <c r="I27" s="9" t="s">
        <v>88</v>
      </c>
      <c r="J27" s="79" t="s">
        <v>169</v>
      </c>
      <c r="L27" s="69" t="s">
        <v>38</v>
      </c>
      <c r="M27" s="69" t="s">
        <v>31</v>
      </c>
      <c r="N27" s="69" t="s">
        <v>21</v>
      </c>
      <c r="O27" s="69" t="s">
        <v>22</v>
      </c>
      <c r="P27" s="69" t="s">
        <v>23</v>
      </c>
      <c r="Q27" s="69" t="s">
        <v>24</v>
      </c>
      <c r="R27" s="69" t="s">
        <v>43</v>
      </c>
      <c r="S27" s="69" t="s">
        <v>42</v>
      </c>
      <c r="T27" s="69" t="s">
        <v>25</v>
      </c>
    </row>
    <row r="28" spans="2:20" ht="21.6" thickBot="1" x14ac:dyDescent="0.3">
      <c r="B28" s="9" t="s">
        <v>87</v>
      </c>
      <c r="C28" s="8"/>
      <c r="D28" s="8"/>
      <c r="E28" s="8"/>
      <c r="F28" s="8"/>
      <c r="G28" s="8" t="str">
        <f>$E$2</f>
        <v>GWh</v>
      </c>
      <c r="H28" s="8" t="s">
        <v>243</v>
      </c>
      <c r="I28" s="8" t="str">
        <f>$E$2</f>
        <v>GWh</v>
      </c>
      <c r="J28" s="80"/>
      <c r="L28" s="69" t="s">
        <v>81</v>
      </c>
      <c r="M28" s="71"/>
      <c r="N28" s="71"/>
      <c r="O28" s="71"/>
      <c r="P28" s="71"/>
      <c r="Q28" s="71"/>
      <c r="R28" s="71"/>
      <c r="S28" s="71"/>
      <c r="T28" s="71"/>
    </row>
    <row r="29" spans="2:20" x14ac:dyDescent="0.25">
      <c r="B29" s="66" t="str">
        <f>N29</f>
        <v>MINCOA</v>
      </c>
      <c r="C29" s="1"/>
      <c r="D29" s="66" t="str">
        <f>N5</f>
        <v>MANCOALMIN</v>
      </c>
      <c r="E29" s="1">
        <v>2022</v>
      </c>
      <c r="F29" s="1" t="s">
        <v>103</v>
      </c>
      <c r="G29" s="48">
        <v>2673000</v>
      </c>
      <c r="H29" s="49">
        <v>4.5449999999999999</v>
      </c>
      <c r="I29" s="91">
        <f>EBF!D5</f>
        <v>4518.4003614720004</v>
      </c>
      <c r="J29" s="121">
        <v>8.76</v>
      </c>
      <c r="L29" s="66" t="str">
        <f>EBF!$B$5</f>
        <v>MIN</v>
      </c>
      <c r="M29" s="70"/>
      <c r="N29" s="70" t="str">
        <f>$L$29&amp;$C$2</f>
        <v>MINCOA</v>
      </c>
      <c r="O29" s="72" t="str">
        <f>"Domestic Supply of "&amp;$D$2&amp;" "</f>
        <v xml:space="preserve">Domestic Supply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ref="B30:B31" si="0">N30</f>
        <v>IMPCOA</v>
      </c>
      <c r="C30" s="1"/>
      <c r="D30" s="66" t="str">
        <f>N6</f>
        <v>MANCOALIMP</v>
      </c>
      <c r="E30" s="1">
        <v>2022</v>
      </c>
      <c r="F30" s="1" t="s">
        <v>103</v>
      </c>
      <c r="G30" s="62"/>
      <c r="H30" s="63">
        <v>21.004999999999999</v>
      </c>
      <c r="I30" s="92">
        <f>EBF!D6</f>
        <v>3157.6616415018002</v>
      </c>
      <c r="J30" s="121">
        <v>8.76</v>
      </c>
      <c r="L30" s="70" t="str">
        <f>EBF!$B$6</f>
        <v>IMP</v>
      </c>
      <c r="M30" s="70"/>
      <c r="N30" s="70" t="str">
        <f>$L$30&amp;$C$2</f>
        <v>IMPCOA</v>
      </c>
      <c r="O30" s="72" t="str">
        <f>"Import of "&amp;$D$2&amp;" "</f>
        <v xml:space="preserve">Import of Coal </v>
      </c>
      <c r="P30" s="70" t="s">
        <v>167</v>
      </c>
      <c r="Q30" s="70"/>
      <c r="R30" s="70"/>
      <c r="S30" s="70"/>
      <c r="T30" s="70"/>
    </row>
    <row r="31" spans="2:20" x14ac:dyDescent="0.25">
      <c r="B31" s="66" t="str">
        <f t="shared" si="0"/>
        <v>IMPOIL</v>
      </c>
      <c r="C31" s="1"/>
      <c r="D31" s="66" t="str">
        <f t="shared" ref="D31" si="1">N7</f>
        <v>MANOILIMP</v>
      </c>
      <c r="E31" s="1">
        <v>2022</v>
      </c>
      <c r="F31" s="1" t="s">
        <v>103</v>
      </c>
      <c r="H31" s="49">
        <v>29.234999999999999</v>
      </c>
      <c r="I31" s="92">
        <f>EBF!E18</f>
        <v>2605.1202084096003</v>
      </c>
      <c r="J31" s="121">
        <v>8.76</v>
      </c>
      <c r="L31" t="str">
        <f>EBF!B6</f>
        <v>IMP</v>
      </c>
      <c r="N31" s="70" t="str">
        <f>$L$31&amp;$C$3</f>
        <v>IMPOIL</v>
      </c>
      <c r="O31" s="72" t="str">
        <f>"Import of "&amp;$D$3&amp;" "</f>
        <v xml:space="preserve">Import of Oil </v>
      </c>
      <c r="P31" t="s">
        <v>167</v>
      </c>
    </row>
    <row r="32" spans="2:20" x14ac:dyDescent="0.25">
      <c r="B32" s="66" t="str">
        <f>N8</f>
        <v>GRIDELC</v>
      </c>
      <c r="C32" s="70"/>
      <c r="D32" s="160" t="s">
        <v>46</v>
      </c>
      <c r="E32" s="1">
        <v>2022</v>
      </c>
      <c r="F32" s="1" t="s">
        <v>103</v>
      </c>
      <c r="H32" s="49">
        <v>100</v>
      </c>
      <c r="I32" s="92">
        <f>EBF!J18</f>
        <v>2861.5612011470998</v>
      </c>
      <c r="J32" s="121">
        <v>8.76</v>
      </c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L33" s="162"/>
      <c r="M33" s="162"/>
      <c r="N33" s="163"/>
      <c r="O33" s="164"/>
      <c r="P33" s="16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C42" s="70"/>
      <c r="D42" s="160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N43" s="70"/>
      <c r="O43" s="72"/>
    </row>
    <row r="44" spans="2:16" x14ac:dyDescent="0.25">
      <c r="B44" s="66"/>
      <c r="D44" s="66"/>
      <c r="E44" s="1"/>
      <c r="F44" s="1"/>
      <c r="H44" s="49"/>
      <c r="I44" s="92"/>
      <c r="J44" s="121"/>
      <c r="L44" t="s">
        <v>46</v>
      </c>
      <c r="N44" s="70" t="s">
        <v>275</v>
      </c>
      <c r="O44" s="72" t="s">
        <v>269</v>
      </c>
      <c r="P44" t="s">
        <v>167</v>
      </c>
    </row>
    <row r="45" spans="2:16" x14ac:dyDescent="0.25">
      <c r="B45" s="66" t="str">
        <f>N31</f>
        <v>IMPOIL</v>
      </c>
      <c r="D45" s="66" t="str">
        <f>N21</f>
        <v>CONMDRIVE</v>
      </c>
      <c r="E45" s="1">
        <v>2022</v>
      </c>
      <c r="F45" s="1"/>
      <c r="H45" s="49">
        <f>H31</f>
        <v>29.234999999999999</v>
      </c>
      <c r="I45" s="92">
        <f>EBF!E19</f>
        <v>8781.4640358504003</v>
      </c>
      <c r="J45" s="121">
        <v>8.76</v>
      </c>
      <c r="N45" s="70"/>
      <c r="O45" s="72"/>
    </row>
    <row r="46" spans="2:16" x14ac:dyDescent="0.25">
      <c r="B46" s="66" t="s">
        <v>265</v>
      </c>
      <c r="D46" s="66" t="str">
        <f>N22</f>
        <v>CONELC</v>
      </c>
      <c r="E46" s="1">
        <v>2022</v>
      </c>
      <c r="F46" s="1"/>
      <c r="H46" s="49">
        <f>H32</f>
        <v>100</v>
      </c>
      <c r="I46" s="92">
        <f>EBF!J19</f>
        <v>150.60848427090019</v>
      </c>
      <c r="J46" s="121">
        <v>8.76</v>
      </c>
      <c r="N46" s="70"/>
      <c r="O46" s="72"/>
    </row>
    <row r="48" spans="2:16" x14ac:dyDescent="0.25">
      <c r="B48" s="48"/>
      <c r="C48" s="1" t="s">
        <v>99</v>
      </c>
    </row>
    <row r="49" spans="1:21" x14ac:dyDescent="0.25">
      <c r="B49" s="47"/>
      <c r="C49" s="1" t="s">
        <v>100</v>
      </c>
    </row>
    <row r="51" spans="1:21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U52" s="1"/>
    </row>
    <row r="53" spans="1:21" x14ac:dyDescent="0.25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zoomScale="118" zoomScaleNormal="118" workbookViewId="0">
      <selection activeCell="P5" sqref="P5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171" t="s">
        <v>82</v>
      </c>
      <c r="O6" s="95"/>
      <c r="P6" s="171" t="s">
        <v>276</v>
      </c>
      <c r="Q6" s="171" t="s">
        <v>277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59" t="s">
        <v>273</v>
      </c>
    </row>
    <row r="19" spans="2:22" s="165" customFormat="1" x14ac:dyDescent="0.25">
      <c r="B19" s="99" t="str">
        <f>P$18</f>
        <v>ELC</v>
      </c>
      <c r="C19" s="99" t="str">
        <f>PRI_Sector_Fuels!N8</f>
        <v>GRIDELC</v>
      </c>
      <c r="D19" s="166" t="e">
        <f>#REF!</f>
        <v>#REF!</v>
      </c>
      <c r="E19" s="167">
        <f>EBF!K18/(DemTechs_INDF!G19*DemTechs_INDF!F29)*1000</f>
        <v>1500.3320739839382</v>
      </c>
      <c r="F19" s="168">
        <v>1</v>
      </c>
      <c r="G19" s="165">
        <v>1</v>
      </c>
      <c r="H19" s="165">
        <v>1</v>
      </c>
      <c r="I19" s="165">
        <v>50</v>
      </c>
      <c r="J19" s="165">
        <v>0</v>
      </c>
      <c r="R19" s="99" t="s">
        <v>167</v>
      </c>
      <c r="S19" s="99" t="s">
        <v>159</v>
      </c>
      <c r="T19" s="169" t="s">
        <v>273</v>
      </c>
    </row>
    <row r="20" spans="2:22" x14ac:dyDescent="0.25">
      <c r="B20" s="170" t="s">
        <v>46</v>
      </c>
      <c r="C20" s="95" t="e">
        <f>#REF!</f>
        <v>#REF!</v>
      </c>
      <c r="D20" s="166" t="str">
        <f>P$6</f>
        <v>MANDRIVE</v>
      </c>
      <c r="E20" s="167"/>
      <c r="F20" s="168"/>
      <c r="G20" s="165"/>
      <c r="H20" s="165"/>
      <c r="I20" s="165"/>
      <c r="J20" s="165"/>
    </row>
    <row r="21" spans="2:22" x14ac:dyDescent="0.25">
      <c r="F21" s="114"/>
      <c r="N21" s="93" t="s">
        <v>115</v>
      </c>
      <c r="P21" s="93" t="s">
        <v>46</v>
      </c>
      <c r="Q21" s="93" t="s">
        <v>267</v>
      </c>
      <c r="R21" s="95" t="str">
        <f t="shared" ref="R21" si="0">$E$2</f>
        <v>GWh</v>
      </c>
      <c r="S21" s="95" t="s">
        <v>159</v>
      </c>
      <c r="T21" s="159" t="s">
        <v>273</v>
      </c>
    </row>
    <row r="22" spans="2:22" x14ac:dyDescent="0.25">
      <c r="B22" s="93" t="s">
        <v>251</v>
      </c>
      <c r="C22" s="93" t="str">
        <f>PRI_Sector_Fuels!N21</f>
        <v>CONMDRIVE</v>
      </c>
      <c r="D22" s="93" t="str">
        <f>PRI_Sector_Fuels!N21</f>
        <v>CONMDRIVE</v>
      </c>
      <c r="F22" s="114">
        <v>1</v>
      </c>
      <c r="G22" s="93">
        <v>1</v>
      </c>
      <c r="N22" s="93" t="s">
        <v>115</v>
      </c>
      <c r="O22" s="118"/>
      <c r="P22" s="93" t="s">
        <v>251</v>
      </c>
      <c r="Q22" s="118" t="s">
        <v>252</v>
      </c>
      <c r="R22" s="119" t="s">
        <v>167</v>
      </c>
      <c r="S22" s="119" t="s">
        <v>159</v>
      </c>
    </row>
    <row r="23" spans="2:22" x14ac:dyDescent="0.25">
      <c r="B23" s="93" t="s">
        <v>85</v>
      </c>
      <c r="C23" s="93" t="str">
        <f>PRI_Sector_Fuels!N22</f>
        <v>CONELC</v>
      </c>
      <c r="D23" s="93" t="str">
        <f>PRI_Sector_Fuels!N22</f>
        <v>CONELC</v>
      </c>
      <c r="F23" s="114">
        <v>1</v>
      </c>
      <c r="G23" s="21">
        <v>1</v>
      </c>
      <c r="H23" s="115"/>
      <c r="N23" s="93" t="s">
        <v>115</v>
      </c>
      <c r="P23" s="93" t="s">
        <v>85</v>
      </c>
      <c r="Q23" s="93" t="s">
        <v>253</v>
      </c>
    </row>
    <row r="24" spans="2:22" x14ac:dyDescent="0.25">
      <c r="H24" s="115"/>
    </row>
    <row r="25" spans="2:22" x14ac:dyDescent="0.25">
      <c r="B25" s="112"/>
      <c r="C25" s="93" t="s">
        <v>99</v>
      </c>
      <c r="H25" s="115"/>
    </row>
    <row r="26" spans="2:22" x14ac:dyDescent="0.25">
      <c r="B26" s="116"/>
      <c r="C26" s="93" t="s">
        <v>100</v>
      </c>
      <c r="H26" s="115"/>
    </row>
    <row r="27" spans="2:22" x14ac:dyDescent="0.25">
      <c r="E27" s="93" t="s">
        <v>244</v>
      </c>
      <c r="F27" s="93" t="s">
        <v>246</v>
      </c>
      <c r="H27" s="115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abSelected="1" topLeftCell="A3" zoomScale="226" zoomScaleNormal="226" workbookViewId="0">
      <selection activeCell="P63" sqref="P63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272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/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MANDRIVE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MANDRIVE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270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MANDRIVE</v>
      </c>
      <c r="Q12" s="93" t="s">
        <v>195</v>
      </c>
      <c r="R12" s="133">
        <v>1.0416666666666666E-2</v>
      </c>
    </row>
    <row r="13" spans="2:18" x14ac:dyDescent="0.25">
      <c r="B13" s="1"/>
      <c r="D13" t="s">
        <v>271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MANDRIVE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MANDRIVE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MANDRIVE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MANDRIVE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MANDRIVE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MANDRIVE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MANDRIVE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MANDRIVE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MANDRIVE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MANDRIVE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MANDRIVE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MANDRIVE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MANDRIVE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MANDRIVE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MANDRIVE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MANDRIVE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MANDRIVE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MANDRIVE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MANDRIVE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MANDRIVE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MANDRIVE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MANDRIVE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MANDRIVE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MANDRIVE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MANDRIVE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MANDRIVE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MANDRIVE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MANDRIVE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MANDRIVE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MANDRIVE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MANDRIVE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MANDRIVE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MANDRIVE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MANDRIVE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MANDRIVE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MANDRIVE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MANDRIVE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MANDRIVE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MANDRIVE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MANDRIVE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MANDRIVE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MANDRIVE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MANDRIVE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MANDRIVE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MANDRIVE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MANDRIVE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MANDRIVE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2025-10-22T15:34:56Z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