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_DIS - Original\"/>
    </mc:Choice>
  </mc:AlternateContent>
  <xr:revisionPtr revIDLastSave="0" documentId="13_ncr:1_{A5B5ACB9-B51D-42B6-B259-C5E4AAC04F18}" xr6:coauthVersionLast="47" xr6:coauthVersionMax="47" xr10:uidLastSave="{00000000-0000-0000-0000-000000000000}"/>
  <bookViews>
    <workbookView xWindow="-23148" yWindow="-108" windowWidth="23256" windowHeight="12456" tabRatio="890" activeTab="6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43" l="1"/>
  <c r="C19" i="143"/>
  <c r="N26" i="137" l="1"/>
  <c r="B26" i="137"/>
  <c r="D26" i="137" l="1"/>
  <c r="D17" i="143"/>
  <c r="D18" i="143"/>
  <c r="D16" i="143"/>
  <c r="K11" i="145" l="1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E6" i="146"/>
  <c r="F6" i="146"/>
  <c r="D6" i="146"/>
  <c r="C6" i="146"/>
  <c r="E20" i="145"/>
  <c r="E19" i="145"/>
  <c r="F35" i="143"/>
  <c r="E16" i="143" l="1"/>
  <c r="E19" i="143"/>
  <c r="E18" i="143"/>
  <c r="E17" i="143"/>
  <c r="C10" i="145" l="1"/>
  <c r="I26" i="137"/>
  <c r="I25" i="137"/>
  <c r="E13" i="145" l="1"/>
  <c r="E12" i="145"/>
  <c r="B18" i="143"/>
  <c r="O25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5" i="137"/>
  <c r="L25" i="137"/>
  <c r="K48" i="133"/>
  <c r="I24" i="137"/>
  <c r="I23" i="137"/>
  <c r="D24" i="137"/>
  <c r="D23" i="137"/>
  <c r="B17" i="143"/>
  <c r="B16" i="143"/>
  <c r="C17" i="143"/>
  <c r="D2" i="143"/>
  <c r="N25" i="137" l="1"/>
  <c r="B25" i="137" s="1"/>
  <c r="D9" i="145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4" i="137"/>
  <c r="L23" i="137"/>
  <c r="G2" i="137"/>
  <c r="D2" i="137"/>
  <c r="O23" i="137" s="1"/>
  <c r="C2" i="137"/>
  <c r="I22" i="137" l="1"/>
  <c r="G22" i="137"/>
  <c r="N23" i="137"/>
  <c r="B23" i="137" s="1"/>
  <c r="N24" i="137"/>
  <c r="B24" i="137" s="1"/>
  <c r="O24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0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0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0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0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1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<sst xmlns="http://schemas.openxmlformats.org/spreadsheetml/2006/main" count="566" uniqueCount="262">
  <si>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</si>
  <si>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</si>
  <si>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</si>
  <si>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</si>
  <si>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</si>
  <si>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</si>
  <si>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</si>
  <si>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</si>
  <si>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</si>
  <si>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</si>
  <si>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</si>
  <si>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</si>
  <si>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</si>
  <si>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</si>
  <si>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</si>
  <si>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</si>
  <si>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</si>
  <si>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</si>
  <si>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</si>
  <si>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</si>
  <si>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</si>
  <si>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</si>
  <si>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</si>
  <si>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</si>
  <si>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</si>
  <si>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</si>
  <si>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</si>
  <si>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</si>
  <si>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</si>
  <si>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</si>
  <si>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</si>
  <si>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</si>
  <si>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</si>
  <si>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</si>
  <si>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</si>
  <si>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</si>
  <si>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</si>
  <si>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</si>
  <si>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</si>
  <si>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</si>
  <si>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</si>
  <si>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</si>
  <si>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</si>
  <si>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</si>
  <si>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</si>
  <si>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</si>
  <si>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</si>
  <si>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</si>
  <si>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</si>
  <si>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</si>
  <si>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</si>
  <si>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</si>
  <si>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</si>
  <si>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</si>
  <si>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</si>
  <si>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</si>
  <si>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</si>
  <si>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</si>
  <si>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</si>
  <si>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</si>
  <si>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</si>
  <si>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</si>
  <si>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</si>
  <si>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</si>
  <si>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</si>
  <si>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</si>
  <si>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</si>
  <si>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</si>
  <si>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</si>
  <si>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</si>
  <si>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</si>
  <si>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</si>
  <si>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</si>
  <si>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</si>
  <si>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</si>
  <si>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</si>
  <si>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</si>
  <si>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</si>
  <si>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</si>
  <si>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</si>
  <si>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</si>
  <si>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</si>
  <si>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</si>
  <si>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</si>
  <si>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</si>
  <si>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</si>
  <si>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</si>
  <si>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</si>
  <si>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</si>
  <si>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</si>
  <si>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</si>
  <si>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</si>
  <si>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</si>
  <si>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</si>
  <si>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</si>
  <si>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</si>
  <si>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</si>
  <si>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</si>
  <si>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</si>
  <si>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</si>
  <si>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</si>
  <si>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</si>
  <si>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</si>
  <si>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</si>
  <si>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</si>
  <si>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</si>
  <si>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</si>
  <si>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</si>
  <si>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</si>
  <si>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</si>
  <si>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</si>
  <si>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</si>
  <si>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</si>
  <si>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</si>
  <si>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</si>
  <si>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</si>
  <si>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</si>
  <si>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</si>
  <si>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</si>
  <si>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</si>
  <si>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</si>
  <si>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</si>
  <si>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</si>
  <si>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</si>
  <si>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</si>
  <si>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</si>
  <si>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</si>
  <si>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</si>
  <si>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</si>
  <si>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</si>
  <si>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</si>
  <si>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</si>
  <si>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</si>
  <si>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</si>
  <si>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</si>
  <si>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</si>
  <si>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</si>
  <si>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</si>
  <si>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</si>
  <si>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</si>
  <si>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</si>
  <si>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</si>
  <si>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</si>
  <si>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</si>
  <si>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</si>
  <si>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</si>
  <si>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</si>
  <si>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</si>
  <si>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</si>
  <si>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</si>
  <si>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</si>
  <si>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</si>
  <si>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</si>
  <si>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</si>
  <si>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</si>
  <si>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</si>
  <si>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</si>
  <si>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</si>
  <si>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</si>
  <si>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</si>
  <si>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</si>
  <si>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</si>
  <si>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</si>
  <si>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</si>
  <si>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</si>
  <si>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</si>
  <si>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</si>
  <si>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</si>
  <si>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</si>
  <si>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</si>
  <si>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</si>
  <si>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</si>
  <si>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</si>
  <si>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</si>
  <si>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</si>
  <si>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</si>
  <si>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</si>
  <si>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</si>
  <si>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</si>
  <si>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</si>
  <si>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</si>
  <si>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</si>
  <si>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</si>
  <si>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</si>
  <si>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</si>
  <si>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</si>
  <si>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</si>
  <si>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</si>
  <si>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</si>
  <si>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</si>
  <si>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</si>
  <si>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</si>
  <si>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</si>
  <si>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</si>
  <si>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</si>
  <si>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</si>
  <si>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</si>
  <si>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</si>
  <si>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</si>
  <si>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</si>
  <si>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</si>
  <si>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</si>
  <si>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</si>
  <si>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</si>
  <si>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</si>
  <si>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</si>
  <si>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</si>
  <si>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</si>
  <si>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</si>
  <si>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</si>
  <si>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</si>
  <si>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</si>
  <si>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</si>
  <si>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</si>
  <si>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</si>
  <si>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</si>
  <si>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</si>
  <si>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</si>
  <si>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</si>
  <si>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</si>
  <si>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</si>
  <si>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</si>
  <si>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</si>
  <si>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</si>
  <si>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</si>
  <si>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</si>
  <si>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</si>
  <si>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</si>
  <si>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</si>
  <si>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</si>
  <si>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</si>
  <si>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</si>
  <si>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</si>
  <si>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</si>
  <si>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</si>
  <si>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</si>
  <si>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</si>
  <si>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</si>
  <si>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</si>
  <si>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</si>
  <si>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</si>
  <si>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</si>
  <si>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</si>
  <si>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MWa</t>
  </si>
  <si>
    <t>Coal to heat transformation technology</t>
  </si>
  <si>
    <t>Dynamic coefficients for combustion emissions in transport</t>
  </si>
  <si>
    <t>~COMEMI</t>
  </si>
  <si>
    <t>kt/GWh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</si>
  <si>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</si>
  <si>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</si>
  <si>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</si>
  <si>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</si>
  <si>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</si>
  <si>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</si>
  <si>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</si>
  <si>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</si>
  <si>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</si>
  <si>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COALMIN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</si>
  <si>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COALIMP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</si>
  <si>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OILIMP</t>
    </r>
  </si>
  <si>
    <t>ktoe</t>
  </si>
  <si>
    <t>Aggrigate electricity demand of manufacturing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</si>
</sst>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9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  <xf numFmtId="2" fontId="24" fillId="13" borderId="0" xfId="0" applyNumberFormat="1" applyFont="1" applyFill="1"/>
    <xf numFmtId="2" fontId="24" fillId="15" borderId="0" xfId="0" applyNumberFormat="1" applyFont="1" applyFill="1"/>
    <xf numFmtId="0" fontId="29" fillId="0" borderId="0" xfId="0" applyFont="1"/>
    <xf numFmtId="166" fontId="29" fillId="0" borderId="0" xfId="0" applyNumberFormat="1" applyFont="1"/>
    <xf numFmtId="166" fontId="5" fillId="0" borderId="0" xfId="0" applyNumberFormat="1" applyFont="1" applyAlignment="1">
      <alignment wrapText="1"/>
    </xf>
    <xf numFmtId="166" fontId="29" fillId="0" borderId="0" xfId="0" applyNumberFormat="1" applyFont="1" applyAlignment="1">
      <alignment wrapText="1"/>
    </xf>
    <xf numFmtId="166" fontId="30" fillId="0" borderId="0" xfId="0" applyNumberFormat="1" applyFont="1"/>
    <xf numFmtId="0" fontId="7" fillId="17" borderId="0" xfId="0" applyFont="1" applyFill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38</xdr:row>
      <xdr:rowOff>137160</xdr:rowOff>
    </xdr:from>
    <xdr:to>
      <xdr:col>15</xdr:col>
      <xdr:colOff>133299</xdr:colOff>
      <xdr:row>47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30</xdr:row>
      <xdr:rowOff>65943</xdr:rowOff>
    </xdr:from>
    <xdr:to>
      <xdr:col>16</xdr:col>
      <xdr:colOff>3771674</xdr:colOff>
      <xdr:row>35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2.75" x14ac:dyDescent="0.2"/>
  <cols>
    <col min="1" max="1" width="3" bestFit="1" customWidth="1"/>
    <col min="2" max="2" width="16.5703125" bestFit="1" customWidth="1"/>
    <col min="3" max="3" width="40.140625" bestFit="1" customWidth="1"/>
    <col min="4" max="4" width="13.28515625" customWidth="1"/>
    <col min="5" max="8" width="15.42578125" customWidth="1"/>
    <col min="9" max="10" width="13.28515625" customWidth="1"/>
    <col min="11" max="11" width="10.5703125" customWidth="1"/>
    <col min="12" max="12" width="10.85546875" customWidth="1"/>
    <col min="13" max="13" width="15.5703125" bestFit="1" customWidth="1"/>
    <col min="14" max="14" width="2" bestFit="1" customWidth="1"/>
    <col min="15" max="15" width="12.28515625" bestFit="1" customWidth="1"/>
    <col min="17" max="17" width="6.7109375" bestFit="1" customWidth="1"/>
    <col min="18" max="18" width="9.28515625" bestFit="1" customWidth="1"/>
    <col min="19" max="19" width="2" bestFit="1" customWidth="1"/>
  </cols>
  <sheetData>
    <row r="1" spans="2:18" x14ac:dyDescent="0.2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75" x14ac:dyDescent="0.25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">
      <c r="C4" s="59" t="s">
        <v>49</v>
      </c>
      <c r="E4" s="56"/>
      <c r="F4" s="4"/>
      <c r="G4" s="4"/>
      <c r="H4" s="4"/>
      <c r="I4" s="4"/>
      <c r="J4" s="4"/>
      <c r="K4" s="4"/>
    </row>
    <row r="5" spans="2:18" ht="15" x14ac:dyDescent="0.25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5" x14ac:dyDescent="0.25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5" x14ac:dyDescent="0.25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5" x14ac:dyDescent="0.25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5" x14ac:dyDescent="0.25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5" x14ac:dyDescent="0.25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">
      <c r="D26" s="5"/>
      <c r="E26" s="5"/>
      <c r="F26" s="5"/>
      <c r="G26" s="5"/>
      <c r="H26" s="5"/>
      <c r="I26" s="5"/>
      <c r="J26" s="5"/>
      <c r="K26" s="5"/>
    </row>
    <row r="27" spans="2:12" x14ac:dyDescent="0.2">
      <c r="D27" s="5"/>
      <c r="E27" s="5"/>
      <c r="F27" s="5"/>
      <c r="G27" s="5"/>
      <c r="H27" s="5"/>
      <c r="I27" s="5"/>
      <c r="J27" s="5"/>
      <c r="K27" s="5"/>
      <c r="L27" s="5"/>
    </row>
    <row r="28" spans="2:12" ht="15" x14ac:dyDescent="0.25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">
      <c r="J49" s="117"/>
      <c r="K49" s="120"/>
    </row>
    <row r="50" spans="10:11" x14ac:dyDescent="0.2">
      <c r="J50" s="117"/>
      <c r="K50" s="120"/>
    </row>
    <row r="51" spans="10:11" x14ac:dyDescent="0.2">
      <c r="J51" s="117"/>
      <c r="K51" s="120"/>
    </row>
    <row r="52" spans="10:11" x14ac:dyDescent="0.2">
      <c r="J52" s="117"/>
      <c r="K52" s="120"/>
    </row>
    <row r="53" spans="10:11" x14ac:dyDescent="0.2">
      <c r="J53" s="117"/>
      <c r="K53" s="120"/>
    </row>
    <row r="54" spans="10:11" x14ac:dyDescent="0.2">
      <c r="J54" s="117"/>
      <c r="K54" s="120"/>
    </row>
    <row r="55" spans="10:11" x14ac:dyDescent="0.2">
      <c r="J55" s="117"/>
      <c r="K55" s="120"/>
    </row>
    <row r="56" spans="10:11" x14ac:dyDescent="0.2">
      <c r="J56" s="117"/>
      <c r="K56" s="120"/>
    </row>
    <row r="57" spans="10:11" x14ac:dyDescent="0.2">
      <c r="J57" s="117"/>
      <c r="K57" s="120"/>
    </row>
    <row r="58" spans="10:11" x14ac:dyDescent="0.2">
      <c r="J58" s="117"/>
      <c r="K58" s="120"/>
    </row>
    <row r="59" spans="10:11" x14ac:dyDescent="0.2">
      <c r="J59" s="117"/>
      <c r="K59" s="120"/>
    </row>
    <row r="60" spans="10:11" x14ac:dyDescent="0.2">
      <c r="J60" s="117"/>
      <c r="K60" s="120"/>
    </row>
    <row r="61" spans="10:11" x14ac:dyDescent="0.2">
      <c r="J61" s="117"/>
      <c r="K61" s="120"/>
    </row>
    <row r="62" spans="10:11" x14ac:dyDescent="0.2">
      <c r="J62" s="117"/>
      <c r="K62" s="120"/>
    </row>
    <row r="63" spans="10:11" x14ac:dyDescent="0.2">
      <c r="J63" s="117"/>
      <c r="K63" s="120"/>
    </row>
    <row r="65" spans="2:5" x14ac:dyDescent="0.2">
      <c r="C65" s="82" t="s">
        <v>147</v>
      </c>
      <c r="D65" s="83" t="s">
        <v>148</v>
      </c>
      <c r="E65" s="84" t="s">
        <v>149</v>
      </c>
    </row>
    <row r="66" spans="2:5" x14ac:dyDescent="0.2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topLeftCell="E1" zoomScale="122" zoomScaleNormal="122" workbookViewId="0">
      <selection activeCell="R7" sqref="R7"/>
    </sheetView>
  </sheetViews>
  <sheetFormatPr defaultRowHeight="12.75" x14ac:dyDescent="0.2"/>
  <cols>
    <col min="1" max="1" width="3" bestFit="1" customWidth="1"/>
    <col min="2" max="2" width="16.5703125" bestFit="1" customWidth="1"/>
    <col min="3" max="3" width="40.140625" bestFit="1" customWidth="1"/>
    <col min="4" max="4" width="13.28515625" customWidth="1"/>
    <col min="5" max="8" width="15.42578125" customWidth="1"/>
    <col min="9" max="10" width="13.28515625" customWidth="1"/>
    <col min="11" max="11" width="10.5703125" customWidth="1"/>
    <col min="12" max="12" width="10.85546875" customWidth="1"/>
    <col min="13" max="13" width="15.5703125" bestFit="1" customWidth="1"/>
    <col min="14" max="14" width="2" bestFit="1" customWidth="1"/>
    <col min="15" max="15" width="12.28515625" bestFit="1" customWidth="1"/>
    <col min="17" max="17" width="6.7109375" bestFit="1" customWidth="1"/>
    <col min="18" max="18" width="9.28515625" bestFit="1" customWidth="1"/>
    <col min="19" max="19" width="2" bestFit="1" customWidth="1"/>
  </cols>
  <sheetData>
    <row r="1" spans="2:18" x14ac:dyDescent="0.2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75" x14ac:dyDescent="0.25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165</v>
      </c>
      <c r="R2" s="7" t="s">
        <v>260</v>
      </c>
    </row>
    <row r="3" spans="2:18" x14ac:dyDescent="0.2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">
      <c r="C4" s="59" t="s">
        <v>49</v>
      </c>
      <c r="E4" s="56"/>
      <c r="F4" s="4"/>
      <c r="G4" s="4"/>
      <c r="H4" s="4"/>
      <c r="I4" s="4"/>
      <c r="J4" s="4"/>
      <c r="K4" s="4"/>
    </row>
    <row r="5" spans="2:18" ht="15" x14ac:dyDescent="0.25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5" x14ac:dyDescent="0.25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5" x14ac:dyDescent="0.25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5" x14ac:dyDescent="0.25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5" x14ac:dyDescent="0.25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5" x14ac:dyDescent="0.25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5" x14ac:dyDescent="0.25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">
      <c r="D26" s="5"/>
      <c r="E26" s="5"/>
      <c r="F26" s="5"/>
      <c r="G26" s="5"/>
      <c r="H26" s="5"/>
      <c r="I26" s="5"/>
      <c r="J26" s="5"/>
      <c r="K26" s="5"/>
    </row>
    <row r="27" spans="2:12" x14ac:dyDescent="0.2">
      <c r="D27" s="5"/>
      <c r="E27" s="5"/>
      <c r="F27" s="5"/>
      <c r="G27" s="5"/>
      <c r="H27" s="5"/>
      <c r="I27" s="5"/>
      <c r="J27" s="5"/>
      <c r="K27" s="5"/>
      <c r="L27" s="5"/>
    </row>
    <row r="28" spans="2:12" ht="15" x14ac:dyDescent="0.25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">
      <c r="J49" s="117"/>
      <c r="K49" s="120"/>
    </row>
    <row r="50" spans="10:11" x14ac:dyDescent="0.2">
      <c r="J50" s="117"/>
      <c r="K50" s="120"/>
    </row>
    <row r="51" spans="10:11" x14ac:dyDescent="0.2">
      <c r="J51" s="117"/>
      <c r="K51" s="120"/>
    </row>
    <row r="52" spans="10:11" x14ac:dyDescent="0.2">
      <c r="J52" s="117"/>
      <c r="K52" s="120"/>
    </row>
    <row r="53" spans="10:11" x14ac:dyDescent="0.2">
      <c r="J53" s="117"/>
      <c r="K53" s="120"/>
    </row>
    <row r="54" spans="10:11" x14ac:dyDescent="0.2">
      <c r="J54" s="117"/>
      <c r="K54" s="120"/>
    </row>
    <row r="55" spans="10:11" x14ac:dyDescent="0.2">
      <c r="J55" s="117"/>
      <c r="K55" s="120"/>
    </row>
    <row r="56" spans="10:11" x14ac:dyDescent="0.2">
      <c r="J56" s="117"/>
      <c r="K56" s="120"/>
    </row>
    <row r="57" spans="10:11" x14ac:dyDescent="0.2">
      <c r="J57" s="117"/>
      <c r="K57" s="120"/>
    </row>
    <row r="58" spans="10:11" x14ac:dyDescent="0.2">
      <c r="J58" s="117"/>
      <c r="K58" s="120"/>
    </row>
    <row r="59" spans="10:11" x14ac:dyDescent="0.2">
      <c r="J59" s="117"/>
      <c r="K59" s="120"/>
    </row>
    <row r="60" spans="10:11" x14ac:dyDescent="0.2">
      <c r="J60" s="117"/>
      <c r="K60" s="120"/>
    </row>
    <row r="61" spans="10:11" x14ac:dyDescent="0.2">
      <c r="J61" s="117"/>
      <c r="K61" s="120"/>
    </row>
    <row r="62" spans="10:11" x14ac:dyDescent="0.2">
      <c r="J62" s="117"/>
      <c r="K62" s="120"/>
    </row>
    <row r="63" spans="10:11" x14ac:dyDescent="0.2">
      <c r="J63" s="117"/>
      <c r="K63" s="120"/>
    </row>
    <row r="65" spans="2:5" x14ac:dyDescent="0.2">
      <c r="C65" s="82" t="s">
        <v>147</v>
      </c>
      <c r="D65" s="83" t="s">
        <v>148</v>
      </c>
      <c r="E65" s="84" t="s">
        <v>149</v>
      </c>
    </row>
    <row r="66" spans="2:5" x14ac:dyDescent="0.2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opLeftCell="A3" zoomScaleNormal="100" workbookViewId="0">
      <selection activeCell="K2" sqref="K2:P3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4" max="14" width="5.42578125" customWidth="1"/>
  </cols>
  <sheetData>
    <row r="2" spans="2:16" ht="18" x14ac:dyDescent="0.25">
      <c r="B2" s="50" t="s">
        <v>102</v>
      </c>
      <c r="K2" s="50" t="s">
        <v>122</v>
      </c>
    </row>
    <row r="3" spans="2:16" ht="18" x14ac:dyDescent="0.25">
      <c r="K3" s="50" t="s">
        <v>123</v>
      </c>
    </row>
    <row r="4" spans="2:16" x14ac:dyDescent="0.2">
      <c r="B4" s="20" t="s">
        <v>120</v>
      </c>
    </row>
    <row r="14" spans="2:16" ht="18" x14ac:dyDescent="0.25">
      <c r="B14" s="50" t="s">
        <v>101</v>
      </c>
    </row>
    <row r="16" spans="2:16" x14ac:dyDescent="0.2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W44"/>
  <sheetViews>
    <sheetView topLeftCell="A2" zoomScale="96" zoomScaleNormal="96" workbookViewId="0">
      <selection activeCell="N16" sqref="N16"/>
    </sheetView>
  </sheetViews>
  <sheetFormatPr defaultRowHeight="12.75" x14ac:dyDescent="0.2"/>
  <cols>
    <col min="1" max="1" width="2" bestFit="1" customWidth="1"/>
    <col min="2" max="2" width="19.28515625" bestFit="1" customWidth="1"/>
    <col min="3" max="3" width="12.28515625" customWidth="1"/>
    <col min="4" max="4" width="18.7109375" bestFit="1" customWidth="1"/>
    <col min="5" max="5" width="7.5703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3.7109375" bestFit="1" customWidth="1"/>
    <col min="10" max="10" width="13.7109375" customWidth="1"/>
    <col min="11" max="11" width="2" customWidth="1"/>
    <col min="12" max="12" width="11.7109375" bestFit="1" customWidth="1"/>
    <col min="13" max="13" width="7.140625" customWidth="1"/>
    <col min="14" max="14" width="21.42578125" bestFit="1" customWidth="1"/>
    <col min="15" max="15" width="45.5703125" bestFit="1" customWidth="1"/>
    <col min="16" max="16" width="6.140625" customWidth="1"/>
    <col min="17" max="17" width="11.5703125" customWidth="1"/>
    <col min="18" max="18" width="12.85546875" bestFit="1" customWidth="1"/>
    <col min="19" max="19" width="13.28515625" bestFit="1" customWidth="1"/>
    <col min="20" max="20" width="19.42578125" bestFit="1" customWidth="1"/>
  </cols>
  <sheetData>
    <row r="1" spans="2:20" ht="30" x14ac:dyDescent="0.25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75" x14ac:dyDescent="0.25">
      <c r="B2" s="7"/>
      <c r="C2" s="7" t="str">
        <f>EBF!D2</f>
        <v>COA</v>
      </c>
      <c r="D2" s="7" t="str">
        <f>EBF!D3</f>
        <v>Coal</v>
      </c>
      <c r="E2" s="7" t="s">
        <v>165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75" x14ac:dyDescent="0.25">
      <c r="C3" t="s">
        <v>45</v>
      </c>
      <c r="D3" t="s">
        <v>160</v>
      </c>
      <c r="E3" s="7" t="s">
        <v>165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4" thickBot="1" x14ac:dyDescent="0.3">
      <c r="C4" s="161" t="s">
        <v>250</v>
      </c>
      <c r="D4" s="1" t="s">
        <v>248</v>
      </c>
      <c r="E4" s="81" t="s">
        <v>165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75" x14ac:dyDescent="0.25">
      <c r="C5" s="162"/>
      <c r="D5" s="162"/>
      <c r="E5" s="81"/>
      <c r="F5" s="162"/>
      <c r="G5" s="7"/>
      <c r="L5" s="66" t="s">
        <v>74</v>
      </c>
      <c r="M5" s="70"/>
      <c r="N5" s="160" t="s">
        <v>257</v>
      </c>
      <c r="O5" s="66" t="s">
        <v>171</v>
      </c>
      <c r="P5" s="66" t="s">
        <v>165</v>
      </c>
      <c r="Q5" s="66"/>
      <c r="R5" s="66"/>
      <c r="S5" s="66"/>
      <c r="T5" s="66"/>
    </row>
    <row r="6" spans="2:20" ht="15.75" x14ac:dyDescent="0.25">
      <c r="C6" s="162"/>
      <c r="D6" s="162"/>
      <c r="E6" s="81"/>
      <c r="F6" s="162"/>
      <c r="G6" s="7"/>
      <c r="L6" s="66" t="s">
        <v>74</v>
      </c>
      <c r="M6" s="70"/>
      <c r="N6" s="160" t="s">
        <v>258</v>
      </c>
      <c r="O6" s="66" t="s">
        <v>172</v>
      </c>
      <c r="P6" s="66" t="s">
        <v>165</v>
      </c>
      <c r="Q6" s="66"/>
      <c r="R6" s="66"/>
      <c r="S6" s="66"/>
      <c r="T6" s="66"/>
    </row>
    <row r="7" spans="2:20" ht="15.75" x14ac:dyDescent="0.25">
      <c r="C7" s="162"/>
      <c r="D7" s="162"/>
      <c r="E7" s="81"/>
      <c r="F7" s="162"/>
      <c r="G7" s="7"/>
      <c r="L7" s="66" t="s">
        <v>74</v>
      </c>
      <c r="M7" s="70"/>
      <c r="N7" s="160" t="s">
        <v>259</v>
      </c>
      <c r="O7" s="66" t="s">
        <v>173</v>
      </c>
      <c r="P7" s="66" t="s">
        <v>165</v>
      </c>
      <c r="Q7" s="66"/>
      <c r="R7" s="66"/>
      <c r="S7" s="66"/>
      <c r="T7" s="66"/>
    </row>
    <row r="8" spans="2:20" ht="15.75" x14ac:dyDescent="0.25">
      <c r="C8" s="162"/>
      <c r="D8" s="162"/>
      <c r="E8" s="81"/>
      <c r="F8" s="162"/>
      <c r="G8" s="7"/>
      <c r="L8" s="160" t="s">
        <v>46</v>
      </c>
      <c r="M8" s="70"/>
      <c r="N8" s="160" t="s">
        <v>46</v>
      </c>
      <c r="O8" s="160" t="s">
        <v>261</v>
      </c>
      <c r="P8" s="66" t="s">
        <v>165</v>
      </c>
      <c r="Q8" s="66"/>
      <c r="R8" s="66"/>
      <c r="S8" s="66"/>
      <c r="T8" s="66"/>
    </row>
    <row r="9" spans="2:20" ht="15.75" x14ac:dyDescent="0.25">
      <c r="C9" s="162"/>
      <c r="D9" s="162"/>
      <c r="E9" s="81"/>
      <c r="F9" s="162"/>
      <c r="G9" s="7"/>
      <c r="L9" s="160"/>
      <c r="M9" s="70"/>
      <c r="N9" s="160"/>
      <c r="O9" s="160"/>
      <c r="P9" s="66"/>
      <c r="Q9" s="66"/>
      <c r="R9" s="66"/>
      <c r="S9" s="66"/>
      <c r="T9" s="66"/>
    </row>
    <row r="10" spans="2:20" x14ac:dyDescent="0.2">
      <c r="L10" s="66"/>
      <c r="M10" s="70"/>
      <c r="N10" s="66"/>
      <c r="O10" s="66"/>
      <c r="P10" s="66"/>
      <c r="Q10" s="66"/>
      <c r="R10" s="66"/>
      <c r="S10" s="66"/>
      <c r="T10" s="66"/>
    </row>
    <row r="11" spans="2:20" x14ac:dyDescent="0.2">
      <c r="L11" s="66"/>
      <c r="M11" s="70"/>
      <c r="N11" s="66"/>
      <c r="O11" s="66"/>
      <c r="P11" s="66"/>
      <c r="Q11" s="66"/>
      <c r="R11" s="66"/>
      <c r="S11" s="66"/>
      <c r="T11" s="66"/>
    </row>
    <row r="12" spans="2:20" x14ac:dyDescent="0.2">
      <c r="L12" s="160"/>
      <c r="M12" s="70"/>
      <c r="N12" s="160"/>
      <c r="O12" s="160"/>
      <c r="P12" s="160"/>
      <c r="Q12" s="66"/>
      <c r="R12" s="66"/>
      <c r="S12" s="66"/>
      <c r="T12" s="66"/>
    </row>
    <row r="13" spans="2:20" x14ac:dyDescent="0.2">
      <c r="L13" s="160"/>
      <c r="M13" s="70"/>
      <c r="N13" s="160"/>
      <c r="O13" s="160"/>
      <c r="P13" s="160"/>
      <c r="Q13" s="66"/>
      <c r="R13" s="66"/>
      <c r="S13" s="66"/>
      <c r="T13" s="66"/>
    </row>
    <row r="14" spans="2:20" x14ac:dyDescent="0.2">
      <c r="L14" s="160"/>
      <c r="M14" s="70"/>
      <c r="N14" s="160"/>
      <c r="O14" s="160"/>
      <c r="P14" s="160"/>
      <c r="Q14" s="66"/>
      <c r="R14" s="66"/>
      <c r="S14" s="66"/>
      <c r="T14" s="66"/>
    </row>
    <row r="15" spans="2:20" x14ac:dyDescent="0.2">
      <c r="L15" s="177"/>
      <c r="M15" s="177"/>
      <c r="N15" s="177"/>
      <c r="O15" s="177"/>
      <c r="P15" s="177"/>
      <c r="Q15" s="66"/>
      <c r="R15" s="66"/>
      <c r="S15" s="66"/>
      <c r="T15" s="66"/>
    </row>
    <row r="16" spans="2:20" x14ac:dyDescent="0.2">
      <c r="L16" s="177"/>
      <c r="M16" s="177"/>
      <c r="N16" s="177"/>
      <c r="O16" s="177"/>
      <c r="P16" s="177"/>
      <c r="Q16" s="66"/>
      <c r="R16" s="66"/>
      <c r="S16" s="66"/>
      <c r="T16" s="66"/>
    </row>
    <row r="17" spans="2:20" x14ac:dyDescent="0.2">
      <c r="L17" s="160"/>
      <c r="M17" s="70"/>
      <c r="N17" s="160"/>
      <c r="O17" s="160"/>
      <c r="P17" s="160"/>
      <c r="Q17" s="66"/>
      <c r="R17" s="66"/>
      <c r="S17" s="66"/>
      <c r="T17" s="66"/>
    </row>
    <row r="18" spans="2:20" x14ac:dyDescent="0.2">
      <c r="L18" s="1"/>
      <c r="N18" s="1"/>
      <c r="O18" s="1"/>
      <c r="P18" s="1"/>
      <c r="Q18" s="1"/>
      <c r="R18" s="1"/>
      <c r="S18" s="1"/>
      <c r="T18" s="1"/>
    </row>
    <row r="19" spans="2:20" x14ac:dyDescent="0.2">
      <c r="F19" s="3" t="s">
        <v>13</v>
      </c>
      <c r="H19" s="3"/>
      <c r="L19" s="65" t="s">
        <v>15</v>
      </c>
      <c r="M19" s="65"/>
      <c r="N19" s="70"/>
      <c r="O19" s="70"/>
      <c r="P19" s="70"/>
      <c r="Q19" s="70"/>
      <c r="R19" s="70"/>
      <c r="S19" s="70"/>
      <c r="T19" s="70"/>
    </row>
    <row r="20" spans="2:20" x14ac:dyDescent="0.2">
      <c r="B20" s="2" t="s">
        <v>1</v>
      </c>
      <c r="C20" s="10" t="s">
        <v>5</v>
      </c>
      <c r="D20" s="2" t="s">
        <v>6</v>
      </c>
      <c r="E20" s="2" t="s">
        <v>97</v>
      </c>
      <c r="F20" s="2" t="s">
        <v>8</v>
      </c>
      <c r="G20" s="64" t="s">
        <v>34</v>
      </c>
      <c r="H20" s="64" t="s">
        <v>35</v>
      </c>
      <c r="I20" s="64" t="s">
        <v>80</v>
      </c>
      <c r="J20" s="78" t="s">
        <v>166</v>
      </c>
      <c r="L20" s="67" t="s">
        <v>11</v>
      </c>
      <c r="M20" s="68" t="s">
        <v>30</v>
      </c>
      <c r="N20" s="67" t="s">
        <v>1</v>
      </c>
      <c r="O20" s="67" t="s">
        <v>2</v>
      </c>
      <c r="P20" s="67" t="s">
        <v>16</v>
      </c>
      <c r="Q20" s="67" t="s">
        <v>17</v>
      </c>
      <c r="R20" s="67" t="s">
        <v>18</v>
      </c>
      <c r="S20" s="67" t="s">
        <v>19</v>
      </c>
      <c r="T20" s="67" t="s">
        <v>20</v>
      </c>
    </row>
    <row r="21" spans="2:20" ht="23.25" thickBot="1" x14ac:dyDescent="0.25">
      <c r="B21" s="9" t="s">
        <v>39</v>
      </c>
      <c r="C21" s="9" t="s">
        <v>32</v>
      </c>
      <c r="D21" s="9" t="s">
        <v>33</v>
      </c>
      <c r="E21" s="9"/>
      <c r="F21" s="9"/>
      <c r="G21" s="9" t="s">
        <v>36</v>
      </c>
      <c r="H21" s="9" t="s">
        <v>89</v>
      </c>
      <c r="I21" s="9" t="s">
        <v>88</v>
      </c>
      <c r="J21" s="79" t="s">
        <v>167</v>
      </c>
      <c r="L21" s="69" t="s">
        <v>38</v>
      </c>
      <c r="M21" s="69" t="s">
        <v>31</v>
      </c>
      <c r="N21" s="69" t="s">
        <v>21</v>
      </c>
      <c r="O21" s="69" t="s">
        <v>22</v>
      </c>
      <c r="P21" s="69" t="s">
        <v>23</v>
      </c>
      <c r="Q21" s="69" t="s">
        <v>24</v>
      </c>
      <c r="R21" s="69" t="s">
        <v>43</v>
      </c>
      <c r="S21" s="69" t="s">
        <v>42</v>
      </c>
      <c r="T21" s="69" t="s">
        <v>25</v>
      </c>
    </row>
    <row r="22" spans="2:20" ht="23.25" thickBot="1" x14ac:dyDescent="0.25">
      <c r="B22" s="9" t="s">
        <v>87</v>
      </c>
      <c r="C22" s="8"/>
      <c r="D22" s="8"/>
      <c r="E22" s="8"/>
      <c r="F22" s="8"/>
      <c r="G22" s="8" t="str">
        <f>$E$2</f>
        <v>GWh</v>
      </c>
      <c r="H22" s="8" t="s">
        <v>239</v>
      </c>
      <c r="I22" s="8" t="str">
        <f>$E$2</f>
        <v>GWh</v>
      </c>
      <c r="J22" s="80"/>
      <c r="L22" s="69" t="s">
        <v>81</v>
      </c>
      <c r="M22" s="71"/>
      <c r="N22" s="71"/>
      <c r="O22" s="71"/>
      <c r="P22" s="71"/>
      <c r="Q22" s="71"/>
      <c r="R22" s="71"/>
      <c r="S22" s="71"/>
      <c r="T22" s="71"/>
    </row>
    <row r="23" spans="2:20" x14ac:dyDescent="0.2">
      <c r="B23" s="66" t="str">
        <f>N23</f>
        <v>MINCOA</v>
      </c>
      <c r="C23" s="1"/>
      <c r="D23" s="66" t="str">
        <f>N5</f>
        <v>MANCOALMIN</v>
      </c>
      <c r="E23" s="1">
        <v>2022</v>
      </c>
      <c r="F23" s="1" t="s">
        <v>103</v>
      </c>
      <c r="G23" s="48">
        <v>2673000</v>
      </c>
      <c r="H23" s="49">
        <v>4.5449999999999999</v>
      </c>
      <c r="I23" s="91">
        <f>EBF!D5</f>
        <v>4518.4003614720004</v>
      </c>
      <c r="J23" s="121">
        <v>8.76</v>
      </c>
      <c r="L23" s="66" t="str">
        <f>EBF!$B$5</f>
        <v>MIN</v>
      </c>
      <c r="M23" s="70"/>
      <c r="N23" s="70" t="str">
        <f>$L$23&amp;$C$2</f>
        <v>MINCOA</v>
      </c>
      <c r="O23" s="72" t="str">
        <f>"Domestic Supply of "&amp;$D$2&amp;" "</f>
        <v xml:space="preserve">Domestic Supply of Coal </v>
      </c>
      <c r="P23" s="70" t="s">
        <v>165</v>
      </c>
      <c r="Q23" s="70"/>
      <c r="R23" s="70"/>
      <c r="S23" s="70"/>
      <c r="T23" s="70"/>
    </row>
    <row r="24" spans="2:20" x14ac:dyDescent="0.2">
      <c r="B24" s="66" t="str">
        <f t="shared" ref="B24:B25" si="0">N24</f>
        <v>IMPCOA</v>
      </c>
      <c r="C24" s="1"/>
      <c r="D24" s="66" t="str">
        <f>N6</f>
        <v>MANCOALIMP</v>
      </c>
      <c r="E24" s="1">
        <v>2022</v>
      </c>
      <c r="F24" s="1" t="s">
        <v>103</v>
      </c>
      <c r="G24" s="62"/>
      <c r="H24" s="63">
        <v>21.004999999999999</v>
      </c>
      <c r="I24" s="92">
        <f>EBF!D6</f>
        <v>3157.6616415018002</v>
      </c>
      <c r="J24" s="121">
        <v>8.76</v>
      </c>
      <c r="L24" s="70" t="str">
        <f>EBF!$B$6</f>
        <v>IMP</v>
      </c>
      <c r="M24" s="70"/>
      <c r="N24" s="70" t="str">
        <f>$L$24&amp;$C$2</f>
        <v>IMPCOA</v>
      </c>
      <c r="O24" s="72" t="str">
        <f>"Import of "&amp;$D$2&amp;" "</f>
        <v xml:space="preserve">Import of Coal </v>
      </c>
      <c r="P24" s="70" t="s">
        <v>165</v>
      </c>
      <c r="Q24" s="70"/>
      <c r="R24" s="70"/>
      <c r="S24" s="70"/>
      <c r="T24" s="70"/>
    </row>
    <row r="25" spans="2:20" x14ac:dyDescent="0.2">
      <c r="B25" s="66" t="str">
        <f t="shared" si="0"/>
        <v>IMPOIL</v>
      </c>
      <c r="C25" s="1"/>
      <c r="D25" s="66" t="str">
        <f>N7</f>
        <v>MANOILIMP</v>
      </c>
      <c r="E25" s="1">
        <v>2022</v>
      </c>
      <c r="F25" s="1" t="s">
        <v>103</v>
      </c>
      <c r="H25" s="49">
        <v>29.234999999999999</v>
      </c>
      <c r="I25" s="92">
        <f>EBF!E18</f>
        <v>2605.1202084096003</v>
      </c>
      <c r="J25" s="121">
        <v>8.76</v>
      </c>
      <c r="L25" t="str">
        <f>EBF!B6</f>
        <v>IMP</v>
      </c>
      <c r="N25" s="70" t="str">
        <f>$L$25&amp;$C$3</f>
        <v>IMPOIL</v>
      </c>
      <c r="O25" s="72" t="str">
        <f>"Import of "&amp;$D$3&amp;" "</f>
        <v xml:space="preserve">Import of Oil </v>
      </c>
      <c r="P25" t="s">
        <v>165</v>
      </c>
    </row>
    <row r="26" spans="2:20" x14ac:dyDescent="0.2">
      <c r="B26" s="66" t="str">
        <f>N26</f>
        <v>ELCGRID</v>
      </c>
      <c r="C26" s="70"/>
      <c r="D26" s="160" t="str">
        <f>N$8</f>
        <v>ELC</v>
      </c>
      <c r="E26" s="1">
        <v>2022</v>
      </c>
      <c r="F26" s="1" t="s">
        <v>103</v>
      </c>
      <c r="H26" s="49">
        <v>100</v>
      </c>
      <c r="I26" s="92">
        <f>EBF!J18</f>
        <v>2861.5612011470998</v>
      </c>
      <c r="J26" s="121">
        <v>8.76</v>
      </c>
      <c r="L26" s="162" t="s">
        <v>46</v>
      </c>
      <c r="M26" s="162"/>
      <c r="N26" s="70" t="str">
        <f>$L$26&amp;$C$4</f>
        <v>ELCGRID</v>
      </c>
      <c r="O26" s="164" t="s">
        <v>251</v>
      </c>
      <c r="P26" t="s">
        <v>165</v>
      </c>
    </row>
    <row r="27" spans="2:20" x14ac:dyDescent="0.2">
      <c r="B27" s="174"/>
      <c r="C27" s="174"/>
      <c r="D27" s="160"/>
      <c r="E27" s="173"/>
      <c r="F27" s="162"/>
      <c r="G27" s="162"/>
      <c r="H27" s="171"/>
      <c r="I27" s="92"/>
      <c r="J27" s="172"/>
      <c r="L27" s="162"/>
      <c r="M27" s="162"/>
      <c r="N27" s="163"/>
      <c r="O27" s="164"/>
      <c r="P27" s="162"/>
    </row>
    <row r="28" spans="2:20" x14ac:dyDescent="0.2">
      <c r="B28" s="174"/>
      <c r="C28" s="174"/>
      <c r="D28" s="160"/>
      <c r="E28" s="173"/>
      <c r="F28" s="162"/>
      <c r="G28" s="162"/>
      <c r="H28" s="171"/>
      <c r="I28" s="92"/>
      <c r="J28" s="172"/>
      <c r="L28" s="173"/>
      <c r="M28" s="173"/>
      <c r="N28" s="174"/>
      <c r="O28" s="176"/>
      <c r="P28" s="173"/>
    </row>
    <row r="29" spans="2:20" x14ac:dyDescent="0.2">
      <c r="B29" s="174"/>
      <c r="C29" s="174"/>
      <c r="D29" s="174"/>
      <c r="E29" s="173"/>
      <c r="F29" s="162"/>
      <c r="G29" s="162"/>
      <c r="H29" s="171"/>
      <c r="I29" s="92"/>
      <c r="J29" s="172"/>
      <c r="L29" s="173"/>
      <c r="M29" s="173"/>
      <c r="N29" s="174"/>
      <c r="O29" s="176"/>
      <c r="P29" s="173"/>
    </row>
    <row r="30" spans="2:20" x14ac:dyDescent="0.2">
      <c r="B30" s="174"/>
      <c r="C30" s="174"/>
      <c r="D30" s="174"/>
      <c r="E30" s="173"/>
      <c r="F30" s="162"/>
      <c r="G30" s="162"/>
      <c r="H30" s="171"/>
      <c r="I30" s="92"/>
      <c r="J30" s="172"/>
      <c r="L30" s="161"/>
      <c r="N30" s="174"/>
      <c r="O30" s="176"/>
      <c r="P30" s="173"/>
    </row>
    <row r="31" spans="2:20" x14ac:dyDescent="0.2">
      <c r="B31" s="174"/>
      <c r="C31" s="174"/>
      <c r="D31" s="174"/>
      <c r="E31" s="173"/>
      <c r="F31" s="162"/>
      <c r="G31" s="162"/>
      <c r="H31" s="171"/>
      <c r="I31" s="92"/>
      <c r="J31" s="172"/>
      <c r="L31" s="161"/>
      <c r="N31" s="160"/>
      <c r="O31" s="175"/>
      <c r="P31" s="173"/>
    </row>
    <row r="32" spans="2:20" x14ac:dyDescent="0.2">
      <c r="B32" s="163"/>
      <c r="C32" s="163"/>
      <c r="D32" s="163"/>
      <c r="E32" s="162"/>
      <c r="F32" s="162"/>
      <c r="G32" s="162"/>
      <c r="H32" s="171"/>
      <c r="I32" s="92"/>
      <c r="J32" s="172"/>
      <c r="N32" s="70"/>
      <c r="O32" s="72"/>
    </row>
    <row r="33" spans="1:23" x14ac:dyDescent="0.2">
      <c r="B33" s="66"/>
      <c r="C33" s="70"/>
      <c r="D33" s="160"/>
      <c r="E33" s="1"/>
      <c r="F33" s="1"/>
      <c r="H33" s="49"/>
      <c r="I33" s="92"/>
      <c r="J33" s="121"/>
      <c r="N33" s="70"/>
      <c r="O33" s="72"/>
    </row>
    <row r="34" spans="1:23" x14ac:dyDescent="0.2">
      <c r="B34" s="66"/>
      <c r="C34" s="70"/>
      <c r="D34" s="160"/>
      <c r="E34" s="1"/>
      <c r="F34" s="1"/>
      <c r="H34" s="49"/>
      <c r="I34" s="92"/>
      <c r="J34" s="121"/>
      <c r="N34" s="70"/>
      <c r="O34" s="72"/>
    </row>
    <row r="35" spans="1:23" x14ac:dyDescent="0.2">
      <c r="B35" s="66"/>
      <c r="C35" s="70"/>
      <c r="D35" s="160"/>
      <c r="E35" s="1"/>
      <c r="F35" s="1"/>
      <c r="H35" s="49"/>
      <c r="I35" s="92"/>
      <c r="J35" s="121"/>
      <c r="N35" s="70"/>
      <c r="O35" s="72"/>
    </row>
    <row r="36" spans="1:23" x14ac:dyDescent="0.2">
      <c r="B36" s="66"/>
      <c r="C36" s="70"/>
      <c r="D36" s="160"/>
      <c r="E36" s="1"/>
      <c r="F36" s="1"/>
      <c r="H36" s="49"/>
      <c r="I36" s="92"/>
      <c r="J36" s="121"/>
      <c r="N36" s="70"/>
      <c r="O36" s="72"/>
    </row>
    <row r="37" spans="1:23" x14ac:dyDescent="0.2">
      <c r="B37" s="66"/>
      <c r="D37" s="66"/>
      <c r="E37" s="1"/>
      <c r="F37" s="1"/>
      <c r="H37" s="49"/>
      <c r="I37" s="92"/>
      <c r="J37" s="121"/>
      <c r="N37" s="70"/>
      <c r="O37" s="72"/>
    </row>
    <row r="39" spans="1:23" x14ac:dyDescent="0.2">
      <c r="B39" s="48"/>
      <c r="C39" s="1" t="s">
        <v>99</v>
      </c>
      <c r="S39" s="177"/>
      <c r="T39" s="177"/>
      <c r="U39" s="177"/>
      <c r="V39" s="177"/>
      <c r="W39" s="177"/>
    </row>
    <row r="40" spans="1:23" x14ac:dyDescent="0.2">
      <c r="B40" s="47"/>
      <c r="C40" s="1" t="s">
        <v>100</v>
      </c>
      <c r="S40" s="177"/>
      <c r="T40" s="177"/>
      <c r="U40" s="177"/>
      <c r="V40" s="177"/>
      <c r="W40" s="177"/>
    </row>
    <row r="42" spans="1:23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3" x14ac:dyDescent="0.2">
      <c r="U43" s="1"/>
    </row>
    <row r="44" spans="1:23" x14ac:dyDescent="0.2">
      <c r="A4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6"/>
  <sheetViews>
    <sheetView topLeftCell="B6" zoomScale="118" zoomScaleNormal="118" workbookViewId="0">
      <selection activeCell="N23" sqref="N23"/>
    </sheetView>
  </sheetViews>
  <sheetFormatPr defaultColWidth="8.85546875" defaultRowHeight="12.75" x14ac:dyDescent="0.2"/>
  <cols>
    <col min="1" max="1" width="3" style="93" customWidth="1"/>
    <col min="2" max="2" width="12.140625" style="93" bestFit="1" customWidth="1"/>
    <col min="3" max="3" width="25.28515625" style="93" bestFit="1" customWidth="1"/>
    <col min="4" max="4" width="13.85546875" style="93" bestFit="1" customWidth="1"/>
    <col min="5" max="5" width="20" style="93" bestFit="1" customWidth="1"/>
    <col min="6" max="6" width="13.140625" style="93" bestFit="1" customWidth="1"/>
    <col min="7" max="7" width="9.5703125" style="93" bestFit="1" customWidth="1"/>
    <col min="8" max="8" width="7.85546875" style="93" bestFit="1" customWidth="1"/>
    <col min="9" max="9" width="8.140625" style="93" customWidth="1"/>
    <col min="10" max="10" width="9.5703125" style="93" bestFit="1" customWidth="1"/>
    <col min="11" max="13" width="8.140625" style="93" customWidth="1"/>
    <col min="14" max="14" width="12.7109375" style="93" bestFit="1" customWidth="1"/>
    <col min="15" max="15" width="7.140625" style="93" customWidth="1"/>
    <col min="16" max="16" width="11.42578125" style="93" bestFit="1" customWidth="1"/>
    <col min="17" max="17" width="63.85546875" style="93" bestFit="1" customWidth="1"/>
    <col min="18" max="18" width="8.28515625" style="93" bestFit="1" customWidth="1"/>
    <col min="19" max="19" width="11.7109375" style="93" customWidth="1"/>
    <col min="20" max="20" width="13.42578125" style="93" customWidth="1"/>
    <col min="21" max="21" width="13.85546875" style="93" customWidth="1"/>
    <col min="22" max="22" width="8.42578125" style="93" customWidth="1"/>
    <col min="23" max="16384" width="8.85546875" style="93"/>
  </cols>
  <sheetData>
    <row r="1" spans="2:22" ht="15" x14ac:dyDescent="0.25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5" x14ac:dyDescent="0.25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4" thickBot="1" x14ac:dyDescent="0.3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75" x14ac:dyDescent="0.25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175</v>
      </c>
      <c r="Q5" s="95" t="s">
        <v>176</v>
      </c>
      <c r="R5" s="95" t="s">
        <v>165</v>
      </c>
      <c r="S5" s="95"/>
      <c r="T5" s="95"/>
      <c r="U5" s="95"/>
      <c r="V5" s="95"/>
    </row>
    <row r="6" spans="2:22" ht="15.75" x14ac:dyDescent="0.25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170</v>
      </c>
      <c r="Q6" s="95" t="s">
        <v>252</v>
      </c>
      <c r="R6" s="95" t="s">
        <v>165</v>
      </c>
      <c r="S6" s="95"/>
      <c r="T6" s="95"/>
      <c r="U6" s="95"/>
      <c r="V6" s="95"/>
    </row>
    <row r="7" spans="2:22" x14ac:dyDescent="0.2">
      <c r="N7" s="95" t="s">
        <v>153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ktoe</v>
      </c>
      <c r="S7" s="95"/>
      <c r="T7" s="95"/>
      <c r="U7" s="95"/>
      <c r="V7" s="95"/>
    </row>
    <row r="8" spans="2:22" x14ac:dyDescent="0.2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">
      <c r="N10" s="95"/>
      <c r="O10" s="95"/>
      <c r="P10" s="95"/>
      <c r="Q10" s="95"/>
      <c r="R10" s="95"/>
      <c r="S10" s="95"/>
      <c r="T10" s="95"/>
      <c r="U10" s="95"/>
      <c r="V10" s="95"/>
    </row>
    <row r="12" spans="2:22" x14ac:dyDescent="0.2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154</v>
      </c>
      <c r="G13" s="100" t="s">
        <v>108</v>
      </c>
      <c r="H13" s="100" t="s">
        <v>109</v>
      </c>
      <c r="I13" s="100" t="s">
        <v>110</v>
      </c>
      <c r="J13" s="100" t="s">
        <v>177</v>
      </c>
      <c r="K13" s="102" t="s">
        <v>178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3.25" thickBot="1" x14ac:dyDescent="0.25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155</v>
      </c>
      <c r="G14" s="103" t="s">
        <v>112</v>
      </c>
      <c r="H14" s="104" t="s">
        <v>113</v>
      </c>
      <c r="I14" s="103" t="s">
        <v>121</v>
      </c>
      <c r="J14" s="103" t="s">
        <v>179</v>
      </c>
      <c r="K14" s="104" t="s">
        <v>180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5" thickBot="1" x14ac:dyDescent="0.25">
      <c r="B15" s="106" t="s">
        <v>87</v>
      </c>
      <c r="C15" s="106"/>
      <c r="D15" s="106"/>
      <c r="E15" s="107" t="s">
        <v>243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">
      <c r="B16" s="93" t="str">
        <f>P$16</f>
        <v>Kiln</v>
      </c>
      <c r="C16" s="93" t="str">
        <f>PRI_Sector_Fuels!N5</f>
        <v>MANCOALMIN</v>
      </c>
      <c r="D16" s="95">
        <f>PRI_Sector_Fuels!N$10</f>
        <v>0</v>
      </c>
      <c r="E16" s="113">
        <f>EBF!D5/(DemTechs_INDF!G16*DemTechs_INDF!F35)*1000</f>
        <v>937.81659640348698</v>
      </c>
      <c r="F16" s="110">
        <v>0.44</v>
      </c>
      <c r="G16" s="111">
        <v>0.55000000000000004</v>
      </c>
      <c r="H16" s="111">
        <v>0.9</v>
      </c>
      <c r="I16" s="136">
        <v>30</v>
      </c>
      <c r="J16" s="112">
        <v>144094</v>
      </c>
      <c r="K16" s="112"/>
      <c r="L16" s="112"/>
      <c r="M16" s="112"/>
      <c r="N16" s="93" t="s">
        <v>115</v>
      </c>
      <c r="P16" s="93" t="s">
        <v>156</v>
      </c>
      <c r="Q16" s="93" t="s">
        <v>244</v>
      </c>
      <c r="R16" s="95" t="str">
        <f>$E$2</f>
        <v>GWh</v>
      </c>
      <c r="S16" s="95" t="s">
        <v>157</v>
      </c>
      <c r="T16" s="95"/>
      <c r="U16" s="95"/>
      <c r="V16" s="95"/>
    </row>
    <row r="17" spans="2:22" x14ac:dyDescent="0.2">
      <c r="B17" s="93" t="str">
        <f>P$16</f>
        <v>Kiln</v>
      </c>
      <c r="C17" s="93" t="str">
        <f>PRI_Sector_Fuels!N6</f>
        <v>MANCOALIMP</v>
      </c>
      <c r="D17" s="95">
        <f>PRI_Sector_Fuels!N$10</f>
        <v>0</v>
      </c>
      <c r="E17" s="113">
        <f>EBF!D6/(DemTechs_INDF!G17*DemTechs_INDF!F35)*1000</f>
        <v>655.38846855579084</v>
      </c>
      <c r="F17" s="110">
        <v>0.31</v>
      </c>
      <c r="G17" s="111">
        <v>0.55000000000000004</v>
      </c>
      <c r="H17" s="111">
        <v>0.9</v>
      </c>
      <c r="I17" s="136">
        <v>30</v>
      </c>
      <c r="J17" s="112">
        <v>144094</v>
      </c>
      <c r="K17" s="112"/>
      <c r="L17" s="112"/>
      <c r="M17" s="112"/>
      <c r="N17" s="93" t="s">
        <v>115</v>
      </c>
      <c r="P17" s="93" t="s">
        <v>158</v>
      </c>
      <c r="Q17" s="93" t="s">
        <v>159</v>
      </c>
      <c r="R17" s="95" t="str">
        <f>$E$2</f>
        <v>GWh</v>
      </c>
      <c r="S17" s="95" t="s">
        <v>157</v>
      </c>
      <c r="T17" s="95"/>
      <c r="U17" s="95"/>
      <c r="V17" s="95"/>
    </row>
    <row r="18" spans="2:22" x14ac:dyDescent="0.2">
      <c r="B18" s="93" t="str">
        <f>P$17</f>
        <v>Boiler</v>
      </c>
      <c r="C18" s="93" t="str">
        <f>PRI_Sector_Fuels!N7</f>
        <v>MANOILIMP</v>
      </c>
      <c r="D18" s="95">
        <f>PRI_Sector_Fuels!N$10</f>
        <v>0</v>
      </c>
      <c r="E18" s="113">
        <f>EBF!E18/(DemTechs_INDF!G18*DemTechs_INDF!F35)*1000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170" t="s">
        <v>170</v>
      </c>
      <c r="Q18" s="93" t="s">
        <v>249</v>
      </c>
      <c r="R18" s="93" t="s">
        <v>165</v>
      </c>
      <c r="S18" s="93" t="s">
        <v>157</v>
      </c>
      <c r="T18" s="159" t="s">
        <v>256</v>
      </c>
    </row>
    <row r="19" spans="2:22" s="165" customFormat="1" x14ac:dyDescent="0.2">
      <c r="B19" s="99" t="s">
        <v>170</v>
      </c>
      <c r="C19" s="99" t="str">
        <f>PRI_Sector_Fuels!N8</f>
        <v>ELC</v>
      </c>
      <c r="D19" s="95">
        <f>PRI_Sector_Fuels!N$11</f>
        <v>0</v>
      </c>
      <c r="E19" s="167">
        <f>EBF!K18/(DemTechs_INDF!G19*DemTechs_INDF!F35)*1000</f>
        <v>1500.3320739839382</v>
      </c>
      <c r="F19" s="168">
        <v>1</v>
      </c>
      <c r="G19" s="165">
        <v>1</v>
      </c>
      <c r="H19" s="165">
        <v>1</v>
      </c>
      <c r="I19" s="165">
        <v>50</v>
      </c>
      <c r="J19" s="165">
        <v>0</v>
      </c>
      <c r="R19" s="99" t="s">
        <v>165</v>
      </c>
      <c r="S19" s="99" t="s">
        <v>157</v>
      </c>
      <c r="T19" s="169" t="s">
        <v>256</v>
      </c>
    </row>
    <row r="20" spans="2:22" s="165" customFormat="1" x14ac:dyDescent="0.2">
      <c r="B20" s="99"/>
      <c r="C20" s="99"/>
      <c r="D20" s="95"/>
      <c r="E20" s="167"/>
      <c r="F20" s="168"/>
      <c r="R20" s="99" t="s">
        <v>165</v>
      </c>
      <c r="S20" s="99" t="s">
        <v>157</v>
      </c>
    </row>
    <row r="21" spans="2:22" s="165" customFormat="1" x14ac:dyDescent="0.2">
      <c r="B21" s="99"/>
      <c r="C21" s="99"/>
      <c r="D21" s="95"/>
      <c r="E21" s="167"/>
      <c r="F21" s="168"/>
    </row>
    <row r="22" spans="2:22" s="165" customFormat="1" x14ac:dyDescent="0.2">
      <c r="B22" s="99"/>
      <c r="C22" s="99"/>
      <c r="D22" s="95"/>
      <c r="E22" s="167"/>
      <c r="F22" s="168"/>
    </row>
    <row r="23" spans="2:22" s="165" customFormat="1" x14ac:dyDescent="0.2">
      <c r="B23" s="99"/>
      <c r="C23" s="166"/>
      <c r="D23" s="95"/>
      <c r="E23" s="167"/>
      <c r="F23" s="168"/>
    </row>
    <row r="24" spans="2:22" s="118" customFormat="1" x14ac:dyDescent="0.2">
      <c r="B24" s="170"/>
      <c r="C24" s="95"/>
      <c r="D24" s="95"/>
      <c r="E24" s="167"/>
      <c r="F24" s="168"/>
      <c r="G24" s="165"/>
      <c r="H24" s="165"/>
      <c r="I24" s="165"/>
      <c r="J24" s="165"/>
    </row>
    <row r="25" spans="2:22" x14ac:dyDescent="0.2">
      <c r="B25" s="170"/>
      <c r="C25" s="95"/>
      <c r="D25" s="95"/>
      <c r="E25" s="167"/>
      <c r="F25" s="168"/>
      <c r="G25" s="165"/>
      <c r="H25" s="165"/>
      <c r="I25" s="165"/>
      <c r="J25" s="165"/>
    </row>
    <row r="26" spans="2:22" x14ac:dyDescent="0.2">
      <c r="B26" s="170"/>
      <c r="C26" s="95"/>
      <c r="D26" s="166"/>
      <c r="E26" s="167"/>
      <c r="F26" s="168"/>
      <c r="G26" s="165"/>
      <c r="H26" s="165"/>
      <c r="I26" s="165"/>
      <c r="J26" s="165"/>
    </row>
    <row r="27" spans="2:22" x14ac:dyDescent="0.2">
      <c r="F27" s="114"/>
      <c r="R27" s="95"/>
      <c r="S27" s="95"/>
      <c r="T27" s="178"/>
    </row>
    <row r="28" spans="2:22" x14ac:dyDescent="0.2">
      <c r="F28" s="114"/>
      <c r="O28" s="118"/>
      <c r="Q28" s="118"/>
      <c r="R28" s="119"/>
      <c r="S28" s="119"/>
    </row>
    <row r="29" spans="2:22" x14ac:dyDescent="0.2">
      <c r="F29" s="114"/>
      <c r="G29" s="21"/>
      <c r="H29" s="115"/>
    </row>
    <row r="30" spans="2:22" x14ac:dyDescent="0.2">
      <c r="H30" s="115"/>
    </row>
    <row r="31" spans="2:22" x14ac:dyDescent="0.2">
      <c r="B31" s="112"/>
      <c r="C31" s="93" t="s">
        <v>99</v>
      </c>
      <c r="H31" s="115"/>
    </row>
    <row r="32" spans="2:22" x14ac:dyDescent="0.2">
      <c r="B32" s="116"/>
      <c r="C32" s="93" t="s">
        <v>100</v>
      </c>
      <c r="H32" s="115"/>
    </row>
    <row r="33" spans="5:8" x14ac:dyDescent="0.2">
      <c r="E33" s="93" t="s">
        <v>240</v>
      </c>
      <c r="F33" s="93" t="s">
        <v>242</v>
      </c>
      <c r="H33" s="115"/>
    </row>
    <row r="35" spans="5:8" x14ac:dyDescent="0.2">
      <c r="E35" s="93" t="s">
        <v>241</v>
      </c>
      <c r="F35" s="93">
        <f>24*365</f>
        <v>8760</v>
      </c>
    </row>
    <row r="36" spans="5:8" x14ac:dyDescent="0.2">
      <c r="E36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7" zoomScale="226" zoomScaleNormal="226" workbookViewId="0">
      <selection activeCell="B19" sqref="B19:D20"/>
    </sheetView>
  </sheetViews>
  <sheetFormatPr defaultRowHeight="12.75" x14ac:dyDescent="0.2"/>
  <cols>
    <col min="1" max="1" width="3.7109375" customWidth="1"/>
    <col min="2" max="2" width="11.85546875" bestFit="1" customWidth="1"/>
    <col min="3" max="3" width="25.28515625" bestFit="1" customWidth="1"/>
    <col min="4" max="4" width="14.28515625" bestFit="1" customWidth="1"/>
    <col min="13" max="13" width="10.5703125" bestFit="1" customWidth="1"/>
    <col min="16" max="16" width="12.42578125" bestFit="1" customWidth="1"/>
    <col min="17" max="17" width="10.28515625" bestFit="1" customWidth="1"/>
  </cols>
  <sheetData>
    <row r="1" spans="2:18" ht="15" x14ac:dyDescent="0.25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75" x14ac:dyDescent="0.25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">
      <c r="K3" s="154"/>
    </row>
    <row r="5" spans="2:18" x14ac:dyDescent="0.2">
      <c r="C5" s="123" t="s">
        <v>13</v>
      </c>
      <c r="D5" s="123"/>
      <c r="E5" s="1"/>
    </row>
    <row r="6" spans="2:18" x14ac:dyDescent="0.2">
      <c r="B6" s="122" t="s">
        <v>181</v>
      </c>
      <c r="C6" s="122" t="s">
        <v>0</v>
      </c>
      <c r="D6" s="122" t="s">
        <v>182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3.75" x14ac:dyDescent="0.2">
      <c r="B7" s="125" t="s">
        <v>81</v>
      </c>
      <c r="C7" s="125" t="s">
        <v>183</v>
      </c>
      <c r="D7" s="125" t="s">
        <v>184</v>
      </c>
      <c r="E7" s="125" t="s">
        <v>185</v>
      </c>
      <c r="F7" s="125" t="s">
        <v>185</v>
      </c>
      <c r="G7" s="125" t="s">
        <v>185</v>
      </c>
      <c r="H7" s="125" t="s">
        <v>185</v>
      </c>
      <c r="I7" s="125" t="s">
        <v>185</v>
      </c>
      <c r="J7" s="125" t="s">
        <v>185</v>
      </c>
      <c r="K7" s="125" t="s">
        <v>185</v>
      </c>
      <c r="L7" s="153"/>
      <c r="M7" s="155" t="s">
        <v>255</v>
      </c>
      <c r="N7" s="130"/>
      <c r="O7" s="122" t="s">
        <v>181</v>
      </c>
      <c r="P7" s="122" t="s">
        <v>0</v>
      </c>
      <c r="Q7" s="122" t="s">
        <v>187</v>
      </c>
      <c r="R7" s="122">
        <v>2022</v>
      </c>
    </row>
    <row r="8" spans="2:18" ht="34.5" thickBot="1" x14ac:dyDescent="0.25">
      <c r="B8" s="124" t="s">
        <v>87</v>
      </c>
      <c r="C8" s="124"/>
      <c r="D8" s="124"/>
      <c r="E8" s="124" t="s">
        <v>165</v>
      </c>
      <c r="F8" s="124" t="s">
        <v>165</v>
      </c>
      <c r="G8" s="124" t="s">
        <v>165</v>
      </c>
      <c r="H8" s="124" t="s">
        <v>165</v>
      </c>
      <c r="I8" s="124" t="s">
        <v>165</v>
      </c>
      <c r="J8" s="124" t="s">
        <v>165</v>
      </c>
      <c r="K8" s="124" t="s">
        <v>165</v>
      </c>
      <c r="L8" s="153"/>
      <c r="M8" s="155"/>
      <c r="N8" s="130"/>
      <c r="O8" s="132" t="s">
        <v>81</v>
      </c>
      <c r="P8" s="132" t="s">
        <v>183</v>
      </c>
      <c r="Q8" s="132"/>
      <c r="R8" s="132"/>
    </row>
    <row r="9" spans="2:18" ht="13.5" thickBot="1" x14ac:dyDescent="0.25">
      <c r="B9" s="126" t="s">
        <v>186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5" thickBot="1" x14ac:dyDescent="0.25">
      <c r="B10" s="126" t="s">
        <v>186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188</v>
      </c>
      <c r="P10" s="1" t="str">
        <f>DemTechs_INDF!P$6</f>
        <v>MANELC</v>
      </c>
      <c r="Q10" s="93" t="s">
        <v>189</v>
      </c>
      <c r="R10" s="133">
        <v>0.75</v>
      </c>
    </row>
    <row r="11" spans="2:18" ht="13.5" thickBot="1" x14ac:dyDescent="0.25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188</v>
      </c>
      <c r="P11" s="1" t="str">
        <f>DemTechs_INDF!P$6</f>
        <v>MANELC</v>
      </c>
      <c r="Q11" s="93" t="s">
        <v>190</v>
      </c>
      <c r="R11" s="133">
        <v>0.25</v>
      </c>
    </row>
    <row r="12" spans="2:18" x14ac:dyDescent="0.2">
      <c r="B12" s="126"/>
      <c r="C12" s="126"/>
      <c r="D12" s="146" t="s">
        <v>253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188</v>
      </c>
      <c r="P12" s="1" t="str">
        <f>DemTechs_INDF!P$6</f>
        <v>MANELC</v>
      </c>
      <c r="Q12" s="93" t="s">
        <v>191</v>
      </c>
      <c r="R12" s="133">
        <v>1.0416666666666666E-2</v>
      </c>
    </row>
    <row r="13" spans="2:18" x14ac:dyDescent="0.2">
      <c r="B13" s="1"/>
      <c r="D13" t="s">
        <v>254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188</v>
      </c>
      <c r="P13" s="1" t="str">
        <f>DemTechs_INDF!P$6</f>
        <v>MANELC</v>
      </c>
      <c r="Q13" s="134" t="s">
        <v>192</v>
      </c>
      <c r="R13" s="135">
        <v>1.0416666666666666E-2</v>
      </c>
    </row>
    <row r="14" spans="2:18" x14ac:dyDescent="0.2">
      <c r="O14" s="1" t="s">
        <v>188</v>
      </c>
      <c r="P14" s="1" t="str">
        <f>DemTechs_INDF!P$6</f>
        <v>MANELC</v>
      </c>
      <c r="Q14" t="s">
        <v>193</v>
      </c>
      <c r="R14" s="133">
        <v>1.0416666666666666E-2</v>
      </c>
    </row>
    <row r="15" spans="2:18" x14ac:dyDescent="0.2">
      <c r="O15" s="1" t="s">
        <v>188</v>
      </c>
      <c r="P15" s="1" t="str">
        <f>DemTechs_INDF!P$6</f>
        <v>MANELC</v>
      </c>
      <c r="Q15" t="s">
        <v>194</v>
      </c>
      <c r="R15" s="133">
        <v>1.0416666666666666E-2</v>
      </c>
    </row>
    <row r="16" spans="2:18" x14ac:dyDescent="0.2">
      <c r="E16" s="5"/>
      <c r="O16" s="1" t="s">
        <v>188</v>
      </c>
      <c r="P16" s="1" t="str">
        <f>DemTechs_INDF!P$6</f>
        <v>MANELC</v>
      </c>
      <c r="Q16" t="s">
        <v>195</v>
      </c>
      <c r="R16" s="133">
        <v>1.0416666666666666E-2</v>
      </c>
    </row>
    <row r="17" spans="2:18" x14ac:dyDescent="0.2">
      <c r="O17" s="1" t="s">
        <v>188</v>
      </c>
      <c r="P17" s="1" t="str">
        <f>DemTechs_INDF!P$6</f>
        <v>MANELC</v>
      </c>
      <c r="Q17" t="s">
        <v>196</v>
      </c>
      <c r="R17" s="135">
        <v>1.0416666666666666E-2</v>
      </c>
    </row>
    <row r="18" spans="2:18" x14ac:dyDescent="0.2">
      <c r="O18" s="1" t="s">
        <v>188</v>
      </c>
      <c r="P18" s="1" t="str">
        <f>DemTechs_INDF!P$6</f>
        <v>MANELC</v>
      </c>
      <c r="Q18" t="s">
        <v>197</v>
      </c>
      <c r="R18" s="133">
        <v>1.0416666666666666E-2</v>
      </c>
    </row>
    <row r="19" spans="2:18" x14ac:dyDescent="0.2">
      <c r="B19" s="1"/>
      <c r="E19" s="5">
        <f>EBF!J19</f>
        <v>150.60848427090019</v>
      </c>
      <c r="O19" s="1" t="s">
        <v>188</v>
      </c>
      <c r="P19" s="1" t="str">
        <f>DemTechs_INDF!P$6</f>
        <v>MANELC</v>
      </c>
      <c r="Q19" t="s">
        <v>198</v>
      </c>
      <c r="R19" s="133">
        <v>1.0416666666666666E-2</v>
      </c>
    </row>
    <row r="20" spans="2:18" x14ac:dyDescent="0.2">
      <c r="B20" s="1"/>
      <c r="E20" s="5">
        <f>EBF!E19</f>
        <v>8781.4640358504003</v>
      </c>
      <c r="O20" s="1" t="s">
        <v>188</v>
      </c>
      <c r="P20" s="1" t="str">
        <f>DemTechs_INDF!P$6</f>
        <v>MANELC</v>
      </c>
      <c r="Q20" t="s">
        <v>199</v>
      </c>
      <c r="R20" s="133">
        <v>1.0416666666666666E-2</v>
      </c>
    </row>
    <row r="21" spans="2:18" x14ac:dyDescent="0.2">
      <c r="O21" s="1" t="s">
        <v>188</v>
      </c>
      <c r="P21" s="1" t="str">
        <f>DemTechs_INDF!P$6</f>
        <v>MANELC</v>
      </c>
      <c r="Q21" t="s">
        <v>200</v>
      </c>
      <c r="R21" s="135">
        <v>1.0416666666666666E-2</v>
      </c>
    </row>
    <row r="22" spans="2:18" x14ac:dyDescent="0.2">
      <c r="B22" s="127"/>
      <c r="C22" s="1" t="s">
        <v>99</v>
      </c>
      <c r="O22" s="1" t="s">
        <v>188</v>
      </c>
      <c r="P22" s="1" t="str">
        <f>DemTechs_INDF!P$6</f>
        <v>MANELC</v>
      </c>
      <c r="Q22" t="s">
        <v>201</v>
      </c>
      <c r="R22" s="133">
        <v>1.0416666666666666E-2</v>
      </c>
    </row>
    <row r="23" spans="2:18" x14ac:dyDescent="0.2">
      <c r="B23" s="47"/>
      <c r="C23" s="1" t="s">
        <v>100</v>
      </c>
      <c r="O23" s="1" t="s">
        <v>188</v>
      </c>
      <c r="P23" s="1" t="str">
        <f>DemTechs_INDF!P$6</f>
        <v>MANELC</v>
      </c>
      <c r="Q23" t="s">
        <v>202</v>
      </c>
      <c r="R23" s="133">
        <v>1.0416666666666666E-2</v>
      </c>
    </row>
    <row r="24" spans="2:18" x14ac:dyDescent="0.2">
      <c r="O24" s="1" t="s">
        <v>188</v>
      </c>
      <c r="P24" s="1" t="str">
        <f>DemTechs_INDF!P$6</f>
        <v>MANELC</v>
      </c>
      <c r="Q24" t="s">
        <v>203</v>
      </c>
      <c r="R24" s="133">
        <v>1.0416666666666666E-2</v>
      </c>
    </row>
    <row r="25" spans="2:18" x14ac:dyDescent="0.2">
      <c r="O25" s="1" t="s">
        <v>188</v>
      </c>
      <c r="P25" s="1" t="str">
        <f>DemTechs_INDF!P$6</f>
        <v>MANELC</v>
      </c>
      <c r="Q25" t="s">
        <v>204</v>
      </c>
      <c r="R25" s="135">
        <v>1.0416666666666666E-2</v>
      </c>
    </row>
    <row r="26" spans="2:18" x14ac:dyDescent="0.2">
      <c r="O26" s="1" t="s">
        <v>188</v>
      </c>
      <c r="P26" s="1" t="str">
        <f>DemTechs_INDF!P$6</f>
        <v>MANELC</v>
      </c>
      <c r="Q26" t="s">
        <v>205</v>
      </c>
      <c r="R26" s="133">
        <v>1.0416666666666666E-2</v>
      </c>
    </row>
    <row r="27" spans="2:18" x14ac:dyDescent="0.2">
      <c r="O27" s="1" t="s">
        <v>188</v>
      </c>
      <c r="P27" s="1" t="str">
        <f>DemTechs_INDF!P$6</f>
        <v>MANELC</v>
      </c>
      <c r="Q27" t="s">
        <v>206</v>
      </c>
      <c r="R27" s="133">
        <v>1.0416666666666666E-2</v>
      </c>
    </row>
    <row r="28" spans="2:18" x14ac:dyDescent="0.2">
      <c r="O28" s="1" t="s">
        <v>188</v>
      </c>
      <c r="P28" s="1" t="str">
        <f>DemTechs_INDF!P$6</f>
        <v>MANELC</v>
      </c>
      <c r="Q28" t="s">
        <v>207</v>
      </c>
      <c r="R28" s="133">
        <v>1.0416666666666666E-2</v>
      </c>
    </row>
    <row r="29" spans="2:18" x14ac:dyDescent="0.2">
      <c r="O29" s="1" t="s">
        <v>188</v>
      </c>
      <c r="P29" s="1" t="str">
        <f>DemTechs_INDF!P$6</f>
        <v>MANELC</v>
      </c>
      <c r="Q29" t="s">
        <v>208</v>
      </c>
      <c r="R29" s="135">
        <v>1.0416666666666666E-2</v>
      </c>
    </row>
    <row r="30" spans="2:18" x14ac:dyDescent="0.2">
      <c r="O30" s="1" t="s">
        <v>188</v>
      </c>
      <c r="P30" s="1" t="str">
        <f>DemTechs_INDF!P$6</f>
        <v>MANELC</v>
      </c>
      <c r="Q30" t="s">
        <v>209</v>
      </c>
      <c r="R30" s="133">
        <v>1.0416666666666666E-2</v>
      </c>
    </row>
    <row r="31" spans="2:18" x14ac:dyDescent="0.2">
      <c r="O31" s="1" t="s">
        <v>188</v>
      </c>
      <c r="P31" s="1" t="str">
        <f>DemTechs_INDF!P$6</f>
        <v>MANELC</v>
      </c>
      <c r="Q31" t="s">
        <v>210</v>
      </c>
      <c r="R31" s="133">
        <v>1.0416666666666666E-2</v>
      </c>
    </row>
    <row r="32" spans="2:18" x14ac:dyDescent="0.2">
      <c r="O32" s="1" t="s">
        <v>188</v>
      </c>
      <c r="P32" s="1" t="str">
        <f>DemTechs_INDF!P$6</f>
        <v>MANELC</v>
      </c>
      <c r="Q32" t="s">
        <v>211</v>
      </c>
      <c r="R32" s="133">
        <v>1.0416666666666666E-2</v>
      </c>
    </row>
    <row r="33" spans="15:18" x14ac:dyDescent="0.2">
      <c r="O33" s="1" t="s">
        <v>188</v>
      </c>
      <c r="P33" s="1" t="str">
        <f>DemTechs_INDF!P$6</f>
        <v>MANELC</v>
      </c>
      <c r="Q33" t="s">
        <v>212</v>
      </c>
      <c r="R33" s="135">
        <v>1.0416666666666666E-2</v>
      </c>
    </row>
    <row r="34" spans="15:18" x14ac:dyDescent="0.2">
      <c r="O34" s="1" t="s">
        <v>188</v>
      </c>
      <c r="P34" s="1" t="str">
        <f>DemTechs_INDF!P$6</f>
        <v>MANELC</v>
      </c>
      <c r="Q34" t="s">
        <v>213</v>
      </c>
      <c r="R34" s="133">
        <v>1.0416666666666666E-2</v>
      </c>
    </row>
    <row r="35" spans="15:18" x14ac:dyDescent="0.2">
      <c r="O35" s="1" t="s">
        <v>188</v>
      </c>
      <c r="P35" s="1" t="str">
        <f>DemTechs_INDF!P$6</f>
        <v>MANELC</v>
      </c>
      <c r="Q35" t="s">
        <v>214</v>
      </c>
      <c r="R35" s="133">
        <v>1.0416666666666666E-2</v>
      </c>
    </row>
    <row r="36" spans="15:18" x14ac:dyDescent="0.2">
      <c r="O36" s="1" t="s">
        <v>188</v>
      </c>
      <c r="P36" s="1" t="str">
        <f>DemTechs_INDF!P$6</f>
        <v>MANELC</v>
      </c>
      <c r="Q36" t="s">
        <v>215</v>
      </c>
      <c r="R36" s="133">
        <v>3.125E-2</v>
      </c>
    </row>
    <row r="37" spans="15:18" x14ac:dyDescent="0.2">
      <c r="O37" s="1" t="s">
        <v>188</v>
      </c>
      <c r="P37" s="1" t="str">
        <f>DemTechs_INDF!P$6</f>
        <v>MANELC</v>
      </c>
      <c r="Q37" t="s">
        <v>216</v>
      </c>
      <c r="R37" s="135">
        <v>3.125E-2</v>
      </c>
    </row>
    <row r="38" spans="15:18" x14ac:dyDescent="0.2">
      <c r="O38" s="1" t="s">
        <v>188</v>
      </c>
      <c r="P38" s="1" t="str">
        <f>DemTechs_INDF!P$6</f>
        <v>MANELC</v>
      </c>
      <c r="Q38" t="s">
        <v>217</v>
      </c>
      <c r="R38" s="133">
        <v>3.125E-2</v>
      </c>
    </row>
    <row r="39" spans="15:18" x14ac:dyDescent="0.2">
      <c r="O39" s="1" t="s">
        <v>188</v>
      </c>
      <c r="P39" s="1" t="str">
        <f>DemTechs_INDF!P$6</f>
        <v>MANELC</v>
      </c>
      <c r="Q39" t="s">
        <v>218</v>
      </c>
      <c r="R39" s="133">
        <v>3.125E-2</v>
      </c>
    </row>
    <row r="40" spans="15:18" x14ac:dyDescent="0.2">
      <c r="O40" s="1" t="s">
        <v>188</v>
      </c>
      <c r="P40" s="1" t="str">
        <f>DemTechs_INDF!P$6</f>
        <v>MANELC</v>
      </c>
      <c r="Q40" t="s">
        <v>219</v>
      </c>
      <c r="R40" s="133">
        <v>3.125E-2</v>
      </c>
    </row>
    <row r="41" spans="15:18" x14ac:dyDescent="0.2">
      <c r="O41" s="1" t="s">
        <v>188</v>
      </c>
      <c r="P41" s="1" t="str">
        <f>DemTechs_INDF!P$6</f>
        <v>MANELC</v>
      </c>
      <c r="Q41" t="s">
        <v>220</v>
      </c>
      <c r="R41" s="135">
        <v>3.125E-2</v>
      </c>
    </row>
    <row r="42" spans="15:18" x14ac:dyDescent="0.2">
      <c r="O42" s="1" t="s">
        <v>188</v>
      </c>
      <c r="P42" s="1" t="str">
        <f>DemTechs_INDF!P$6</f>
        <v>MANELC</v>
      </c>
      <c r="Q42" t="s">
        <v>221</v>
      </c>
      <c r="R42" s="133">
        <v>3.125E-2</v>
      </c>
    </row>
    <row r="43" spans="15:18" x14ac:dyDescent="0.2">
      <c r="O43" s="1" t="s">
        <v>188</v>
      </c>
      <c r="P43" s="1" t="str">
        <f>DemTechs_INDF!P$6</f>
        <v>MANELC</v>
      </c>
      <c r="Q43" t="s">
        <v>222</v>
      </c>
      <c r="R43" s="133">
        <v>3.125E-2</v>
      </c>
    </row>
    <row r="44" spans="15:18" x14ac:dyDescent="0.2">
      <c r="O44" s="1" t="s">
        <v>188</v>
      </c>
      <c r="P44" s="1" t="str">
        <f>DemTechs_INDF!P$6</f>
        <v>MANELC</v>
      </c>
      <c r="Q44" t="s">
        <v>223</v>
      </c>
      <c r="R44" s="133">
        <v>3.125E-2</v>
      </c>
    </row>
    <row r="45" spans="15:18" x14ac:dyDescent="0.2">
      <c r="O45" s="1" t="s">
        <v>188</v>
      </c>
      <c r="P45" s="1" t="str">
        <f>DemTechs_INDF!P$6</f>
        <v>MANELC</v>
      </c>
      <c r="Q45" t="s">
        <v>224</v>
      </c>
      <c r="R45" s="135">
        <v>3.125E-2</v>
      </c>
    </row>
    <row r="46" spans="15:18" x14ac:dyDescent="0.2">
      <c r="O46" s="1" t="s">
        <v>188</v>
      </c>
      <c r="P46" s="1" t="str">
        <f>DemTechs_INDF!P$6</f>
        <v>MANELC</v>
      </c>
      <c r="Q46" t="s">
        <v>225</v>
      </c>
      <c r="R46" s="133">
        <v>3.125E-2</v>
      </c>
    </row>
    <row r="47" spans="15:18" x14ac:dyDescent="0.2">
      <c r="O47" s="1" t="s">
        <v>188</v>
      </c>
      <c r="P47" s="1" t="str">
        <f>DemTechs_INDF!P$6</f>
        <v>MANELC</v>
      </c>
      <c r="Q47" t="s">
        <v>226</v>
      </c>
      <c r="R47" s="133">
        <v>3.125E-2</v>
      </c>
    </row>
    <row r="48" spans="15:18" x14ac:dyDescent="0.2">
      <c r="O48" s="1" t="s">
        <v>188</v>
      </c>
      <c r="P48" s="1" t="str">
        <f>DemTechs_INDF!P$6</f>
        <v>MANELC</v>
      </c>
      <c r="Q48" t="s">
        <v>227</v>
      </c>
      <c r="R48" s="133">
        <v>3.125E-2</v>
      </c>
    </row>
    <row r="49" spans="15:18" x14ac:dyDescent="0.2">
      <c r="O49" s="1" t="s">
        <v>188</v>
      </c>
      <c r="P49" s="1" t="str">
        <f>DemTechs_INDF!P$6</f>
        <v>MANELC</v>
      </c>
      <c r="Q49" t="s">
        <v>228</v>
      </c>
      <c r="R49" s="135">
        <v>3.125E-2</v>
      </c>
    </row>
    <row r="50" spans="15:18" x14ac:dyDescent="0.2">
      <c r="O50" s="1" t="s">
        <v>188</v>
      </c>
      <c r="P50" s="1" t="str">
        <f>DemTechs_INDF!P$6</f>
        <v>MANELC</v>
      </c>
      <c r="Q50" t="s">
        <v>229</v>
      </c>
      <c r="R50" s="133">
        <v>3.125E-2</v>
      </c>
    </row>
    <row r="51" spans="15:18" x14ac:dyDescent="0.2">
      <c r="O51" s="1" t="s">
        <v>188</v>
      </c>
      <c r="P51" s="1" t="str">
        <f>DemTechs_INDF!P$6</f>
        <v>MANELC</v>
      </c>
      <c r="Q51" t="s">
        <v>230</v>
      </c>
      <c r="R51" s="133">
        <v>3.125E-2</v>
      </c>
    </row>
    <row r="52" spans="15:18" x14ac:dyDescent="0.2">
      <c r="O52" s="1" t="s">
        <v>188</v>
      </c>
      <c r="P52" s="1" t="str">
        <f>DemTechs_INDF!P$6</f>
        <v>MANELC</v>
      </c>
      <c r="Q52" t="s">
        <v>231</v>
      </c>
      <c r="R52" s="133">
        <v>3.125E-2</v>
      </c>
    </row>
    <row r="53" spans="15:18" x14ac:dyDescent="0.2">
      <c r="O53" s="1" t="s">
        <v>188</v>
      </c>
      <c r="P53" s="1" t="str">
        <f>DemTechs_INDF!P$6</f>
        <v>MANELC</v>
      </c>
      <c r="Q53" t="s">
        <v>232</v>
      </c>
      <c r="R53" s="135">
        <v>3.125E-2</v>
      </c>
    </row>
    <row r="54" spans="15:18" x14ac:dyDescent="0.2">
      <c r="O54" s="1" t="s">
        <v>188</v>
      </c>
      <c r="P54" s="1" t="str">
        <f>DemTechs_INDF!P$6</f>
        <v>MANELC</v>
      </c>
      <c r="Q54" t="s">
        <v>233</v>
      </c>
      <c r="R54" s="133">
        <v>3.125E-2</v>
      </c>
    </row>
    <row r="55" spans="15:18" x14ac:dyDescent="0.2">
      <c r="O55" s="1" t="s">
        <v>188</v>
      </c>
      <c r="P55" s="1" t="str">
        <f>DemTechs_INDF!P$6</f>
        <v>MANELC</v>
      </c>
      <c r="Q55" t="s">
        <v>234</v>
      </c>
      <c r="R55" s="133">
        <v>3.125E-2</v>
      </c>
    </row>
    <row r="56" spans="15:18" x14ac:dyDescent="0.2">
      <c r="O56" s="1" t="s">
        <v>188</v>
      </c>
      <c r="P56" s="1" t="str">
        <f>DemTechs_INDF!P$6</f>
        <v>MANELC</v>
      </c>
      <c r="Q56" t="s">
        <v>235</v>
      </c>
      <c r="R56" s="133">
        <v>3.125E-2</v>
      </c>
    </row>
    <row r="57" spans="15:18" x14ac:dyDescent="0.2">
      <c r="O57" s="1" t="s">
        <v>188</v>
      </c>
      <c r="P57" s="1" t="str">
        <f>DemTechs_INDF!P$6</f>
        <v>MANELC</v>
      </c>
      <c r="Q57" t="s">
        <v>236</v>
      </c>
      <c r="R57" s="135">
        <v>3.125E-2</v>
      </c>
    </row>
    <row r="58" spans="15:18" x14ac:dyDescent="0.2">
      <c r="O58" s="1" t="s">
        <v>188</v>
      </c>
      <c r="P58" s="1" t="str">
        <f>DemTechs_INDF!P$6</f>
        <v>MANELC</v>
      </c>
      <c r="Q58" t="s">
        <v>237</v>
      </c>
      <c r="R58" s="133">
        <v>3.125E-2</v>
      </c>
    </row>
    <row r="59" spans="15:18" x14ac:dyDescent="0.2">
      <c r="O59" s="1" t="s">
        <v>188</v>
      </c>
      <c r="P59" s="1" t="str">
        <f>DemTechs_INDF!P$6</f>
        <v>MANELC</v>
      </c>
      <c r="Q59" t="s">
        <v>238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tabSelected="1" workbookViewId="0">
      <selection activeCell="N5" sqref="N5"/>
    </sheetView>
  </sheetViews>
  <sheetFormatPr defaultRowHeight="12.75" x14ac:dyDescent="0.2"/>
  <cols>
    <col min="2" max="2" width="14.42578125" customWidth="1"/>
    <col min="3" max="3" width="9.5703125" bestFit="1" customWidth="1"/>
    <col min="4" max="4" width="13.28515625" bestFit="1" customWidth="1"/>
    <col min="5" max="5" width="9.5703125" bestFit="1" customWidth="1"/>
  </cols>
  <sheetData>
    <row r="3" spans="2:9" ht="17.45" customHeight="1" x14ac:dyDescent="0.25">
      <c r="B3" s="137" t="s">
        <v>245</v>
      </c>
      <c r="C3" s="137"/>
      <c r="D3" s="137"/>
      <c r="E3" s="137"/>
      <c r="F3" s="137"/>
      <c r="G3" s="137"/>
      <c r="H3" s="137"/>
    </row>
    <row r="4" spans="2:9" ht="17.45" customHeight="1" x14ac:dyDescent="0.25">
      <c r="B4" s="138"/>
      <c r="C4" s="138"/>
      <c r="D4" s="138"/>
      <c r="E4" s="138"/>
      <c r="F4" s="138"/>
      <c r="G4" s="138"/>
    </row>
    <row r="5" spans="2:9" ht="18" x14ac:dyDescent="0.25">
      <c r="B5" s="139" t="s">
        <v>246</v>
      </c>
      <c r="C5" s="140"/>
    </row>
    <row r="6" spans="2:9" ht="13.5" thickBot="1" x14ac:dyDescent="0.25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ELC</v>
      </c>
      <c r="G6" s="141"/>
      <c r="H6" s="141"/>
      <c r="I6" s="1"/>
    </row>
    <row r="7" spans="2:9" ht="13.5" thickBot="1" x14ac:dyDescent="0.25">
      <c r="B7" s="142" t="s">
        <v>87</v>
      </c>
      <c r="C7" s="142" t="s">
        <v>247</v>
      </c>
      <c r="D7" s="142" t="s">
        <v>247</v>
      </c>
      <c r="E7" s="142" t="s">
        <v>247</v>
      </c>
      <c r="F7" s="142" t="s">
        <v>247</v>
      </c>
      <c r="G7" s="142"/>
      <c r="H7" s="142"/>
      <c r="I7" s="1"/>
    </row>
    <row r="8" spans="2:9" x14ac:dyDescent="0.2">
      <c r="B8" s="143" t="str">
        <f>DemTechs_INDF!P7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">
      <c r="B23" s="127"/>
      <c r="C23" s="1" t="s">
        <v>99</v>
      </c>
    </row>
    <row r="24" spans="2:3" x14ac:dyDescent="0.2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2025-10-27T08:41:12Z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