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0EEC6CB3-1DE8-489E-BAB8-52783CC4671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4" l="1"/>
  <c r="S19" i="4"/>
  <c r="C26" i="5"/>
  <c r="C25" i="5"/>
  <c r="S23" i="4"/>
  <c r="C21" i="5" l="1"/>
  <c r="B24" i="4" l="1"/>
  <c r="B20" i="4"/>
  <c r="S22" i="4" l="1"/>
  <c r="S21" i="4"/>
  <c r="B26" i="5"/>
  <c r="B27" i="5"/>
  <c r="J22" i="4"/>
  <c r="D23" i="4"/>
  <c r="C23" i="5" s="1"/>
  <c r="D22" i="4"/>
  <c r="C22" i="5" s="1"/>
  <c r="B25" i="5"/>
  <c r="B24" i="5"/>
  <c r="B22" i="5"/>
  <c r="B23" i="5"/>
  <c r="B21" i="5"/>
  <c r="B20" i="5"/>
  <c r="C24" i="5"/>
  <c r="C20" i="5" l="1"/>
  <c r="B21" i="4"/>
  <c r="B22" i="4"/>
  <c r="B23" i="4"/>
</calcChain>
</file>

<file path=xl/sharedStrings.xml><?xml version="1.0" encoding="utf-8"?>
<sst xmlns="http://schemas.openxmlformats.org/spreadsheetml/2006/main" count="276" uniqueCount="127">
  <si>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</si>
  <si>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</si>
  <si>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</si>
  <si>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</si>
  <si>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</si>
  <si>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</si>
  <si>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</si>
  <si>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</si>
  <si>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</si>
  <si>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</si>
  <si>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</si>
  <si>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</si>
  <si>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</si>
  <si>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</si>
  <si>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</si>
  <si>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</si>
  <si>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</si>
  <si>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</si>
  <si>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</si>
  <si>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</si>
  <si>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</si>
  <si>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</si>
  <si>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</si>
  <si>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</si>
  <si>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</si>
  <si>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</si>
  <si>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</si>
  <si>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</si>
  <si>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</si>
  <si>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</si>
  <si>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</si>
  <si>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</si>
  <si>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</si>
  <si>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</si>
  <si>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</si>
  <si>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</si>
  <si>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</si>
  <si>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</si>
  <si>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</si>
  <si>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</si>
  <si>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</si>
  <si>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</si>
  <si>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</si>
  <si>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</si>
  <si>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</si>
  <si>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</si>
  <si>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</si>
  <si>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</si>
  <si>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</si>
  <si>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</si>
  <si>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</si>
  <si>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</si>
  <si>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</si>
  <si>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</si>
  <si>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</si>
  <si>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</si>
  <si>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</si>
  <si>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</si>
  <si>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</si>
  <si>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</si>
  <si>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</si>
  <si>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</si>
  <si>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</si>
  <si>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</si>
  <si>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</si>
  <si>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</si>
  <si>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</si>
  <si>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</si>
  <si>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</si>
  <si>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</si>
  <si>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</si>
  <si>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</si>
  <si>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</si>
  <si>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</si>
  <si>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</si>
  <si>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</si>
  <si>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</si>
  <si>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</si>
  <si>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</si>
  <si>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</si>
  <si>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</si>
  <si>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</si>
  <si>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</si>
  <si>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</si>
  <si>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</si>
  <si>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</si>
  <si>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</si>
  <si>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</si>
  <si>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</si>
  <si>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</si>
  <si>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</si>
  <si>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</si>
  <si>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</si>
  <si>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</si>
  <si>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</si>
  <si>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</si>
  <si>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</si>
  <si>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</si>
  <si>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</si>
  <si>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</si>
  <si>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</si>
  <si>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</si>
  <si>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</si>
  <si>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</si>
  <si>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</si>
  <si>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</si>
  <si>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</si>
  <si>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</si>
  <si>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</si>
  <si>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Heat production from Solar</t>
  </si>
  <si>
    <t>MANGASMIN</t>
  </si>
  <si>
    <t>MANBIOMIN</t>
  </si>
  <si>
    <t>MANELC</t>
  </si>
  <si>
    <t>TH$/GW</t>
  </si>
  <si>
    <t>TH$/GWa</t>
  </si>
  <si>
    <t>TH$/Gwha</t>
  </si>
  <si>
    <t>Solar based process heat</t>
  </si>
  <si>
    <t>Electricity production from solar</t>
  </si>
  <si>
    <t>Electricity production from wind</t>
  </si>
  <si>
    <t>ELC</t>
  </si>
  <si>
    <t>MANHEAT</t>
  </si>
  <si>
    <t>SOLTHERMAL</t>
  </si>
  <si>
    <t>RNG</t>
  </si>
  <si>
    <t>SOLAR</t>
  </si>
  <si>
    <t>Wind power</t>
  </si>
  <si>
    <t>Solar power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</si>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</sst>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opLeftCell="A3" zoomScaleNormal="100" workbookViewId="0">
      <selection activeCell="D24" sqref="D24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89</v>
      </c>
      <c r="D4" s="8" t="s">
        <v>94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90</v>
      </c>
      <c r="D7" s="8" t="s">
        <v>95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110</v>
      </c>
      <c r="T7" t="s">
        <v>91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111</v>
      </c>
      <c r="T8" t="s">
        <v>92</v>
      </c>
      <c r="U8" s="2" t="s">
        <v>78</v>
      </c>
    </row>
    <row r="9" spans="1:25" x14ac:dyDescent="0.25">
      <c r="Q9" t="s">
        <v>83</v>
      </c>
      <c r="S9" s="2" t="s">
        <v>123</v>
      </c>
      <c r="T9" s="2" t="s">
        <v>125</v>
      </c>
      <c r="U9" s="2" t="s">
        <v>78</v>
      </c>
    </row>
    <row r="10" spans="1:25" x14ac:dyDescent="0.25">
      <c r="Q10" t="s">
        <v>122</v>
      </c>
      <c r="S10" s="2" t="s">
        <v>90</v>
      </c>
      <c r="T10" s="2" t="s">
        <v>124</v>
      </c>
      <c r="U10" s="2" t="s">
        <v>78</v>
      </c>
    </row>
    <row r="11" spans="1:25" x14ac:dyDescent="0.25">
      <c r="Q11" s="2"/>
      <c r="S11" s="2"/>
      <c r="T11" s="2"/>
      <c r="U11" s="2"/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113</v>
      </c>
      <c r="J19" s="16" t="s">
        <v>113</v>
      </c>
      <c r="K19" s="16" t="s">
        <v>114</v>
      </c>
      <c r="L19" s="16" t="s">
        <v>73</v>
      </c>
      <c r="M19" s="16" t="s">
        <v>60</v>
      </c>
      <c r="N19" s="16" t="s">
        <v>74</v>
      </c>
      <c r="O19" s="16"/>
      <c r="Q19" s="32" t="s">
        <v>126</v>
      </c>
      <c r="R19" s="32"/>
      <c r="S19" s="28" t="str">
        <f>"SOLAR"&amp;$Q$19</f>
        <v>SOLARPV</v>
      </c>
      <c r="T19" s="32" t="s">
        <v>80</v>
      </c>
      <c r="U19" s="32" t="s">
        <v>78</v>
      </c>
      <c r="V19" s="32" t="s">
        <v>49</v>
      </c>
      <c r="W19" s="41"/>
      <c r="X19" s="32"/>
      <c r="Y19" s="32"/>
    </row>
    <row r="20" spans="2:25" x14ac:dyDescent="0.25">
      <c r="B20" s="33" t="str">
        <f>S19</f>
        <v>SOLARPV</v>
      </c>
      <c r="D20" s="20" t="s">
        <v>119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90</v>
      </c>
      <c r="R20" s="32"/>
      <c r="S20" s="28" t="str">
        <f>$Q$20&amp;"TRBN"</f>
        <v>WNDTRBN</v>
      </c>
      <c r="T20" s="32" t="s">
        <v>81</v>
      </c>
      <c r="U20" s="32" t="s">
        <v>78</v>
      </c>
      <c r="V20" s="32" t="s">
        <v>49</v>
      </c>
      <c r="W20" s="41"/>
      <c r="X20" s="32"/>
      <c r="Y20" s="32"/>
    </row>
    <row r="21" spans="2:25" x14ac:dyDescent="0.25">
      <c r="B21" s="33" t="str">
        <f t="shared" ref="B21:B23" si="0">S20</f>
        <v>WNDTRBN</v>
      </c>
      <c r="D21" s="20" t="s">
        <v>119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97</v>
      </c>
      <c r="R21" s="32"/>
      <c r="S21" s="32" t="str">
        <f>$Q$22&amp;$C$5</f>
        <v>MINBIO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97</v>
      </c>
      <c r="S22" s="32" t="str">
        <f>$Q$22&amp;$C$6</f>
        <v>MINGAS</v>
      </c>
      <c r="T22" s="18" t="s">
        <v>98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28" t="s">
        <v>97</v>
      </c>
      <c r="S23" s="32" t="str">
        <f>$Q$23&amp;"THERMAL"</f>
        <v>MINTHERMAL</v>
      </c>
      <c r="T23" s="18" t="s">
        <v>116</v>
      </c>
      <c r="U23" s="32" t="s">
        <v>78</v>
      </c>
      <c r="V23" s="32" t="s">
        <v>49</v>
      </c>
      <c r="W23" s="28"/>
    </row>
    <row r="24" spans="2:25" x14ac:dyDescent="0.25">
      <c r="B24" s="33" t="str">
        <f>S23</f>
        <v>MINTHERMAL</v>
      </c>
      <c r="D24" s="33" t="s">
        <v>121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abSelected="1" topLeftCell="A7" zoomScaleNormal="100" workbookViewId="0">
      <selection activeCell="S23" sqref="S23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11.5546875" style="20" customWidth="1"/>
    <col min="17" max="17" width="7.21875" style="20" customWidth="1"/>
    <col min="18" max="18" width="9.6640625" style="20" bestFit="1" customWidth="1"/>
    <col min="19" max="19" width="11.88671875" bestFit="1" customWidth="1"/>
    <col min="20" max="20" width="7.44140625" bestFit="1" customWidth="1"/>
    <col min="21" max="21" width="15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99</v>
      </c>
      <c r="C4" s="8" t="s">
        <v>100</v>
      </c>
      <c r="D4" s="8" t="s">
        <v>101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113</v>
      </c>
      <c r="I19" s="16" t="s">
        <v>115</v>
      </c>
      <c r="J19" s="16" t="s">
        <v>113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96</v>
      </c>
      <c r="S19" s="38"/>
      <c r="T19" s="38" t="s">
        <v>106</v>
      </c>
      <c r="U19" s="38" t="s">
        <v>105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Sector_Fuels!D22</f>
        <v>MANBIOMIN</v>
      </c>
      <c r="D20" s="20" t="s">
        <v>120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96</v>
      </c>
      <c r="S20" s="38"/>
      <c r="T20" s="38" t="s">
        <v>107</v>
      </c>
      <c r="U20" s="38" t="s">
        <v>104</v>
      </c>
      <c r="V20" s="38" t="s">
        <v>78</v>
      </c>
      <c r="W20" s="38" t="s">
        <v>49</v>
      </c>
      <c r="X20" s="38"/>
      <c r="Y20" s="38"/>
      <c r="Z20" s="38"/>
    </row>
    <row r="21" spans="2:26" ht="24.6" customHeight="1" x14ac:dyDescent="0.25">
      <c r="B21" s="33" t="str">
        <f>T$20</f>
        <v>Boiler</v>
      </c>
      <c r="C21" s="20" t="str">
        <f>Sector_Fuels!D20</f>
        <v>ELC</v>
      </c>
      <c r="D21" s="20" t="s">
        <v>120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96</v>
      </c>
      <c r="T21" s="32" t="s">
        <v>108</v>
      </c>
      <c r="U21" s="18" t="s">
        <v>103</v>
      </c>
      <c r="V21" s="32" t="s">
        <v>78</v>
      </c>
      <c r="W21" s="32" t="s">
        <v>49</v>
      </c>
      <c r="X21" s="28"/>
      <c r="Y21" s="32"/>
      <c r="Z21" s="32"/>
    </row>
    <row r="22" spans="2:26" ht="26.4" x14ac:dyDescent="0.25">
      <c r="B22" s="33" t="str">
        <f t="shared" ref="B22:B23" si="0">T$20</f>
        <v>Boiler</v>
      </c>
      <c r="C22" s="20" t="str">
        <f>Sector_Fuels!D22</f>
        <v>MANBIOMIN</v>
      </c>
      <c r="D22" s="20" t="s">
        <v>120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 t="s">
        <v>96</v>
      </c>
      <c r="T22" s="32" t="s">
        <v>102</v>
      </c>
      <c r="U22" s="18" t="s">
        <v>109</v>
      </c>
      <c r="V22" s="32" t="s">
        <v>78</v>
      </c>
      <c r="W22" s="32" t="s">
        <v>49</v>
      </c>
      <c r="X22" s="28"/>
    </row>
    <row r="23" spans="2:26" ht="39.6" x14ac:dyDescent="0.25">
      <c r="B23" s="33" t="str">
        <f t="shared" si="0"/>
        <v>Boiler</v>
      </c>
      <c r="C23" s="20" t="str">
        <f>Sector_Fuels!D23</f>
        <v>MANGASMIN</v>
      </c>
      <c r="D23" s="20" t="s">
        <v>120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 t="s">
        <v>96</v>
      </c>
      <c r="T23" s="33" t="s">
        <v>88</v>
      </c>
      <c r="U23" s="18" t="s">
        <v>118</v>
      </c>
      <c r="V23" s="32" t="s">
        <v>78</v>
      </c>
      <c r="W23" s="32" t="s">
        <v>49</v>
      </c>
      <c r="X23" s="28"/>
    </row>
    <row r="24" spans="2:26" ht="39.6" x14ac:dyDescent="0.25">
      <c r="B24" s="33" t="str">
        <f>T21</f>
        <v>Furnace</v>
      </c>
      <c r="C24" s="20" t="str">
        <f>Sector_Fuels!D20</f>
        <v>ELC</v>
      </c>
      <c r="D24" s="20" t="s">
        <v>120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 t="s">
        <v>96</v>
      </c>
      <c r="T24" s="33" t="s">
        <v>93</v>
      </c>
      <c r="U24" s="18" t="s">
        <v>117</v>
      </c>
      <c r="V24" s="32" t="s">
        <v>78</v>
      </c>
      <c r="W24" s="32" t="s">
        <v>49</v>
      </c>
    </row>
    <row r="25" spans="2:26" x14ac:dyDescent="0.25">
      <c r="B25" s="33" t="str">
        <f>T22</f>
        <v>CSP</v>
      </c>
      <c r="C25" s="20" t="str">
        <f>Sector_Fuels!D24</f>
        <v>SOLTHERMAL</v>
      </c>
      <c r="D25" s="20" t="s">
        <v>120</v>
      </c>
      <c r="E25" s="23">
        <v>2030</v>
      </c>
      <c r="F25" s="21">
        <v>1</v>
      </c>
      <c r="G25" s="34">
        <v>1</v>
      </c>
      <c r="H25" s="21">
        <v>3677000</v>
      </c>
      <c r="I25" s="21">
        <v>175200</v>
      </c>
      <c r="J25" s="21">
        <v>0</v>
      </c>
      <c r="K25" s="21">
        <v>25</v>
      </c>
      <c r="L25" s="36">
        <v>0</v>
      </c>
      <c r="M25" s="21">
        <v>8.76</v>
      </c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 t="str">
        <f t="shared" ref="B26:B27" si="1">T23</f>
        <v>PP_SOL</v>
      </c>
      <c r="C26" s="20" t="str">
        <f>Sector_Fuels!D20</f>
        <v>ELC</v>
      </c>
      <c r="D26" s="20" t="s">
        <v>112</v>
      </c>
      <c r="E26" s="23">
        <v>2030</v>
      </c>
      <c r="F26" s="21">
        <v>1</v>
      </c>
      <c r="G26" s="34">
        <v>0.99</v>
      </c>
      <c r="H26" s="21">
        <v>691000</v>
      </c>
      <c r="I26" s="21">
        <v>11000</v>
      </c>
      <c r="J26" s="21">
        <v>0</v>
      </c>
      <c r="K26" s="21">
        <v>25</v>
      </c>
      <c r="L26" s="21">
        <v>0</v>
      </c>
      <c r="M26" s="21">
        <v>8.76</v>
      </c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 t="str">
        <f t="shared" si="1"/>
        <v>PP_WND</v>
      </c>
      <c r="C27" s="20" t="s">
        <v>89</v>
      </c>
      <c r="D27" s="20" t="s">
        <v>112</v>
      </c>
      <c r="E27" s="23">
        <v>2030</v>
      </c>
      <c r="F27" s="34">
        <v>1</v>
      </c>
      <c r="G27" s="34">
        <v>0.97</v>
      </c>
      <c r="H27" s="21">
        <v>1041000</v>
      </c>
      <c r="I27" s="21">
        <v>38000</v>
      </c>
      <c r="J27" s="21">
        <v>0</v>
      </c>
      <c r="K27" s="21">
        <v>25</v>
      </c>
      <c r="L27" s="21">
        <v>0</v>
      </c>
      <c r="M27" s="21">
        <v>8.76</v>
      </c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2025-10-21T09:19:53Z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