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D1466615-09BE-4093-AB56-CBAB31040B5D}" xr6:coauthVersionLast="47" xr6:coauthVersionMax="47" xr10:uidLastSave="{00000000-0000-0000-0000-000000000000}"/>
  <bookViews>
    <workbookView xWindow="28680" yWindow="-120" windowWidth="29040" windowHeight="15720" tabRatio="890" activeTab="1" xr2:uid="{00000000-000D-0000-FFFF-FFFF00000000}"/>
  </bookViews>
  <sheets>
    <sheet name="EBF TJ" sheetId="144" r:id="rId1"/>
    <sheet name="EBF" sheetId="133" r:id="rId2"/>
    <sheet name="RES&amp;OBJ" sheetId="135" r:id="rId3"/>
    <sheet name="PRI_Sector_Fuels" sheetId="137" r:id="rId4"/>
    <sheet name="DemTechs_INDF" sheetId="143" r:id="rId5"/>
    <sheet name="Demands" sheetId="145" r:id="rId6"/>
    <sheet name="Emi" sheetId="146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43" l="1"/>
  <c r="C10" i="145"/>
  <c r="P11" i="145"/>
  <c r="P12" i="145"/>
  <c r="P13" i="145"/>
  <c r="P14" i="145"/>
  <c r="P15" i="145"/>
  <c r="P16" i="145"/>
  <c r="P17" i="145"/>
  <c r="P18" i="145"/>
  <c r="P19" i="145"/>
  <c r="P20" i="145"/>
  <c r="P21" i="145"/>
  <c r="P22" i="145"/>
  <c r="P23" i="145"/>
  <c r="P24" i="145"/>
  <c r="P25" i="145"/>
  <c r="P26" i="145"/>
  <c r="P27" i="145"/>
  <c r="P28" i="145"/>
  <c r="P29" i="145"/>
  <c r="P30" i="145"/>
  <c r="P31" i="145"/>
  <c r="P32" i="145"/>
  <c r="P33" i="145"/>
  <c r="P34" i="145"/>
  <c r="P35" i="145"/>
  <c r="P36" i="145"/>
  <c r="P37" i="145"/>
  <c r="P38" i="145"/>
  <c r="P39" i="145"/>
  <c r="P40" i="145"/>
  <c r="P41" i="145"/>
  <c r="P42" i="145"/>
  <c r="P43" i="145"/>
  <c r="P44" i="145"/>
  <c r="P45" i="145"/>
  <c r="P46" i="145"/>
  <c r="P47" i="145"/>
  <c r="P48" i="145"/>
  <c r="P49" i="145"/>
  <c r="P50" i="145"/>
  <c r="P51" i="145"/>
  <c r="P52" i="145"/>
  <c r="P53" i="145"/>
  <c r="P54" i="145"/>
  <c r="P55" i="145"/>
  <c r="P56" i="145"/>
  <c r="P57" i="145"/>
  <c r="P58" i="145"/>
  <c r="P59" i="145"/>
  <c r="P10" i="145"/>
  <c r="G4" i="137" l="1"/>
  <c r="B31" i="137"/>
  <c r="D16" i="143"/>
  <c r="B19" i="143"/>
  <c r="K11" i="145"/>
  <c r="E9" i="145" l="1"/>
  <c r="E10" i="145"/>
  <c r="D16" i="133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E18" i="133"/>
  <c r="F18" i="133"/>
  <c r="G18" i="133"/>
  <c r="H18" i="133"/>
  <c r="I18" i="133"/>
  <c r="J18" i="133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D23" i="133"/>
  <c r="E23" i="133"/>
  <c r="F23" i="133"/>
  <c r="G23" i="133"/>
  <c r="H23" i="133"/>
  <c r="I23" i="133"/>
  <c r="J23" i="133"/>
  <c r="D24" i="133"/>
  <c r="E24" i="133"/>
  <c r="F24" i="133"/>
  <c r="G24" i="133"/>
  <c r="H24" i="133"/>
  <c r="I24" i="133"/>
  <c r="J24" i="133"/>
  <c r="E15" i="133"/>
  <c r="F15" i="133"/>
  <c r="G15" i="133"/>
  <c r="H15" i="133"/>
  <c r="I15" i="133"/>
  <c r="J15" i="133"/>
  <c r="D15" i="133"/>
  <c r="F11" i="133"/>
  <c r="E11" i="133"/>
  <c r="D12" i="133"/>
  <c r="J10" i="133"/>
  <c r="K12" i="133"/>
  <c r="E12" i="133"/>
  <c r="F12" i="133"/>
  <c r="G12" i="133"/>
  <c r="H12" i="133"/>
  <c r="I12" i="133"/>
  <c r="J12" i="133"/>
  <c r="D6" i="133"/>
  <c r="E6" i="133"/>
  <c r="F6" i="133"/>
  <c r="G6" i="133"/>
  <c r="H6" i="133"/>
  <c r="I6" i="133"/>
  <c r="J6" i="133"/>
  <c r="D7" i="133"/>
  <c r="E7" i="133"/>
  <c r="F7" i="133"/>
  <c r="G7" i="133"/>
  <c r="H7" i="133"/>
  <c r="I7" i="133"/>
  <c r="J7" i="133"/>
  <c r="H5" i="133"/>
  <c r="I5" i="133"/>
  <c r="J5" i="133"/>
  <c r="G5" i="133"/>
  <c r="F5" i="133"/>
  <c r="E5" i="133"/>
  <c r="D5" i="133"/>
  <c r="I10" i="145" l="1"/>
  <c r="J10" i="145"/>
  <c r="K10" i="145"/>
  <c r="H10" i="145"/>
  <c r="F10" i="145"/>
  <c r="G10" i="145"/>
  <c r="G9" i="145"/>
  <c r="K9" i="145"/>
  <c r="K13" i="145" s="1"/>
  <c r="H9" i="145"/>
  <c r="H13" i="145" s="1"/>
  <c r="J9" i="145"/>
  <c r="J13" i="145" s="1"/>
  <c r="F9" i="145"/>
  <c r="F13" i="145" s="1"/>
  <c r="I9" i="145"/>
  <c r="I13" i="145" s="1"/>
  <c r="C9" i="145"/>
  <c r="G13" i="145" l="1"/>
  <c r="G12" i="145"/>
  <c r="F12" i="145"/>
  <c r="K12" i="145"/>
  <c r="J12" i="145"/>
  <c r="H12" i="145"/>
  <c r="I12" i="145"/>
  <c r="D18" i="143"/>
  <c r="D17" i="143"/>
  <c r="E6" i="146"/>
  <c r="F6" i="146"/>
  <c r="D6" i="146"/>
  <c r="C6" i="146"/>
  <c r="C19" i="143"/>
  <c r="E20" i="145"/>
  <c r="E19" i="145"/>
  <c r="C20" i="145"/>
  <c r="C19" i="145"/>
  <c r="D23" i="143"/>
  <c r="D22" i="143"/>
  <c r="C23" i="143"/>
  <c r="C22" i="143"/>
  <c r="I45" i="137"/>
  <c r="I44" i="137"/>
  <c r="H45" i="137"/>
  <c r="H44" i="137"/>
  <c r="D45" i="137"/>
  <c r="D44" i="137"/>
  <c r="F29" i="143"/>
  <c r="E16" i="143" l="1"/>
  <c r="E19" i="143"/>
  <c r="E18" i="143"/>
  <c r="E17" i="143"/>
  <c r="I31" i="137" l="1"/>
  <c r="I30" i="137"/>
  <c r="E13" i="145" l="1"/>
  <c r="E12" i="145"/>
  <c r="B18" i="143"/>
  <c r="O30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R7" i="143"/>
  <c r="F2" i="143"/>
  <c r="E2" i="143"/>
  <c r="R17" i="143" s="1"/>
  <c r="C2" i="143"/>
  <c r="Q7" i="143" s="1"/>
  <c r="B2" i="143"/>
  <c r="F2" i="145"/>
  <c r="E2" i="145"/>
  <c r="D10" i="145" s="1"/>
  <c r="G3" i="137"/>
  <c r="C16" i="143"/>
  <c r="C18" i="143"/>
  <c r="D46" i="133"/>
  <c r="K46" i="133" s="1"/>
  <c r="E40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30" i="137"/>
  <c r="L30" i="137"/>
  <c r="K48" i="133"/>
  <c r="I29" i="137"/>
  <c r="I28" i="137"/>
  <c r="D29" i="137"/>
  <c r="D28" i="137"/>
  <c r="B17" i="143"/>
  <c r="B16" i="143"/>
  <c r="C17" i="143"/>
  <c r="D2" i="143"/>
  <c r="N30" i="137" l="1"/>
  <c r="D9" i="145"/>
  <c r="B30" i="137"/>
  <c r="B44" i="137"/>
  <c r="P7" i="143"/>
  <c r="B8" i="146" s="1"/>
  <c r="D39" i="133"/>
  <c r="D40" i="133"/>
  <c r="D38" i="133"/>
  <c r="E47" i="133"/>
  <c r="K47" i="133" s="1"/>
  <c r="D25" i="144"/>
  <c r="K17" i="144"/>
  <c r="K25" i="144" s="1"/>
  <c r="K5" i="144"/>
  <c r="K8" i="144" s="1"/>
  <c r="R16" i="143"/>
  <c r="R21" i="143"/>
  <c r="I8" i="133" l="1"/>
  <c r="H8" i="133"/>
  <c r="G8" i="133"/>
  <c r="L29" i="137"/>
  <c r="L28" i="137"/>
  <c r="G2" i="137"/>
  <c r="D2" i="137"/>
  <c r="O28" i="137" s="1"/>
  <c r="C2" i="137"/>
  <c r="I27" i="137" l="1"/>
  <c r="G27" i="137"/>
  <c r="N28" i="137"/>
  <c r="B28" i="137" s="1"/>
  <c r="N29" i="137"/>
  <c r="B29" i="137" s="1"/>
  <c r="O29" i="137"/>
  <c r="E8" i="133" l="1"/>
  <c r="F8" i="133"/>
  <c r="K20" i="133"/>
  <c r="K21" i="133"/>
  <c r="K22" i="133"/>
  <c r="K23" i="133"/>
  <c r="K24" i="133"/>
  <c r="K18" i="133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25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25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25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25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26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13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3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13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4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<sst xmlns="http://schemas.openxmlformats.org/spreadsheetml/2006/main" count="665" uniqueCount="289">
  <si>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</si>
  <si>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</si>
  <si>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</si>
  <si>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</si>
  <si>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</si>
  <si>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</si>
  <si>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</si>
  <si>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</si>
  <si>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</si>
  <si>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</si>
  <si>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</si>
  <si>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</si>
  <si>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</si>
  <si>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</si>
  <si>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</si>
  <si>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</si>
  <si>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</si>
  <si>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</si>
  <si>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</si>
  <si>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</si>
  <si>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</si>
  <si>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</si>
  <si>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</si>
  <si>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</si>
  <si>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</si>
  <si>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</si>
  <si>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</si>
  <si>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</si>
  <si>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</si>
  <si>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</si>
  <si>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</si>
  <si>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</si>
  <si>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</si>
  <si>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</si>
  <si>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</si>
  <si>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</si>
  <si>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</si>
  <si>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</si>
  <si>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</si>
  <si>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</si>
  <si>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</si>
  <si>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</si>
  <si>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</si>
  <si>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</si>
  <si>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</si>
  <si>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</si>
  <si>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</si>
  <si>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</si>
  <si>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</si>
  <si>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</si>
  <si>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</si>
  <si>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</si>
  <si>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</si>
  <si>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</si>
  <si>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</si>
  <si>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</si>
  <si>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</si>
  <si>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</si>
  <si>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</si>
  <si>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</si>
  <si>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</si>
  <si>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</si>
  <si>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</si>
  <si>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</si>
  <si>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</si>
  <si>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</si>
  <si>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</si>
  <si>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</si>
  <si>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</si>
  <si>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</si>
  <si>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</si>
  <si>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</si>
  <si>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</si>
  <si>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</si>
  <si>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</si>
  <si>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</si>
  <si>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</si>
  <si>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</si>
  <si>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</si>
  <si>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</si>
  <si>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</si>
  <si>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</si>
  <si>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</si>
  <si>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</si>
  <si>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</si>
  <si>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</si>
  <si>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</si>
  <si>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</si>
  <si>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</si>
  <si>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</si>
  <si>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</si>
  <si>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</si>
  <si>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</si>
  <si>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</si>
  <si>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</si>
  <si>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</si>
  <si>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</si>
  <si>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</si>
  <si>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</si>
  <si>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</si>
  <si>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</si>
  <si>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</si>
  <si>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</si>
  <si>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</si>
  <si>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</si>
  <si>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</si>
  <si>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</si>
  <si>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</si>
  <si>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</si>
  <si>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</si>
  <si>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</si>
  <si>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</si>
  <si>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</si>
  <si>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</si>
  <si>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</si>
  <si>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</si>
  <si>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</si>
  <si>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</si>
  <si>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</si>
  <si>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</si>
  <si>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</si>
  <si>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</si>
  <si>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</si>
  <si>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</si>
  <si>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</si>
  <si>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</si>
  <si>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</si>
  <si>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</si>
  <si>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</si>
  <si>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</si>
  <si>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</si>
  <si>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</si>
  <si>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</si>
  <si>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</si>
  <si>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</si>
  <si>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</si>
  <si>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</si>
  <si>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</si>
  <si>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</si>
  <si>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</si>
  <si>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</si>
  <si>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</si>
  <si>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</si>
  <si>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</si>
  <si>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</si>
  <si>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</si>
  <si>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</si>
  <si>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</si>
  <si>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</si>
  <si>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</si>
  <si>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</si>
  <si>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</si>
  <si>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</si>
  <si>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MANCOALMIN</t>
  </si>
  <si>
    <t>MANCOALIMP</t>
  </si>
  <si>
    <t>ENV</t>
  </si>
  <si>
    <t>Share-I~UP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</si>
  <si>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</si>
  <si>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</si>
  <si>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</si>
  <si>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</si>
  <si>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</si>
  <si>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</si>
  <si>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</si>
  <si>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</si>
  <si>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</si>
  <si>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</si>
  <si>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</si>
  <si>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</si>
  <si>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</si>
  <si>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</si>
  <si>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</si>
  <si>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MANOILIMP</t>
  </si>
  <si>
    <t>MANELC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</si>
  <si>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</si>
  <si>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</si>
  <si>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</si>
  <si>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</si>
  <si>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</si>
  <si>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</si>
  <si>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LO</t>
  </si>
  <si>
    <t>INVCOST</t>
  </si>
  <si>
    <t>FIXOM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</si>
  <si>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</si>
  <si>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</si>
  <si>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</si>
  <si>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</si>
  <si>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</si>
  <si>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</si>
  <si>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</si>
  <si>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</si>
  <si>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</si>
  <si>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</si>
  <si>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</si>
  <si>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</si>
  <si>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</si>
  <si>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</si>
  <si>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</si>
  <si>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</si>
  <si>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</si>
  <si>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</si>
  <si>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</si>
  <si>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</si>
  <si>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</si>
  <si>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</si>
  <si>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</si>
  <si>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</si>
  <si>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</si>
  <si>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</si>
  <si>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</si>
  <si>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</si>
  <si>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</si>
  <si>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</si>
  <si>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</si>
  <si>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</si>
  <si>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</si>
  <si>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</si>
  <si>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</si>
  <si>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</si>
  <si>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</si>
  <si>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</si>
  <si>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</si>
  <si>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</si>
  <si>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</si>
  <si>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</si>
  <si>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</si>
  <si>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</si>
  <si>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</si>
  <si>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</si>
  <si>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</si>
  <si>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</si>
  <si>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</si>
  <si>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</si>
  <si>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</si>
  <si>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</si>
  <si>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</si>
  <si>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</si>
  <si>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</si>
  <si>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</si>
  <si>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</si>
  <si>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</si>
  <si>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</si>
  <si>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</si>
  <si>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</si>
  <si>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</si>
  <si>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</si>
  <si>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CONOILIMP</t>
  </si>
  <si>
    <t>CONELC</t>
  </si>
  <si>
    <t>Construction oil</t>
  </si>
  <si>
    <t>Construction Electricity</t>
  </si>
  <si>
    <t>ICI</t>
  </si>
  <si>
    <t>Internal combustion engine</t>
  </si>
  <si>
    <t>Electricity for machine drive</t>
  </si>
  <si>
    <t>Construction oil-imported</t>
  </si>
  <si>
    <t>CONMDRIVE</t>
  </si>
  <si>
    <t>Construction machine drive</t>
  </si>
  <si>
    <t>Construction  electricity</t>
  </si>
  <si>
    <t>Manufacturing electricity</t>
  </si>
  <si>
    <t>Manufacturing heat</t>
  </si>
  <si>
    <t>MWa</t>
  </si>
  <si>
    <t>Coal to heat transformation technology</t>
  </si>
  <si>
    <t>Dynamic coefficients for combustion emissions in transport</t>
  </si>
  <si>
    <t>~COMEMI</t>
  </si>
  <si>
    <t>kt/GWh</t>
  </si>
  <si>
    <t>GRIDELC</t>
  </si>
  <si>
    <t>GRID Electricity</t>
  </si>
  <si>
    <t>Manufacturing  Electricity for machine drive and other services</t>
  </si>
  <si>
    <t>GRID</t>
  </si>
  <si>
    <t>Electricity share</t>
  </si>
  <si>
    <t>Fossil share</t>
  </si>
  <si>
    <t>Demand Driver(Annual growth)</t>
  </si>
  <si>
    <t>DayNite</t>
  </si>
  <si>
    <t>Electricity from Grid</t>
  </si>
  <si>
    <t>MANDRIVE</t>
  </si>
  <si>
    <t>Manufacturing non-process electricity supply</t>
  </si>
  <si>
    <t>WIND</t>
  </si>
  <si>
    <t>GAS</t>
  </si>
  <si>
    <t>Ngas</t>
  </si>
  <si>
    <t>WINDELC</t>
  </si>
  <si>
    <t>Wind Electricity</t>
  </si>
  <si>
    <t>SOLELC</t>
  </si>
  <si>
    <t>Solar Electricity</t>
  </si>
  <si>
    <t>SOLTHT</t>
  </si>
  <si>
    <t>Solar thermal</t>
  </si>
  <si>
    <t>MANBIOMIN</t>
  </si>
  <si>
    <t>MANGASMIN</t>
  </si>
  <si>
    <t>NGAS</t>
  </si>
  <si>
    <t>Total manufacturing electricity supply</t>
  </si>
  <si>
    <t>Investment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</si>
</sst>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  <family val="2"/>
    </font>
    <font>
      <sz val="14"/>
      <color indexed="9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4">
    <xf numFmtId="0" fontId="0" fillId="0" borderId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10" applyNumberFormat="0" applyAlignment="0" applyProtection="0"/>
    <xf numFmtId="164" fontId="15" fillId="0" borderId="0" applyFont="0" applyFill="0" applyBorder="0" applyAlignment="0" applyProtection="0"/>
    <xf numFmtId="0" fontId="18" fillId="7" borderId="0" applyNumberFormat="0" applyBorder="0" applyAlignment="0" applyProtection="0"/>
    <xf numFmtId="0" fontId="19" fillId="8" borderId="10" applyNumberFormat="0" applyAlignment="0" applyProtection="0"/>
    <xf numFmtId="0" fontId="20" fillId="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6" fillId="0" borderId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8" fillId="0" borderId="0"/>
    <xf numFmtId="0" fontId="4" fillId="3" borderId="0" applyNumberFormat="0" applyBorder="0" applyAlignment="0" applyProtection="0"/>
    <xf numFmtId="9" fontId="5" fillId="0" borderId="0" applyFont="0" applyFill="0" applyBorder="0" applyAlignment="0" applyProtection="0"/>
    <xf numFmtId="0" fontId="3" fillId="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</cellStyleXfs>
  <cellXfs count="172">
    <xf numFmtId="0" fontId="0" fillId="0" borderId="0" xfId="0"/>
    <xf numFmtId="0" fontId="8" fillId="0" borderId="0" xfId="0" applyFont="1"/>
    <xf numFmtId="0" fontId="7" fillId="2" borderId="1" xfId="0" applyFont="1" applyFill="1" applyBorder="1" applyAlignment="1">
      <alignment horizontal="left"/>
    </xf>
    <xf numFmtId="0" fontId="9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6" fillId="5" borderId="0" xfId="3"/>
    <xf numFmtId="0" fontId="21" fillId="10" borderId="0" xfId="6" applyFont="1" applyFill="1"/>
    <xf numFmtId="0" fontId="22" fillId="3" borderId="3" xfId="1" applyFont="1" applyBorder="1" applyAlignment="1">
      <alignment horizontal="center" wrapText="1"/>
    </xf>
    <xf numFmtId="0" fontId="22" fillId="3" borderId="3" xfId="1" applyFont="1" applyBorder="1" applyAlignment="1">
      <alignment horizontal="left" wrapText="1"/>
    </xf>
    <xf numFmtId="0" fontId="7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3" fillId="0" borderId="0" xfId="0" applyFont="1"/>
    <xf numFmtId="0" fontId="8" fillId="0" borderId="5" xfId="0" applyFont="1" applyBorder="1"/>
    <xf numFmtId="0" fontId="8" fillId="0" borderId="6" xfId="0" applyFont="1" applyBorder="1"/>
    <xf numFmtId="9" fontId="24" fillId="0" borderId="6" xfId="16" applyFont="1" applyBorder="1" applyAlignment="1"/>
    <xf numFmtId="0" fontId="8" fillId="0" borderId="7" xfId="0" applyFont="1" applyBorder="1"/>
    <xf numFmtId="9" fontId="24" fillId="0" borderId="7" xfId="16" applyFont="1" applyBorder="1" applyAlignment="1"/>
    <xf numFmtId="9" fontId="24" fillId="0" borderId="0" xfId="16" applyFont="1" applyBorder="1" applyAlignment="1"/>
    <xf numFmtId="0" fontId="16" fillId="5" borderId="0" xfId="3" applyAlignment="1">
      <alignment wrapText="1"/>
    </xf>
    <xf numFmtId="0" fontId="7" fillId="0" borderId="0" xfId="0" applyFont="1"/>
    <xf numFmtId="1" fontId="8" fillId="0" borderId="0" xfId="9" applyNumberFormat="1"/>
    <xf numFmtId="0" fontId="7" fillId="0" borderId="2" xfId="0" applyFont="1" applyBorder="1" applyAlignment="1">
      <alignment horizontal="center" wrapText="1"/>
    </xf>
    <xf numFmtId="0" fontId="25" fillId="0" borderId="0" xfId="0" applyFont="1"/>
    <xf numFmtId="0" fontId="21" fillId="10" borderId="0" xfId="6" applyFont="1" applyFill="1" applyAlignment="1">
      <alignment horizontal="left"/>
    </xf>
    <xf numFmtId="1" fontId="0" fillId="11" borderId="0" xfId="0" applyNumberFormat="1" applyFill="1"/>
    <xf numFmtId="1" fontId="7" fillId="11" borderId="0" xfId="0" applyNumberFormat="1" applyFont="1" applyFill="1"/>
    <xf numFmtId="0" fontId="25" fillId="12" borderId="2" xfId="0" applyFont="1" applyFill="1" applyBorder="1" applyAlignment="1">
      <alignment wrapText="1"/>
    </xf>
    <xf numFmtId="0" fontId="7" fillId="12" borderId="2" xfId="0" applyFont="1" applyFill="1" applyBorder="1" applyAlignment="1">
      <alignment wrapText="1"/>
    </xf>
    <xf numFmtId="0" fontId="25" fillId="12" borderId="0" xfId="0" applyFont="1" applyFill="1"/>
    <xf numFmtId="1" fontId="0" fillId="13" borderId="0" xfId="0" applyNumberFormat="1" applyFill="1"/>
    <xf numFmtId="1" fontId="7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7" fillId="14" borderId="0" xfId="0" applyNumberFormat="1" applyFont="1" applyFill="1"/>
    <xf numFmtId="1" fontId="19" fillId="8" borderId="0" xfId="7" applyNumberFormat="1" applyBorder="1" applyAlignment="1"/>
    <xf numFmtId="1" fontId="17" fillId="6" borderId="4" xfId="4" applyNumberFormat="1" applyBorder="1" applyAlignment="1">
      <alignment horizontal="right"/>
    </xf>
    <xf numFmtId="1" fontId="19" fillId="8" borderId="4" xfId="7" applyNumberFormat="1" applyBorder="1" applyAlignment="1"/>
    <xf numFmtId="165" fontId="17" fillId="6" borderId="5" xfId="4" applyNumberFormat="1" applyBorder="1" applyAlignment="1">
      <alignment horizontal="right" vertical="center"/>
    </xf>
    <xf numFmtId="0" fontId="7" fillId="0" borderId="2" xfId="0" applyFont="1" applyBorder="1"/>
    <xf numFmtId="1" fontId="17" fillId="6" borderId="11" xfId="4" applyNumberFormat="1" applyBorder="1" applyAlignment="1">
      <alignment horizontal="right"/>
    </xf>
    <xf numFmtId="1" fontId="17" fillId="6" borderId="12" xfId="4" applyNumberFormat="1" applyBorder="1" applyAlignment="1">
      <alignment horizontal="right"/>
    </xf>
    <xf numFmtId="165" fontId="13" fillId="13" borderId="6" xfId="0" applyNumberFormat="1" applyFont="1" applyFill="1" applyBorder="1" applyAlignment="1">
      <alignment horizontal="left" vertical="center"/>
    </xf>
    <xf numFmtId="165" fontId="13" fillId="13" borderId="8" xfId="0" applyNumberFormat="1" applyFont="1" applyFill="1" applyBorder="1" applyAlignment="1">
      <alignment horizontal="left" vertical="center"/>
    </xf>
    <xf numFmtId="165" fontId="13" fillId="14" borderId="6" xfId="0" applyNumberFormat="1" applyFont="1" applyFill="1" applyBorder="1" applyAlignment="1">
      <alignment horizontal="left" vertical="center"/>
    </xf>
    <xf numFmtId="165" fontId="13" fillId="14" borderId="8" xfId="0" applyNumberFormat="1" applyFont="1" applyFill="1" applyBorder="1" applyAlignment="1">
      <alignment horizontal="left" vertical="center"/>
    </xf>
    <xf numFmtId="165" fontId="13" fillId="14" borderId="7" xfId="0" applyNumberFormat="1" applyFont="1" applyFill="1" applyBorder="1" applyAlignment="1">
      <alignment horizontal="left" vertical="center"/>
    </xf>
    <xf numFmtId="0" fontId="0" fillId="15" borderId="0" xfId="0" applyFill="1"/>
    <xf numFmtId="0" fontId="8" fillId="13" borderId="0" xfId="8" applyFont="1" applyFill="1"/>
    <xf numFmtId="2" fontId="8" fillId="13" borderId="0" xfId="0" applyNumberFormat="1" applyFont="1" applyFill="1"/>
    <xf numFmtId="0" fontId="26" fillId="0" borderId="0" xfId="0" applyFont="1"/>
    <xf numFmtId="0" fontId="7" fillId="16" borderId="0" xfId="0" applyFont="1" applyFill="1"/>
    <xf numFmtId="0" fontId="21" fillId="10" borderId="0" xfId="6" applyFont="1" applyFill="1" applyAlignment="1">
      <alignment wrapText="1"/>
    </xf>
    <xf numFmtId="0" fontId="21" fillId="0" borderId="0" xfId="6" applyFont="1" applyFill="1"/>
    <xf numFmtId="0" fontId="7" fillId="2" borderId="1" xfId="11" applyFont="1" applyFill="1" applyBorder="1" applyAlignment="1">
      <alignment horizontal="left" vertical="center"/>
    </xf>
    <xf numFmtId="0" fontId="16" fillId="4" borderId="0" xfId="2"/>
    <xf numFmtId="0" fontId="0" fillId="0" borderId="4" xfId="0" applyBorder="1"/>
    <xf numFmtId="1" fontId="19" fillId="8" borderId="1" xfId="7" applyNumberFormat="1" applyBorder="1" applyAlignment="1"/>
    <xf numFmtId="1" fontId="17" fillId="6" borderId="13" xfId="4" applyNumberFormat="1" applyBorder="1" applyAlignment="1">
      <alignment horizontal="right"/>
    </xf>
    <xf numFmtId="165" fontId="12" fillId="0" borderId="5" xfId="0" applyNumberFormat="1" applyFont="1" applyBorder="1" applyAlignment="1">
      <alignment horizontal="left" vertical="center"/>
    </xf>
    <xf numFmtId="165" fontId="13" fillId="11" borderId="8" xfId="0" applyNumberFormat="1" applyFont="1" applyFill="1" applyBorder="1" applyAlignment="1">
      <alignment horizontal="left" vertical="center"/>
    </xf>
    <xf numFmtId="165" fontId="12" fillId="0" borderId="7" xfId="0" applyNumberFormat="1" applyFont="1" applyBorder="1" applyAlignment="1">
      <alignment horizontal="left" vertical="center"/>
    </xf>
    <xf numFmtId="0" fontId="8" fillId="0" borderId="0" xfId="8" applyFont="1" applyFill="1"/>
    <xf numFmtId="2" fontId="8" fillId="0" borderId="0" xfId="0" applyNumberFormat="1" applyFont="1"/>
    <xf numFmtId="0" fontId="7" fillId="2" borderId="1" xfId="0" applyFont="1" applyFill="1" applyBorder="1" applyAlignment="1">
      <alignment horizontal="center"/>
    </xf>
    <xf numFmtId="166" fontId="9" fillId="0" borderId="0" xfId="0" applyNumberFormat="1" applyFont="1"/>
    <xf numFmtId="166" fontId="8" fillId="0" borderId="0" xfId="0" applyNumberFormat="1" applyFont="1"/>
    <xf numFmtId="166" fontId="7" fillId="2" borderId="1" xfId="0" applyNumberFormat="1" applyFont="1" applyFill="1" applyBorder="1" applyAlignment="1">
      <alignment horizontal="left"/>
    </xf>
    <xf numFmtId="166" fontId="7" fillId="2" borderId="4" xfId="0" applyNumberFormat="1" applyFont="1" applyFill="1" applyBorder="1" applyAlignment="1">
      <alignment horizontal="left"/>
    </xf>
    <xf numFmtId="166" fontId="22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2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7" fillId="6" borderId="2" xfId="4" applyNumberFormat="1" applyBorder="1" applyAlignment="1">
      <alignment horizontal="right"/>
    </xf>
    <xf numFmtId="1" fontId="17" fillId="6" borderId="14" xfId="4" applyNumberFormat="1" applyBorder="1" applyAlignment="1">
      <alignment horizontal="right"/>
    </xf>
    <xf numFmtId="165" fontId="13" fillId="14" borderId="1" xfId="0" applyNumberFormat="1" applyFont="1" applyFill="1" applyBorder="1" applyAlignment="1">
      <alignment horizontal="left" vertical="center"/>
    </xf>
    <xf numFmtId="165" fontId="13" fillId="14" borderId="2" xfId="0" applyNumberFormat="1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2" fillId="3" borderId="0" xfId="1" applyFont="1" applyBorder="1" applyAlignment="1">
      <alignment horizontal="left" wrapText="1"/>
    </xf>
    <xf numFmtId="0" fontId="22" fillId="3" borderId="0" xfId="1" applyFont="1" applyBorder="1" applyAlignment="1">
      <alignment horizontal="center" wrapText="1"/>
    </xf>
    <xf numFmtId="0" fontId="21" fillId="17" borderId="0" xfId="6" applyFont="1" applyFill="1"/>
    <xf numFmtId="0" fontId="25" fillId="12" borderId="15" xfId="0" applyFont="1" applyFill="1" applyBorder="1" applyAlignment="1">
      <alignment wrapText="1"/>
    </xf>
    <xf numFmtId="0" fontId="25" fillId="12" borderId="5" xfId="0" applyFont="1" applyFill="1" applyBorder="1" applyAlignment="1">
      <alignment wrapText="1"/>
    </xf>
    <xf numFmtId="0" fontId="25" fillId="12" borderId="16" xfId="0" applyFont="1" applyFill="1" applyBorder="1" applyAlignment="1">
      <alignment wrapText="1"/>
    </xf>
    <xf numFmtId="0" fontId="7" fillId="12" borderId="17" xfId="0" applyFont="1" applyFill="1" applyBorder="1" applyAlignment="1">
      <alignment wrapText="1"/>
    </xf>
    <xf numFmtId="0" fontId="7" fillId="12" borderId="6" xfId="0" applyFont="1" applyFill="1" applyBorder="1" applyAlignment="1">
      <alignment wrapText="1"/>
    </xf>
    <xf numFmtId="165" fontId="13" fillId="14" borderId="15" xfId="0" applyNumberFormat="1" applyFont="1" applyFill="1" applyBorder="1" applyAlignment="1">
      <alignment horizontal="center" vertical="center"/>
    </xf>
    <xf numFmtId="165" fontId="13" fillId="14" borderId="5" xfId="0" applyNumberFormat="1" applyFont="1" applyFill="1" applyBorder="1" applyAlignment="1">
      <alignment horizontal="center" vertical="center"/>
    </xf>
    <xf numFmtId="165" fontId="13" fillId="14" borderId="16" xfId="0" applyNumberFormat="1" applyFont="1" applyFill="1" applyBorder="1" applyAlignment="1">
      <alignment horizontal="center" vertical="center"/>
    </xf>
    <xf numFmtId="0" fontId="7" fillId="12" borderId="0" xfId="0" applyFont="1" applyFill="1" applyAlignment="1">
      <alignment wrapText="1"/>
    </xf>
    <xf numFmtId="1" fontId="24" fillId="15" borderId="0" xfId="0" applyNumberFormat="1" applyFont="1" applyFill="1"/>
    <xf numFmtId="1" fontId="24" fillId="13" borderId="0" xfId="8" applyNumberFormat="1" applyFont="1" applyFill="1"/>
    <xf numFmtId="0" fontId="8" fillId="0" borderId="0" xfId="9"/>
    <xf numFmtId="166" fontId="9" fillId="0" borderId="0" xfId="9" applyNumberFormat="1" applyFont="1"/>
    <xf numFmtId="166" fontId="8" fillId="0" borderId="0" xfId="9" applyNumberFormat="1"/>
    <xf numFmtId="166" fontId="7" fillId="2" borderId="1" xfId="9" applyNumberFormat="1" applyFont="1" applyFill="1" applyBorder="1" applyAlignment="1">
      <alignment horizontal="left"/>
    </xf>
    <xf numFmtId="166" fontId="7" fillId="2" borderId="4" xfId="9" applyNumberFormat="1" applyFont="1" applyFill="1" applyBorder="1" applyAlignment="1">
      <alignment horizontal="left"/>
    </xf>
    <xf numFmtId="166" fontId="22" fillId="3" borderId="3" xfId="23" applyNumberFormat="1" applyFont="1" applyBorder="1" applyAlignment="1">
      <alignment horizontal="left" wrapText="1"/>
    </xf>
    <xf numFmtId="0" fontId="24" fillId="0" borderId="0" xfId="9" applyFont="1"/>
    <xf numFmtId="0" fontId="7" fillId="2" borderId="1" xfId="11" applyFont="1" applyFill="1" applyBorder="1" applyAlignment="1">
      <alignment horizontal="center" vertical="center" wrapText="1"/>
    </xf>
    <xf numFmtId="0" fontId="7" fillId="2" borderId="1" xfId="12" applyFont="1" applyFill="1" applyBorder="1" applyAlignment="1">
      <alignment horizontal="center" vertical="center" wrapText="1"/>
    </xf>
    <xf numFmtId="0" fontId="7" fillId="2" borderId="0" xfId="11" applyFont="1" applyFill="1" applyAlignment="1">
      <alignment horizontal="center" vertical="center" wrapText="1"/>
    </xf>
    <xf numFmtId="0" fontId="22" fillId="3" borderId="1" xfId="23" applyFont="1" applyBorder="1" applyAlignment="1">
      <alignment horizontal="left" wrapText="1"/>
    </xf>
    <xf numFmtId="0" fontId="22" fillId="3" borderId="4" xfId="23" applyFont="1" applyBorder="1" applyAlignment="1">
      <alignment horizontal="left" wrapText="1"/>
    </xf>
    <xf numFmtId="0" fontId="22" fillId="3" borderId="0" xfId="23" applyFont="1" applyBorder="1" applyAlignment="1">
      <alignment horizontal="left" wrapText="1"/>
    </xf>
    <xf numFmtId="0" fontId="22" fillId="3" borderId="3" xfId="23" applyFont="1" applyBorder="1" applyAlignment="1">
      <alignment horizontal="left" wrapText="1"/>
    </xf>
    <xf numFmtId="0" fontId="22" fillId="3" borderId="3" xfId="23" applyFont="1" applyBorder="1" applyAlignment="1">
      <alignment horizontal="center" wrapText="1"/>
    </xf>
    <xf numFmtId="0" fontId="22" fillId="3" borderId="9" xfId="23" applyFont="1" applyBorder="1" applyAlignment="1">
      <alignment horizontal="center" wrapText="1"/>
    </xf>
    <xf numFmtId="0" fontId="22" fillId="3" borderId="0" xfId="23" applyFont="1" applyBorder="1" applyAlignment="1">
      <alignment horizontal="center" wrapText="1"/>
    </xf>
    <xf numFmtId="9" fontId="8" fillId="15" borderId="0" xfId="24" applyFont="1" applyFill="1"/>
    <xf numFmtId="2" fontId="8" fillId="13" borderId="0" xfId="9" applyNumberFormat="1" applyFill="1"/>
    <xf numFmtId="0" fontId="8" fillId="13" borderId="0" xfId="9" applyFill="1"/>
    <xf numFmtId="2" fontId="8" fillId="0" borderId="0" xfId="9" applyNumberFormat="1"/>
    <xf numFmtId="9" fontId="8" fillId="0" borderId="0" xfId="9" applyNumberFormat="1"/>
    <xf numFmtId="9" fontId="0" fillId="0" borderId="0" xfId="24" applyFont="1"/>
    <xf numFmtId="0" fontId="8" fillId="15" borderId="0" xfId="9" applyFill="1"/>
    <xf numFmtId="9" fontId="0" fillId="0" borderId="0" xfId="16" applyFont="1"/>
    <xf numFmtId="0" fontId="8" fillId="17" borderId="0" xfId="9" applyFill="1"/>
    <xf numFmtId="166" fontId="8" fillId="17" borderId="0" xfId="9" applyNumberFormat="1" applyFill="1"/>
    <xf numFmtId="9" fontId="0" fillId="0" borderId="0" xfId="0" applyNumberFormat="1"/>
    <xf numFmtId="2" fontId="8" fillId="15" borderId="0" xfId="0" applyNumberFormat="1" applyFont="1" applyFill="1"/>
    <xf numFmtId="0" fontId="7" fillId="2" borderId="1" xfId="0" applyFont="1" applyFill="1" applyBorder="1" applyAlignment="1">
      <alignment vertical="center"/>
    </xf>
    <xf numFmtId="0" fontId="9" fillId="0" borderId="0" xfId="0" applyFont="1"/>
    <xf numFmtId="0" fontId="22" fillId="3" borderId="3" xfId="31" applyFont="1" applyBorder="1" applyAlignment="1">
      <alignment horizontal="left" wrapText="1"/>
    </xf>
    <xf numFmtId="0" fontId="22" fillId="3" borderId="1" xfId="31" applyFont="1" applyBorder="1" applyAlignment="1">
      <alignment horizontal="left" wrapText="1"/>
    </xf>
    <xf numFmtId="0" fontId="8" fillId="0" borderId="18" xfId="0" applyFont="1" applyBorder="1"/>
    <xf numFmtId="0" fontId="0" fillId="13" borderId="0" xfId="0" applyFill="1"/>
    <xf numFmtId="1" fontId="8" fillId="15" borderId="0" xfId="8" applyNumberFormat="1" applyFont="1" applyFill="1"/>
    <xf numFmtId="0" fontId="7" fillId="0" borderId="0" xfId="0" applyFont="1" applyAlignment="1">
      <alignment vertical="center"/>
    </xf>
    <xf numFmtId="0" fontId="22" fillId="0" borderId="0" xfId="31" applyFont="1" applyFill="1" applyBorder="1" applyAlignment="1">
      <alignment horizontal="left" wrapText="1"/>
    </xf>
    <xf numFmtId="1" fontId="19" fillId="8" borderId="10" xfId="7" applyNumberFormat="1"/>
    <xf numFmtId="0" fontId="22" fillId="3" borderId="1" xfId="1" applyFont="1" applyBorder="1" applyAlignment="1">
      <alignment horizontal="left" wrapText="1"/>
    </xf>
    <xf numFmtId="2" fontId="0" fillId="15" borderId="0" xfId="0" applyNumberFormat="1" applyFill="1"/>
    <xf numFmtId="0" fontId="8" fillId="0" borderId="2" xfId="9" applyBorder="1"/>
    <xf numFmtId="2" fontId="0" fillId="15" borderId="2" xfId="0" applyNumberFormat="1" applyFill="1" applyBorder="1"/>
    <xf numFmtId="0" fontId="24" fillId="13" borderId="0" xfId="9" applyFont="1" applyFill="1"/>
    <xf numFmtId="0" fontId="28" fillId="18" borderId="0" xfId="0" quotePrefix="1" applyFont="1" applyFill="1"/>
    <xf numFmtId="0" fontId="28" fillId="0" borderId="0" xfId="0" quotePrefix="1" applyFont="1"/>
    <xf numFmtId="0" fontId="9" fillId="0" borderId="0" xfId="0" applyFont="1" applyAlignment="1">
      <alignment horizontal="left"/>
    </xf>
    <xf numFmtId="0" fontId="28" fillId="0" borderId="0" xfId="0" applyFont="1"/>
    <xf numFmtId="0" fontId="7" fillId="2" borderId="3" xfId="11" applyFont="1" applyFill="1" applyBorder="1" applyAlignment="1">
      <alignment horizontal="left" vertical="center"/>
    </xf>
    <xf numFmtId="0" fontId="22" fillId="3" borderId="3" xfId="33" applyFont="1" applyBorder="1" applyAlignment="1">
      <alignment horizontal="left" wrapText="1"/>
    </xf>
    <xf numFmtId="0" fontId="7" fillId="0" borderId="0" xfId="11" applyFont="1" applyAlignment="1">
      <alignment horizontal="left" vertical="center"/>
    </xf>
    <xf numFmtId="2" fontId="0" fillId="13" borderId="0" xfId="0" applyNumberFormat="1" applyFill="1"/>
    <xf numFmtId="9" fontId="8" fillId="15" borderId="0" xfId="16" applyFont="1" applyFill="1"/>
    <xf numFmtId="0" fontId="5" fillId="0" borderId="18" xfId="0" applyFont="1" applyBorder="1"/>
    <xf numFmtId="0" fontId="25" fillId="19" borderId="0" xfId="0" applyFont="1" applyFill="1"/>
    <xf numFmtId="165" fontId="13" fillId="19" borderId="8" xfId="0" applyNumberFormat="1" applyFont="1" applyFill="1" applyBorder="1" applyAlignment="1">
      <alignment horizontal="left" vertical="center"/>
    </xf>
    <xf numFmtId="1" fontId="0" fillId="19" borderId="0" xfId="0" applyNumberFormat="1" applyFill="1"/>
    <xf numFmtId="1" fontId="7" fillId="19" borderId="0" xfId="0" applyNumberFormat="1" applyFont="1" applyFill="1"/>
    <xf numFmtId="0" fontId="0" fillId="19" borderId="0" xfId="0" applyFill="1"/>
    <xf numFmtId="0" fontId="7" fillId="2" borderId="0" xfId="0" applyFont="1" applyFill="1" applyAlignment="1">
      <alignment vertical="center"/>
    </xf>
    <xf numFmtId="0" fontId="22" fillId="3" borderId="0" xfId="31" applyFont="1" applyBorder="1" applyAlignment="1">
      <alignment horizontal="left" wrapText="1"/>
    </xf>
    <xf numFmtId="0" fontId="27" fillId="0" borderId="0" xfId="0" applyFont="1"/>
    <xf numFmtId="0" fontId="27" fillId="14" borderId="0" xfId="0" applyFont="1" applyFill="1" applyAlignment="1">
      <alignment wrapText="1"/>
    </xf>
    <xf numFmtId="0" fontId="0" fillId="12" borderId="0" xfId="0" applyFill="1"/>
    <xf numFmtId="9" fontId="0" fillId="12" borderId="0" xfId="0" applyNumberFormat="1" applyFill="1"/>
    <xf numFmtId="10" fontId="0" fillId="12" borderId="0" xfId="0" applyNumberFormat="1" applyFill="1"/>
    <xf numFmtId="0" fontId="7" fillId="20" borderId="0" xfId="0" applyFont="1" applyFill="1"/>
    <xf numFmtId="166" fontId="5" fillId="0" borderId="0" xfId="0" applyNumberFormat="1" applyFont="1"/>
    <xf numFmtId="0" fontId="5" fillId="0" borderId="0" xfId="0" applyFont="1"/>
    <xf numFmtId="0" fontId="24" fillId="0" borderId="0" xfId="0" applyFont="1"/>
    <xf numFmtId="166" fontId="24" fillId="0" borderId="0" xfId="0" applyNumberFormat="1" applyFont="1"/>
    <xf numFmtId="166" fontId="24" fillId="0" borderId="0" xfId="0" applyNumberFormat="1" applyFont="1" applyAlignment="1">
      <alignment wrapText="1"/>
    </xf>
    <xf numFmtId="0" fontId="24" fillId="17" borderId="0" xfId="9" applyFont="1" applyFill="1"/>
    <xf numFmtId="166" fontId="24" fillId="0" borderId="0" xfId="9" applyNumberFormat="1" applyFont="1"/>
    <xf numFmtId="2" fontId="24" fillId="0" borderId="0" xfId="9" applyNumberFormat="1" applyFont="1"/>
    <xf numFmtId="9" fontId="24" fillId="17" borderId="0" xfId="24" applyFont="1" applyFill="1"/>
    <xf numFmtId="0" fontId="5" fillId="0" borderId="0" xfId="9" applyFont="1"/>
    <xf numFmtId="166" fontId="5" fillId="0" borderId="0" xfId="9" applyNumberFormat="1" applyFont="1"/>
    <xf numFmtId="0" fontId="23" fillId="17" borderId="0" xfId="0" applyFont="1" applyFill="1"/>
  </cellXfs>
  <cellStyles count="34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20% - Accent5 5" xfId="33" xr:uid="{CC4422F1-4577-475D-9062-5705E5BAA574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" xfId="16" builtinId="5"/>
    <cellStyle name="Per cent 2" xfId="24" xr:uid="{2C564A4B-D800-4EE4-B939-9255D7A664BB}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46</xdr:row>
      <xdr:rowOff>137160</xdr:rowOff>
    </xdr:from>
    <xdr:to>
      <xdr:col>15</xdr:col>
      <xdr:colOff>133299</xdr:colOff>
      <xdr:row>55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516548</xdr:colOff>
      <xdr:row>24</xdr:row>
      <xdr:rowOff>65943</xdr:rowOff>
    </xdr:from>
    <xdr:to>
      <xdr:col>16</xdr:col>
      <xdr:colOff>3771674</xdr:colOff>
      <xdr:row>29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2191</xdr:colOff>
      <xdr:row>18</xdr:row>
      <xdr:rowOff>17751</xdr:rowOff>
    </xdr:from>
    <xdr:to>
      <xdr:col>10</xdr:col>
      <xdr:colOff>92721</xdr:colOff>
      <xdr:row>23</xdr:row>
      <xdr:rowOff>75778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100577-490B-1FEB-45C4-A6AA00BFC058}"/>
            </a:ext>
          </a:extLst>
        </xdr:cNvPr>
        <xdr:cNvSpPr txBox="1"/>
      </xdr:nvSpPr>
      <xdr:spPr>
        <a:xfrm>
          <a:off x="3774260" y="3494797"/>
          <a:ext cx="3757233" cy="9220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</a:t>
          </a:r>
          <a:r>
            <a:rPr lang="en-GB" sz="1100" baseline="0"/>
            <a:t> demand driver growth rate is computed based historical growth data of the respective energy consumption between 2019 and 2023</a:t>
          </a:r>
          <a:endParaRPr lang="en-GB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0B9D3-D018-429C-864E-35772BF3A006}"/>
            </a:ext>
          </a:extLst>
        </xdr:cNvPr>
        <xdr:cNvSpPr txBox="1"/>
      </xdr:nvSpPr>
      <xdr:spPr>
        <a:xfrm>
          <a:off x="609600" y="2200275"/>
          <a:ext cx="4419600" cy="579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opLeftCell="A9" zoomScale="122" zoomScaleNormal="122" workbookViewId="0">
      <selection activeCell="F41" sqref="F41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126</v>
      </c>
      <c r="R2" s="7" t="s">
        <v>94</v>
      </c>
    </row>
    <row r="3" spans="2:18" x14ac:dyDescent="0.25">
      <c r="C3" s="4"/>
      <c r="D3" s="28" t="s">
        <v>177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4.4" x14ac:dyDescent="0.3">
      <c r="B6" s="29" t="s">
        <v>52</v>
      </c>
      <c r="C6" s="60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4.4" x14ac:dyDescent="0.3">
      <c r="B7" s="29" t="s">
        <v>128</v>
      </c>
      <c r="C7" s="60" t="s">
        <v>132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4.4" x14ac:dyDescent="0.3">
      <c r="B8" s="55" t="s">
        <v>116</v>
      </c>
      <c r="C8" s="38" t="s">
        <v>117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x14ac:dyDescent="0.25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x14ac:dyDescent="0.25">
      <c r="B12" s="29" t="s">
        <v>58</v>
      </c>
      <c r="C12" s="43" t="s">
        <v>138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4.4" x14ac:dyDescent="0.3">
      <c r="B13" s="23"/>
      <c r="C13" s="38" t="s">
        <v>59</v>
      </c>
      <c r="D13" s="58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x14ac:dyDescent="0.25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x14ac:dyDescent="0.25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x14ac:dyDescent="0.25">
      <c r="B18" s="29" t="s">
        <v>133</v>
      </c>
      <c r="C18" s="45" t="s">
        <v>134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x14ac:dyDescent="0.25">
      <c r="B19" s="29" t="s">
        <v>135</v>
      </c>
      <c r="C19" s="45" t="s">
        <v>136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x14ac:dyDescent="0.25">
      <c r="B20" s="29" t="s">
        <v>67</v>
      </c>
      <c r="C20" s="45" t="s">
        <v>137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x14ac:dyDescent="0.25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x14ac:dyDescent="0.25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x14ac:dyDescent="0.25">
      <c r="B23" s="29" t="s">
        <v>83</v>
      </c>
      <c r="C23" s="45" t="s">
        <v>72</v>
      </c>
      <c r="D23" s="32"/>
      <c r="E23" s="73">
        <v>4304.424</v>
      </c>
      <c r="F23" s="73"/>
      <c r="G23" s="73"/>
      <c r="H23" s="73"/>
      <c r="I23" s="73"/>
      <c r="J23" s="73"/>
      <c r="K23" s="34">
        <f t="shared" si="3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4.4" x14ac:dyDescent="0.3">
      <c r="B25" s="55" t="s">
        <v>86</v>
      </c>
      <c r="C25" s="38" t="s">
        <v>118</v>
      </c>
      <c r="D25" s="36">
        <f t="shared" ref="D25:K25" si="4">SUM(D15:D24)</f>
        <v>27634.417000000001</v>
      </c>
      <c r="E25" s="74">
        <f t="shared" si="4"/>
        <v>214114</v>
      </c>
      <c r="F25" s="74"/>
      <c r="G25" s="74"/>
      <c r="H25" s="74"/>
      <c r="I25" s="74">
        <f>SUM(I15:I24)</f>
        <v>1403878.2620000001</v>
      </c>
      <c r="J25" s="74">
        <f>SUM(J15:J24)</f>
        <v>42202.942000000003</v>
      </c>
      <c r="K25" s="75">
        <f t="shared" si="4"/>
        <v>1687829.6209999998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163</v>
      </c>
      <c r="D37" s="13" t="s">
        <v>44</v>
      </c>
      <c r="E37" s="5" t="s">
        <v>162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164</v>
      </c>
      <c r="D40" s="18">
        <f>D18/(D18+E18)</f>
        <v>0.7466168572973132</v>
      </c>
      <c r="E40" s="117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7">
        <f>D18/(D18+E18)</f>
        <v>0.7466168572973132</v>
      </c>
      <c r="E46" s="117"/>
      <c r="K46" s="120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165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166</v>
      </c>
    </row>
    <row r="48" spans="2:12" x14ac:dyDescent="0.25">
      <c r="B48" t="s">
        <v>133</v>
      </c>
      <c r="C48" t="s">
        <v>170</v>
      </c>
      <c r="J48" s="117">
        <v>1</v>
      </c>
      <c r="K48" s="120">
        <f>SUM(D48:J48)</f>
        <v>1</v>
      </c>
      <c r="L48" t="s">
        <v>171</v>
      </c>
    </row>
    <row r="49" spans="10:11" x14ac:dyDescent="0.25">
      <c r="J49" s="117"/>
      <c r="K49" s="120"/>
    </row>
    <row r="50" spans="10:11" x14ac:dyDescent="0.25">
      <c r="J50" s="117"/>
      <c r="K50" s="120"/>
    </row>
    <row r="51" spans="10:11" x14ac:dyDescent="0.25">
      <c r="J51" s="117"/>
      <c r="K51" s="120"/>
    </row>
    <row r="52" spans="10:11" x14ac:dyDescent="0.25">
      <c r="J52" s="117"/>
      <c r="K52" s="120"/>
    </row>
    <row r="53" spans="10:11" x14ac:dyDescent="0.25">
      <c r="J53" s="117"/>
      <c r="K53" s="120"/>
    </row>
    <row r="54" spans="10:11" x14ac:dyDescent="0.25">
      <c r="J54" s="117"/>
      <c r="K54" s="120"/>
    </row>
    <row r="55" spans="10:11" x14ac:dyDescent="0.25">
      <c r="J55" s="117"/>
      <c r="K55" s="120"/>
    </row>
    <row r="56" spans="10:11" x14ac:dyDescent="0.25">
      <c r="J56" s="117"/>
      <c r="K56" s="120"/>
    </row>
    <row r="57" spans="10:11" x14ac:dyDescent="0.25">
      <c r="J57" s="117"/>
      <c r="K57" s="120"/>
    </row>
    <row r="58" spans="10:11" x14ac:dyDescent="0.25">
      <c r="J58" s="117"/>
      <c r="K58" s="120"/>
    </row>
    <row r="59" spans="10:11" x14ac:dyDescent="0.25">
      <c r="J59" s="117"/>
      <c r="K59" s="120"/>
    </row>
    <row r="60" spans="10:11" x14ac:dyDescent="0.25">
      <c r="J60" s="117"/>
      <c r="K60" s="120"/>
    </row>
    <row r="61" spans="10:11" x14ac:dyDescent="0.25">
      <c r="J61" s="117"/>
      <c r="K61" s="120"/>
    </row>
    <row r="62" spans="10:11" x14ac:dyDescent="0.25">
      <c r="J62" s="117"/>
      <c r="K62" s="120"/>
    </row>
    <row r="63" spans="10:11" x14ac:dyDescent="0.25">
      <c r="J63" s="117"/>
      <c r="K63" s="120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7"/>
  <sheetViews>
    <sheetView tabSelected="1" zoomScale="122" zoomScaleNormal="122" workbookViewId="0">
      <selection activeCell="D46" sqref="D46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167</v>
      </c>
      <c r="R2" s="7" t="s">
        <v>94</v>
      </c>
    </row>
    <row r="3" spans="2:18" x14ac:dyDescent="0.25">
      <c r="C3" s="4"/>
      <c r="D3" s="28" t="s">
        <v>177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f>'EBF TJ'!D5*0.2777778</f>
        <v>4518.4003614720004</v>
      </c>
      <c r="E5" s="57">
        <f>'EBF TJ'!E5*0.2777778</f>
        <v>0</v>
      </c>
      <c r="F5" s="57">
        <f>'EBF TJ'!F5*0.2777778</f>
        <v>16770.812452776001</v>
      </c>
      <c r="G5" s="57">
        <f>'EBF TJ'!G5*0.2777778</f>
        <v>35.000002800000004</v>
      </c>
      <c r="H5" s="57">
        <f>'EBF TJ'!H5*0.2777778</f>
        <v>529.00004232000003</v>
      </c>
      <c r="I5" s="57">
        <f>'EBF TJ'!I5*0.2777778</f>
        <v>482270.01413715363</v>
      </c>
      <c r="J5" s="57">
        <f>'EBF TJ'!J5*0.2777778</f>
        <v>17334.812497896</v>
      </c>
      <c r="K5" s="26">
        <f>SUM(D5:J5)</f>
        <v>521458.03949441767</v>
      </c>
      <c r="O5" s="5"/>
    </row>
    <row r="6" spans="2:18" ht="14.4" x14ac:dyDescent="0.3">
      <c r="B6" s="29" t="s">
        <v>52</v>
      </c>
      <c r="C6" s="60" t="s">
        <v>53</v>
      </c>
      <c r="D6" s="57">
        <f>'EBF TJ'!D6*0.2777778</f>
        <v>3157.6616415018002</v>
      </c>
      <c r="E6" s="57">
        <f>'EBF TJ'!E6*0.2777778</f>
        <v>59352.884748230397</v>
      </c>
      <c r="F6" s="57">
        <f>'EBF TJ'!F6*0.2777778</f>
        <v>0</v>
      </c>
      <c r="G6" s="57">
        <f>'EBF TJ'!G6*0.2777778</f>
        <v>0</v>
      </c>
      <c r="H6" s="57">
        <f>'EBF TJ'!H6*0.2777778</f>
        <v>0</v>
      </c>
      <c r="I6" s="57">
        <f>'EBF TJ'!I6*0.2777778</f>
        <v>0</v>
      </c>
      <c r="J6" s="57">
        <f>'EBF TJ'!J6*0.2777778</f>
        <v>0</v>
      </c>
      <c r="K6" s="26">
        <f>SUM(D6:J6)</f>
        <v>62510.546389732197</v>
      </c>
    </row>
    <row r="7" spans="2:18" ht="14.4" x14ac:dyDescent="0.3">
      <c r="B7" s="29" t="s">
        <v>128</v>
      </c>
      <c r="C7" s="60" t="s">
        <v>132</v>
      </c>
      <c r="D7" s="57">
        <f>'EBF TJ'!D7*0.2777778</f>
        <v>0</v>
      </c>
      <c r="E7" s="57">
        <f>'EBF TJ'!E7*0.2777778</f>
        <v>0</v>
      </c>
      <c r="F7" s="57">
        <f>'EBF TJ'!F7*0.2777778</f>
        <v>0</v>
      </c>
      <c r="G7" s="57">
        <f>'EBF TJ'!G7*0.2777778</f>
        <v>0</v>
      </c>
      <c r="H7" s="57">
        <f>'EBF TJ'!H7*0.2777778</f>
        <v>0</v>
      </c>
      <c r="I7" s="57">
        <f>'EBF TJ'!I7*0.2777778</f>
        <v>0</v>
      </c>
      <c r="J7" s="57">
        <f>'EBF TJ'!J7*0.2777778</f>
        <v>-1750.0001400000001</v>
      </c>
      <c r="K7" s="26"/>
    </row>
    <row r="8" spans="2:18" ht="14.4" x14ac:dyDescent="0.3">
      <c r="B8" s="55" t="s">
        <v>116</v>
      </c>
      <c r="C8" s="38" t="s">
        <v>117</v>
      </c>
      <c r="D8" s="38">
        <f>SUM(D5:D6)</f>
        <v>7676.0620029738002</v>
      </c>
      <c r="E8" s="38">
        <f t="shared" ref="E8:K8" si="0">SUM(E5:E6)</f>
        <v>59352.884748230397</v>
      </c>
      <c r="F8" s="38">
        <f t="shared" si="0"/>
        <v>16770.812452776001</v>
      </c>
      <c r="G8" s="38">
        <f>SUM(G5:G7)</f>
        <v>35.000002800000004</v>
      </c>
      <c r="H8" s="38">
        <f>SUM(H5:H7)</f>
        <v>529.00004232000003</v>
      </c>
      <c r="I8" s="38">
        <f>SUM(I5:I7)</f>
        <v>482270.01413715363</v>
      </c>
      <c r="J8" s="38">
        <f>SUM(J5+J6-J7)</f>
        <v>19084.812637896001</v>
      </c>
      <c r="K8" s="38">
        <f t="shared" si="0"/>
        <v>583968.58588414988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TJ'!J10*0.2777778</f>
        <v>-58.055560200000002</v>
      </c>
      <c r="K10" s="31"/>
    </row>
    <row r="11" spans="2:18" ht="14.4" x14ac:dyDescent="0.3">
      <c r="B11" s="29" t="s">
        <v>46</v>
      </c>
      <c r="C11" s="43" t="s">
        <v>57</v>
      </c>
      <c r="D11" s="131"/>
      <c r="E11" s="131">
        <f>'EBF TJ'!E11*0.2777778</f>
        <v>-2.0000001600000004</v>
      </c>
      <c r="F11" s="131">
        <f>'EBF TJ'!F11*0.2777778</f>
        <v>-16770.812452776001</v>
      </c>
      <c r="G11" s="131"/>
      <c r="H11" s="131"/>
      <c r="I11" s="131"/>
      <c r="J11" s="131"/>
      <c r="K11" s="131"/>
    </row>
    <row r="12" spans="2:18" x14ac:dyDescent="0.25">
      <c r="B12" s="29" t="s">
        <v>58</v>
      </c>
      <c r="C12" s="43" t="s">
        <v>138</v>
      </c>
      <c r="D12" s="30">
        <f>'EBF TJ'!D12*0.2777778</f>
        <v>-7676.1117252000004</v>
      </c>
      <c r="E12" s="30">
        <f>'EBF TJ'!E12*0.2777778</f>
        <v>-59354.884748390403</v>
      </c>
      <c r="F12" s="30">
        <f>'EBF TJ'!F12*0.2777778</f>
        <v>0</v>
      </c>
      <c r="G12" s="30">
        <f>'EBF TJ'!G12*0.2777778</f>
        <v>0</v>
      </c>
      <c r="H12" s="30">
        <f>'EBF TJ'!H12*0.2777778</f>
        <v>0</v>
      </c>
      <c r="I12" s="30">
        <f>'EBF TJ'!I12*0.2777778</f>
        <v>-482270.01413715363</v>
      </c>
      <c r="J12" s="30">
        <f>'EBF TJ'!J12*0.2777778</f>
        <v>0</v>
      </c>
      <c r="K12" s="30">
        <f>SUM(D12:J12)</f>
        <v>-549301.01061074401</v>
      </c>
    </row>
    <row r="13" spans="2:18" ht="14.4" x14ac:dyDescent="0.3">
      <c r="B13" s="23"/>
      <c r="C13" s="38" t="s">
        <v>59</v>
      </c>
      <c r="D13" s="58">
        <f>SUM(D10:D12)</f>
        <v>-7676.1117252000004</v>
      </c>
      <c r="E13" s="40">
        <f>SUM(E10:E12)</f>
        <v>-59356.884748550401</v>
      </c>
      <c r="F13" s="40"/>
      <c r="G13" s="40"/>
      <c r="H13" s="40"/>
      <c r="I13" s="40"/>
      <c r="J13" s="40">
        <f>SUM(J10:J12)</f>
        <v>-58.055560200000002</v>
      </c>
      <c r="K13" s="41">
        <f>SUM(K10:K12)</f>
        <v>-549301.01061074401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>
        <f>'EBF TJ'!D15*0.2777778</f>
        <v>0</v>
      </c>
      <c r="E15" s="32">
        <f>'EBF TJ'!E15*0.2777778</f>
        <v>1360.7089977456001</v>
      </c>
      <c r="F15" s="32">
        <f>'EBF TJ'!F15*0.2777778</f>
        <v>0</v>
      </c>
      <c r="G15" s="32">
        <f>'EBF TJ'!G15*0.2777778</f>
        <v>0</v>
      </c>
      <c r="H15" s="32">
        <f>'EBF TJ'!H15*0.2777778</f>
        <v>0</v>
      </c>
      <c r="I15" s="32">
        <f>'EBF TJ'!I15*0.2777778</f>
        <v>385680.271132197</v>
      </c>
      <c r="J15" s="32">
        <f>'EBF TJ'!J15*0.2777778</f>
        <v>6094.1204875295998</v>
      </c>
      <c r="K15" s="34">
        <f t="shared" ref="K15:K24" si="1">SUM(D15:J15)</f>
        <v>393135.1006174722</v>
      </c>
    </row>
    <row r="16" spans="2:18" x14ac:dyDescent="0.25">
      <c r="B16" s="29" t="s">
        <v>63</v>
      </c>
      <c r="C16" s="45" t="s">
        <v>64</v>
      </c>
      <c r="D16" s="32">
        <f>'EBF TJ'!D16*0.2777778</f>
        <v>0</v>
      </c>
      <c r="E16" s="32">
        <f>'EBF TJ'!E16*0.2777778</f>
        <v>854.6817350412</v>
      </c>
      <c r="F16" s="32">
        <f>'EBF TJ'!F16*0.2777778</f>
        <v>0</v>
      </c>
      <c r="G16" s="32">
        <f>'EBF TJ'!G16*0.2777778</f>
        <v>0</v>
      </c>
      <c r="H16" s="32">
        <f>'EBF TJ'!H16*0.2777778</f>
        <v>0</v>
      </c>
      <c r="I16" s="32">
        <f>'EBF TJ'!I16*0.2777778</f>
        <v>4175.1031117860002</v>
      </c>
      <c r="J16" s="32">
        <f>'EBF TJ'!J16*0.2777778</f>
        <v>2570.2302056183999</v>
      </c>
      <c r="K16" s="34">
        <f t="shared" si="1"/>
        <v>7600.0150524456003</v>
      </c>
    </row>
    <row r="17" spans="2:12" x14ac:dyDescent="0.25">
      <c r="B17" s="29" t="s">
        <v>65</v>
      </c>
      <c r="C17" s="45" t="s">
        <v>66</v>
      </c>
      <c r="D17" s="32">
        <f>'EBF TJ'!D17*0.2777778</f>
        <v>0</v>
      </c>
      <c r="E17" s="32">
        <f>'EBF TJ'!E17*0.2777778</f>
        <v>0</v>
      </c>
      <c r="F17" s="32">
        <f>'EBF TJ'!F17*0.2777778</f>
        <v>0</v>
      </c>
      <c r="G17" s="32">
        <f>'EBF TJ'!G17*0.2777778</f>
        <v>0</v>
      </c>
      <c r="H17" s="32">
        <f>'EBF TJ'!H17*0.2777778</f>
        <v>0</v>
      </c>
      <c r="I17" s="32">
        <f>'EBF TJ'!I17*0.2777778</f>
        <v>0</v>
      </c>
      <c r="J17" s="32">
        <f>'EBF TJ'!J17*0.2777778</f>
        <v>0</v>
      </c>
      <c r="K17" s="34">
        <f t="shared" si="1"/>
        <v>0</v>
      </c>
    </row>
    <row r="18" spans="2:12" s="151" customFormat="1" x14ac:dyDescent="0.25">
      <c r="B18" s="147" t="s">
        <v>133</v>
      </c>
      <c r="C18" s="148" t="s">
        <v>134</v>
      </c>
      <c r="D18" s="149">
        <f>'EBF TJ'!D18*0.2777778</f>
        <v>7676.2275585426005</v>
      </c>
      <c r="E18" s="149">
        <f>'EBF TJ'!E18*0.2777778</f>
        <v>2605.1202084096003</v>
      </c>
      <c r="F18" s="149">
        <f>'EBF TJ'!F18*0.2777778</f>
        <v>0</v>
      </c>
      <c r="G18" s="149">
        <f>'EBF TJ'!G18*0.2777778</f>
        <v>0</v>
      </c>
      <c r="H18" s="149">
        <f>'EBF TJ'!H18*0.2777778</f>
        <v>0</v>
      </c>
      <c r="I18" s="149">
        <f>'EBF TJ'!I18*0.2777778</f>
        <v>0</v>
      </c>
      <c r="J18" s="149">
        <f>'EBF TJ'!J18*0.2777778</f>
        <v>2861.5612011470998</v>
      </c>
      <c r="K18" s="150">
        <f t="shared" si="1"/>
        <v>13142.9089680993</v>
      </c>
    </row>
    <row r="19" spans="2:12" x14ac:dyDescent="0.25">
      <c r="B19" s="29" t="s">
        <v>135</v>
      </c>
      <c r="C19" s="45" t="s">
        <v>136</v>
      </c>
      <c r="D19" s="32">
        <f>'EBF TJ'!D19*0.2777778</f>
        <v>0</v>
      </c>
      <c r="E19" s="32">
        <f>'EBF TJ'!E19*0.2777778</f>
        <v>8781.4640358504003</v>
      </c>
      <c r="F19" s="32">
        <f>'EBF TJ'!F19*0.2777778</f>
        <v>0</v>
      </c>
      <c r="G19" s="32">
        <f>'EBF TJ'!G19*0.2777778</f>
        <v>0</v>
      </c>
      <c r="H19" s="32">
        <f>'EBF TJ'!H19*0.2777778</f>
        <v>0</v>
      </c>
      <c r="I19" s="32">
        <f>'EBF TJ'!I19*0.2777778</f>
        <v>0</v>
      </c>
      <c r="J19" s="32">
        <f>'EBF TJ'!J19*0.2777778</f>
        <v>150.60848427090019</v>
      </c>
      <c r="K19" s="34">
        <f t="shared" si="1"/>
        <v>8932.0725201213008</v>
      </c>
    </row>
    <row r="20" spans="2:12" x14ac:dyDescent="0.25">
      <c r="B20" s="29" t="s">
        <v>67</v>
      </c>
      <c r="C20" s="45" t="s">
        <v>137</v>
      </c>
      <c r="D20" s="32">
        <f>'EBF TJ'!D20*0.2777778</f>
        <v>0</v>
      </c>
      <c r="E20" s="32">
        <f>'EBF TJ'!E20*0.2777778</f>
        <v>2024.9482175514001</v>
      </c>
      <c r="F20" s="32">
        <f>'EBF TJ'!F20*0.2777778</f>
        <v>0</v>
      </c>
      <c r="G20" s="32">
        <f>'EBF TJ'!G20*0.2777778</f>
        <v>0</v>
      </c>
      <c r="H20" s="32">
        <f>'EBF TJ'!H20*0.2777778</f>
        <v>0</v>
      </c>
      <c r="I20" s="32">
        <f>'EBF TJ'!I20*0.2777778</f>
        <v>0</v>
      </c>
      <c r="J20" s="32">
        <f>'EBF TJ'!J20*0.2777778</f>
        <v>0</v>
      </c>
      <c r="K20" s="34">
        <f t="shared" si="1"/>
        <v>2024.9482175514001</v>
      </c>
    </row>
    <row r="21" spans="2:12" x14ac:dyDescent="0.25">
      <c r="B21" s="29" t="s">
        <v>68</v>
      </c>
      <c r="C21" s="45" t="s">
        <v>69</v>
      </c>
      <c r="D21" s="32">
        <f>'EBF TJ'!D21*0.2777778</f>
        <v>0</v>
      </c>
      <c r="E21" s="32">
        <f>'EBF TJ'!E21*0.2777778</f>
        <v>27879.403341463199</v>
      </c>
      <c r="F21" s="32">
        <f>'EBF TJ'!F21*0.2777778</f>
        <v>0</v>
      </c>
      <c r="G21" s="32">
        <f>'EBF TJ'!G21*0.2777778</f>
        <v>0</v>
      </c>
      <c r="H21" s="32">
        <f>'EBF TJ'!H21*0.2777778</f>
        <v>0</v>
      </c>
      <c r="I21" s="32">
        <f>'EBF TJ'!I21*0.2777778</f>
        <v>110.84084220060001</v>
      </c>
      <c r="J21" s="32">
        <f>'EBF TJ'!J21*0.2777778</f>
        <v>46.520003721600006</v>
      </c>
      <c r="K21" s="34">
        <f t="shared" si="1"/>
        <v>28036.764187385401</v>
      </c>
    </row>
    <row r="22" spans="2:12" x14ac:dyDescent="0.25">
      <c r="B22" s="29" t="s">
        <v>70</v>
      </c>
      <c r="C22" s="46" t="s">
        <v>71</v>
      </c>
      <c r="D22" s="32">
        <f>'EBF TJ'!D22*0.2777778</f>
        <v>0</v>
      </c>
      <c r="E22" s="32">
        <f>'EBF TJ'!E22*0.2777778</f>
        <v>2024.9482175514001</v>
      </c>
      <c r="F22" s="32">
        <f>'EBF TJ'!F22*0.2777778</f>
        <v>0</v>
      </c>
      <c r="G22" s="32">
        <f>'EBF TJ'!G22*0.2777778</f>
        <v>0</v>
      </c>
      <c r="H22" s="32">
        <f>'EBF TJ'!H22*0.2777778</f>
        <v>0</v>
      </c>
      <c r="I22" s="32">
        <f>'EBF TJ'!I22*0.2777778</f>
        <v>0</v>
      </c>
      <c r="J22" s="32">
        <f>'EBF TJ'!J22*0.2777778</f>
        <v>0</v>
      </c>
      <c r="K22" s="34">
        <f t="shared" si="1"/>
        <v>2024.9482175514001</v>
      </c>
    </row>
    <row r="23" spans="2:12" x14ac:dyDescent="0.25">
      <c r="B23" s="29" t="s">
        <v>83</v>
      </c>
      <c r="C23" s="45" t="s">
        <v>72</v>
      </c>
      <c r="D23" s="32">
        <f>'EBF TJ'!D23*0.2777778</f>
        <v>0</v>
      </c>
      <c r="E23" s="32">
        <f>'EBF TJ'!E23*0.2777778</f>
        <v>1195.6734289872002</v>
      </c>
      <c r="F23" s="32">
        <f>'EBF TJ'!F23*0.2777778</f>
        <v>0</v>
      </c>
      <c r="G23" s="32">
        <f>'EBF TJ'!G23*0.2777778</f>
        <v>0</v>
      </c>
      <c r="H23" s="32">
        <f>'EBF TJ'!H23*0.2777778</f>
        <v>0</v>
      </c>
      <c r="I23" s="32">
        <f>'EBF TJ'!I23*0.2777778</f>
        <v>0</v>
      </c>
      <c r="J23" s="32">
        <f>'EBF TJ'!J23*0.2777778</f>
        <v>0</v>
      </c>
      <c r="K23" s="76">
        <f t="shared" si="1"/>
        <v>1195.6734289872002</v>
      </c>
    </row>
    <row r="24" spans="2:12" x14ac:dyDescent="0.25">
      <c r="B24" s="29" t="s">
        <v>84</v>
      </c>
      <c r="C24" s="45" t="s">
        <v>73</v>
      </c>
      <c r="D24" s="32">
        <f>'EBF TJ'!D24*0.2777778</f>
        <v>0</v>
      </c>
      <c r="E24" s="32">
        <f>'EBF TJ'!E24*0.2777778</f>
        <v>12749.167686600002</v>
      </c>
      <c r="F24" s="32">
        <f>'EBF TJ'!F24*0.2777778</f>
        <v>0</v>
      </c>
      <c r="G24" s="32">
        <f>'EBF TJ'!G24*0.2777778</f>
        <v>0</v>
      </c>
      <c r="H24" s="32">
        <f>'EBF TJ'!H24*0.2777778</f>
        <v>0</v>
      </c>
      <c r="I24" s="32">
        <f>'EBF TJ'!I24*0.2777778</f>
        <v>0</v>
      </c>
      <c r="J24" s="32">
        <f>'EBF TJ'!J24*0.2777778</f>
        <v>0</v>
      </c>
      <c r="K24" s="77">
        <f t="shared" si="1"/>
        <v>12749.167686600002</v>
      </c>
    </row>
    <row r="25" spans="2:12" ht="14.4" x14ac:dyDescent="0.3">
      <c r="B25" s="55" t="s">
        <v>86</v>
      </c>
      <c r="C25" s="38" t="s">
        <v>118</v>
      </c>
      <c r="D25" s="36">
        <f t="shared" ref="D25:K25" si="2">SUM(D15:D24)</f>
        <v>7676.2275585426005</v>
      </c>
      <c r="E25" s="74">
        <f t="shared" si="2"/>
        <v>59476.115869200003</v>
      </c>
      <c r="F25" s="74"/>
      <c r="G25" s="74"/>
      <c r="H25" s="74"/>
      <c r="I25" s="74">
        <f>SUM(I15:I24)</f>
        <v>389966.21508618363</v>
      </c>
      <c r="J25" s="74">
        <f>SUM(J15:J24)</f>
        <v>11723.040382287601</v>
      </c>
      <c r="K25" s="75">
        <f t="shared" si="2"/>
        <v>468841.59889621375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163</v>
      </c>
      <c r="D37" s="13" t="s">
        <v>44</v>
      </c>
      <c r="E37" s="5" t="s">
        <v>162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0.43947549133545494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164</v>
      </c>
      <c r="D40" s="18">
        <f>D18/(D18+E18)</f>
        <v>0.7466168572973132</v>
      </c>
      <c r="E40" s="117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7">
        <f>D18/(D18+E18)</f>
        <v>0.7466168572973132</v>
      </c>
      <c r="E46" s="117"/>
      <c r="K46" s="120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165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166</v>
      </c>
    </row>
    <row r="48" spans="2:12" x14ac:dyDescent="0.25">
      <c r="B48" t="s">
        <v>133</v>
      </c>
      <c r="C48" t="s">
        <v>170</v>
      </c>
      <c r="J48" s="117">
        <v>1</v>
      </c>
      <c r="K48" s="120">
        <f>SUM(D48:J48)</f>
        <v>1</v>
      </c>
      <c r="L48" t="s">
        <v>171</v>
      </c>
    </row>
    <row r="49" spans="10:11" x14ac:dyDescent="0.25">
      <c r="J49" s="117"/>
      <c r="K49" s="120"/>
    </row>
    <row r="50" spans="10:11" x14ac:dyDescent="0.25">
      <c r="J50" s="117"/>
      <c r="K50" s="120"/>
    </row>
    <row r="51" spans="10:11" x14ac:dyDescent="0.25">
      <c r="J51" s="117"/>
      <c r="K51" s="120"/>
    </row>
    <row r="52" spans="10:11" x14ac:dyDescent="0.25">
      <c r="J52" s="117"/>
      <c r="K52" s="120"/>
    </row>
    <row r="53" spans="10:11" x14ac:dyDescent="0.25">
      <c r="J53" s="117"/>
      <c r="K53" s="120"/>
    </row>
    <row r="54" spans="10:11" x14ac:dyDescent="0.25">
      <c r="J54" s="117"/>
      <c r="K54" s="120"/>
    </row>
    <row r="55" spans="10:11" x14ac:dyDescent="0.25">
      <c r="J55" s="117"/>
      <c r="K55" s="120"/>
    </row>
    <row r="56" spans="10:11" x14ac:dyDescent="0.25">
      <c r="J56" s="117"/>
      <c r="K56" s="120"/>
    </row>
    <row r="57" spans="10:11" x14ac:dyDescent="0.25">
      <c r="J57" s="117"/>
      <c r="K57" s="120"/>
    </row>
    <row r="58" spans="10:11" x14ac:dyDescent="0.25">
      <c r="J58" s="117"/>
      <c r="K58" s="120"/>
    </row>
    <row r="59" spans="10:11" x14ac:dyDescent="0.25">
      <c r="J59" s="117"/>
      <c r="K59" s="120"/>
    </row>
    <row r="60" spans="10:11" x14ac:dyDescent="0.25">
      <c r="J60" s="117"/>
      <c r="K60" s="120"/>
    </row>
    <row r="61" spans="10:11" x14ac:dyDescent="0.25">
      <c r="J61" s="117"/>
      <c r="K61" s="120"/>
    </row>
    <row r="62" spans="10:11" x14ac:dyDescent="0.25">
      <c r="J62" s="117"/>
      <c r="K62" s="120"/>
    </row>
    <row r="63" spans="10:11" x14ac:dyDescent="0.25">
      <c r="J63" s="117"/>
      <c r="K63" s="120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honeticPr fontId="2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zoomScaleNormal="100" workbookViewId="0">
      <selection activeCell="O36" sqref="O36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4" max="14" width="5.44140625" customWidth="1"/>
  </cols>
  <sheetData>
    <row r="2" spans="2:16" ht="17.399999999999999" x14ac:dyDescent="0.3">
      <c r="B2" s="50" t="s">
        <v>102</v>
      </c>
      <c r="K2" s="50" t="s">
        <v>122</v>
      </c>
    </row>
    <row r="3" spans="2:16" ht="17.399999999999999" x14ac:dyDescent="0.3">
      <c r="K3" s="50" t="s">
        <v>123</v>
      </c>
    </row>
    <row r="4" spans="2:16" x14ac:dyDescent="0.25">
      <c r="B4" s="20" t="s">
        <v>120</v>
      </c>
    </row>
    <row r="14" spans="2:16" ht="17.399999999999999" x14ac:dyDescent="0.3">
      <c r="B14" s="50" t="s">
        <v>101</v>
      </c>
    </row>
    <row r="16" spans="2:16" x14ac:dyDescent="0.25">
      <c r="D16" s="51" t="s">
        <v>119</v>
      </c>
      <c r="E16" s="51"/>
      <c r="F16" s="51"/>
      <c r="G16" s="51"/>
      <c r="H16" s="51"/>
      <c r="I16" s="51"/>
      <c r="J16" s="51"/>
      <c r="K16" s="51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U52"/>
  <sheetViews>
    <sheetView topLeftCell="A12" zoomScale="96" zoomScaleNormal="96" workbookViewId="0">
      <selection activeCell="N37" sqref="N37"/>
    </sheetView>
  </sheetViews>
  <sheetFormatPr defaultRowHeight="13.2" x14ac:dyDescent="0.25"/>
  <cols>
    <col min="1" max="1" width="2" bestFit="1" customWidth="1"/>
    <col min="2" max="2" width="19.33203125" bestFit="1" customWidth="1"/>
    <col min="3" max="3" width="12.33203125" customWidth="1"/>
    <col min="4" max="4" width="18.77734375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6640625" bestFit="1" customWidth="1"/>
    <col min="10" max="10" width="13.6640625" customWidth="1"/>
    <col min="11" max="11" width="2" customWidth="1"/>
    <col min="12" max="12" width="11.6640625" bestFit="1" customWidth="1"/>
    <col min="13" max="13" width="7.109375" customWidth="1"/>
    <col min="14" max="14" width="21.44140625" bestFit="1" customWidth="1"/>
    <col min="15" max="15" width="36.88671875" bestFit="1" customWidth="1"/>
    <col min="16" max="16" width="6.109375" customWidth="1"/>
    <col min="17" max="17" width="11.5546875" customWidth="1"/>
    <col min="18" max="18" width="12.88671875" bestFit="1" customWidth="1"/>
    <col min="19" max="19" width="13.33203125" bestFit="1" customWidth="1"/>
    <col min="20" max="20" width="19.44140625" bestFit="1" customWidth="1"/>
  </cols>
  <sheetData>
    <row r="1" spans="2:20" ht="28.8" x14ac:dyDescent="0.3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0" ht="15.6" x14ac:dyDescent="0.3">
      <c r="B2" s="7"/>
      <c r="C2" s="7" t="str">
        <f>EBF!D2</f>
        <v>COA</v>
      </c>
      <c r="D2" s="7" t="str">
        <f>EBF!D3</f>
        <v>Coal</v>
      </c>
      <c r="E2" s="7" t="s">
        <v>167</v>
      </c>
      <c r="G2" s="7" t="str">
        <f>EBF!P2</f>
        <v>TH$2022</v>
      </c>
      <c r="L2" s="65" t="s">
        <v>14</v>
      </c>
      <c r="M2" s="65"/>
      <c r="N2" s="66"/>
      <c r="O2" s="66"/>
      <c r="P2" s="66"/>
      <c r="Q2" s="66"/>
      <c r="R2" s="66"/>
      <c r="S2" s="66"/>
      <c r="T2" s="66"/>
    </row>
    <row r="3" spans="2:20" ht="15.6" x14ac:dyDescent="0.3">
      <c r="C3" t="s">
        <v>45</v>
      </c>
      <c r="D3" t="s">
        <v>162</v>
      </c>
      <c r="E3" s="7" t="s">
        <v>167</v>
      </c>
      <c r="G3" s="7" t="str">
        <f>EBF!P2</f>
        <v>TH$2022</v>
      </c>
      <c r="L3" s="67" t="s">
        <v>7</v>
      </c>
      <c r="M3" s="68" t="s">
        <v>30</v>
      </c>
      <c r="N3" s="67" t="s">
        <v>0</v>
      </c>
      <c r="O3" s="67" t="s">
        <v>3</v>
      </c>
      <c r="P3" s="67" t="s">
        <v>4</v>
      </c>
      <c r="Q3" s="67" t="s">
        <v>8</v>
      </c>
      <c r="R3" s="67" t="s">
        <v>9</v>
      </c>
      <c r="S3" s="67" t="s">
        <v>10</v>
      </c>
      <c r="T3" s="67" t="s">
        <v>12</v>
      </c>
    </row>
    <row r="4" spans="2:20" ht="22.2" thickBot="1" x14ac:dyDescent="0.35">
      <c r="C4" s="161" t="s">
        <v>267</v>
      </c>
      <c r="D4" s="1" t="s">
        <v>265</v>
      </c>
      <c r="E4" s="81" t="s">
        <v>167</v>
      </c>
      <c r="G4" s="7" t="str">
        <f>EBF!P$2</f>
        <v>TH$2022</v>
      </c>
      <c r="L4" s="69" t="s">
        <v>37</v>
      </c>
      <c r="M4" s="69" t="s">
        <v>31</v>
      </c>
      <c r="N4" s="69" t="s">
        <v>26</v>
      </c>
      <c r="O4" s="69" t="s">
        <v>27</v>
      </c>
      <c r="P4" s="69" t="s">
        <v>4</v>
      </c>
      <c r="Q4" s="69" t="s">
        <v>40</v>
      </c>
      <c r="R4" s="69" t="s">
        <v>41</v>
      </c>
      <c r="S4" s="69" t="s">
        <v>28</v>
      </c>
      <c r="T4" s="69" t="s">
        <v>29</v>
      </c>
    </row>
    <row r="5" spans="2:20" ht="15.6" x14ac:dyDescent="0.3">
      <c r="C5" s="162"/>
      <c r="D5" s="162"/>
      <c r="E5" s="81"/>
      <c r="F5" s="162"/>
      <c r="G5" s="7"/>
      <c r="L5" s="66" t="s">
        <v>74</v>
      </c>
      <c r="M5" s="70"/>
      <c r="N5" s="66" t="s">
        <v>153</v>
      </c>
      <c r="O5" s="66" t="s">
        <v>174</v>
      </c>
      <c r="P5" s="66" t="s">
        <v>167</v>
      </c>
      <c r="Q5" s="66" t="s">
        <v>180</v>
      </c>
      <c r="R5" s="66"/>
      <c r="S5" s="66"/>
      <c r="T5" s="66"/>
    </row>
    <row r="6" spans="2:20" ht="15.6" x14ac:dyDescent="0.3">
      <c r="C6" s="162"/>
      <c r="D6" s="162"/>
      <c r="E6" s="81"/>
      <c r="F6" s="162"/>
      <c r="G6" s="7"/>
      <c r="L6" s="66" t="s">
        <v>74</v>
      </c>
      <c r="M6" s="70"/>
      <c r="N6" s="66" t="s">
        <v>154</v>
      </c>
      <c r="O6" s="66" t="s">
        <v>175</v>
      </c>
      <c r="P6" s="66" t="s">
        <v>167</v>
      </c>
      <c r="Q6" s="66" t="s">
        <v>180</v>
      </c>
      <c r="R6" s="66"/>
      <c r="S6" s="66"/>
      <c r="T6" s="66"/>
    </row>
    <row r="7" spans="2:20" ht="15.6" x14ac:dyDescent="0.3">
      <c r="C7" s="162" t="s">
        <v>275</v>
      </c>
      <c r="D7" s="162" t="s">
        <v>142</v>
      </c>
      <c r="E7" s="81" t="s">
        <v>167</v>
      </c>
      <c r="F7" s="162"/>
      <c r="G7" s="7" t="s">
        <v>125</v>
      </c>
      <c r="L7" s="66" t="s">
        <v>74</v>
      </c>
      <c r="M7" s="70"/>
      <c r="N7" s="66" t="s">
        <v>172</v>
      </c>
      <c r="O7" s="66" t="s">
        <v>176</v>
      </c>
      <c r="P7" s="66" t="s">
        <v>167</v>
      </c>
      <c r="Q7" s="66" t="s">
        <v>180</v>
      </c>
      <c r="R7" s="66"/>
      <c r="S7" s="66"/>
      <c r="T7" s="66"/>
    </row>
    <row r="8" spans="2:20" ht="15.6" x14ac:dyDescent="0.3">
      <c r="C8" s="162" t="s">
        <v>139</v>
      </c>
      <c r="D8" s="162" t="s">
        <v>141</v>
      </c>
      <c r="E8" s="81" t="s">
        <v>167</v>
      </c>
      <c r="F8" s="162"/>
      <c r="G8" s="7" t="s">
        <v>125</v>
      </c>
      <c r="L8" s="66" t="s">
        <v>74</v>
      </c>
      <c r="M8" s="70"/>
      <c r="N8" s="160" t="s">
        <v>264</v>
      </c>
      <c r="O8" s="160" t="s">
        <v>272</v>
      </c>
      <c r="P8" s="66" t="s">
        <v>167</v>
      </c>
      <c r="Q8" s="66" t="s">
        <v>180</v>
      </c>
      <c r="R8" s="66"/>
      <c r="S8" s="66"/>
      <c r="T8" s="66"/>
    </row>
    <row r="9" spans="2:20" ht="15.6" x14ac:dyDescent="0.3">
      <c r="C9" s="162" t="s">
        <v>131</v>
      </c>
      <c r="D9" s="162" t="s">
        <v>124</v>
      </c>
      <c r="E9" s="81" t="s">
        <v>167</v>
      </c>
      <c r="F9" s="162"/>
      <c r="G9" s="7" t="s">
        <v>125</v>
      </c>
      <c r="L9" s="66"/>
      <c r="M9" s="70"/>
      <c r="N9" s="160"/>
      <c r="O9" s="160"/>
      <c r="P9" s="66"/>
      <c r="Q9" s="66"/>
      <c r="R9" s="66"/>
      <c r="S9" s="66"/>
      <c r="T9" s="66"/>
    </row>
    <row r="10" spans="2:20" s="162" customFormat="1" x14ac:dyDescent="0.25">
      <c r="C10" s="162" t="s">
        <v>276</v>
      </c>
      <c r="D10" s="162" t="s">
        <v>277</v>
      </c>
      <c r="E10" s="162" t="s">
        <v>167</v>
      </c>
      <c r="G10" s="162" t="s">
        <v>125</v>
      </c>
      <c r="L10" s="163" t="s">
        <v>74</v>
      </c>
      <c r="M10" s="163"/>
      <c r="N10" s="163" t="s">
        <v>278</v>
      </c>
      <c r="O10" s="163" t="s">
        <v>279</v>
      </c>
      <c r="P10" s="163" t="s">
        <v>167</v>
      </c>
      <c r="Q10" s="66" t="s">
        <v>180</v>
      </c>
      <c r="R10" s="163"/>
      <c r="S10" s="163"/>
      <c r="T10" s="163"/>
    </row>
    <row r="11" spans="2:20" s="162" customFormat="1" x14ac:dyDescent="0.25">
      <c r="L11" s="163" t="s">
        <v>74</v>
      </c>
      <c r="M11" s="163"/>
      <c r="N11" s="163" t="s">
        <v>280</v>
      </c>
      <c r="O11" s="163" t="s">
        <v>281</v>
      </c>
      <c r="P11" s="163" t="s">
        <v>167</v>
      </c>
      <c r="Q11" s="66" t="s">
        <v>180</v>
      </c>
      <c r="R11" s="163"/>
      <c r="S11" s="163"/>
      <c r="T11" s="163"/>
    </row>
    <row r="12" spans="2:20" s="162" customFormat="1" x14ac:dyDescent="0.25">
      <c r="L12" s="163" t="s">
        <v>74</v>
      </c>
      <c r="M12" s="163"/>
      <c r="N12" s="163" t="s">
        <v>282</v>
      </c>
      <c r="O12" s="163" t="s">
        <v>283</v>
      </c>
      <c r="P12" s="163" t="s">
        <v>167</v>
      </c>
      <c r="Q12" s="66" t="s">
        <v>180</v>
      </c>
      <c r="R12" s="163"/>
      <c r="S12" s="163"/>
      <c r="T12" s="163"/>
    </row>
    <row r="13" spans="2:20" s="162" customFormat="1" x14ac:dyDescent="0.25">
      <c r="L13" s="163" t="s">
        <v>74</v>
      </c>
      <c r="M13" s="163"/>
      <c r="N13" s="163" t="s">
        <v>284</v>
      </c>
      <c r="O13" s="163" t="s">
        <v>124</v>
      </c>
      <c r="P13" s="163" t="s">
        <v>167</v>
      </c>
      <c r="Q13" s="66" t="s">
        <v>180</v>
      </c>
      <c r="R13" s="163"/>
      <c r="S13" s="163"/>
      <c r="T13" s="163"/>
    </row>
    <row r="14" spans="2:20" s="162" customFormat="1" x14ac:dyDescent="0.25">
      <c r="L14" s="163" t="s">
        <v>74</v>
      </c>
      <c r="M14" s="163"/>
      <c r="N14" s="163" t="s">
        <v>285</v>
      </c>
      <c r="O14" s="163" t="s">
        <v>286</v>
      </c>
      <c r="P14" s="163" t="s">
        <v>167</v>
      </c>
      <c r="Q14" s="66" t="s">
        <v>180</v>
      </c>
      <c r="R14" s="163"/>
      <c r="S14" s="163"/>
      <c r="T14" s="163"/>
    </row>
    <row r="15" spans="2:20" x14ac:dyDescent="0.25">
      <c r="L15" s="163" t="s">
        <v>46</v>
      </c>
      <c r="M15" s="163"/>
      <c r="N15" s="163" t="s">
        <v>173</v>
      </c>
      <c r="O15" s="163" t="s">
        <v>287</v>
      </c>
      <c r="P15" s="163" t="s">
        <v>167</v>
      </c>
      <c r="Q15" s="66" t="s">
        <v>180</v>
      </c>
      <c r="R15" s="66"/>
      <c r="S15" s="66"/>
      <c r="T15" s="66"/>
    </row>
    <row r="16" spans="2:20" x14ac:dyDescent="0.25">
      <c r="L16" s="163"/>
      <c r="M16" s="163"/>
      <c r="N16" s="163"/>
      <c r="O16" s="163"/>
      <c r="P16" s="163"/>
      <c r="Q16" s="66"/>
      <c r="R16" s="66"/>
      <c r="S16" s="66"/>
      <c r="T16" s="66"/>
    </row>
    <row r="17" spans="2:20" x14ac:dyDescent="0.25">
      <c r="L17" s="66" t="s">
        <v>82</v>
      </c>
      <c r="M17" s="70"/>
      <c r="N17" s="66" t="s">
        <v>178</v>
      </c>
      <c r="O17" s="66" t="s">
        <v>258</v>
      </c>
      <c r="P17" s="66" t="s">
        <v>167</v>
      </c>
      <c r="Q17" s="66" t="s">
        <v>180</v>
      </c>
      <c r="R17" s="66"/>
      <c r="S17" s="66"/>
      <c r="T17" s="66"/>
    </row>
    <row r="18" spans="2:20" x14ac:dyDescent="0.25">
      <c r="L18" s="66" t="s">
        <v>82</v>
      </c>
      <c r="M18" s="70"/>
      <c r="N18" s="66" t="s">
        <v>173</v>
      </c>
      <c r="O18" s="66" t="s">
        <v>257</v>
      </c>
      <c r="P18" s="66" t="s">
        <v>167</v>
      </c>
      <c r="Q18" s="66" t="s">
        <v>180</v>
      </c>
      <c r="R18" s="66"/>
      <c r="S18" s="66"/>
      <c r="T18" s="66"/>
    </row>
    <row r="19" spans="2:20" x14ac:dyDescent="0.25">
      <c r="L19" s="66" t="s">
        <v>74</v>
      </c>
      <c r="M19" s="70"/>
      <c r="N19" s="66" t="s">
        <v>246</v>
      </c>
      <c r="O19" s="66" t="s">
        <v>253</v>
      </c>
      <c r="P19" s="66" t="s">
        <v>167</v>
      </c>
      <c r="Q19" s="66" t="s">
        <v>180</v>
      </c>
      <c r="R19" s="66"/>
      <c r="S19" s="66"/>
      <c r="T19" s="66"/>
    </row>
    <row r="20" spans="2:20" x14ac:dyDescent="0.25">
      <c r="L20" s="66" t="s">
        <v>82</v>
      </c>
      <c r="M20" s="70"/>
      <c r="N20" s="66" t="s">
        <v>254</v>
      </c>
      <c r="O20" s="66" t="s">
        <v>255</v>
      </c>
      <c r="P20" s="66" t="s">
        <v>167</v>
      </c>
      <c r="Q20" s="66" t="s">
        <v>180</v>
      </c>
      <c r="R20" s="66"/>
      <c r="S20" s="66"/>
      <c r="T20" s="66"/>
    </row>
    <row r="21" spans="2:20" x14ac:dyDescent="0.25">
      <c r="L21" s="66" t="s">
        <v>82</v>
      </c>
      <c r="M21" s="70"/>
      <c r="N21" s="66" t="s">
        <v>247</v>
      </c>
      <c r="O21" s="66" t="s">
        <v>256</v>
      </c>
      <c r="P21" s="66" t="s">
        <v>167</v>
      </c>
      <c r="Q21" s="66" t="s">
        <v>180</v>
      </c>
      <c r="R21" s="66"/>
      <c r="S21" s="66"/>
      <c r="T21" s="66"/>
    </row>
    <row r="22" spans="2:20" x14ac:dyDescent="0.25">
      <c r="L22" s="66"/>
      <c r="M22" s="70"/>
      <c r="N22" s="66"/>
      <c r="O22" s="66"/>
      <c r="P22" s="66"/>
      <c r="Q22" s="66"/>
      <c r="R22" s="66"/>
      <c r="S22" s="66"/>
      <c r="T22" s="66"/>
    </row>
    <row r="23" spans="2:20" x14ac:dyDescent="0.25">
      <c r="L23" s="1"/>
      <c r="N23" s="1"/>
      <c r="O23" s="1"/>
      <c r="P23" s="1"/>
      <c r="Q23" s="1"/>
      <c r="R23" s="1"/>
      <c r="S23" s="1"/>
      <c r="T23" s="1"/>
    </row>
    <row r="24" spans="2:20" x14ac:dyDescent="0.25">
      <c r="F24" s="3" t="s">
        <v>13</v>
      </c>
      <c r="H24" s="3"/>
      <c r="L24" s="65" t="s">
        <v>15</v>
      </c>
      <c r="M24" s="65"/>
      <c r="N24" s="70"/>
      <c r="O24" s="70"/>
      <c r="P24" s="70"/>
      <c r="Q24" s="70"/>
      <c r="R24" s="70"/>
      <c r="S24" s="70"/>
      <c r="T24" s="70"/>
    </row>
    <row r="25" spans="2:20" x14ac:dyDescent="0.25">
      <c r="B25" s="2" t="s">
        <v>1</v>
      </c>
      <c r="C25" s="10" t="s">
        <v>5</v>
      </c>
      <c r="D25" s="2" t="s">
        <v>6</v>
      </c>
      <c r="E25" s="2" t="s">
        <v>97</v>
      </c>
      <c r="F25" s="2" t="s">
        <v>8</v>
      </c>
      <c r="G25" s="64" t="s">
        <v>34</v>
      </c>
      <c r="H25" s="64" t="s">
        <v>35</v>
      </c>
      <c r="I25" s="64" t="s">
        <v>80</v>
      </c>
      <c r="J25" s="78" t="s">
        <v>168</v>
      </c>
      <c r="L25" s="67" t="s">
        <v>11</v>
      </c>
      <c r="M25" s="68" t="s">
        <v>30</v>
      </c>
      <c r="N25" s="67" t="s">
        <v>1</v>
      </c>
      <c r="O25" s="67" t="s">
        <v>2</v>
      </c>
      <c r="P25" s="67" t="s">
        <v>16</v>
      </c>
      <c r="Q25" s="67" t="s">
        <v>17</v>
      </c>
      <c r="R25" s="67" t="s">
        <v>18</v>
      </c>
      <c r="S25" s="67" t="s">
        <v>19</v>
      </c>
      <c r="T25" s="67" t="s">
        <v>20</v>
      </c>
    </row>
    <row r="26" spans="2:20" ht="21.6" thickBot="1" x14ac:dyDescent="0.3">
      <c r="B26" s="9" t="s">
        <v>39</v>
      </c>
      <c r="C26" s="9" t="s">
        <v>32</v>
      </c>
      <c r="D26" s="9" t="s">
        <v>33</v>
      </c>
      <c r="E26" s="9"/>
      <c r="F26" s="9"/>
      <c r="G26" s="9" t="s">
        <v>36</v>
      </c>
      <c r="H26" s="9" t="s">
        <v>89</v>
      </c>
      <c r="I26" s="9" t="s">
        <v>88</v>
      </c>
      <c r="J26" s="79" t="s">
        <v>169</v>
      </c>
      <c r="L26" s="69" t="s">
        <v>38</v>
      </c>
      <c r="M26" s="69" t="s">
        <v>31</v>
      </c>
      <c r="N26" s="69" t="s">
        <v>21</v>
      </c>
      <c r="O26" s="69" t="s">
        <v>22</v>
      </c>
      <c r="P26" s="69" t="s">
        <v>23</v>
      </c>
      <c r="Q26" s="69" t="s">
        <v>24</v>
      </c>
      <c r="R26" s="69" t="s">
        <v>43</v>
      </c>
      <c r="S26" s="69" t="s">
        <v>42</v>
      </c>
      <c r="T26" s="69" t="s">
        <v>25</v>
      </c>
    </row>
    <row r="27" spans="2:20" ht="21.6" thickBot="1" x14ac:dyDescent="0.3">
      <c r="B27" s="9" t="s">
        <v>87</v>
      </c>
      <c r="C27" s="8"/>
      <c r="D27" s="8"/>
      <c r="E27" s="8"/>
      <c r="F27" s="8"/>
      <c r="G27" s="8" t="str">
        <f>$E$2</f>
        <v>GWh</v>
      </c>
      <c r="H27" s="8" t="s">
        <v>242</v>
      </c>
      <c r="I27" s="8" t="str">
        <f>$E$2</f>
        <v>GWh</v>
      </c>
      <c r="J27" s="80"/>
      <c r="L27" s="69" t="s">
        <v>81</v>
      </c>
      <c r="M27" s="71"/>
      <c r="N27" s="71"/>
      <c r="O27" s="71"/>
      <c r="P27" s="71"/>
      <c r="Q27" s="71"/>
      <c r="R27" s="71"/>
      <c r="S27" s="71"/>
      <c r="T27" s="71"/>
    </row>
    <row r="28" spans="2:20" x14ac:dyDescent="0.25">
      <c r="B28" s="66" t="str">
        <f>N28</f>
        <v>MINCOA</v>
      </c>
      <c r="C28" s="1"/>
      <c r="D28" s="66" t="str">
        <f>N5</f>
        <v>MANCOALMIN</v>
      </c>
      <c r="E28" s="1">
        <v>2022</v>
      </c>
      <c r="F28" s="1" t="s">
        <v>103</v>
      </c>
      <c r="G28" s="48">
        <v>2673000</v>
      </c>
      <c r="H28" s="49">
        <v>4.5449999999999999</v>
      </c>
      <c r="I28" s="91">
        <f>EBF!D5</f>
        <v>4518.4003614720004</v>
      </c>
      <c r="J28" s="121">
        <v>8.76</v>
      </c>
      <c r="L28" s="66" t="str">
        <f>EBF!$B$5</f>
        <v>MIN</v>
      </c>
      <c r="M28" s="70"/>
      <c r="N28" s="70" t="str">
        <f>$L$28&amp;$C$2</f>
        <v>MINCOA</v>
      </c>
      <c r="O28" s="72" t="str">
        <f>"Domestic Supply of "&amp;$D$2&amp;" "</f>
        <v xml:space="preserve">Domestic Supply of Coal </v>
      </c>
      <c r="P28" s="70" t="s">
        <v>167</v>
      </c>
      <c r="Q28" s="70"/>
      <c r="R28" s="70"/>
      <c r="S28" s="70"/>
      <c r="T28" s="70"/>
    </row>
    <row r="29" spans="2:20" x14ac:dyDescent="0.25">
      <c r="B29" s="66" t="str">
        <f t="shared" ref="B29:B30" si="0">N29</f>
        <v>IMPCOA</v>
      </c>
      <c r="C29" s="1"/>
      <c r="D29" s="66" t="str">
        <f>N6</f>
        <v>MANCOALIMP</v>
      </c>
      <c r="E29" s="1">
        <v>2022</v>
      </c>
      <c r="F29" s="1" t="s">
        <v>103</v>
      </c>
      <c r="G29" s="62"/>
      <c r="H29" s="63">
        <v>21.004999999999999</v>
      </c>
      <c r="I29" s="92">
        <f>EBF!D6</f>
        <v>3157.6616415018002</v>
      </c>
      <c r="J29" s="121">
        <v>8.76</v>
      </c>
      <c r="L29" s="70" t="str">
        <f>EBF!$B$6</f>
        <v>IMP</v>
      </c>
      <c r="M29" s="70"/>
      <c r="N29" s="70" t="str">
        <f>$L$29&amp;$C$2</f>
        <v>IMPCOA</v>
      </c>
      <c r="O29" s="72" t="str">
        <f>"Import of "&amp;$D$2&amp;" "</f>
        <v xml:space="preserve">Import of Coal </v>
      </c>
      <c r="P29" s="70" t="s">
        <v>167</v>
      </c>
      <c r="Q29" s="70"/>
      <c r="R29" s="70"/>
      <c r="S29" s="70"/>
      <c r="T29" s="70"/>
    </row>
    <row r="30" spans="2:20" x14ac:dyDescent="0.25">
      <c r="B30" s="66" t="str">
        <f t="shared" si="0"/>
        <v>IMPOIL</v>
      </c>
      <c r="C30" s="1"/>
      <c r="D30" s="66" t="str">
        <f t="shared" ref="D30" si="1">N7</f>
        <v>MANOILIMP</v>
      </c>
      <c r="E30" s="1">
        <v>2022</v>
      </c>
      <c r="F30" s="1" t="s">
        <v>103</v>
      </c>
      <c r="H30" s="49">
        <v>29.234999999999999</v>
      </c>
      <c r="I30" s="92">
        <f>EBF!E18</f>
        <v>2605.1202084096003</v>
      </c>
      <c r="J30" s="121">
        <v>8.76</v>
      </c>
      <c r="L30" t="str">
        <f>EBF!B6</f>
        <v>IMP</v>
      </c>
      <c r="N30" s="70" t="str">
        <f>$L$30&amp;$C$3</f>
        <v>IMPOIL</v>
      </c>
      <c r="O30" s="72" t="str">
        <f>"Import of "&amp;$D$3&amp;" "</f>
        <v xml:space="preserve">Import of Oil </v>
      </c>
      <c r="P30" t="s">
        <v>167</v>
      </c>
    </row>
    <row r="31" spans="2:20" x14ac:dyDescent="0.25">
      <c r="B31" s="66" t="str">
        <f>N8</f>
        <v>GRIDELC</v>
      </c>
      <c r="C31" s="70"/>
      <c r="D31" s="160" t="s">
        <v>46</v>
      </c>
      <c r="E31" s="1">
        <v>2022</v>
      </c>
      <c r="F31" s="1" t="s">
        <v>103</v>
      </c>
      <c r="H31" s="49">
        <v>100</v>
      </c>
      <c r="I31" s="92">
        <f>EBF!J18</f>
        <v>2861.5612011470998</v>
      </c>
      <c r="J31" s="121">
        <v>8.76</v>
      </c>
      <c r="L31" s="162"/>
      <c r="M31" s="162"/>
      <c r="N31" s="163"/>
      <c r="O31" s="164"/>
      <c r="P31" s="162"/>
    </row>
    <row r="32" spans="2:20" x14ac:dyDescent="0.25">
      <c r="B32" s="66"/>
      <c r="C32" s="70"/>
      <c r="D32" s="160"/>
      <c r="E32" s="1"/>
      <c r="F32" s="1"/>
      <c r="H32" s="49"/>
      <c r="I32" s="92"/>
      <c r="J32" s="121"/>
      <c r="L32" s="162"/>
      <c r="M32" s="162"/>
      <c r="N32" s="163"/>
      <c r="O32" s="164"/>
      <c r="P32" s="162"/>
    </row>
    <row r="33" spans="2:15" x14ac:dyDescent="0.25">
      <c r="B33" s="66"/>
      <c r="C33" s="70"/>
      <c r="D33" s="160"/>
      <c r="E33" s="1"/>
      <c r="F33" s="1"/>
      <c r="H33" s="49"/>
      <c r="I33" s="92"/>
      <c r="J33" s="121"/>
      <c r="N33" s="70"/>
      <c r="O33" s="72"/>
    </row>
    <row r="34" spans="2:15" x14ac:dyDescent="0.25">
      <c r="B34" s="66"/>
      <c r="C34" s="70"/>
      <c r="D34" s="160"/>
      <c r="E34" s="1"/>
      <c r="F34" s="1"/>
      <c r="H34" s="49"/>
      <c r="I34" s="92"/>
      <c r="J34" s="121"/>
      <c r="N34" s="70"/>
      <c r="O34" s="72"/>
    </row>
    <row r="35" spans="2:15" x14ac:dyDescent="0.25">
      <c r="B35" s="66"/>
      <c r="C35" s="70"/>
      <c r="D35" s="160"/>
      <c r="E35" s="1"/>
      <c r="F35" s="1"/>
      <c r="H35" s="49"/>
      <c r="I35" s="92"/>
      <c r="J35" s="121"/>
      <c r="N35" s="70"/>
      <c r="O35" s="72"/>
    </row>
    <row r="36" spans="2:15" x14ac:dyDescent="0.25">
      <c r="B36" s="66"/>
      <c r="C36" s="70"/>
      <c r="D36" s="160"/>
      <c r="E36" s="1"/>
      <c r="F36" s="1"/>
      <c r="H36" s="49"/>
      <c r="I36" s="92"/>
      <c r="J36" s="121"/>
      <c r="N36" s="70"/>
      <c r="O36" s="72"/>
    </row>
    <row r="37" spans="2:15" x14ac:dyDescent="0.25">
      <c r="B37" s="66"/>
      <c r="C37" s="70"/>
      <c r="D37" s="160"/>
      <c r="E37" s="1"/>
      <c r="F37" s="1"/>
      <c r="H37" s="49"/>
      <c r="I37" s="92"/>
      <c r="J37" s="121"/>
      <c r="N37" s="70"/>
      <c r="O37" s="72"/>
    </row>
    <row r="38" spans="2:15" x14ac:dyDescent="0.25">
      <c r="B38" s="66"/>
      <c r="C38" s="70"/>
      <c r="D38" s="160"/>
      <c r="E38" s="1"/>
      <c r="F38" s="1"/>
      <c r="H38" s="49"/>
      <c r="I38" s="92"/>
      <c r="J38" s="121"/>
      <c r="N38" s="70"/>
      <c r="O38" s="72"/>
    </row>
    <row r="39" spans="2:15" x14ac:dyDescent="0.25">
      <c r="B39" s="66"/>
      <c r="C39" s="70"/>
      <c r="D39" s="160"/>
      <c r="E39" s="1"/>
      <c r="F39" s="1"/>
      <c r="H39" s="49"/>
      <c r="I39" s="92"/>
      <c r="J39" s="121"/>
      <c r="N39" s="70"/>
      <c r="O39" s="72"/>
    </row>
    <row r="40" spans="2:15" x14ac:dyDescent="0.25">
      <c r="B40" s="66"/>
      <c r="C40" s="70"/>
      <c r="D40" s="160"/>
      <c r="E40" s="1"/>
      <c r="F40" s="1"/>
      <c r="H40" s="49"/>
      <c r="I40" s="92"/>
      <c r="J40" s="121"/>
      <c r="N40" s="70"/>
      <c r="O40" s="72"/>
    </row>
    <row r="41" spans="2:15" x14ac:dyDescent="0.25">
      <c r="B41" s="66"/>
      <c r="C41" s="70"/>
      <c r="D41" s="160"/>
      <c r="E41" s="1"/>
      <c r="F41" s="1"/>
      <c r="H41" s="49"/>
      <c r="I41" s="92"/>
      <c r="J41" s="121"/>
      <c r="N41" s="70"/>
      <c r="O41" s="72"/>
    </row>
    <row r="42" spans="2:15" x14ac:dyDescent="0.25">
      <c r="B42" s="66"/>
      <c r="D42" s="66"/>
      <c r="E42" s="1"/>
      <c r="F42" s="1"/>
      <c r="H42" s="49"/>
      <c r="I42" s="92"/>
      <c r="J42" s="121"/>
      <c r="N42" s="70"/>
      <c r="O42" s="72"/>
    </row>
    <row r="43" spans="2:15" x14ac:dyDescent="0.25">
      <c r="B43" s="66"/>
      <c r="D43" s="66"/>
      <c r="E43" s="1"/>
      <c r="F43" s="1"/>
      <c r="H43" s="49"/>
      <c r="I43" s="92"/>
      <c r="J43" s="121"/>
      <c r="N43" s="70"/>
      <c r="O43" s="72"/>
    </row>
    <row r="44" spans="2:15" x14ac:dyDescent="0.25">
      <c r="B44" s="66" t="str">
        <f>N30</f>
        <v>IMPOIL</v>
      </c>
      <c r="D44" s="66" t="str">
        <f>N20</f>
        <v>CONMDRIVE</v>
      </c>
      <c r="E44" s="1">
        <v>2022</v>
      </c>
      <c r="F44" s="1"/>
      <c r="H44" s="49">
        <f>H30</f>
        <v>29.234999999999999</v>
      </c>
      <c r="I44" s="92">
        <f>EBF!E19</f>
        <v>8781.4640358504003</v>
      </c>
      <c r="J44" s="121">
        <v>8.76</v>
      </c>
      <c r="N44" s="70"/>
      <c r="O44" s="72"/>
    </row>
    <row r="45" spans="2:15" x14ac:dyDescent="0.25">
      <c r="B45" s="66" t="s">
        <v>264</v>
      </c>
      <c r="D45" s="66" t="str">
        <f>N21</f>
        <v>CONELC</v>
      </c>
      <c r="E45" s="1">
        <v>2022</v>
      </c>
      <c r="F45" s="1"/>
      <c r="H45" s="49">
        <f>H31</f>
        <v>100</v>
      </c>
      <c r="I45" s="92">
        <f>EBF!J19</f>
        <v>150.60848427090019</v>
      </c>
      <c r="J45" s="121">
        <v>8.76</v>
      </c>
      <c r="N45" s="70"/>
      <c r="O45" s="72"/>
    </row>
    <row r="47" spans="2:15" x14ac:dyDescent="0.25">
      <c r="B47" s="48"/>
      <c r="C47" s="1" t="s">
        <v>99</v>
      </c>
    </row>
    <row r="48" spans="2:15" x14ac:dyDescent="0.25">
      <c r="B48" s="47"/>
      <c r="C48" s="1" t="s">
        <v>100</v>
      </c>
    </row>
    <row r="50" spans="1:21" s="1" customForma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</row>
    <row r="51" spans="1:21" x14ac:dyDescent="0.25">
      <c r="U51" s="1"/>
    </row>
    <row r="52" spans="1:21" x14ac:dyDescent="0.25">
      <c r="A52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V30"/>
  <sheetViews>
    <sheetView topLeftCell="H1" zoomScale="118" zoomScaleNormal="118" workbookViewId="0">
      <selection activeCell="U23" sqref="U23"/>
    </sheetView>
  </sheetViews>
  <sheetFormatPr defaultRowHeight="13.2" x14ac:dyDescent="0.25"/>
  <cols>
    <col min="1" max="1" width="3" style="93" customWidth="1"/>
    <col min="2" max="2" width="12.109375" style="93" bestFit="1" customWidth="1"/>
    <col min="3" max="3" width="25.21875" style="93" bestFit="1" customWidth="1"/>
    <col min="4" max="4" width="13.88671875" style="93" bestFit="1" customWidth="1"/>
    <col min="5" max="5" width="20" style="93" bestFit="1" customWidth="1"/>
    <col min="6" max="6" width="13.109375" style="93" bestFit="1" customWidth="1"/>
    <col min="7" max="7" width="9.5546875" style="93" bestFit="1" customWidth="1"/>
    <col min="8" max="8" width="7.88671875" style="93" bestFit="1" customWidth="1"/>
    <col min="9" max="9" width="8.109375" style="93" customWidth="1"/>
    <col min="10" max="10" width="9.5546875" style="93" bestFit="1" customWidth="1"/>
    <col min="11" max="13" width="8.109375" style="93" customWidth="1"/>
    <col min="14" max="14" width="12.6640625" style="93" bestFit="1" customWidth="1"/>
    <col min="15" max="15" width="7.109375" style="93" customWidth="1"/>
    <col min="16" max="16" width="11.44140625" style="93" bestFit="1" customWidth="1"/>
    <col min="17" max="17" width="63.88671875" style="93" bestFit="1" customWidth="1"/>
    <col min="18" max="18" width="8.21875" style="93" bestFit="1" customWidth="1"/>
    <col min="19" max="19" width="11.6640625" style="93" customWidth="1"/>
    <col min="20" max="20" width="13.44140625" style="93" customWidth="1"/>
    <col min="21" max="21" width="13.88671875" style="93" customWidth="1"/>
    <col min="22" max="22" width="8.44140625" style="93" customWidth="1"/>
    <col min="23" max="16384" width="8.88671875" style="93"/>
  </cols>
  <sheetData>
    <row r="1" spans="2:22" ht="14.4" x14ac:dyDescent="0.3">
      <c r="B1" s="6" t="s">
        <v>75</v>
      </c>
      <c r="C1" s="6" t="s">
        <v>77</v>
      </c>
      <c r="D1" s="6" t="s">
        <v>104</v>
      </c>
      <c r="E1" s="6" t="s">
        <v>78</v>
      </c>
      <c r="F1" s="6" t="s">
        <v>79</v>
      </c>
      <c r="G1" s="6"/>
      <c r="H1" s="6" t="s">
        <v>105</v>
      </c>
    </row>
    <row r="2" spans="2:22" ht="31.2" x14ac:dyDescent="0.3">
      <c r="B2" s="7" t="str">
        <f>EBF!B18</f>
        <v>MAN</v>
      </c>
      <c r="C2" s="7" t="str">
        <f>EBF!C18</f>
        <v>Manufacturing</v>
      </c>
      <c r="D2" s="52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 t="s">
        <v>106</v>
      </c>
      <c r="N2" s="94" t="s">
        <v>14</v>
      </c>
      <c r="O2" s="94"/>
      <c r="P2" s="95"/>
      <c r="Q2" s="95"/>
      <c r="R2" s="95"/>
      <c r="S2" s="95"/>
      <c r="T2" s="95"/>
      <c r="U2" s="95"/>
      <c r="V2" s="95"/>
    </row>
    <row r="3" spans="2:22" x14ac:dyDescent="0.25">
      <c r="N3" s="96" t="s">
        <v>7</v>
      </c>
      <c r="O3" s="97" t="s">
        <v>30</v>
      </c>
      <c r="P3" s="96" t="s">
        <v>0</v>
      </c>
      <c r="Q3" s="96" t="s">
        <v>3</v>
      </c>
      <c r="R3" s="96" t="s">
        <v>4</v>
      </c>
      <c r="S3" s="96" t="s">
        <v>8</v>
      </c>
      <c r="T3" s="96" t="s">
        <v>9</v>
      </c>
      <c r="U3" s="96" t="s">
        <v>10</v>
      </c>
      <c r="V3" s="96" t="s">
        <v>12</v>
      </c>
    </row>
    <row r="4" spans="2:22" ht="22.2" thickBot="1" x14ac:dyDescent="0.35">
      <c r="B4" s="53"/>
      <c r="C4" s="53"/>
      <c r="D4" s="53"/>
      <c r="E4" s="53"/>
      <c r="F4" s="53"/>
      <c r="G4" s="53"/>
      <c r="N4" s="98" t="s">
        <v>37</v>
      </c>
      <c r="O4" s="98" t="s">
        <v>31</v>
      </c>
      <c r="P4" s="98" t="s">
        <v>26</v>
      </c>
      <c r="Q4" s="98" t="s">
        <v>27</v>
      </c>
      <c r="R4" s="98" t="s">
        <v>4</v>
      </c>
      <c r="S4" s="98" t="s">
        <v>40</v>
      </c>
      <c r="T4" s="98" t="s">
        <v>41</v>
      </c>
      <c r="U4" s="98" t="s">
        <v>28</v>
      </c>
      <c r="V4" s="98" t="s">
        <v>29</v>
      </c>
    </row>
    <row r="5" spans="2:22" ht="15.6" x14ac:dyDescent="0.3">
      <c r="B5" s="53"/>
      <c r="C5" s="53"/>
      <c r="D5" s="53"/>
      <c r="E5" s="53"/>
      <c r="F5" s="53"/>
      <c r="G5" s="53"/>
      <c r="N5" s="95" t="s">
        <v>82</v>
      </c>
      <c r="O5" s="95"/>
      <c r="P5" s="95" t="s">
        <v>178</v>
      </c>
      <c r="Q5" s="95" t="s">
        <v>179</v>
      </c>
      <c r="R5" s="95" t="s">
        <v>167</v>
      </c>
      <c r="S5" s="95" t="s">
        <v>180</v>
      </c>
      <c r="T5" s="95"/>
      <c r="U5" s="95"/>
      <c r="V5" s="95"/>
    </row>
    <row r="6" spans="2:22" ht="15.6" x14ac:dyDescent="0.3">
      <c r="B6" s="53"/>
      <c r="C6" s="53"/>
      <c r="D6" s="53"/>
      <c r="E6" s="53"/>
      <c r="F6" s="53"/>
      <c r="G6" s="53"/>
      <c r="N6" s="170" t="s">
        <v>82</v>
      </c>
      <c r="O6" s="95"/>
      <c r="P6" s="170" t="s">
        <v>273</v>
      </c>
      <c r="Q6" s="170" t="s">
        <v>274</v>
      </c>
      <c r="R6" s="95" t="s">
        <v>167</v>
      </c>
      <c r="S6" s="95" t="s">
        <v>180</v>
      </c>
      <c r="T6" s="95"/>
      <c r="U6" s="95"/>
      <c r="V6" s="95"/>
    </row>
    <row r="7" spans="2:22" x14ac:dyDescent="0.25">
      <c r="N7" s="95" t="s">
        <v>155</v>
      </c>
      <c r="O7" s="95"/>
      <c r="P7" s="95" t="str">
        <f>$B$2&amp;EBF!C65</f>
        <v>MANCO2</v>
      </c>
      <c r="Q7" s="95" t="str">
        <f>$C$2&amp;" "&amp;EBF!C65</f>
        <v>Manufacturing CO2</v>
      </c>
      <c r="R7" s="95" t="str">
        <f>EBF!R2</f>
        <v>kt</v>
      </c>
      <c r="S7" s="95"/>
      <c r="T7" s="95"/>
      <c r="U7" s="95"/>
      <c r="V7" s="95"/>
    </row>
    <row r="8" spans="2:22" x14ac:dyDescent="0.25">
      <c r="N8" s="95"/>
      <c r="O8" s="95"/>
      <c r="P8" s="95"/>
      <c r="Q8" s="95"/>
      <c r="R8" s="95"/>
      <c r="S8" s="95"/>
      <c r="T8" s="95"/>
      <c r="U8" s="95"/>
      <c r="V8" s="95"/>
    </row>
    <row r="9" spans="2:22" x14ac:dyDescent="0.25">
      <c r="N9" s="95" t="s">
        <v>82</v>
      </c>
      <c r="O9" s="95"/>
      <c r="P9" s="95" t="s">
        <v>247</v>
      </c>
      <c r="Q9" s="95" t="s">
        <v>249</v>
      </c>
      <c r="R9" s="95" t="s">
        <v>167</v>
      </c>
      <c r="S9" s="95" t="s">
        <v>180</v>
      </c>
      <c r="T9" s="95"/>
      <c r="U9" s="95"/>
      <c r="V9" s="95"/>
    </row>
    <row r="10" spans="2:22" x14ac:dyDescent="0.25">
      <c r="N10" s="95" t="s">
        <v>82</v>
      </c>
      <c r="O10" s="95"/>
      <c r="P10" s="95" t="s">
        <v>246</v>
      </c>
      <c r="Q10" s="95" t="s">
        <v>248</v>
      </c>
      <c r="R10" s="95" t="s">
        <v>167</v>
      </c>
      <c r="S10" s="95" t="s">
        <v>180</v>
      </c>
      <c r="T10" s="95"/>
      <c r="U10" s="95"/>
      <c r="V10" s="95"/>
    </row>
    <row r="12" spans="2:22" x14ac:dyDescent="0.25">
      <c r="D12" s="3" t="s">
        <v>13</v>
      </c>
      <c r="E12" s="3"/>
      <c r="F12" s="3"/>
      <c r="H12" s="3"/>
      <c r="I12" s="99"/>
      <c r="J12" s="99"/>
      <c r="K12" s="99"/>
      <c r="L12" s="99"/>
      <c r="M12" s="99"/>
      <c r="N12" s="94" t="s">
        <v>15</v>
      </c>
      <c r="O12" s="94"/>
      <c r="P12" s="95"/>
      <c r="Q12" s="95"/>
      <c r="R12" s="95"/>
      <c r="S12" s="95"/>
      <c r="T12" s="95"/>
      <c r="U12" s="95"/>
      <c r="V12" s="95"/>
    </row>
    <row r="13" spans="2:22" ht="24" customHeight="1" x14ac:dyDescent="0.25">
      <c r="B13" s="54" t="s">
        <v>1</v>
      </c>
      <c r="C13" s="54" t="s">
        <v>5</v>
      </c>
      <c r="D13" s="54" t="s">
        <v>6</v>
      </c>
      <c r="E13" s="100" t="s">
        <v>107</v>
      </c>
      <c r="F13" s="101" t="s">
        <v>156</v>
      </c>
      <c r="G13" s="100" t="s">
        <v>108</v>
      </c>
      <c r="H13" s="100" t="s">
        <v>109</v>
      </c>
      <c r="I13" s="100" t="s">
        <v>110</v>
      </c>
      <c r="J13" s="100" t="s">
        <v>181</v>
      </c>
      <c r="K13" s="102" t="s">
        <v>182</v>
      </c>
      <c r="L13" s="102"/>
      <c r="M13" s="102"/>
      <c r="N13" s="96" t="s">
        <v>11</v>
      </c>
      <c r="O13" s="97" t="s">
        <v>30</v>
      </c>
      <c r="P13" s="96" t="s">
        <v>1</v>
      </c>
      <c r="Q13" s="96" t="s">
        <v>2</v>
      </c>
      <c r="R13" s="96" t="s">
        <v>16</v>
      </c>
      <c r="S13" s="96" t="s">
        <v>17</v>
      </c>
      <c r="T13" s="96" t="s">
        <v>18</v>
      </c>
      <c r="U13" s="96" t="s">
        <v>19</v>
      </c>
      <c r="V13" s="96" t="s">
        <v>20</v>
      </c>
    </row>
    <row r="14" spans="2:22" ht="21.6" thickBot="1" x14ac:dyDescent="0.3">
      <c r="B14" s="103" t="s">
        <v>39</v>
      </c>
      <c r="C14" s="103" t="s">
        <v>32</v>
      </c>
      <c r="D14" s="103" t="s">
        <v>33</v>
      </c>
      <c r="E14" s="103" t="s">
        <v>111</v>
      </c>
      <c r="F14" s="103" t="s">
        <v>157</v>
      </c>
      <c r="G14" s="103" t="s">
        <v>112</v>
      </c>
      <c r="H14" s="104" t="s">
        <v>113</v>
      </c>
      <c r="I14" s="103" t="s">
        <v>121</v>
      </c>
      <c r="J14" s="103" t="s">
        <v>288</v>
      </c>
      <c r="K14" s="104" t="s">
        <v>183</v>
      </c>
      <c r="L14" s="105"/>
      <c r="M14" s="105"/>
      <c r="N14" s="98" t="s">
        <v>38</v>
      </c>
      <c r="O14" s="98" t="s">
        <v>31</v>
      </c>
      <c r="P14" s="98" t="s">
        <v>21</v>
      </c>
      <c r="Q14" s="98" t="s">
        <v>22</v>
      </c>
      <c r="R14" s="98" t="s">
        <v>23</v>
      </c>
      <c r="S14" s="98" t="s">
        <v>24</v>
      </c>
      <c r="T14" s="98" t="s">
        <v>43</v>
      </c>
      <c r="U14" s="98" t="s">
        <v>42</v>
      </c>
      <c r="V14" s="98" t="s">
        <v>25</v>
      </c>
    </row>
    <row r="15" spans="2:22" ht="13.8" thickBot="1" x14ac:dyDescent="0.3">
      <c r="B15" s="106" t="s">
        <v>87</v>
      </c>
      <c r="C15" s="106"/>
      <c r="D15" s="106"/>
      <c r="E15" s="107" t="s">
        <v>259</v>
      </c>
      <c r="F15" s="107"/>
      <c r="G15" s="107"/>
      <c r="H15" s="108"/>
      <c r="I15" s="107" t="s">
        <v>114</v>
      </c>
      <c r="J15" s="107"/>
      <c r="K15" s="108"/>
      <c r="L15" s="109"/>
      <c r="M15" s="109"/>
      <c r="N15" s="98" t="s">
        <v>81</v>
      </c>
      <c r="O15" s="98"/>
      <c r="P15" s="98"/>
      <c r="Q15" s="98"/>
      <c r="R15" s="98"/>
      <c r="S15" s="98"/>
      <c r="T15" s="98"/>
      <c r="U15" s="98"/>
      <c r="V15" s="98"/>
    </row>
    <row r="16" spans="2:22" x14ac:dyDescent="0.25">
      <c r="B16" s="93" t="str">
        <f>P$16</f>
        <v>Kiln</v>
      </c>
      <c r="C16" s="93" t="str">
        <f>PRI_Sector_Fuels!N5</f>
        <v>MANCOALMIN</v>
      </c>
      <c r="D16" s="95" t="str">
        <f>P5</f>
        <v>MANHEAT</v>
      </c>
      <c r="E16" s="113">
        <f>EBF!D5/(DemTechs_INDF!G16*DemTechs_INDF!F29)*1000</f>
        <v>937.81659640348698</v>
      </c>
      <c r="F16" s="110">
        <v>0.44</v>
      </c>
      <c r="G16" s="111">
        <v>0.55000000000000004</v>
      </c>
      <c r="H16" s="111">
        <v>0.9</v>
      </c>
      <c r="I16" s="136">
        <v>30</v>
      </c>
      <c r="J16" s="112">
        <v>144094</v>
      </c>
      <c r="K16" s="112"/>
      <c r="L16" s="112"/>
      <c r="M16" s="112"/>
      <c r="N16" s="93" t="s">
        <v>115</v>
      </c>
      <c r="P16" s="93" t="s">
        <v>158</v>
      </c>
      <c r="Q16" s="93" t="s">
        <v>260</v>
      </c>
      <c r="R16" s="95" t="str">
        <f>$E$2</f>
        <v>GWh</v>
      </c>
      <c r="S16" s="95" t="s">
        <v>159</v>
      </c>
      <c r="T16" s="95"/>
      <c r="U16" s="95"/>
      <c r="V16" s="95"/>
    </row>
    <row r="17" spans="2:22" x14ac:dyDescent="0.25">
      <c r="B17" s="93" t="str">
        <f>P$16</f>
        <v>Kiln</v>
      </c>
      <c r="C17" s="93" t="str">
        <f>PRI_Sector_Fuels!N6</f>
        <v>MANCOALIMP</v>
      </c>
      <c r="D17" s="95" t="str">
        <f>P5</f>
        <v>MANHEAT</v>
      </c>
      <c r="E17" s="113">
        <f>EBF!D6/(DemTechs_INDF!G17*DemTechs_INDF!F29)*1000</f>
        <v>655.38846855579084</v>
      </c>
      <c r="F17" s="110">
        <v>0.31</v>
      </c>
      <c r="G17" s="111">
        <v>0.55000000000000004</v>
      </c>
      <c r="H17" s="111">
        <v>0.9</v>
      </c>
      <c r="I17" s="136">
        <v>30</v>
      </c>
      <c r="J17" s="112">
        <v>144094</v>
      </c>
      <c r="K17" s="112"/>
      <c r="L17" s="112"/>
      <c r="M17" s="112"/>
      <c r="N17" s="93" t="s">
        <v>115</v>
      </c>
      <c r="P17" s="93" t="s">
        <v>160</v>
      </c>
      <c r="Q17" s="93" t="s">
        <v>161</v>
      </c>
      <c r="R17" s="95" t="str">
        <f>$E$2</f>
        <v>GWh</v>
      </c>
      <c r="S17" s="95" t="s">
        <v>159</v>
      </c>
      <c r="T17" s="95"/>
      <c r="U17" s="95"/>
      <c r="V17" s="95"/>
    </row>
    <row r="18" spans="2:22" x14ac:dyDescent="0.25">
      <c r="B18" s="93" t="str">
        <f>P$17</f>
        <v>Boiler</v>
      </c>
      <c r="C18" s="93" t="str">
        <f>PRI_Sector_Fuels!N7</f>
        <v>MANOILIMP</v>
      </c>
      <c r="D18" s="95" t="str">
        <f>P5</f>
        <v>MANHEAT</v>
      </c>
      <c r="E18" s="113">
        <f>EBF!E18/(DemTechs_INDF!G18*DemTechs_INDF!F29)*1000</f>
        <v>396.51753552657539</v>
      </c>
      <c r="F18" s="110">
        <v>0.25</v>
      </c>
      <c r="G18" s="111">
        <v>0.75</v>
      </c>
      <c r="H18" s="113">
        <v>0.9</v>
      </c>
      <c r="I18" s="112">
        <v>30</v>
      </c>
      <c r="J18" s="112">
        <v>60000</v>
      </c>
      <c r="K18" s="112"/>
      <c r="L18" s="112"/>
      <c r="N18" s="93" t="s">
        <v>115</v>
      </c>
      <c r="P18" s="93" t="s">
        <v>46</v>
      </c>
      <c r="Q18" s="93" t="s">
        <v>266</v>
      </c>
      <c r="R18" s="93" t="s">
        <v>167</v>
      </c>
      <c r="S18" s="93" t="s">
        <v>159</v>
      </c>
      <c r="T18" s="159" t="s">
        <v>271</v>
      </c>
    </row>
    <row r="19" spans="2:22" s="165" customFormat="1" x14ac:dyDescent="0.25">
      <c r="B19" s="99" t="str">
        <f>P$18</f>
        <v>ELC</v>
      </c>
      <c r="C19" s="99" t="str">
        <f>PRI_Sector_Fuels!N8</f>
        <v>GRIDELC</v>
      </c>
      <c r="D19" s="166" t="str">
        <f>P6</f>
        <v>MANDRIVE</v>
      </c>
      <c r="E19" s="167">
        <f>EBF!K18/(DemTechs_INDF!G19*DemTechs_INDF!F29)*1000</f>
        <v>1500.3320739839382</v>
      </c>
      <c r="F19" s="168">
        <v>1</v>
      </c>
      <c r="G19" s="165">
        <v>1</v>
      </c>
      <c r="H19" s="165">
        <v>1</v>
      </c>
      <c r="I19" s="165">
        <v>50</v>
      </c>
      <c r="J19" s="165">
        <v>0</v>
      </c>
      <c r="T19" s="171"/>
    </row>
    <row r="20" spans="2:22" x14ac:dyDescent="0.25">
      <c r="B20" s="169"/>
      <c r="C20" s="95"/>
      <c r="D20" s="166"/>
      <c r="E20" s="167"/>
      <c r="F20" s="168"/>
      <c r="G20" s="165"/>
      <c r="H20" s="165"/>
      <c r="I20" s="165"/>
      <c r="J20" s="165"/>
    </row>
    <row r="21" spans="2:22" x14ac:dyDescent="0.25">
      <c r="F21" s="114"/>
      <c r="N21" s="93" t="s">
        <v>115</v>
      </c>
      <c r="P21" s="93" t="s">
        <v>46</v>
      </c>
      <c r="Q21" s="93" t="s">
        <v>266</v>
      </c>
      <c r="R21" s="95" t="str">
        <f t="shared" ref="R21" si="0">$E$2</f>
        <v>GWh</v>
      </c>
      <c r="S21" s="95" t="s">
        <v>159</v>
      </c>
      <c r="T21" s="159" t="s">
        <v>271</v>
      </c>
    </row>
    <row r="22" spans="2:22" x14ac:dyDescent="0.25">
      <c r="B22" s="93" t="s">
        <v>250</v>
      </c>
      <c r="C22" s="93" t="str">
        <f>PRI_Sector_Fuels!N20</f>
        <v>CONMDRIVE</v>
      </c>
      <c r="D22" s="93" t="str">
        <f>PRI_Sector_Fuels!N20</f>
        <v>CONMDRIVE</v>
      </c>
      <c r="F22" s="114">
        <v>1</v>
      </c>
      <c r="G22" s="93">
        <v>1</v>
      </c>
      <c r="N22" s="93" t="s">
        <v>115</v>
      </c>
      <c r="O22" s="118"/>
      <c r="P22" s="93" t="s">
        <v>250</v>
      </c>
      <c r="Q22" s="118" t="s">
        <v>251</v>
      </c>
      <c r="R22" s="119" t="s">
        <v>167</v>
      </c>
      <c r="S22" s="119" t="s">
        <v>159</v>
      </c>
    </row>
    <row r="23" spans="2:22" x14ac:dyDescent="0.25">
      <c r="B23" s="93" t="s">
        <v>85</v>
      </c>
      <c r="C23" s="93" t="str">
        <f>PRI_Sector_Fuels!N21</f>
        <v>CONELC</v>
      </c>
      <c r="D23" s="93" t="str">
        <f>PRI_Sector_Fuels!N21</f>
        <v>CONELC</v>
      </c>
      <c r="F23" s="114">
        <v>1</v>
      </c>
      <c r="G23" s="21">
        <v>1</v>
      </c>
      <c r="H23" s="115"/>
      <c r="N23" s="93" t="s">
        <v>115</v>
      </c>
      <c r="P23" s="93" t="s">
        <v>85</v>
      </c>
      <c r="Q23" s="93" t="s">
        <v>252</v>
      </c>
    </row>
    <row r="24" spans="2:22" x14ac:dyDescent="0.25">
      <c r="H24" s="115"/>
    </row>
    <row r="25" spans="2:22" x14ac:dyDescent="0.25">
      <c r="B25" s="112"/>
      <c r="C25" s="93" t="s">
        <v>99</v>
      </c>
      <c r="H25" s="115"/>
    </row>
    <row r="26" spans="2:22" x14ac:dyDescent="0.25">
      <c r="B26" s="116"/>
      <c r="C26" s="93" t="s">
        <v>100</v>
      </c>
      <c r="H26" s="115"/>
    </row>
    <row r="27" spans="2:22" x14ac:dyDescent="0.25">
      <c r="E27" s="93" t="s">
        <v>243</v>
      </c>
      <c r="F27" s="93" t="s">
        <v>245</v>
      </c>
      <c r="H27" s="115"/>
    </row>
    <row r="29" spans="2:22" x14ac:dyDescent="0.25">
      <c r="E29" s="93" t="s">
        <v>244</v>
      </c>
      <c r="F29" s="93">
        <f>24*365</f>
        <v>8760</v>
      </c>
    </row>
    <row r="30" spans="2:22" x14ac:dyDescent="0.25">
      <c r="E30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R59"/>
  <sheetViews>
    <sheetView topLeftCell="A3" zoomScale="226" zoomScaleNormal="226" workbookViewId="0">
      <selection activeCell="C11" sqref="C11"/>
    </sheetView>
  </sheetViews>
  <sheetFormatPr defaultRowHeight="13.2" x14ac:dyDescent="0.25"/>
  <cols>
    <col min="1" max="1" width="3.6640625" customWidth="1"/>
    <col min="2" max="2" width="11.88671875" bestFit="1" customWidth="1"/>
    <col min="3" max="3" width="25.21875" bestFit="1" customWidth="1"/>
    <col min="4" max="4" width="14.21875" bestFit="1" customWidth="1"/>
    <col min="13" max="13" width="10.5546875" bestFit="1" customWidth="1"/>
    <col min="16" max="16" width="12.44140625" bestFit="1" customWidth="1"/>
    <col min="17" max="17" width="10.21875" bestFit="1" customWidth="1"/>
  </cols>
  <sheetData>
    <row r="1" spans="2:18" ht="14.4" x14ac:dyDescent="0.3">
      <c r="B1" s="6" t="s">
        <v>75</v>
      </c>
      <c r="C1" s="6" t="s">
        <v>76</v>
      </c>
      <c r="D1" s="6" t="s">
        <v>77</v>
      </c>
      <c r="E1" s="6" t="s">
        <v>78</v>
      </c>
      <c r="F1" s="6" t="s">
        <v>79</v>
      </c>
    </row>
    <row r="2" spans="2:18" ht="15.6" x14ac:dyDescent="0.3">
      <c r="B2" s="7" t="s">
        <v>82</v>
      </c>
      <c r="C2" s="7"/>
      <c r="D2" s="7"/>
      <c r="E2" s="7" t="str">
        <f>EBF!Q2</f>
        <v>GWh</v>
      </c>
      <c r="F2" s="7" t="str">
        <f>EBF!P2</f>
        <v>TH$2022</v>
      </c>
    </row>
    <row r="3" spans="2:18" x14ac:dyDescent="0.25">
      <c r="K3" s="154"/>
    </row>
    <row r="5" spans="2:18" x14ac:dyDescent="0.25">
      <c r="C5" s="123" t="s">
        <v>13</v>
      </c>
      <c r="D5" s="123"/>
      <c r="E5" s="1"/>
    </row>
    <row r="6" spans="2:18" x14ac:dyDescent="0.25">
      <c r="B6" s="122" t="s">
        <v>184</v>
      </c>
      <c r="C6" s="122" t="s">
        <v>0</v>
      </c>
      <c r="D6" s="122" t="s">
        <v>185</v>
      </c>
      <c r="E6" s="122">
        <v>2022</v>
      </c>
      <c r="F6" s="122">
        <v>2025</v>
      </c>
      <c r="G6" s="122">
        <v>2030</v>
      </c>
      <c r="H6" s="122">
        <v>2035</v>
      </c>
      <c r="I6" s="122">
        <v>2040</v>
      </c>
      <c r="J6" s="122">
        <v>2045</v>
      </c>
      <c r="K6" s="122">
        <v>2050</v>
      </c>
      <c r="L6" s="152"/>
      <c r="M6" s="155"/>
      <c r="N6" s="129"/>
      <c r="Q6" s="123" t="s">
        <v>13</v>
      </c>
      <c r="R6" s="1"/>
    </row>
    <row r="7" spans="2:18" ht="31.2" x14ac:dyDescent="0.25">
      <c r="B7" s="125" t="s">
        <v>81</v>
      </c>
      <c r="C7" s="125" t="s">
        <v>186</v>
      </c>
      <c r="D7" s="125" t="s">
        <v>187</v>
      </c>
      <c r="E7" s="125" t="s">
        <v>188</v>
      </c>
      <c r="F7" s="125" t="s">
        <v>188</v>
      </c>
      <c r="G7" s="125" t="s">
        <v>188</v>
      </c>
      <c r="H7" s="125" t="s">
        <v>188</v>
      </c>
      <c r="I7" s="125" t="s">
        <v>188</v>
      </c>
      <c r="J7" s="125" t="s">
        <v>188</v>
      </c>
      <c r="K7" s="125" t="s">
        <v>188</v>
      </c>
      <c r="L7" s="153"/>
      <c r="M7" s="155" t="s">
        <v>270</v>
      </c>
      <c r="N7" s="130"/>
      <c r="O7" s="122" t="s">
        <v>184</v>
      </c>
      <c r="P7" s="122" t="s">
        <v>0</v>
      </c>
      <c r="Q7" s="122" t="s">
        <v>190</v>
      </c>
      <c r="R7" s="122">
        <v>2022</v>
      </c>
    </row>
    <row r="8" spans="2:18" ht="21.6" thickBot="1" x14ac:dyDescent="0.3">
      <c r="B8" s="124" t="s">
        <v>87</v>
      </c>
      <c r="C8" s="124"/>
      <c r="D8" s="124"/>
      <c r="E8" s="124" t="s">
        <v>167</v>
      </c>
      <c r="F8" s="124" t="s">
        <v>167</v>
      </c>
      <c r="G8" s="124" t="s">
        <v>167</v>
      </c>
      <c r="H8" s="124" t="s">
        <v>167</v>
      </c>
      <c r="I8" s="124" t="s">
        <v>167</v>
      </c>
      <c r="J8" s="124" t="s">
        <v>167</v>
      </c>
      <c r="K8" s="124" t="s">
        <v>167</v>
      </c>
      <c r="L8" s="153"/>
      <c r="M8" s="155"/>
      <c r="N8" s="130"/>
      <c r="O8" s="132" t="s">
        <v>81</v>
      </c>
      <c r="P8" s="132" t="s">
        <v>186</v>
      </c>
      <c r="Q8" s="132"/>
      <c r="R8" s="132"/>
    </row>
    <row r="9" spans="2:18" ht="13.8" thickBot="1" x14ac:dyDescent="0.3">
      <c r="B9" s="126" t="s">
        <v>189</v>
      </c>
      <c r="C9" s="126" t="str">
        <f>DemTechs_INDF!P5</f>
        <v>MANHEAT</v>
      </c>
      <c r="D9" s="126" t="str">
        <f>E$2</f>
        <v>GWh</v>
      </c>
      <c r="E9" s="128">
        <f>EBF!D18+EBF!E18</f>
        <v>10281.3477669522</v>
      </c>
      <c r="F9" s="128">
        <f>$E$9*(1+$M$9)^(F6-$E$6)</f>
        <v>14405.897122659175</v>
      </c>
      <c r="G9" s="128">
        <f t="shared" ref="G9:K9" si="0">$E$9*(1+$M$9)^(G6-$E$6)</f>
        <v>25274.975404905261</v>
      </c>
      <c r="H9" s="128">
        <f t="shared" si="0"/>
        <v>44344.644160602315</v>
      </c>
      <c r="I9" s="128">
        <f t="shared" si="0"/>
        <v>77802.151504717243</v>
      </c>
      <c r="J9" s="128">
        <f t="shared" si="0"/>
        <v>136502.95076988969</v>
      </c>
      <c r="K9" s="128">
        <f t="shared" si="0"/>
        <v>239492.80589955384</v>
      </c>
      <c r="M9" s="157">
        <v>0.11899999999999999</v>
      </c>
      <c r="O9" s="9" t="s">
        <v>87</v>
      </c>
      <c r="P9" s="9"/>
      <c r="Q9" s="9"/>
      <c r="R9" s="9"/>
    </row>
    <row r="10" spans="2:18" ht="13.8" thickBot="1" x14ac:dyDescent="0.3">
      <c r="B10" s="126" t="s">
        <v>189</v>
      </c>
      <c r="C10" s="126" t="str">
        <f>DemTechs_INDF!P6</f>
        <v>MANDRIVE</v>
      </c>
      <c r="D10" s="126" t="str">
        <f>E$2</f>
        <v>GWh</v>
      </c>
      <c r="E10" s="128">
        <f>EBF!J18</f>
        <v>2861.5612011470998</v>
      </c>
      <c r="F10" s="128">
        <f>$E$10*(1+$M$10)^(F6-$E$6)</f>
        <v>3350.6176459935423</v>
      </c>
      <c r="G10" s="128">
        <f t="shared" ref="G10:K10" si="1">$E$10*(1+$M$10)^(G6-$E$6)</f>
        <v>4358.4084284728824</v>
      </c>
      <c r="H10" s="128">
        <f t="shared" si="1"/>
        <v>5669.320118366044</v>
      </c>
      <c r="I10" s="128">
        <f t="shared" si="1"/>
        <v>7374.5246990933629</v>
      </c>
      <c r="J10" s="128">
        <f t="shared" si="1"/>
        <v>9592.6166457525742</v>
      </c>
      <c r="K10" s="128">
        <f t="shared" si="1"/>
        <v>12477.860996747662</v>
      </c>
      <c r="M10" s="158">
        <v>5.3999999999999999E-2</v>
      </c>
      <c r="O10" s="1" t="s">
        <v>191</v>
      </c>
      <c r="P10" s="1" t="str">
        <f>DemTechs_INDF!P$6</f>
        <v>MANDRIVE</v>
      </c>
      <c r="Q10" s="93" t="s">
        <v>192</v>
      </c>
      <c r="R10" s="133">
        <v>0.75</v>
      </c>
    </row>
    <row r="11" spans="2:18" ht="13.8" thickBot="1" x14ac:dyDescent="0.3">
      <c r="B11" s="126"/>
      <c r="C11" s="126"/>
      <c r="D11" s="126"/>
      <c r="E11" s="128"/>
      <c r="F11" s="128"/>
      <c r="K11" s="5">
        <f>K9+K10</f>
        <v>251970.6668963015</v>
      </c>
      <c r="M11" s="156"/>
      <c r="O11" s="1" t="s">
        <v>191</v>
      </c>
      <c r="P11" s="1" t="str">
        <f>DemTechs_INDF!P$6</f>
        <v>MANDRIVE</v>
      </c>
      <c r="Q11" s="93" t="s">
        <v>193</v>
      </c>
      <c r="R11" s="133">
        <v>0.25</v>
      </c>
    </row>
    <row r="12" spans="2:18" x14ac:dyDescent="0.25">
      <c r="B12" s="126"/>
      <c r="C12" s="126"/>
      <c r="D12" s="146" t="s">
        <v>268</v>
      </c>
      <c r="E12" s="145">
        <f>E10/(E$9+E$10)</f>
        <v>0.21772662415091906</v>
      </c>
      <c r="F12" s="145">
        <f>F10/(F$9+F$10)</f>
        <v>0.18869793366819429</v>
      </c>
      <c r="G12" s="145">
        <f t="shared" ref="G12:K12" si="2">G10/(G$9+G$10)</f>
        <v>0.14707764907913431</v>
      </c>
      <c r="H12" s="145">
        <f t="shared" si="2"/>
        <v>0.11335474402196269</v>
      </c>
      <c r="I12" s="145">
        <f t="shared" si="2"/>
        <v>8.6579155559529136E-2</v>
      </c>
      <c r="J12" s="145">
        <f t="shared" si="2"/>
        <v>6.5659874665886034E-2</v>
      </c>
      <c r="K12" s="145">
        <f t="shared" si="2"/>
        <v>4.9521085729724738E-2</v>
      </c>
      <c r="M12" s="156"/>
      <c r="N12" s="5"/>
      <c r="O12" s="1" t="s">
        <v>191</v>
      </c>
      <c r="P12" s="1" t="str">
        <f>DemTechs_INDF!P$6</f>
        <v>MANDRIVE</v>
      </c>
      <c r="Q12" s="93" t="s">
        <v>194</v>
      </c>
      <c r="R12" s="133">
        <v>1.0416666666666666E-2</v>
      </c>
    </row>
    <row r="13" spans="2:18" x14ac:dyDescent="0.25">
      <c r="B13" s="1"/>
      <c r="D13" t="s">
        <v>269</v>
      </c>
      <c r="E13" s="145">
        <f>E9/(E$9+E$10)</f>
        <v>0.78227337584908085</v>
      </c>
      <c r="F13" s="145">
        <f>F9/(F$9+F$10)</f>
        <v>0.81130206633180579</v>
      </c>
      <c r="G13" s="145">
        <f t="shared" ref="G13:K13" si="3">G9/(G$9+G$10)</f>
        <v>0.85292235092086577</v>
      </c>
      <c r="H13" s="145">
        <f t="shared" si="3"/>
        <v>0.88664525597803734</v>
      </c>
      <c r="I13" s="145">
        <f t="shared" si="3"/>
        <v>0.91342084444047078</v>
      </c>
      <c r="J13" s="145">
        <f t="shared" si="3"/>
        <v>0.93434012533411404</v>
      </c>
      <c r="K13" s="145">
        <f t="shared" si="3"/>
        <v>0.95047891427027531</v>
      </c>
      <c r="M13" s="156"/>
      <c r="O13" s="1" t="s">
        <v>191</v>
      </c>
      <c r="P13" s="1" t="str">
        <f>DemTechs_INDF!P$6</f>
        <v>MANDRIVE</v>
      </c>
      <c r="Q13" s="134" t="s">
        <v>195</v>
      </c>
      <c r="R13" s="135">
        <v>1.0416666666666666E-2</v>
      </c>
    </row>
    <row r="14" spans="2:18" x14ac:dyDescent="0.25">
      <c r="O14" s="1" t="s">
        <v>191</v>
      </c>
      <c r="P14" s="1" t="str">
        <f>DemTechs_INDF!P$6</f>
        <v>MANDRIVE</v>
      </c>
      <c r="Q14" t="s">
        <v>196</v>
      </c>
      <c r="R14" s="133">
        <v>1.0416666666666666E-2</v>
      </c>
    </row>
    <row r="15" spans="2:18" x14ac:dyDescent="0.25">
      <c r="O15" s="1" t="s">
        <v>191</v>
      </c>
      <c r="P15" s="1" t="str">
        <f>DemTechs_INDF!P$6</f>
        <v>MANDRIVE</v>
      </c>
      <c r="Q15" t="s">
        <v>197</v>
      </c>
      <c r="R15" s="133">
        <v>1.0416666666666666E-2</v>
      </c>
    </row>
    <row r="16" spans="2:18" x14ac:dyDescent="0.25">
      <c r="E16" s="5"/>
      <c r="O16" s="1" t="s">
        <v>191</v>
      </c>
      <c r="P16" s="1" t="str">
        <f>DemTechs_INDF!P$6</f>
        <v>MANDRIVE</v>
      </c>
      <c r="Q16" t="s">
        <v>198</v>
      </c>
      <c r="R16" s="133">
        <v>1.0416666666666666E-2</v>
      </c>
    </row>
    <row r="17" spans="2:18" x14ac:dyDescent="0.25">
      <c r="O17" s="1" t="s">
        <v>191</v>
      </c>
      <c r="P17" s="1" t="str">
        <f>DemTechs_INDF!P$6</f>
        <v>MANDRIVE</v>
      </c>
      <c r="Q17" t="s">
        <v>199</v>
      </c>
      <c r="R17" s="135">
        <v>1.0416666666666666E-2</v>
      </c>
    </row>
    <row r="18" spans="2:18" x14ac:dyDescent="0.25">
      <c r="O18" s="1" t="s">
        <v>191</v>
      </c>
      <c r="P18" s="1" t="str">
        <f>DemTechs_INDF!P$6</f>
        <v>MANDRIVE</v>
      </c>
      <c r="Q18" t="s">
        <v>200</v>
      </c>
      <c r="R18" s="133">
        <v>1.0416666666666666E-2</v>
      </c>
    </row>
    <row r="19" spans="2:18" x14ac:dyDescent="0.25">
      <c r="B19" s="1" t="s">
        <v>189</v>
      </c>
      <c r="C19" t="str">
        <f>DemTechs_INDF!P9</f>
        <v>CONELC</v>
      </c>
      <c r="D19" t="s">
        <v>167</v>
      </c>
      <c r="E19" s="5">
        <f>EBF!J19</f>
        <v>150.60848427090019</v>
      </c>
      <c r="O19" s="1" t="s">
        <v>191</v>
      </c>
      <c r="P19" s="1" t="str">
        <f>DemTechs_INDF!P$6</f>
        <v>MANDRIVE</v>
      </c>
      <c r="Q19" t="s">
        <v>201</v>
      </c>
      <c r="R19" s="133">
        <v>1.0416666666666666E-2</v>
      </c>
    </row>
    <row r="20" spans="2:18" x14ac:dyDescent="0.25">
      <c r="B20" s="1" t="s">
        <v>189</v>
      </c>
      <c r="C20" t="str">
        <f>DemTechs_INDF!P10</f>
        <v>CONOILIMP</v>
      </c>
      <c r="D20" t="s">
        <v>167</v>
      </c>
      <c r="E20" s="5">
        <f>EBF!E19</f>
        <v>8781.4640358504003</v>
      </c>
      <c r="O20" s="1" t="s">
        <v>191</v>
      </c>
      <c r="P20" s="1" t="str">
        <f>DemTechs_INDF!P$6</f>
        <v>MANDRIVE</v>
      </c>
      <c r="Q20" t="s">
        <v>202</v>
      </c>
      <c r="R20" s="133">
        <v>1.0416666666666666E-2</v>
      </c>
    </row>
    <row r="21" spans="2:18" x14ac:dyDescent="0.25">
      <c r="O21" s="1" t="s">
        <v>191</v>
      </c>
      <c r="P21" s="1" t="str">
        <f>DemTechs_INDF!P$6</f>
        <v>MANDRIVE</v>
      </c>
      <c r="Q21" t="s">
        <v>203</v>
      </c>
      <c r="R21" s="135">
        <v>1.0416666666666666E-2</v>
      </c>
    </row>
    <row r="22" spans="2:18" x14ac:dyDescent="0.25">
      <c r="B22" s="127"/>
      <c r="C22" s="1" t="s">
        <v>99</v>
      </c>
      <c r="O22" s="1" t="s">
        <v>191</v>
      </c>
      <c r="P22" s="1" t="str">
        <f>DemTechs_INDF!P$6</f>
        <v>MANDRIVE</v>
      </c>
      <c r="Q22" t="s">
        <v>204</v>
      </c>
      <c r="R22" s="133">
        <v>1.0416666666666666E-2</v>
      </c>
    </row>
    <row r="23" spans="2:18" x14ac:dyDescent="0.25">
      <c r="B23" s="47"/>
      <c r="C23" s="1" t="s">
        <v>100</v>
      </c>
      <c r="O23" s="1" t="s">
        <v>191</v>
      </c>
      <c r="P23" s="1" t="str">
        <f>DemTechs_INDF!P$6</f>
        <v>MANDRIVE</v>
      </c>
      <c r="Q23" t="s">
        <v>205</v>
      </c>
      <c r="R23" s="133">
        <v>1.0416666666666666E-2</v>
      </c>
    </row>
    <row r="24" spans="2:18" x14ac:dyDescent="0.25">
      <c r="O24" s="1" t="s">
        <v>191</v>
      </c>
      <c r="P24" s="1" t="str">
        <f>DemTechs_INDF!P$6</f>
        <v>MANDRIVE</v>
      </c>
      <c r="Q24" t="s">
        <v>206</v>
      </c>
      <c r="R24" s="133">
        <v>1.0416666666666666E-2</v>
      </c>
    </row>
    <row r="25" spans="2:18" x14ac:dyDescent="0.25">
      <c r="O25" s="1" t="s">
        <v>191</v>
      </c>
      <c r="P25" s="1" t="str">
        <f>DemTechs_INDF!P$6</f>
        <v>MANDRIVE</v>
      </c>
      <c r="Q25" t="s">
        <v>207</v>
      </c>
      <c r="R25" s="135">
        <v>1.0416666666666666E-2</v>
      </c>
    </row>
    <row r="26" spans="2:18" x14ac:dyDescent="0.25">
      <c r="O26" s="1" t="s">
        <v>191</v>
      </c>
      <c r="P26" s="1" t="str">
        <f>DemTechs_INDF!P$6</f>
        <v>MANDRIVE</v>
      </c>
      <c r="Q26" t="s">
        <v>208</v>
      </c>
      <c r="R26" s="133">
        <v>1.0416666666666666E-2</v>
      </c>
    </row>
    <row r="27" spans="2:18" x14ac:dyDescent="0.25">
      <c r="O27" s="1" t="s">
        <v>191</v>
      </c>
      <c r="P27" s="1" t="str">
        <f>DemTechs_INDF!P$6</f>
        <v>MANDRIVE</v>
      </c>
      <c r="Q27" t="s">
        <v>209</v>
      </c>
      <c r="R27" s="133">
        <v>1.0416666666666666E-2</v>
      </c>
    </row>
    <row r="28" spans="2:18" x14ac:dyDescent="0.25">
      <c r="O28" s="1" t="s">
        <v>191</v>
      </c>
      <c r="P28" s="1" t="str">
        <f>DemTechs_INDF!P$6</f>
        <v>MANDRIVE</v>
      </c>
      <c r="Q28" t="s">
        <v>210</v>
      </c>
      <c r="R28" s="133">
        <v>1.0416666666666666E-2</v>
      </c>
    </row>
    <row r="29" spans="2:18" x14ac:dyDescent="0.25">
      <c r="O29" s="1" t="s">
        <v>191</v>
      </c>
      <c r="P29" s="1" t="str">
        <f>DemTechs_INDF!P$6</f>
        <v>MANDRIVE</v>
      </c>
      <c r="Q29" t="s">
        <v>211</v>
      </c>
      <c r="R29" s="135">
        <v>1.0416666666666666E-2</v>
      </c>
    </row>
    <row r="30" spans="2:18" x14ac:dyDescent="0.25">
      <c r="O30" s="1" t="s">
        <v>191</v>
      </c>
      <c r="P30" s="1" t="str">
        <f>DemTechs_INDF!P$6</f>
        <v>MANDRIVE</v>
      </c>
      <c r="Q30" t="s">
        <v>212</v>
      </c>
      <c r="R30" s="133">
        <v>1.0416666666666666E-2</v>
      </c>
    </row>
    <row r="31" spans="2:18" x14ac:dyDescent="0.25">
      <c r="O31" s="1" t="s">
        <v>191</v>
      </c>
      <c r="P31" s="1" t="str">
        <f>DemTechs_INDF!P$6</f>
        <v>MANDRIVE</v>
      </c>
      <c r="Q31" t="s">
        <v>213</v>
      </c>
      <c r="R31" s="133">
        <v>1.0416666666666666E-2</v>
      </c>
    </row>
    <row r="32" spans="2:18" x14ac:dyDescent="0.25">
      <c r="O32" s="1" t="s">
        <v>191</v>
      </c>
      <c r="P32" s="1" t="str">
        <f>DemTechs_INDF!P$6</f>
        <v>MANDRIVE</v>
      </c>
      <c r="Q32" t="s">
        <v>214</v>
      </c>
      <c r="R32" s="133">
        <v>1.0416666666666666E-2</v>
      </c>
    </row>
    <row r="33" spans="15:18" x14ac:dyDescent="0.25">
      <c r="O33" s="1" t="s">
        <v>191</v>
      </c>
      <c r="P33" s="1" t="str">
        <f>DemTechs_INDF!P$6</f>
        <v>MANDRIVE</v>
      </c>
      <c r="Q33" t="s">
        <v>215</v>
      </c>
      <c r="R33" s="135">
        <v>1.0416666666666666E-2</v>
      </c>
    </row>
    <row r="34" spans="15:18" x14ac:dyDescent="0.25">
      <c r="O34" s="1" t="s">
        <v>191</v>
      </c>
      <c r="P34" s="1" t="str">
        <f>DemTechs_INDF!P$6</f>
        <v>MANDRIVE</v>
      </c>
      <c r="Q34" t="s">
        <v>216</v>
      </c>
      <c r="R34" s="133">
        <v>1.0416666666666666E-2</v>
      </c>
    </row>
    <row r="35" spans="15:18" x14ac:dyDescent="0.25">
      <c r="O35" s="1" t="s">
        <v>191</v>
      </c>
      <c r="P35" s="1" t="str">
        <f>DemTechs_INDF!P$6</f>
        <v>MANDRIVE</v>
      </c>
      <c r="Q35" t="s">
        <v>217</v>
      </c>
      <c r="R35" s="133">
        <v>1.0416666666666666E-2</v>
      </c>
    </row>
    <row r="36" spans="15:18" x14ac:dyDescent="0.25">
      <c r="O36" s="1" t="s">
        <v>191</v>
      </c>
      <c r="P36" s="1" t="str">
        <f>DemTechs_INDF!P$6</f>
        <v>MANDRIVE</v>
      </c>
      <c r="Q36" t="s">
        <v>218</v>
      </c>
      <c r="R36" s="133">
        <v>3.125E-2</v>
      </c>
    </row>
    <row r="37" spans="15:18" x14ac:dyDescent="0.25">
      <c r="O37" s="1" t="s">
        <v>191</v>
      </c>
      <c r="P37" s="1" t="str">
        <f>DemTechs_INDF!P$6</f>
        <v>MANDRIVE</v>
      </c>
      <c r="Q37" t="s">
        <v>219</v>
      </c>
      <c r="R37" s="135">
        <v>3.125E-2</v>
      </c>
    </row>
    <row r="38" spans="15:18" x14ac:dyDescent="0.25">
      <c r="O38" s="1" t="s">
        <v>191</v>
      </c>
      <c r="P38" s="1" t="str">
        <f>DemTechs_INDF!P$6</f>
        <v>MANDRIVE</v>
      </c>
      <c r="Q38" t="s">
        <v>220</v>
      </c>
      <c r="R38" s="133">
        <v>3.125E-2</v>
      </c>
    </row>
    <row r="39" spans="15:18" x14ac:dyDescent="0.25">
      <c r="O39" s="1" t="s">
        <v>191</v>
      </c>
      <c r="P39" s="1" t="str">
        <f>DemTechs_INDF!P$6</f>
        <v>MANDRIVE</v>
      </c>
      <c r="Q39" t="s">
        <v>221</v>
      </c>
      <c r="R39" s="133">
        <v>3.125E-2</v>
      </c>
    </row>
    <row r="40" spans="15:18" x14ac:dyDescent="0.25">
      <c r="O40" s="1" t="s">
        <v>191</v>
      </c>
      <c r="P40" s="1" t="str">
        <f>DemTechs_INDF!P$6</f>
        <v>MANDRIVE</v>
      </c>
      <c r="Q40" t="s">
        <v>222</v>
      </c>
      <c r="R40" s="133">
        <v>3.125E-2</v>
      </c>
    </row>
    <row r="41" spans="15:18" x14ac:dyDescent="0.25">
      <c r="O41" s="1" t="s">
        <v>191</v>
      </c>
      <c r="P41" s="1" t="str">
        <f>DemTechs_INDF!P$6</f>
        <v>MANDRIVE</v>
      </c>
      <c r="Q41" t="s">
        <v>223</v>
      </c>
      <c r="R41" s="135">
        <v>3.125E-2</v>
      </c>
    </row>
    <row r="42" spans="15:18" x14ac:dyDescent="0.25">
      <c r="O42" s="1" t="s">
        <v>191</v>
      </c>
      <c r="P42" s="1" t="str">
        <f>DemTechs_INDF!P$6</f>
        <v>MANDRIVE</v>
      </c>
      <c r="Q42" t="s">
        <v>224</v>
      </c>
      <c r="R42" s="133">
        <v>3.125E-2</v>
      </c>
    </row>
    <row r="43" spans="15:18" x14ac:dyDescent="0.25">
      <c r="O43" s="1" t="s">
        <v>191</v>
      </c>
      <c r="P43" s="1" t="str">
        <f>DemTechs_INDF!P$6</f>
        <v>MANDRIVE</v>
      </c>
      <c r="Q43" t="s">
        <v>225</v>
      </c>
      <c r="R43" s="133">
        <v>3.125E-2</v>
      </c>
    </row>
    <row r="44" spans="15:18" x14ac:dyDescent="0.25">
      <c r="O44" s="1" t="s">
        <v>191</v>
      </c>
      <c r="P44" s="1" t="str">
        <f>DemTechs_INDF!P$6</f>
        <v>MANDRIVE</v>
      </c>
      <c r="Q44" t="s">
        <v>226</v>
      </c>
      <c r="R44" s="133">
        <v>3.125E-2</v>
      </c>
    </row>
    <row r="45" spans="15:18" x14ac:dyDescent="0.25">
      <c r="O45" s="1" t="s">
        <v>191</v>
      </c>
      <c r="P45" s="1" t="str">
        <f>DemTechs_INDF!P$6</f>
        <v>MANDRIVE</v>
      </c>
      <c r="Q45" t="s">
        <v>227</v>
      </c>
      <c r="R45" s="135">
        <v>3.125E-2</v>
      </c>
    </row>
    <row r="46" spans="15:18" x14ac:dyDescent="0.25">
      <c r="O46" s="1" t="s">
        <v>191</v>
      </c>
      <c r="P46" s="1" t="str">
        <f>DemTechs_INDF!P$6</f>
        <v>MANDRIVE</v>
      </c>
      <c r="Q46" t="s">
        <v>228</v>
      </c>
      <c r="R46" s="133">
        <v>3.125E-2</v>
      </c>
    </row>
    <row r="47" spans="15:18" x14ac:dyDescent="0.25">
      <c r="O47" s="1" t="s">
        <v>191</v>
      </c>
      <c r="P47" s="1" t="str">
        <f>DemTechs_INDF!P$6</f>
        <v>MANDRIVE</v>
      </c>
      <c r="Q47" t="s">
        <v>229</v>
      </c>
      <c r="R47" s="133">
        <v>3.125E-2</v>
      </c>
    </row>
    <row r="48" spans="15:18" x14ac:dyDescent="0.25">
      <c r="O48" s="1" t="s">
        <v>191</v>
      </c>
      <c r="P48" s="1" t="str">
        <f>DemTechs_INDF!P$6</f>
        <v>MANDRIVE</v>
      </c>
      <c r="Q48" t="s">
        <v>230</v>
      </c>
      <c r="R48" s="133">
        <v>3.125E-2</v>
      </c>
    </row>
    <row r="49" spans="15:18" x14ac:dyDescent="0.25">
      <c r="O49" s="1" t="s">
        <v>191</v>
      </c>
      <c r="P49" s="1" t="str">
        <f>DemTechs_INDF!P$6</f>
        <v>MANDRIVE</v>
      </c>
      <c r="Q49" t="s">
        <v>231</v>
      </c>
      <c r="R49" s="135">
        <v>3.125E-2</v>
      </c>
    </row>
    <row r="50" spans="15:18" x14ac:dyDescent="0.25">
      <c r="O50" s="1" t="s">
        <v>191</v>
      </c>
      <c r="P50" s="1" t="str">
        <f>DemTechs_INDF!P$6</f>
        <v>MANDRIVE</v>
      </c>
      <c r="Q50" t="s">
        <v>232</v>
      </c>
      <c r="R50" s="133">
        <v>3.125E-2</v>
      </c>
    </row>
    <row r="51" spans="15:18" x14ac:dyDescent="0.25">
      <c r="O51" s="1" t="s">
        <v>191</v>
      </c>
      <c r="P51" s="1" t="str">
        <f>DemTechs_INDF!P$6</f>
        <v>MANDRIVE</v>
      </c>
      <c r="Q51" t="s">
        <v>233</v>
      </c>
      <c r="R51" s="133">
        <v>3.125E-2</v>
      </c>
    </row>
    <row r="52" spans="15:18" x14ac:dyDescent="0.25">
      <c r="O52" s="1" t="s">
        <v>191</v>
      </c>
      <c r="P52" s="1" t="str">
        <f>DemTechs_INDF!P$6</f>
        <v>MANDRIVE</v>
      </c>
      <c r="Q52" t="s">
        <v>234</v>
      </c>
      <c r="R52" s="133">
        <v>3.125E-2</v>
      </c>
    </row>
    <row r="53" spans="15:18" x14ac:dyDescent="0.25">
      <c r="O53" s="1" t="s">
        <v>191</v>
      </c>
      <c r="P53" s="1" t="str">
        <f>DemTechs_INDF!P$6</f>
        <v>MANDRIVE</v>
      </c>
      <c r="Q53" t="s">
        <v>235</v>
      </c>
      <c r="R53" s="135">
        <v>3.125E-2</v>
      </c>
    </row>
    <row r="54" spans="15:18" x14ac:dyDescent="0.25">
      <c r="O54" s="1" t="s">
        <v>191</v>
      </c>
      <c r="P54" s="1" t="str">
        <f>DemTechs_INDF!P$6</f>
        <v>MANDRIVE</v>
      </c>
      <c r="Q54" t="s">
        <v>236</v>
      </c>
      <c r="R54" s="133">
        <v>3.125E-2</v>
      </c>
    </row>
    <row r="55" spans="15:18" x14ac:dyDescent="0.25">
      <c r="O55" s="1" t="s">
        <v>191</v>
      </c>
      <c r="P55" s="1" t="str">
        <f>DemTechs_INDF!P$6</f>
        <v>MANDRIVE</v>
      </c>
      <c r="Q55" t="s">
        <v>237</v>
      </c>
      <c r="R55" s="133">
        <v>3.125E-2</v>
      </c>
    </row>
    <row r="56" spans="15:18" x14ac:dyDescent="0.25">
      <c r="O56" s="1" t="s">
        <v>191</v>
      </c>
      <c r="P56" s="1" t="str">
        <f>DemTechs_INDF!P$6</f>
        <v>MANDRIVE</v>
      </c>
      <c r="Q56" t="s">
        <v>238</v>
      </c>
      <c r="R56" s="133">
        <v>3.125E-2</v>
      </c>
    </row>
    <row r="57" spans="15:18" x14ac:dyDescent="0.25">
      <c r="O57" s="1" t="s">
        <v>191</v>
      </c>
      <c r="P57" s="1" t="str">
        <f>DemTechs_INDF!P$6</f>
        <v>MANDRIVE</v>
      </c>
      <c r="Q57" t="s">
        <v>239</v>
      </c>
      <c r="R57" s="135">
        <v>3.125E-2</v>
      </c>
    </row>
    <row r="58" spans="15:18" x14ac:dyDescent="0.25">
      <c r="O58" s="1" t="s">
        <v>191</v>
      </c>
      <c r="P58" s="1" t="str">
        <f>DemTechs_INDF!P$6</f>
        <v>MANDRIVE</v>
      </c>
      <c r="Q58" t="s">
        <v>240</v>
      </c>
      <c r="R58" s="133">
        <v>3.125E-2</v>
      </c>
    </row>
    <row r="59" spans="15:18" x14ac:dyDescent="0.25">
      <c r="O59" s="1" t="s">
        <v>191</v>
      </c>
      <c r="P59" s="1" t="str">
        <f>DemTechs_INDF!P$6</f>
        <v>MANDRIVE</v>
      </c>
      <c r="Q59" t="s">
        <v>241</v>
      </c>
      <c r="R59" s="133">
        <v>3.125E-2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59CB-7164-414F-B6F7-22B95D131062}">
  <dimension ref="B3:I24"/>
  <sheetViews>
    <sheetView workbookViewId="0">
      <selection activeCell="B6" sqref="B6"/>
    </sheetView>
  </sheetViews>
  <sheetFormatPr defaultRowHeight="13.2" x14ac:dyDescent="0.25"/>
  <cols>
    <col min="2" max="2" width="14.44140625" customWidth="1"/>
    <col min="3" max="3" width="9.5546875" bestFit="1" customWidth="1"/>
    <col min="4" max="4" width="13.33203125" bestFit="1" customWidth="1"/>
    <col min="5" max="5" width="9.5546875" bestFit="1" customWidth="1"/>
  </cols>
  <sheetData>
    <row r="3" spans="2:9" ht="17.399999999999999" customHeight="1" x14ac:dyDescent="0.3">
      <c r="B3" s="137" t="s">
        <v>261</v>
      </c>
      <c r="C3" s="137"/>
      <c r="D3" s="137"/>
      <c r="E3" s="137"/>
      <c r="F3" s="137"/>
      <c r="G3" s="137"/>
      <c r="H3" s="137"/>
    </row>
    <row r="4" spans="2:9" ht="17.399999999999999" customHeight="1" x14ac:dyDescent="0.3">
      <c r="B4" s="138"/>
      <c r="C4" s="138"/>
      <c r="D4" s="138"/>
      <c r="E4" s="138"/>
      <c r="F4" s="138"/>
      <c r="G4" s="138"/>
    </row>
    <row r="5" spans="2:9" ht="17.399999999999999" x14ac:dyDescent="0.3">
      <c r="B5" s="139" t="s">
        <v>262</v>
      </c>
      <c r="C5" s="140"/>
    </row>
    <row r="6" spans="2:9" ht="13.8" thickBot="1" x14ac:dyDescent="0.3">
      <c r="B6" s="141" t="s">
        <v>0</v>
      </c>
      <c r="C6" s="141" t="str">
        <f>PRI_Sector_Fuels!N5</f>
        <v>MANCOALMIN</v>
      </c>
      <c r="D6" s="141" t="str">
        <f>PRI_Sector_Fuels!N6</f>
        <v>MANCOALIMP</v>
      </c>
      <c r="E6" s="141" t="str">
        <f>PRI_Sector_Fuels!N7</f>
        <v>MANOILIMP</v>
      </c>
      <c r="F6" s="141" t="str">
        <f>PRI_Sector_Fuels!N8</f>
        <v>GRIDELC</v>
      </c>
      <c r="G6" s="141"/>
      <c r="H6" s="141"/>
      <c r="I6" s="1"/>
    </row>
    <row r="7" spans="2:9" ht="13.8" thickBot="1" x14ac:dyDescent="0.3">
      <c r="B7" s="142" t="s">
        <v>87</v>
      </c>
      <c r="C7" s="142" t="s">
        <v>263</v>
      </c>
      <c r="D7" s="142" t="s">
        <v>263</v>
      </c>
      <c r="E7" s="142" t="s">
        <v>263</v>
      </c>
      <c r="F7" s="142" t="s">
        <v>263</v>
      </c>
      <c r="G7" s="142"/>
      <c r="H7" s="142"/>
      <c r="I7" s="1"/>
    </row>
    <row r="8" spans="2:9" x14ac:dyDescent="0.25">
      <c r="B8" s="143" t="str">
        <f>DemTechs_INDF!P7</f>
        <v>MANCO2</v>
      </c>
      <c r="C8" s="144">
        <v>347494</v>
      </c>
      <c r="D8" s="144">
        <v>347494</v>
      </c>
      <c r="E8" s="144">
        <v>279515</v>
      </c>
      <c r="F8" s="144">
        <v>0</v>
      </c>
      <c r="G8" s="144"/>
      <c r="H8" s="144"/>
      <c r="I8" s="1"/>
    </row>
    <row r="23" spans="2:3" x14ac:dyDescent="0.25">
      <c r="B23" s="127"/>
      <c r="C23" s="1" t="s">
        <v>99</v>
      </c>
    </row>
    <row r="24" spans="2:3" x14ac:dyDescent="0.25">
      <c r="B24" s="47"/>
      <c r="C24" s="1" t="s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EBF TJ</vt:lpstr>
      <vt:lpstr>EBF</vt:lpstr>
      <vt:lpstr>RES&amp;OBJ</vt:lpstr>
      <vt:lpstr>PRI_Sector_Fuels</vt:lpstr>
      <vt:lpstr>DemTechs_INDF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2025-10-22T16:00:11Z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