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1. Design of Experiments (DoE) csv and xlsx Files\"/>
    </mc:Choice>
  </mc:AlternateContent>
  <xr:revisionPtr revIDLastSave="0" documentId="13_ncr:1_{CAC7D612-7188-4BAD-98F3-373340B94723}" xr6:coauthVersionLast="47" xr6:coauthVersionMax="47" xr10:uidLastSave="{00000000-0000-0000-0000-000000000000}"/>
  <bookViews>
    <workbookView xWindow="-108" yWindow="-108" windowWidth="23256" windowHeight="12576" tabRatio="601" activeTab="4" xr2:uid="{00000000-000D-0000-FFFF-FFFF00000000}"/>
  </bookViews>
  <sheets>
    <sheet name="Reagent Stoichiometry" sheetId="33" r:id="rId1"/>
    <sheet name="Sorting Preparation" sheetId="35" r:id="rId2"/>
    <sheet name="Sorted Conditions" sheetId="41" r:id="rId3"/>
    <sheet name="Timing Calculation" sheetId="29" r:id="rId4"/>
    <sheet name="Final Experimen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3" l="1"/>
  <c r="A6" i="33" s="1"/>
  <c r="A7" i="33" s="1"/>
  <c r="A8" i="33" s="1"/>
  <c r="A9" i="33" s="1"/>
  <c r="A10" i="33" s="1"/>
  <c r="A11" i="33" s="1"/>
  <c r="A4" i="33"/>
  <c r="A3" i="33"/>
  <c r="G136" i="10" l="1"/>
  <c r="E137" i="10" l="1"/>
  <c r="E110" i="10"/>
  <c r="A110" i="10"/>
  <c r="A111" i="10" s="1"/>
  <c r="B109" i="41"/>
  <c r="B107" i="41"/>
  <c r="E107" i="41" s="1"/>
  <c r="B105" i="41"/>
  <c r="B103" i="41"/>
  <c r="B101" i="41"/>
  <c r="B99" i="41"/>
  <c r="B97" i="41"/>
  <c r="D97" i="41" s="1"/>
  <c r="B95" i="41"/>
  <c r="B93" i="41"/>
  <c r="B108" i="41"/>
  <c r="B106" i="41"/>
  <c r="F106" i="41" s="1"/>
  <c r="G106" i="41" s="1"/>
  <c r="H106" i="41" s="1"/>
  <c r="B104" i="41"/>
  <c r="B102" i="41"/>
  <c r="B100" i="41"/>
  <c r="B98" i="41"/>
  <c r="B96" i="41"/>
  <c r="B94" i="41"/>
  <c r="A94" i="41"/>
  <c r="A96" i="41" s="1"/>
  <c r="A98" i="41" s="1"/>
  <c r="A100" i="41" s="1"/>
  <c r="A102" i="41" s="1"/>
  <c r="A104" i="41" s="1"/>
  <c r="A106" i="41" s="1"/>
  <c r="A108" i="41" s="1"/>
  <c r="B92" i="41"/>
  <c r="B87" i="41"/>
  <c r="B85" i="41"/>
  <c r="E85" i="41" s="1"/>
  <c r="B83" i="41"/>
  <c r="B81" i="41"/>
  <c r="B79" i="41"/>
  <c r="B77" i="41"/>
  <c r="B75" i="41"/>
  <c r="B73" i="41"/>
  <c r="E71" i="41"/>
  <c r="B71" i="41"/>
  <c r="B86" i="41"/>
  <c r="B84" i="41"/>
  <c r="F84" i="41" s="1"/>
  <c r="G84" i="41" s="1"/>
  <c r="H84" i="41" s="1"/>
  <c r="B82" i="41"/>
  <c r="B80" i="41"/>
  <c r="B78" i="41"/>
  <c r="B76" i="41"/>
  <c r="F74" i="41"/>
  <c r="G74" i="41" s="1"/>
  <c r="H74" i="41" s="1"/>
  <c r="B74" i="41"/>
  <c r="B72" i="41"/>
  <c r="A72" i="41"/>
  <c r="A74" i="41" s="1"/>
  <c r="A76" i="41" s="1"/>
  <c r="A78" i="41" s="1"/>
  <c r="A80" i="41" s="1"/>
  <c r="A82" i="41" s="1"/>
  <c r="A84" i="41" s="1"/>
  <c r="A86" i="41" s="1"/>
  <c r="B70" i="41"/>
  <c r="B65" i="41"/>
  <c r="B63" i="41"/>
  <c r="B61" i="41"/>
  <c r="B59" i="41"/>
  <c r="E59" i="41" s="1"/>
  <c r="B57" i="41"/>
  <c r="B55" i="41"/>
  <c r="B53" i="41"/>
  <c r="E53" i="41" s="1"/>
  <c r="B51" i="41"/>
  <c r="B49" i="41"/>
  <c r="E49" i="41" s="1"/>
  <c r="B64" i="41"/>
  <c r="B62" i="41"/>
  <c r="B60" i="41"/>
  <c r="B58" i="41"/>
  <c r="B56" i="41"/>
  <c r="B54" i="41"/>
  <c r="B52" i="41"/>
  <c r="F52" i="41" s="1"/>
  <c r="G52" i="41" s="1"/>
  <c r="H52" i="41" s="1"/>
  <c r="B50" i="41"/>
  <c r="A50" i="41"/>
  <c r="A52" i="41" s="1"/>
  <c r="A54" i="41" s="1"/>
  <c r="A56" i="41" s="1"/>
  <c r="A58" i="41" s="1"/>
  <c r="A60" i="41" s="1"/>
  <c r="A62" i="41" s="1"/>
  <c r="A64" i="41" s="1"/>
  <c r="B48" i="41"/>
  <c r="B43" i="41"/>
  <c r="B41" i="41"/>
  <c r="E41" i="41" s="1"/>
  <c r="B39" i="41"/>
  <c r="B37" i="41"/>
  <c r="D37" i="41" s="1"/>
  <c r="B35" i="41"/>
  <c r="B33" i="41"/>
  <c r="B31" i="41"/>
  <c r="B29" i="41"/>
  <c r="B27" i="41"/>
  <c r="B42" i="41"/>
  <c r="B40" i="41"/>
  <c r="B38" i="41"/>
  <c r="B36" i="41"/>
  <c r="B34" i="41"/>
  <c r="F34" i="41" s="1"/>
  <c r="G34" i="41" s="1"/>
  <c r="H34" i="41" s="1"/>
  <c r="B32" i="41"/>
  <c r="B30" i="41"/>
  <c r="A30" i="41"/>
  <c r="A32" i="41" s="1"/>
  <c r="A34" i="41" s="1"/>
  <c r="A36" i="41" s="1"/>
  <c r="A38" i="41" s="1"/>
  <c r="A40" i="41" s="1"/>
  <c r="A42" i="41" s="1"/>
  <c r="B28" i="41"/>
  <c r="A28" i="41"/>
  <c r="B26" i="41"/>
  <c r="B21" i="41"/>
  <c r="B19" i="41"/>
  <c r="B17" i="41"/>
  <c r="B15" i="41"/>
  <c r="B13" i="41"/>
  <c r="B11" i="41"/>
  <c r="E11" i="41" s="1"/>
  <c r="B9" i="41"/>
  <c r="B7" i="41"/>
  <c r="B5" i="41"/>
  <c r="E5" i="41" s="1"/>
  <c r="B20" i="41"/>
  <c r="B18" i="41"/>
  <c r="B16" i="41"/>
  <c r="B14" i="41"/>
  <c r="B12" i="41"/>
  <c r="F12" i="41" s="1"/>
  <c r="G12" i="41" s="1"/>
  <c r="H12" i="41" s="1"/>
  <c r="B10" i="41"/>
  <c r="B8" i="41"/>
  <c r="A8" i="41"/>
  <c r="A10" i="41" s="1"/>
  <c r="A12" i="41" s="1"/>
  <c r="A14" i="41" s="1"/>
  <c r="A16" i="41" s="1"/>
  <c r="A18" i="41" s="1"/>
  <c r="A20" i="41" s="1"/>
  <c r="B6" i="41"/>
  <c r="A6" i="41"/>
  <c r="B4" i="41"/>
  <c r="F2" i="41"/>
  <c r="F78" i="41" s="1"/>
  <c r="G78" i="41" s="1"/>
  <c r="H78" i="41" s="1"/>
  <c r="E2" i="41"/>
  <c r="D2" i="41"/>
  <c r="D93" i="41" s="1"/>
  <c r="C2" i="41"/>
  <c r="C107" i="41" s="1"/>
  <c r="E97" i="41" l="1"/>
  <c r="E103" i="41"/>
  <c r="D85" i="41"/>
  <c r="D49" i="41"/>
  <c r="E37" i="41"/>
  <c r="F31" i="41"/>
  <c r="C75" i="41"/>
  <c r="C9" i="41"/>
  <c r="F9" i="41" s="1"/>
  <c r="D31" i="41"/>
  <c r="F48" i="41"/>
  <c r="G48" i="41" s="1"/>
  <c r="H48" i="41" s="1"/>
  <c r="F80" i="41"/>
  <c r="G80" i="41" s="1"/>
  <c r="H80" i="41" s="1"/>
  <c r="F6" i="41"/>
  <c r="G6" i="41" s="1"/>
  <c r="H6" i="41" s="1"/>
  <c r="E7" i="41"/>
  <c r="F16" i="41"/>
  <c r="G16" i="41" s="1"/>
  <c r="H16" i="41" s="1"/>
  <c r="D11" i="41"/>
  <c r="E21" i="41"/>
  <c r="E33" i="41"/>
  <c r="C37" i="41"/>
  <c r="F56" i="41"/>
  <c r="G56" i="41" s="1"/>
  <c r="H56" i="41" s="1"/>
  <c r="C49" i="41"/>
  <c r="D59" i="41"/>
  <c r="D71" i="41"/>
  <c r="E81" i="41"/>
  <c r="C85" i="41"/>
  <c r="F96" i="41"/>
  <c r="G96" i="41" s="1"/>
  <c r="H96" i="41" s="1"/>
  <c r="E93" i="41"/>
  <c r="C97" i="41"/>
  <c r="D107" i="41"/>
  <c r="F92" i="41"/>
  <c r="G92" i="41" s="1"/>
  <c r="H92" i="41" s="1"/>
  <c r="C101" i="41"/>
  <c r="D5" i="41"/>
  <c r="E15" i="41"/>
  <c r="C19" i="41"/>
  <c r="F30" i="41"/>
  <c r="G30" i="41" s="1"/>
  <c r="H30" i="41" s="1"/>
  <c r="E27" i="41"/>
  <c r="C31" i="41"/>
  <c r="D41" i="41"/>
  <c r="F41" i="41" s="1"/>
  <c r="F62" i="41"/>
  <c r="G62" i="41" s="1"/>
  <c r="H62" i="41" s="1"/>
  <c r="D53" i="41"/>
  <c r="E63" i="41"/>
  <c r="F70" i="41"/>
  <c r="G70" i="41" s="1"/>
  <c r="H70" i="41" s="1"/>
  <c r="E75" i="41"/>
  <c r="C79" i="41"/>
  <c r="F102" i="41"/>
  <c r="G102" i="41" s="1"/>
  <c r="H102" i="41" s="1"/>
  <c r="D101" i="41"/>
  <c r="E101" i="41"/>
  <c r="C105" i="41"/>
  <c r="C15" i="41"/>
  <c r="C5" i="41"/>
  <c r="C53" i="41"/>
  <c r="F53" i="41" s="1"/>
  <c r="F8" i="41"/>
  <c r="G8" i="41" s="1"/>
  <c r="H8" i="41" s="1"/>
  <c r="D19" i="41"/>
  <c r="C57" i="41"/>
  <c r="F18" i="41"/>
  <c r="G18" i="41" s="1"/>
  <c r="H18" i="41" s="1"/>
  <c r="D9" i="41"/>
  <c r="E19" i="41"/>
  <c r="F26" i="41"/>
  <c r="G26" i="41" s="1"/>
  <c r="H26" i="41" s="1"/>
  <c r="E31" i="41"/>
  <c r="C35" i="41"/>
  <c r="F58" i="41"/>
  <c r="G58" i="41" s="1"/>
  <c r="H58" i="41" s="1"/>
  <c r="D57" i="41"/>
  <c r="E79" i="41"/>
  <c r="C83" i="41"/>
  <c r="F98" i="41"/>
  <c r="G98" i="41" s="1"/>
  <c r="H98" i="41" s="1"/>
  <c r="C95" i="41"/>
  <c r="F95" i="41" s="1"/>
  <c r="D105" i="41"/>
  <c r="D27" i="41"/>
  <c r="D63" i="41"/>
  <c r="E9" i="41"/>
  <c r="C13" i="41"/>
  <c r="F36" i="41"/>
  <c r="G36" i="41" s="1"/>
  <c r="H36" i="41" s="1"/>
  <c r="D35" i="41"/>
  <c r="E57" i="41"/>
  <c r="C61" i="41"/>
  <c r="F76" i="41"/>
  <c r="G76" i="41" s="1"/>
  <c r="H76" i="41" s="1"/>
  <c r="C73" i="41"/>
  <c r="D83" i="41"/>
  <c r="F83" i="41" s="1"/>
  <c r="F108" i="41"/>
  <c r="G108" i="41" s="1"/>
  <c r="H108" i="41" s="1"/>
  <c r="D95" i="41"/>
  <c r="E105" i="41"/>
  <c r="C109" i="41"/>
  <c r="F4" i="41"/>
  <c r="G4" i="41" s="1"/>
  <c r="H4" i="41" s="1"/>
  <c r="F14" i="41"/>
  <c r="G14" i="41" s="1"/>
  <c r="H14" i="41" s="1"/>
  <c r="D13" i="41"/>
  <c r="E35" i="41"/>
  <c r="C39" i="41"/>
  <c r="F54" i="41"/>
  <c r="G54" i="41" s="1"/>
  <c r="H54" i="41" s="1"/>
  <c r="C51" i="41"/>
  <c r="D61" i="41"/>
  <c r="F86" i="41"/>
  <c r="G86" i="41" s="1"/>
  <c r="H86" i="41" s="1"/>
  <c r="D73" i="41"/>
  <c r="E83" i="41"/>
  <c r="C87" i="41"/>
  <c r="F94" i="41"/>
  <c r="G94" i="41" s="1"/>
  <c r="H94" i="41" s="1"/>
  <c r="E95" i="41"/>
  <c r="C99" i="41"/>
  <c r="D109" i="41"/>
  <c r="E13" i="41"/>
  <c r="C17" i="41"/>
  <c r="F32" i="41"/>
  <c r="G32" i="41" s="1"/>
  <c r="H32" i="41" s="1"/>
  <c r="C29" i="41"/>
  <c r="D39" i="41"/>
  <c r="F64" i="41"/>
  <c r="G64" i="41" s="1"/>
  <c r="H64" i="41" s="1"/>
  <c r="D51" i="41"/>
  <c r="E61" i="41"/>
  <c r="C65" i="41"/>
  <c r="F72" i="41"/>
  <c r="G72" i="41" s="1"/>
  <c r="H72" i="41" s="1"/>
  <c r="E73" i="41"/>
  <c r="C77" i="41"/>
  <c r="D87" i="41"/>
  <c r="F104" i="41"/>
  <c r="G104" i="41" s="1"/>
  <c r="H104" i="41" s="1"/>
  <c r="D99" i="41"/>
  <c r="E109" i="41"/>
  <c r="F10" i="41"/>
  <c r="G10" i="41" s="1"/>
  <c r="H10" i="41" s="1"/>
  <c r="C7" i="41"/>
  <c r="D17" i="41"/>
  <c r="F42" i="41"/>
  <c r="G42" i="41" s="1"/>
  <c r="H42" i="41" s="1"/>
  <c r="D29" i="41"/>
  <c r="E39" i="41"/>
  <c r="C43" i="41"/>
  <c r="F50" i="41"/>
  <c r="G50" i="41" s="1"/>
  <c r="H50" i="41" s="1"/>
  <c r="E51" i="41"/>
  <c r="C55" i="41"/>
  <c r="D65" i="41"/>
  <c r="F82" i="41"/>
  <c r="G82" i="41" s="1"/>
  <c r="H82" i="41" s="1"/>
  <c r="D77" i="41"/>
  <c r="E87" i="41"/>
  <c r="E99" i="41"/>
  <c r="C103" i="41"/>
  <c r="F103" i="41" s="1"/>
  <c r="C27" i="41"/>
  <c r="C63" i="41"/>
  <c r="D75" i="41"/>
  <c r="F40" i="41"/>
  <c r="G40" i="41" s="1"/>
  <c r="H40" i="41" s="1"/>
  <c r="D79" i="41"/>
  <c r="F20" i="41"/>
  <c r="G20" i="41" s="1"/>
  <c r="H20" i="41" s="1"/>
  <c r="D7" i="41"/>
  <c r="E17" i="41"/>
  <c r="C21" i="41"/>
  <c r="F28" i="41"/>
  <c r="G28" i="41" s="1"/>
  <c r="H28" i="41" s="1"/>
  <c r="E29" i="41"/>
  <c r="C33" i="41"/>
  <c r="D43" i="41"/>
  <c r="F60" i="41"/>
  <c r="G60" i="41" s="1"/>
  <c r="H60" i="41" s="1"/>
  <c r="D55" i="41"/>
  <c r="E65" i="41"/>
  <c r="E77" i="41"/>
  <c r="C81" i="41"/>
  <c r="F100" i="41"/>
  <c r="G100" i="41" s="1"/>
  <c r="H100" i="41" s="1"/>
  <c r="C93" i="41"/>
  <c r="D103" i="41"/>
  <c r="D15" i="41"/>
  <c r="C41" i="41"/>
  <c r="C11" i="41"/>
  <c r="D21" i="41"/>
  <c r="F38" i="41"/>
  <c r="G38" i="41" s="1"/>
  <c r="H38" i="41" s="1"/>
  <c r="D33" i="41"/>
  <c r="E43" i="41"/>
  <c r="E55" i="41"/>
  <c r="C59" i="41"/>
  <c r="C71" i="41"/>
  <c r="D81" i="41"/>
  <c r="F109" i="41" l="1"/>
  <c r="G109" i="41" s="1"/>
  <c r="H109" i="41" s="1"/>
  <c r="F57" i="41"/>
  <c r="G57" i="41" s="1"/>
  <c r="H57" i="41" s="1"/>
  <c r="F65" i="41"/>
  <c r="G65" i="41" s="1"/>
  <c r="H65" i="41" s="1"/>
  <c r="F43" i="41"/>
  <c r="F39" i="41"/>
  <c r="G39" i="41" s="1"/>
  <c r="H39" i="41" s="1"/>
  <c r="F7" i="41"/>
  <c r="F107" i="41"/>
  <c r="G107" i="41" s="1"/>
  <c r="H107" i="41" s="1"/>
  <c r="G53" i="41"/>
  <c r="H53" i="41" s="1"/>
  <c r="F27" i="41"/>
  <c r="G27" i="41" s="1"/>
  <c r="H27" i="41" s="1"/>
  <c r="F13" i="41"/>
  <c r="G13" i="41" s="1"/>
  <c r="H13" i="41" s="1"/>
  <c r="F11" i="41"/>
  <c r="G11" i="41"/>
  <c r="H11" i="41" s="1"/>
  <c r="F33" i="41"/>
  <c r="G33" i="41"/>
  <c r="H33" i="41" s="1"/>
  <c r="G103" i="41"/>
  <c r="H103" i="41" s="1"/>
  <c r="F87" i="41"/>
  <c r="G87" i="41" s="1"/>
  <c r="H87" i="41" s="1"/>
  <c r="G35" i="41"/>
  <c r="H35" i="41" s="1"/>
  <c r="F15" i="41"/>
  <c r="G15" i="41"/>
  <c r="H15" i="41" s="1"/>
  <c r="G31" i="41"/>
  <c r="H31" i="41" s="1"/>
  <c r="F85" i="41"/>
  <c r="G85" i="41" s="1"/>
  <c r="H85" i="41" s="1"/>
  <c r="F35" i="41"/>
  <c r="G41" i="41"/>
  <c r="H41" i="41" s="1"/>
  <c r="F105" i="41"/>
  <c r="G105" i="41" s="1"/>
  <c r="H105" i="41" s="1"/>
  <c r="F77" i="41"/>
  <c r="G77" i="41" s="1"/>
  <c r="H77" i="41" s="1"/>
  <c r="G99" i="41"/>
  <c r="H99" i="41" s="1"/>
  <c r="F99" i="41"/>
  <c r="F63" i="41"/>
  <c r="G63" i="41" s="1"/>
  <c r="H63" i="41" s="1"/>
  <c r="F21" i="41"/>
  <c r="G21" i="41"/>
  <c r="H21" i="41" s="1"/>
  <c r="F93" i="41"/>
  <c r="G93" i="41"/>
  <c r="H93" i="41" s="1"/>
  <c r="F29" i="41"/>
  <c r="G29" i="41"/>
  <c r="H29" i="41" s="1"/>
  <c r="G95" i="41"/>
  <c r="H95" i="41" s="1"/>
  <c r="F49" i="41"/>
  <c r="G49" i="41" s="1"/>
  <c r="H49" i="41" s="1"/>
  <c r="F19" i="41"/>
  <c r="G19" i="41" s="1"/>
  <c r="H19" i="41" s="1"/>
  <c r="F71" i="41"/>
  <c r="G71" i="41"/>
  <c r="H71" i="41" s="1"/>
  <c r="F5" i="41"/>
  <c r="G5" i="41" s="1"/>
  <c r="H5" i="41" s="1"/>
  <c r="F75" i="41"/>
  <c r="G75" i="41" s="1"/>
  <c r="H75" i="41" s="1"/>
  <c r="F59" i="41"/>
  <c r="G59" i="41" s="1"/>
  <c r="H59" i="41" s="1"/>
  <c r="F17" i="41"/>
  <c r="G17" i="41"/>
  <c r="H17" i="41" s="1"/>
  <c r="G83" i="41"/>
  <c r="H83" i="41" s="1"/>
  <c r="F37" i="41"/>
  <c r="G37" i="41" s="1"/>
  <c r="H37" i="41" s="1"/>
  <c r="F101" i="41"/>
  <c r="G101" i="41" s="1"/>
  <c r="H101" i="41" s="1"/>
  <c r="G43" i="41"/>
  <c r="H43" i="41" s="1"/>
  <c r="F97" i="41"/>
  <c r="G97" i="41" s="1"/>
  <c r="H97" i="41" s="1"/>
  <c r="G7" i="41"/>
  <c r="H7" i="41" s="1"/>
  <c r="G9" i="41"/>
  <c r="H9" i="41" s="1"/>
  <c r="F51" i="41"/>
  <c r="G51" i="41" s="1"/>
  <c r="H51" i="41" s="1"/>
  <c r="G73" i="41"/>
  <c r="H73" i="41" s="1"/>
  <c r="F73" i="41"/>
  <c r="F81" i="41"/>
  <c r="G81" i="41" s="1"/>
  <c r="H81" i="41" s="1"/>
  <c r="F61" i="41"/>
  <c r="G61" i="41" s="1"/>
  <c r="H61" i="41" s="1"/>
  <c r="F79" i="41"/>
  <c r="G79" i="41" s="1"/>
  <c r="H79" i="41" s="1"/>
  <c r="F55" i="41"/>
  <c r="G55" i="41" s="1"/>
  <c r="H55" i="41" s="1"/>
  <c r="G138" i="10"/>
  <c r="H138" i="10" s="1"/>
  <c r="G111" i="10"/>
  <c r="H111" i="10" s="1"/>
  <c r="G84" i="10"/>
  <c r="H84" i="10" s="1"/>
  <c r="G57" i="10"/>
  <c r="H57" i="10" s="1"/>
  <c r="G30" i="10"/>
  <c r="H30" i="10" s="1"/>
  <c r="E136" i="10" l="1"/>
  <c r="H136" i="10" s="1"/>
  <c r="I136" i="10" s="1"/>
  <c r="C138" i="10" l="1"/>
  <c r="I138" i="10" s="1"/>
  <c r="C137" i="10"/>
  <c r="G137" i="10" s="1"/>
  <c r="H137" i="10" s="1"/>
  <c r="I137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C117" i="10"/>
  <c r="A117" i="10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C111" i="10"/>
  <c r="I111" i="10" s="1"/>
  <c r="C110" i="10"/>
  <c r="G110" i="10" s="1"/>
  <c r="H110" i="10" s="1"/>
  <c r="I110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C90" i="10"/>
  <c r="A90" i="10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C84" i="10"/>
  <c r="I84" i="10" s="1"/>
  <c r="C83" i="10"/>
  <c r="H81" i="10"/>
  <c r="I81" i="10" s="1"/>
  <c r="H80" i="10"/>
  <c r="I80" i="10" s="1"/>
  <c r="H79" i="10"/>
  <c r="I79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C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C56" i="10"/>
  <c r="C29" i="10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C57" i="10"/>
  <c r="I57" i="10" s="1"/>
  <c r="C36" i="10"/>
  <c r="A36" i="10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F102" i="35"/>
  <c r="F103" i="35"/>
  <c r="F104" i="35"/>
  <c r="F105" i="35"/>
  <c r="F106" i="35"/>
  <c r="F107" i="35"/>
  <c r="F108" i="35"/>
  <c r="F109" i="35"/>
  <c r="F101" i="35"/>
  <c r="B102" i="35"/>
  <c r="E102" i="35" s="1"/>
  <c r="B103" i="35"/>
  <c r="C103" i="35" s="1"/>
  <c r="B104" i="35"/>
  <c r="E104" i="35" s="1"/>
  <c r="B105" i="35"/>
  <c r="B106" i="35"/>
  <c r="C106" i="35" s="1"/>
  <c r="B107" i="35"/>
  <c r="B108" i="35"/>
  <c r="B109" i="35"/>
  <c r="E109" i="35" s="1"/>
  <c r="B101" i="35"/>
  <c r="B93" i="35"/>
  <c r="B94" i="35"/>
  <c r="F94" i="35" s="1"/>
  <c r="G94" i="35" s="1"/>
  <c r="H94" i="35" s="1"/>
  <c r="B95" i="35"/>
  <c r="B96" i="35"/>
  <c r="F96" i="35" s="1"/>
  <c r="G96" i="35" s="1"/>
  <c r="H96" i="35" s="1"/>
  <c r="B97" i="35"/>
  <c r="F97" i="35" s="1"/>
  <c r="G97" i="35" s="1"/>
  <c r="H97" i="35" s="1"/>
  <c r="B98" i="35"/>
  <c r="B99" i="35"/>
  <c r="B100" i="35"/>
  <c r="F100" i="35" s="1"/>
  <c r="G100" i="35" s="1"/>
  <c r="H100" i="35" s="1"/>
  <c r="B92" i="35"/>
  <c r="F92" i="35" s="1"/>
  <c r="G92" i="35" s="1"/>
  <c r="H92" i="35" s="1"/>
  <c r="D109" i="35"/>
  <c r="C109" i="35"/>
  <c r="E108" i="35"/>
  <c r="E107" i="35"/>
  <c r="C104" i="35"/>
  <c r="E103" i="35"/>
  <c r="D103" i="35"/>
  <c r="D102" i="35"/>
  <c r="C101" i="35"/>
  <c r="F99" i="35"/>
  <c r="G99" i="35" s="1"/>
  <c r="H99" i="35" s="1"/>
  <c r="F98" i="35"/>
  <c r="G98" i="35" s="1"/>
  <c r="H98" i="35" s="1"/>
  <c r="F95" i="35"/>
  <c r="G95" i="35" s="1"/>
  <c r="H95" i="35" s="1"/>
  <c r="A94" i="35"/>
  <c r="A95" i="35" s="1"/>
  <c r="A96" i="35" s="1"/>
  <c r="A97" i="35" s="1"/>
  <c r="A98" i="35" s="1"/>
  <c r="A99" i="35" s="1"/>
  <c r="A100" i="35" s="1"/>
  <c r="F93" i="35"/>
  <c r="G93" i="35" s="1"/>
  <c r="H93" i="35" s="1"/>
  <c r="A93" i="35"/>
  <c r="F80" i="35"/>
  <c r="F81" i="35"/>
  <c r="F82" i="35"/>
  <c r="F83" i="35"/>
  <c r="F84" i="35"/>
  <c r="F85" i="35"/>
  <c r="F86" i="35"/>
  <c r="F87" i="35"/>
  <c r="F79" i="35"/>
  <c r="B80" i="35"/>
  <c r="B81" i="35"/>
  <c r="B82" i="35"/>
  <c r="E82" i="35" s="1"/>
  <c r="B83" i="35"/>
  <c r="C83" i="35" s="1"/>
  <c r="B84" i="35"/>
  <c r="D84" i="35" s="1"/>
  <c r="B85" i="35"/>
  <c r="B86" i="35"/>
  <c r="B87" i="35"/>
  <c r="E87" i="35" s="1"/>
  <c r="B79" i="35"/>
  <c r="C79" i="35" s="1"/>
  <c r="B71" i="35"/>
  <c r="F71" i="35" s="1"/>
  <c r="G71" i="35" s="1"/>
  <c r="H71" i="35" s="1"/>
  <c r="B72" i="35"/>
  <c r="F72" i="35" s="1"/>
  <c r="G72" i="35" s="1"/>
  <c r="H72" i="35" s="1"/>
  <c r="B73" i="35"/>
  <c r="F73" i="35" s="1"/>
  <c r="G73" i="35" s="1"/>
  <c r="H73" i="35" s="1"/>
  <c r="B74" i="35"/>
  <c r="B75" i="35"/>
  <c r="B76" i="35"/>
  <c r="B77" i="35"/>
  <c r="B78" i="35"/>
  <c r="B70" i="35"/>
  <c r="D87" i="35"/>
  <c r="C86" i="35"/>
  <c r="D81" i="35"/>
  <c r="E80" i="35"/>
  <c r="F78" i="35"/>
  <c r="G78" i="35" s="1"/>
  <c r="H78" i="35" s="1"/>
  <c r="F77" i="35"/>
  <c r="G77" i="35" s="1"/>
  <c r="H77" i="35" s="1"/>
  <c r="F76" i="35"/>
  <c r="G76" i="35" s="1"/>
  <c r="H76" i="35" s="1"/>
  <c r="F75" i="35"/>
  <c r="G75" i="35" s="1"/>
  <c r="H75" i="35" s="1"/>
  <c r="F74" i="35"/>
  <c r="G74" i="35" s="1"/>
  <c r="H74" i="35" s="1"/>
  <c r="A72" i="35"/>
  <c r="A73" i="35" s="1"/>
  <c r="A74" i="35" s="1"/>
  <c r="A75" i="35" s="1"/>
  <c r="A76" i="35" s="1"/>
  <c r="A77" i="35" s="1"/>
  <c r="A78" i="35" s="1"/>
  <c r="A71" i="35"/>
  <c r="F70" i="35"/>
  <c r="G70" i="35" s="1"/>
  <c r="H70" i="35" s="1"/>
  <c r="F58" i="35"/>
  <c r="F59" i="35"/>
  <c r="F60" i="35"/>
  <c r="F61" i="35"/>
  <c r="F62" i="35"/>
  <c r="F63" i="35"/>
  <c r="F64" i="35"/>
  <c r="F65" i="35"/>
  <c r="F57" i="35"/>
  <c r="B58" i="35"/>
  <c r="B59" i="35"/>
  <c r="D59" i="35" s="1"/>
  <c r="B60" i="35"/>
  <c r="B61" i="35"/>
  <c r="B62" i="35"/>
  <c r="B63" i="35"/>
  <c r="B64" i="35"/>
  <c r="B65" i="35"/>
  <c r="B57" i="35"/>
  <c r="E57" i="35" s="1"/>
  <c r="B49" i="35"/>
  <c r="B50" i="35"/>
  <c r="F50" i="35" s="1"/>
  <c r="G50" i="35" s="1"/>
  <c r="H50" i="35" s="1"/>
  <c r="B51" i="35"/>
  <c r="B52" i="35"/>
  <c r="F52" i="35" s="1"/>
  <c r="G52" i="35" s="1"/>
  <c r="H52" i="35" s="1"/>
  <c r="B53" i="35"/>
  <c r="F53" i="35" s="1"/>
  <c r="G53" i="35" s="1"/>
  <c r="H53" i="35" s="1"/>
  <c r="B54" i="35"/>
  <c r="B55" i="35"/>
  <c r="B56" i="35"/>
  <c r="F56" i="35"/>
  <c r="G56" i="35" s="1"/>
  <c r="H56" i="35" s="1"/>
  <c r="E63" i="35"/>
  <c r="D64" i="35"/>
  <c r="D58" i="35"/>
  <c r="E59" i="35"/>
  <c r="C60" i="35"/>
  <c r="F49" i="35"/>
  <c r="G49" i="35" s="1"/>
  <c r="H49" i="35" s="1"/>
  <c r="F51" i="35"/>
  <c r="G51" i="35" s="1"/>
  <c r="H51" i="35" s="1"/>
  <c r="B48" i="35"/>
  <c r="F48" i="35" s="1"/>
  <c r="G48" i="35" s="1"/>
  <c r="H48" i="35" s="1"/>
  <c r="E65" i="35"/>
  <c r="D65" i="35"/>
  <c r="C65" i="35"/>
  <c r="E64" i="35"/>
  <c r="E58" i="35"/>
  <c r="F55" i="35"/>
  <c r="G55" i="35" s="1"/>
  <c r="H55" i="35" s="1"/>
  <c r="F54" i="35"/>
  <c r="G54" i="35" s="1"/>
  <c r="H54" i="35" s="1"/>
  <c r="A50" i="35"/>
  <c r="A51" i="35" s="1"/>
  <c r="A52" i="35" s="1"/>
  <c r="A53" i="35" s="1"/>
  <c r="A54" i="35" s="1"/>
  <c r="A55" i="35" s="1"/>
  <c r="A56" i="35" s="1"/>
  <c r="A49" i="35"/>
  <c r="B36" i="35"/>
  <c r="D36" i="35" s="1"/>
  <c r="B37" i="35"/>
  <c r="E37" i="35" s="1"/>
  <c r="B38" i="35"/>
  <c r="B39" i="35"/>
  <c r="C39" i="35" s="1"/>
  <c r="B40" i="35"/>
  <c r="B41" i="35"/>
  <c r="E41" i="35" s="1"/>
  <c r="B42" i="35"/>
  <c r="B43" i="35"/>
  <c r="B35" i="35"/>
  <c r="E35" i="35" s="1"/>
  <c r="B27" i="35"/>
  <c r="F27" i="35" s="1"/>
  <c r="G27" i="35" s="1"/>
  <c r="H27" i="35" s="1"/>
  <c r="B28" i="35"/>
  <c r="B29" i="35"/>
  <c r="F29" i="35" s="1"/>
  <c r="G29" i="35" s="1"/>
  <c r="H29" i="35" s="1"/>
  <c r="B30" i="35"/>
  <c r="F30" i="35" s="1"/>
  <c r="G30" i="35" s="1"/>
  <c r="H30" i="35" s="1"/>
  <c r="B31" i="35"/>
  <c r="F31" i="35" s="1"/>
  <c r="G31" i="35" s="1"/>
  <c r="H31" i="35" s="1"/>
  <c r="B32" i="35"/>
  <c r="B33" i="35"/>
  <c r="B34" i="35"/>
  <c r="B26" i="35"/>
  <c r="F26" i="35" s="1"/>
  <c r="G26" i="35" s="1"/>
  <c r="H26" i="35" s="1"/>
  <c r="E43" i="35"/>
  <c r="D43" i="35"/>
  <c r="C43" i="35"/>
  <c r="E42" i="35"/>
  <c r="D42" i="35"/>
  <c r="E38" i="35"/>
  <c r="D38" i="35"/>
  <c r="C38" i="35"/>
  <c r="F34" i="35"/>
  <c r="G34" i="35" s="1"/>
  <c r="H34" i="35" s="1"/>
  <c r="F33" i="35"/>
  <c r="G33" i="35" s="1"/>
  <c r="H33" i="35" s="1"/>
  <c r="F32" i="35"/>
  <c r="G32" i="35" s="1"/>
  <c r="H32" i="35" s="1"/>
  <c r="F28" i="35"/>
  <c r="G28" i="35" s="1"/>
  <c r="H28" i="35" s="1"/>
  <c r="A28" i="35"/>
  <c r="A29" i="35" s="1"/>
  <c r="A30" i="35" s="1"/>
  <c r="A31" i="35" s="1"/>
  <c r="A32" i="35" s="1"/>
  <c r="A33" i="35" s="1"/>
  <c r="A34" i="35" s="1"/>
  <c r="A27" i="35"/>
  <c r="C30" i="10"/>
  <c r="I30" i="10" s="1"/>
  <c r="F14" i="35"/>
  <c r="F15" i="35"/>
  <c r="F16" i="35"/>
  <c r="F17" i="35"/>
  <c r="F18" i="35"/>
  <c r="F19" i="35"/>
  <c r="F20" i="35"/>
  <c r="F21" i="35"/>
  <c r="F13" i="35"/>
  <c r="E14" i="35"/>
  <c r="E15" i="35"/>
  <c r="E16" i="35"/>
  <c r="E17" i="35"/>
  <c r="E18" i="35"/>
  <c r="E19" i="35"/>
  <c r="E20" i="35"/>
  <c r="E21" i="35"/>
  <c r="E13" i="35"/>
  <c r="D14" i="35"/>
  <c r="D15" i="35"/>
  <c r="D16" i="35"/>
  <c r="D17" i="35"/>
  <c r="D18" i="35"/>
  <c r="D19" i="35"/>
  <c r="D20" i="35"/>
  <c r="D21" i="35"/>
  <c r="D13" i="35"/>
  <c r="C14" i="35"/>
  <c r="C15" i="35"/>
  <c r="C16" i="35"/>
  <c r="C17" i="35"/>
  <c r="C18" i="35"/>
  <c r="C19" i="35"/>
  <c r="C20" i="35"/>
  <c r="C21" i="35"/>
  <c r="C13" i="35"/>
  <c r="B13" i="35"/>
  <c r="B14" i="35"/>
  <c r="B15" i="35"/>
  <c r="B16" i="35"/>
  <c r="B17" i="35"/>
  <c r="B18" i="35"/>
  <c r="B19" i="35"/>
  <c r="B20" i="35"/>
  <c r="B21" i="35"/>
  <c r="F5" i="35"/>
  <c r="F6" i="35"/>
  <c r="F7" i="35"/>
  <c r="F8" i="35"/>
  <c r="B5" i="35"/>
  <c r="B6" i="35"/>
  <c r="B7" i="35"/>
  <c r="B8" i="35"/>
  <c r="B9" i="35"/>
  <c r="B10" i="35"/>
  <c r="B11" i="35"/>
  <c r="B12" i="35"/>
  <c r="B4" i="35"/>
  <c r="A5" i="35"/>
  <c r="A6" i="35" s="1"/>
  <c r="A7" i="35" s="1"/>
  <c r="A8" i="35" s="1"/>
  <c r="A9" i="35" s="1"/>
  <c r="A10" i="35" s="1"/>
  <c r="A11" i="35" s="1"/>
  <c r="A12" i="35" s="1"/>
  <c r="F2" i="35"/>
  <c r="F9" i="35" s="1"/>
  <c r="E2" i="35"/>
  <c r="D2" i="35"/>
  <c r="C2" i="35"/>
  <c r="D104" i="35" l="1"/>
  <c r="G103" i="35"/>
  <c r="H103" i="35" s="1"/>
  <c r="G104" i="35"/>
  <c r="H104" i="35" s="1"/>
  <c r="D106" i="35"/>
  <c r="D101" i="35"/>
  <c r="E106" i="35"/>
  <c r="C108" i="35"/>
  <c r="E101" i="35"/>
  <c r="D108" i="35"/>
  <c r="C105" i="35"/>
  <c r="D105" i="35"/>
  <c r="E105" i="35"/>
  <c r="C107" i="35"/>
  <c r="C102" i="35"/>
  <c r="D107" i="35"/>
  <c r="G109" i="35"/>
  <c r="H109" i="35" s="1"/>
  <c r="C82" i="35"/>
  <c r="D82" i="35"/>
  <c r="E79" i="35"/>
  <c r="G79" i="35"/>
  <c r="H79" i="35" s="1"/>
  <c r="D79" i="35"/>
  <c r="E84" i="35"/>
  <c r="C81" i="35"/>
  <c r="D86" i="35"/>
  <c r="G86" i="35" s="1"/>
  <c r="H86" i="35" s="1"/>
  <c r="E81" i="35"/>
  <c r="D83" i="35"/>
  <c r="E83" i="35"/>
  <c r="C85" i="35"/>
  <c r="C80" i="35"/>
  <c r="D85" i="35"/>
  <c r="D80" i="35"/>
  <c r="E85" i="35"/>
  <c r="C87" i="35"/>
  <c r="E86" i="35"/>
  <c r="C84" i="35"/>
  <c r="C59" i="35"/>
  <c r="D63" i="35"/>
  <c r="C58" i="35"/>
  <c r="G58" i="35" s="1"/>
  <c r="H58" i="35" s="1"/>
  <c r="G65" i="35"/>
  <c r="H65" i="35" s="1"/>
  <c r="G59" i="35"/>
  <c r="H59" i="35" s="1"/>
  <c r="D60" i="35"/>
  <c r="E60" i="35"/>
  <c r="C62" i="35"/>
  <c r="C57" i="35"/>
  <c r="D62" i="35"/>
  <c r="D57" i="35"/>
  <c r="E62" i="35"/>
  <c r="C64" i="35"/>
  <c r="C61" i="35"/>
  <c r="D61" i="35"/>
  <c r="E61" i="35"/>
  <c r="C63" i="35"/>
  <c r="E36" i="35"/>
  <c r="C37" i="35"/>
  <c r="D37" i="35"/>
  <c r="F37" i="35"/>
  <c r="G37" i="35" s="1"/>
  <c r="H37" i="35" s="1"/>
  <c r="F43" i="35"/>
  <c r="G43" i="35" s="1"/>
  <c r="H43" i="35" s="1"/>
  <c r="C40" i="35"/>
  <c r="C35" i="35"/>
  <c r="F38" i="35"/>
  <c r="G38" i="35" s="1"/>
  <c r="H38" i="35" s="1"/>
  <c r="D40" i="35"/>
  <c r="D35" i="35"/>
  <c r="E40" i="35"/>
  <c r="C42" i="35"/>
  <c r="D39" i="35"/>
  <c r="E39" i="35"/>
  <c r="C36" i="35"/>
  <c r="F39" i="35"/>
  <c r="D41" i="35"/>
  <c r="C41" i="35"/>
  <c r="F12" i="35"/>
  <c r="G12" i="35" s="1"/>
  <c r="H12" i="35" s="1"/>
  <c r="F11" i="35"/>
  <c r="G11" i="35" s="1"/>
  <c r="H11" i="35" s="1"/>
  <c r="F10" i="35"/>
  <c r="G10" i="35" s="1"/>
  <c r="H10" i="35" s="1"/>
  <c r="F4" i="35"/>
  <c r="G8" i="35"/>
  <c r="H8" i="35" s="1"/>
  <c r="G5" i="35"/>
  <c r="H5" i="35" s="1"/>
  <c r="G17" i="35"/>
  <c r="H17" i="35" s="1"/>
  <c r="G20" i="35"/>
  <c r="H20" i="35" s="1"/>
  <c r="G6" i="35"/>
  <c r="H6" i="35" s="1"/>
  <c r="G18" i="35"/>
  <c r="H18" i="35" s="1"/>
  <c r="G19" i="35"/>
  <c r="H19" i="35" s="1"/>
  <c r="G7" i="35"/>
  <c r="H7" i="35" s="1"/>
  <c r="G21" i="35"/>
  <c r="H21" i="35" s="1"/>
  <c r="G14" i="35"/>
  <c r="H14" i="35" s="1"/>
  <c r="G9" i="35"/>
  <c r="H9" i="35" s="1"/>
  <c r="G16" i="35"/>
  <c r="H16" i="35" s="1"/>
  <c r="G13" i="35"/>
  <c r="H13" i="35" s="1"/>
  <c r="G15" i="35"/>
  <c r="H15" i="35" s="1"/>
  <c r="G101" i="35" l="1"/>
  <c r="H101" i="35" s="1"/>
  <c r="G102" i="35"/>
  <c r="H102" i="35" s="1"/>
  <c r="G107" i="35"/>
  <c r="H107" i="35" s="1"/>
  <c r="G106" i="35"/>
  <c r="H106" i="35" s="1"/>
  <c r="G108" i="35"/>
  <c r="H108" i="35" s="1"/>
  <c r="G105" i="35"/>
  <c r="H105" i="35" s="1"/>
  <c r="G82" i="35"/>
  <c r="H82" i="35" s="1"/>
  <c r="G87" i="35"/>
  <c r="H87" i="35" s="1"/>
  <c r="G85" i="35"/>
  <c r="H85" i="35" s="1"/>
  <c r="G81" i="35"/>
  <c r="H81" i="35" s="1"/>
  <c r="G80" i="35"/>
  <c r="H80" i="35" s="1"/>
  <c r="G83" i="35"/>
  <c r="H83" i="35" s="1"/>
  <c r="G84" i="35"/>
  <c r="H84" i="35" s="1"/>
  <c r="G61" i="35"/>
  <c r="H61" i="35" s="1"/>
  <c r="G60" i="35"/>
  <c r="H60" i="35" s="1"/>
  <c r="G57" i="35"/>
  <c r="H57" i="35" s="1"/>
  <c r="G63" i="35"/>
  <c r="H63" i="35" s="1"/>
  <c r="G62" i="35"/>
  <c r="H62" i="35" s="1"/>
  <c r="G64" i="35"/>
  <c r="H64" i="35" s="1"/>
  <c r="G39" i="35"/>
  <c r="H39" i="35" s="1"/>
  <c r="G40" i="35"/>
  <c r="H40" i="35" s="1"/>
  <c r="F41" i="35"/>
  <c r="G41" i="35"/>
  <c r="H41" i="35" s="1"/>
  <c r="F35" i="35"/>
  <c r="G35" i="35" s="1"/>
  <c r="H35" i="35" s="1"/>
  <c r="F36" i="35"/>
  <c r="G36" i="35" s="1"/>
  <c r="H36" i="35" s="1"/>
  <c r="F40" i="35"/>
  <c r="F42" i="35"/>
  <c r="G42" i="35" s="1"/>
  <c r="H42" i="35" s="1"/>
  <c r="B3" i="29"/>
  <c r="B2" i="29"/>
  <c r="H11" i="33" l="1"/>
  <c r="L11" i="33" s="1"/>
  <c r="D11" i="33"/>
  <c r="J11" i="33" s="1"/>
  <c r="H10" i="33"/>
  <c r="D10" i="33"/>
  <c r="J10" i="33" s="1"/>
  <c r="H9" i="33"/>
  <c r="D9" i="33"/>
  <c r="J9" i="33" s="1"/>
  <c r="H8" i="33"/>
  <c r="L8" i="33" s="1"/>
  <c r="D8" i="33"/>
  <c r="J8" i="33" s="1"/>
  <c r="I8" i="33" s="1"/>
  <c r="H7" i="33"/>
  <c r="L7" i="33" s="1"/>
  <c r="D7" i="33"/>
  <c r="J7" i="33" s="1"/>
  <c r="H6" i="33"/>
  <c r="L6" i="33" s="1"/>
  <c r="D6" i="33"/>
  <c r="J6" i="33" s="1"/>
  <c r="H5" i="33"/>
  <c r="L5" i="33" s="1"/>
  <c r="D5" i="33"/>
  <c r="J5" i="33" s="1"/>
  <c r="H4" i="33"/>
  <c r="L4" i="33" s="1"/>
  <c r="D4" i="33"/>
  <c r="J4" i="33" s="1"/>
  <c r="N4" i="33" s="1"/>
  <c r="H3" i="33"/>
  <c r="L3" i="33" s="1"/>
  <c r="D3" i="33"/>
  <c r="J3" i="33" s="1"/>
  <c r="P8" i="33" l="1"/>
  <c r="R8" i="33"/>
  <c r="Q8" i="33"/>
  <c r="N10" i="33"/>
  <c r="I10" i="33"/>
  <c r="R10" i="33" s="1"/>
  <c r="I7" i="33"/>
  <c r="R7" i="33" s="1"/>
  <c r="N7" i="33"/>
  <c r="N11" i="33"/>
  <c r="I11" i="33"/>
  <c r="I5" i="33"/>
  <c r="N5" i="33"/>
  <c r="N3" i="33"/>
  <c r="I3" i="33"/>
  <c r="N9" i="33"/>
  <c r="I9" i="33"/>
  <c r="I6" i="33"/>
  <c r="R6" i="33" s="1"/>
  <c r="N6" i="33"/>
  <c r="M8" i="33"/>
  <c r="N8" i="33"/>
  <c r="L9" i="33"/>
  <c r="L10" i="33"/>
  <c r="I4" i="33"/>
  <c r="R4" i="33" s="1"/>
  <c r="P11" i="33" l="1"/>
  <c r="R11" i="33"/>
  <c r="Q11" i="33"/>
  <c r="P7" i="33"/>
  <c r="Q7" i="33"/>
  <c r="R9" i="33"/>
  <c r="Q9" i="33"/>
  <c r="P9" i="33"/>
  <c r="Q10" i="33"/>
  <c r="P10" i="33"/>
  <c r="Q5" i="33"/>
  <c r="R5" i="33"/>
  <c r="P5" i="33"/>
  <c r="R3" i="33"/>
  <c r="Q3" i="33"/>
  <c r="P3" i="33"/>
  <c r="Q6" i="33"/>
  <c r="P6" i="33"/>
  <c r="Q4" i="33"/>
  <c r="P4" i="33"/>
  <c r="M5" i="33"/>
  <c r="M10" i="33"/>
  <c r="M6" i="33"/>
  <c r="M4" i="33"/>
  <c r="T8" i="33"/>
  <c r="M7" i="33"/>
  <c r="M11" i="33"/>
  <c r="M9" i="33"/>
  <c r="M3" i="33"/>
  <c r="T9" i="33" l="1"/>
  <c r="T5" i="33"/>
  <c r="T4" i="33"/>
  <c r="T3" i="33"/>
  <c r="T6" i="33"/>
  <c r="T11" i="33"/>
  <c r="T10" i="33"/>
  <c r="T7" i="33"/>
  <c r="B18" i="29" l="1"/>
  <c r="B19" i="29" s="1"/>
  <c r="A28" i="29"/>
  <c r="B28" i="29" s="1"/>
  <c r="B27" i="29" s="1"/>
  <c r="C27" i="29" s="1"/>
  <c r="A29" i="29" l="1"/>
  <c r="A30" i="29" s="1"/>
  <c r="C28" i="29"/>
  <c r="B30" i="29"/>
  <c r="C30" i="29" s="1"/>
  <c r="A31" i="29"/>
  <c r="B31" i="29" l="1"/>
  <c r="C31" i="29" s="1"/>
  <c r="B29" i="29"/>
  <c r="C29" i="29" l="1"/>
  <c r="C9" i="10" l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B23" i="29" l="1"/>
  <c r="B17" i="29"/>
  <c r="B12" i="29"/>
  <c r="B13" i="29" s="1"/>
  <c r="B14" i="29" s="1"/>
  <c r="B20" i="29" l="1"/>
  <c r="B21" i="29" s="1"/>
  <c r="E28" i="29"/>
  <c r="F28" i="29" s="1"/>
  <c r="E29" i="29"/>
  <c r="F29" i="29" s="1"/>
  <c r="E30" i="29"/>
  <c r="F30" i="29" s="1"/>
  <c r="E31" i="29"/>
  <c r="F31" i="29" s="1"/>
  <c r="E27" i="29"/>
  <c r="F27" i="29" s="1"/>
  <c r="B8" i="29"/>
  <c r="B5" i="29"/>
  <c r="D31" i="29" l="1"/>
  <c r="D27" i="29"/>
  <c r="D28" i="29"/>
  <c r="D29" i="29"/>
  <c r="D30" i="29"/>
  <c r="G29" i="29"/>
  <c r="G30" i="29"/>
  <c r="G31" i="29"/>
  <c r="G28" i="29"/>
  <c r="F5" i="10"/>
  <c r="F117" i="10" l="1"/>
  <c r="F90" i="10"/>
  <c r="F63" i="10"/>
  <c r="F36" i="10"/>
  <c r="F9" i="10"/>
  <c r="G5" i="10"/>
  <c r="G82" i="10" l="1"/>
  <c r="E82" i="10" s="1"/>
  <c r="H82" i="10" s="1"/>
  <c r="I82" i="10" s="1"/>
  <c r="G109" i="10"/>
  <c r="E109" i="10" s="1"/>
  <c r="H109" i="10" s="1"/>
  <c r="I109" i="10" s="1"/>
  <c r="G28" i="10"/>
  <c r="E28" i="10" s="1"/>
  <c r="H28" i="10" s="1"/>
  <c r="I28" i="10" s="1"/>
  <c r="G55" i="10"/>
  <c r="E55" i="10" s="1"/>
  <c r="H55" i="10" s="1"/>
  <c r="I55" i="10" s="1"/>
  <c r="G36" i="10"/>
  <c r="G9" i="10"/>
  <c r="G117" i="10"/>
  <c r="G90" i="10"/>
  <c r="G63" i="10"/>
  <c r="E5" i="10"/>
  <c r="D5" i="10"/>
  <c r="G4" i="35"/>
  <c r="H4" i="35" s="1"/>
  <c r="E56" i="10" l="1"/>
  <c r="E83" i="10"/>
  <c r="E29" i="10"/>
  <c r="D117" i="10"/>
  <c r="D90" i="10"/>
  <c r="D63" i="10"/>
  <c r="D36" i="10"/>
  <c r="D9" i="10"/>
  <c r="E117" i="10"/>
  <c r="E63" i="10"/>
  <c r="E36" i="10"/>
  <c r="E90" i="10"/>
  <c r="E9" i="10"/>
  <c r="G56" i="10" l="1"/>
  <c r="H56" i="10"/>
  <c r="I56" i="10" s="1"/>
  <c r="G29" i="10"/>
  <c r="H29" i="10" s="1"/>
  <c r="I29" i="10" s="1"/>
  <c r="G83" i="10"/>
  <c r="H83" i="10" s="1"/>
  <c r="I83" i="10" s="1"/>
  <c r="H36" i="10"/>
  <c r="I36" i="10" s="1"/>
  <c r="H118" i="10"/>
  <c r="I118" i="10" s="1"/>
  <c r="H9" i="10"/>
  <c r="I9" i="10" s="1"/>
  <c r="H117" i="10"/>
  <c r="I117" i="10" s="1"/>
  <c r="H63" i="10"/>
  <c r="I63" i="10" s="1"/>
  <c r="H90" i="10"/>
  <c r="I90" i="10" s="1"/>
</calcChain>
</file>

<file path=xl/sharedStrings.xml><?xml version="1.0" encoding="utf-8"?>
<sst xmlns="http://schemas.openxmlformats.org/spreadsheetml/2006/main" count="363" uniqueCount="93">
  <si>
    <t>Description</t>
  </si>
  <si>
    <t>Styrene</t>
  </si>
  <si>
    <t>AIBN</t>
  </si>
  <si>
    <t>Amount / mol</t>
  </si>
  <si>
    <t>Sanity Check (No Negative Volumes)</t>
  </si>
  <si>
    <t>Sanity Check</t>
  </si>
  <si>
    <t>Condition Number</t>
  </si>
  <si>
    <t>Wt% St</t>
  </si>
  <si>
    <t>Total Flow Rate/ uLmin-1</t>
  </si>
  <si>
    <t>Total Volume/ uL</t>
  </si>
  <si>
    <t>Density/ gmL-1</t>
  </si>
  <si>
    <t>Mr/ gmol-1</t>
  </si>
  <si>
    <t>Concentration/ gmL-1</t>
  </si>
  <si>
    <t>Sanity  Check</t>
  </si>
  <si>
    <t>Time / min</t>
  </si>
  <si>
    <t>Water in P1</t>
  </si>
  <si>
    <t>10 mL Syringe</t>
  </si>
  <si>
    <t>Minimal Flow Rate/ uLmin-1</t>
  </si>
  <si>
    <t>Type of Syringe</t>
  </si>
  <si>
    <t>COM 3 P2</t>
  </si>
  <si>
    <t>COM 9 P1</t>
  </si>
  <si>
    <t>COM 9 P2</t>
  </si>
  <si>
    <t>Step Number</t>
  </si>
  <si>
    <t>Normalized Volume / uL</t>
  </si>
  <si>
    <t>COM 11 P1</t>
  </si>
  <si>
    <t>Volume / mL (Representative of Volume Ratio of Reagents)</t>
  </si>
  <si>
    <t>x Monomer : AIBN</t>
  </si>
  <si>
    <t>Sty</t>
  </si>
  <si>
    <t>50 mL Syringe</t>
  </si>
  <si>
    <t>Sanity Check (Mole Ratio)</t>
  </si>
  <si>
    <t>Residence Time/ min</t>
  </si>
  <si>
    <t>Volume of Coil Within Heat/ mL</t>
  </si>
  <si>
    <t>Internal Diameter of PTFE Tubing/ mm</t>
  </si>
  <si>
    <t>Internal Diameter of PTFE Tubing/ cm</t>
  </si>
  <si>
    <t>Internal Radius of PTFE Tubing/ cm</t>
  </si>
  <si>
    <t>Internal Area of PTFE Tubing/ cm2</t>
  </si>
  <si>
    <t>Length of Coil Within Heat/ cm</t>
  </si>
  <si>
    <t>Length of Coil Within Heat/ m</t>
  </si>
  <si>
    <t>Length of Mixer to Coil Entry/ cm</t>
  </si>
  <si>
    <t>Volume of Mixer to Coil Entry/ mL</t>
  </si>
  <si>
    <t>Length of Coil Exit to BPR/ cm</t>
  </si>
  <si>
    <t>Volume of Coil Exit to BPR/ mL</t>
  </si>
  <si>
    <t>Time Taken for Slug Generation to Complete/ min</t>
  </si>
  <si>
    <t>Volume of Mixer to Coil Entry + Coil Within Heat/ mL</t>
  </si>
  <si>
    <t>Volume Left for Front of 1st Slug to Traverse to Reach Coil Exit/ mL</t>
  </si>
  <si>
    <t>Time Front of 1st Slug Spent in Heat Upon Reaching Coil Exit/ min</t>
  </si>
  <si>
    <t>Time Needed for Front of 1st Slug to Reach Coil Exit After Slug Generation Completion/ min</t>
  </si>
  <si>
    <t>Time Taken for Front of 1st Slug to Traverse From Mixer to Coil Entry/ min</t>
  </si>
  <si>
    <t>p-xylene</t>
  </si>
  <si>
    <t>Volume of p-xylene Plug/ uL</t>
  </si>
  <si>
    <t>Volume of p-xylene Plug/ mL</t>
  </si>
  <si>
    <t>Initialize Reagent Pumps</t>
  </si>
  <si>
    <t>Pump Reagent Slug to Coil Exit</t>
  </si>
  <si>
    <t>Pump Reagent Slug Out of BPR</t>
  </si>
  <si>
    <t>No heat for 0 min</t>
  </si>
  <si>
    <t>Volume of Water Spacer/ uL</t>
  </si>
  <si>
    <t>Volume of Water Spacer/ mL</t>
  </si>
  <si>
    <t>SANITY CHECK</t>
  </si>
  <si>
    <t>Range:</t>
  </si>
  <si>
    <t>The sanity check in this step ascertains that all volumes are positive. If [AIBN] is too dilute, you may get negative volumes on the p-xylene column.</t>
  </si>
  <si>
    <t>Normalized Volume (Normalized to 500 uL) / uL</t>
  </si>
  <si>
    <t>Check that the sum of total volume is 500 uL</t>
  </si>
  <si>
    <t>Total Volume of Slug/ uL</t>
  </si>
  <si>
    <t>Total Volume of all 9 Conditions/ mL</t>
  </si>
  <si>
    <t>Total Volume of all 9 Conditions/ uL</t>
  </si>
  <si>
    <t>Condition 1</t>
  </si>
  <si>
    <t>Water Spacer 1</t>
  </si>
  <si>
    <t>Sorting Number</t>
  </si>
  <si>
    <t>Condition 2</t>
  </si>
  <si>
    <t>Water Spacer 2</t>
  </si>
  <si>
    <t>Condition 3</t>
  </si>
  <si>
    <t>Water Spacer 3</t>
  </si>
  <si>
    <t>Condition 4</t>
  </si>
  <si>
    <t>Water Spacer 4</t>
  </si>
  <si>
    <t>Condition 5</t>
  </si>
  <si>
    <t>Water Spacer 5</t>
  </si>
  <si>
    <t>Condition 6</t>
  </si>
  <si>
    <t>Water Spacer 6</t>
  </si>
  <si>
    <t>Condition 7</t>
  </si>
  <si>
    <t>Water Spacer 7</t>
  </si>
  <si>
    <t>Condition 8</t>
  </si>
  <si>
    <t>Water Spacer 8</t>
  </si>
  <si>
    <t>Condition 9</t>
  </si>
  <si>
    <t>Water Spacer 9</t>
  </si>
  <si>
    <t>0 min; 373.888 uLmin-1</t>
  </si>
  <si>
    <t>30 min; 373.888 uLmin-1</t>
  </si>
  <si>
    <t>60 min; 186.944 uLmin-1</t>
  </si>
  <si>
    <t>90 min; 124.629 uLmin-1</t>
  </si>
  <si>
    <t>120 min; 93.472 uLmin-1</t>
  </si>
  <si>
    <t xml:space="preserve"> Pure p-xylene Washing Slug</t>
  </si>
  <si>
    <t>0.6 to 0.8</t>
  </si>
  <si>
    <t>300 to 200</t>
  </si>
  <si>
    <t>0.3 g in 10 mL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</si>
</sst>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81">
    <xf numFmtId="0" fontId="0" fillId="0" borderId="0" xfId="0"/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E74AEBF2-49AC-40AF-89FE-20CE2E0EFEC6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FAEB-47DF-4021-AF2E-DF14C362430B}">
  <dimension ref="A1:Z55"/>
  <sheetViews>
    <sheetView topLeftCell="J1" zoomScaleNormal="100" workbookViewId="0">
      <selection activeCell="B3" sqref="B3:F11"/>
    </sheetView>
  </sheetViews>
  <sheetFormatPr defaultColWidth="8.6640625" defaultRowHeight="15" x14ac:dyDescent="0.3"/>
  <cols>
    <col min="1" max="1" width="19.88671875" style="38" customWidth="1"/>
    <col min="2" max="2" width="8.5546875" style="38" bestFit="1" customWidth="1"/>
    <col min="3" max="3" width="10.44140625" style="38" bestFit="1" customWidth="1"/>
    <col min="4" max="4" width="14.5546875" style="38" bestFit="1" customWidth="1"/>
    <col min="5" max="5" width="1.6640625" style="38" customWidth="1"/>
    <col min="6" max="6" width="27" style="38" customWidth="1"/>
    <col min="7" max="7" width="1.88671875" style="38" customWidth="1"/>
    <col min="8" max="10" width="21.6640625" style="38" customWidth="1"/>
    <col min="11" max="11" width="1.88671875" style="38" customWidth="1"/>
    <col min="12" max="14" width="12.5546875" style="38" customWidth="1"/>
    <col min="15" max="15" width="1.33203125" style="38" customWidth="1"/>
    <col min="16" max="18" width="19" style="38" customWidth="1"/>
    <col min="19" max="19" width="2.6640625" style="38" customWidth="1"/>
    <col min="20" max="20" width="26.88671875" style="38" customWidth="1"/>
    <col min="21" max="21" width="2.21875" style="46" customWidth="1"/>
    <col min="22" max="22" width="22.33203125" style="38" bestFit="1" customWidth="1"/>
    <col min="23" max="23" width="8.5546875" style="38" bestFit="1" customWidth="1"/>
    <col min="24" max="24" width="25.21875" style="38" bestFit="1" customWidth="1"/>
    <col min="25" max="25" width="9.5546875" style="38" bestFit="1" customWidth="1"/>
    <col min="26" max="16384" width="8.6640625" style="38"/>
  </cols>
  <sheetData>
    <row r="1" spans="1:26" x14ac:dyDescent="0.3">
      <c r="B1" s="71" t="s">
        <v>3</v>
      </c>
      <c r="C1" s="71"/>
      <c r="D1" s="71"/>
      <c r="E1" s="39"/>
      <c r="F1" s="39" t="s">
        <v>29</v>
      </c>
      <c r="G1" s="39"/>
      <c r="H1" s="71" t="s">
        <v>25</v>
      </c>
      <c r="I1" s="71"/>
      <c r="J1" s="71"/>
      <c r="K1" s="39"/>
      <c r="L1" s="71" t="s">
        <v>4</v>
      </c>
      <c r="M1" s="71"/>
      <c r="N1" s="71"/>
      <c r="P1" s="72" t="s">
        <v>60</v>
      </c>
      <c r="Q1" s="71"/>
      <c r="R1" s="71"/>
      <c r="T1" s="38" t="s">
        <v>5</v>
      </c>
      <c r="W1" s="38" t="s">
        <v>1</v>
      </c>
      <c r="X1" s="38" t="s">
        <v>2</v>
      </c>
      <c r="Y1" s="38" t="s">
        <v>48</v>
      </c>
    </row>
    <row r="2" spans="1:26" x14ac:dyDescent="0.3">
      <c r="A2" s="40" t="s">
        <v>6</v>
      </c>
      <c r="B2" s="38" t="s">
        <v>7</v>
      </c>
      <c r="C2" s="38" t="s">
        <v>27</v>
      </c>
      <c r="D2" s="38" t="s">
        <v>2</v>
      </c>
      <c r="F2" s="38" t="s">
        <v>26</v>
      </c>
      <c r="H2" s="38" t="s">
        <v>1</v>
      </c>
      <c r="I2" s="38" t="s">
        <v>48</v>
      </c>
      <c r="J2" s="38" t="s">
        <v>2</v>
      </c>
      <c r="L2" s="38" t="s">
        <v>1</v>
      </c>
      <c r="M2" s="38" t="s">
        <v>48</v>
      </c>
      <c r="N2" s="38" t="s">
        <v>2</v>
      </c>
      <c r="P2" s="38" t="s">
        <v>1</v>
      </c>
      <c r="Q2" s="38" t="s">
        <v>48</v>
      </c>
      <c r="R2" s="38" t="s">
        <v>2</v>
      </c>
      <c r="T2" s="42" t="s">
        <v>62</v>
      </c>
      <c r="U2" s="47"/>
      <c r="V2" s="38" t="s">
        <v>10</v>
      </c>
      <c r="W2" s="38">
        <v>0.90900000000000003</v>
      </c>
      <c r="Y2" s="38">
        <v>0.86099999999999999</v>
      </c>
    </row>
    <row r="3" spans="1:26" x14ac:dyDescent="0.3">
      <c r="A3" s="43">
        <f>10</f>
        <v>10</v>
      </c>
      <c r="B3" s="43">
        <v>0.6</v>
      </c>
      <c r="C3" s="43">
        <v>1</v>
      </c>
      <c r="D3" s="43">
        <f>C3/F3</f>
        <v>3.3333333333333335E-3</v>
      </c>
      <c r="E3" s="43"/>
      <c r="F3" s="43">
        <v>300</v>
      </c>
      <c r="H3" s="38">
        <f t="shared" ref="H3:H11" si="0">(C3*$W$3)/$W$2</f>
        <v>114.57645764576458</v>
      </c>
      <c r="I3" s="38">
        <f t="shared" ref="I3:I11" si="1">((C3*$W$3*(1-B3)/B3)/$Y$2)-J3</f>
        <v>62.397108013937284</v>
      </c>
      <c r="J3" s="38">
        <f t="shared" ref="J3:J11" si="2">(D3*$X$3)/$X$4</f>
        <v>18.245555555555558</v>
      </c>
      <c r="L3" s="38" t="b">
        <f t="shared" ref="L3:N11" si="3">H3&gt;0</f>
        <v>1</v>
      </c>
      <c r="M3" s="38" t="b">
        <f t="shared" si="3"/>
        <v>1</v>
      </c>
      <c r="N3" s="38" t="b">
        <f t="shared" si="3"/>
        <v>1</v>
      </c>
      <c r="P3" s="38">
        <f>(H3/SUM(H3:J3))*500</f>
        <v>293.45603271983634</v>
      </c>
      <c r="Q3" s="38">
        <f>(I3/SUM(H3:J3))*500</f>
        <v>159.8130030129974</v>
      </c>
      <c r="R3" s="38">
        <f>(J3/SUM(H3:J3))*500</f>
        <v>46.730964267166186</v>
      </c>
      <c r="T3" s="38">
        <f t="shared" ref="T3:T11" si="4">SUM(P3:R3)</f>
        <v>499.99999999999994</v>
      </c>
      <c r="V3" s="38" t="s">
        <v>11</v>
      </c>
      <c r="W3" s="38">
        <v>104.15</v>
      </c>
      <c r="X3" s="38">
        <v>164.21</v>
      </c>
      <c r="Y3" s="38">
        <v>106.16800000000001</v>
      </c>
    </row>
    <row r="4" spans="1:26" x14ac:dyDescent="0.3">
      <c r="A4" s="43">
        <f>A3+1</f>
        <v>11</v>
      </c>
      <c r="B4" s="43">
        <v>0.6</v>
      </c>
      <c r="C4" s="43">
        <v>1</v>
      </c>
      <c r="D4" s="43">
        <f>C4/F4</f>
        <v>4.0000000000000001E-3</v>
      </c>
      <c r="E4" s="43"/>
      <c r="F4" s="43">
        <v>250</v>
      </c>
      <c r="H4" s="38">
        <f t="shared" si="0"/>
        <v>114.57645764576458</v>
      </c>
      <c r="I4" s="38">
        <f t="shared" si="1"/>
        <v>58.747996902826173</v>
      </c>
      <c r="J4" s="38">
        <f t="shared" si="2"/>
        <v>21.894666666666669</v>
      </c>
      <c r="L4" s="38" t="b">
        <f t="shared" si="3"/>
        <v>1</v>
      </c>
      <c r="M4" s="38" t="b">
        <f t="shared" si="3"/>
        <v>1</v>
      </c>
      <c r="N4" s="38" t="b">
        <f t="shared" si="3"/>
        <v>1</v>
      </c>
      <c r="P4" s="38">
        <f t="shared" ref="P4:P11" si="5">(H4/SUM(H4:J4))*500</f>
        <v>293.4560327198364</v>
      </c>
      <c r="Q4" s="38">
        <f t="shared" ref="Q4:Q11" si="6">(I4/SUM(H4:J4))*500</f>
        <v>150.46681015956418</v>
      </c>
      <c r="R4" s="38">
        <f t="shared" ref="R4:R11" si="7">(J4/SUM(H4:J4))*500</f>
        <v>56.077157120599423</v>
      </c>
      <c r="T4" s="38">
        <f t="shared" si="4"/>
        <v>500</v>
      </c>
      <c r="V4" s="38" t="s">
        <v>12</v>
      </c>
      <c r="X4" s="65">
        <v>0.03</v>
      </c>
    </row>
    <row r="5" spans="1:26" x14ac:dyDescent="0.3">
      <c r="A5" s="43">
        <f t="shared" ref="A5:A11" si="8">A4+1</f>
        <v>12</v>
      </c>
      <c r="B5" s="43">
        <v>0.6</v>
      </c>
      <c r="C5" s="43">
        <v>1</v>
      </c>
      <c r="D5" s="43">
        <f t="shared" ref="D5:D11" si="9">C5/F5</f>
        <v>5.0000000000000001E-3</v>
      </c>
      <c r="E5" s="43"/>
      <c r="F5" s="43">
        <v>200</v>
      </c>
      <c r="H5" s="38">
        <f t="shared" si="0"/>
        <v>114.57645764576458</v>
      </c>
      <c r="I5" s="38">
        <f t="shared" si="1"/>
        <v>53.2743302361595</v>
      </c>
      <c r="J5" s="38">
        <f t="shared" si="2"/>
        <v>27.368333333333336</v>
      </c>
      <c r="L5" s="38" t="b">
        <f t="shared" si="3"/>
        <v>1</v>
      </c>
      <c r="M5" s="38" t="b">
        <f t="shared" si="3"/>
        <v>1</v>
      </c>
      <c r="N5" s="38" t="b">
        <f t="shared" si="3"/>
        <v>1</v>
      </c>
      <c r="P5" s="38">
        <f t="shared" si="5"/>
        <v>293.4560327198364</v>
      </c>
      <c r="Q5" s="38">
        <f t="shared" si="6"/>
        <v>136.4475208794143</v>
      </c>
      <c r="R5" s="38">
        <f t="shared" si="7"/>
        <v>70.096446400749272</v>
      </c>
      <c r="T5" s="38">
        <f t="shared" si="4"/>
        <v>500</v>
      </c>
    </row>
    <row r="6" spans="1:26" x14ac:dyDescent="0.3">
      <c r="A6" s="43">
        <f t="shared" si="8"/>
        <v>13</v>
      </c>
      <c r="B6" s="43">
        <v>0.7</v>
      </c>
      <c r="C6" s="43">
        <v>1</v>
      </c>
      <c r="D6" s="43">
        <f t="shared" si="9"/>
        <v>3.3333333333333335E-3</v>
      </c>
      <c r="E6" s="43"/>
      <c r="F6" s="43">
        <v>300</v>
      </c>
      <c r="H6" s="38">
        <f t="shared" si="0"/>
        <v>114.57645764576458</v>
      </c>
      <c r="I6" s="38">
        <f t="shared" si="1"/>
        <v>33.596156739118427</v>
      </c>
      <c r="J6" s="38">
        <f t="shared" si="2"/>
        <v>18.245555555555558</v>
      </c>
      <c r="L6" s="38" t="b">
        <f t="shared" si="3"/>
        <v>1</v>
      </c>
      <c r="M6" s="38" t="b">
        <f t="shared" si="3"/>
        <v>1</v>
      </c>
      <c r="N6" s="38" t="b">
        <f t="shared" si="3"/>
        <v>1</v>
      </c>
      <c r="P6" s="38">
        <f t="shared" si="5"/>
        <v>344.24263193968466</v>
      </c>
      <c r="Q6" s="38">
        <f t="shared" si="6"/>
        <v>100.93896823628864</v>
      </c>
      <c r="R6" s="38">
        <f t="shared" si="7"/>
        <v>54.818399824026677</v>
      </c>
      <c r="T6" s="38">
        <f t="shared" si="4"/>
        <v>500</v>
      </c>
      <c r="X6" s="68" t="s">
        <v>92</v>
      </c>
    </row>
    <row r="7" spans="1:26" x14ac:dyDescent="0.3">
      <c r="A7" s="43">
        <f t="shared" si="8"/>
        <v>14</v>
      </c>
      <c r="B7" s="43">
        <v>0.7</v>
      </c>
      <c r="C7" s="43">
        <v>1</v>
      </c>
      <c r="D7" s="43">
        <f t="shared" si="9"/>
        <v>4.0000000000000001E-3</v>
      </c>
      <c r="E7" s="44"/>
      <c r="F7" s="43">
        <v>250</v>
      </c>
      <c r="H7" s="38">
        <f t="shared" si="0"/>
        <v>114.57645764576458</v>
      </c>
      <c r="I7" s="38">
        <f t="shared" si="1"/>
        <v>29.947045628007313</v>
      </c>
      <c r="J7" s="38">
        <f t="shared" si="2"/>
        <v>21.894666666666669</v>
      </c>
      <c r="L7" s="38" t="b">
        <f t="shared" si="3"/>
        <v>1</v>
      </c>
      <c r="M7" s="38" t="b">
        <f t="shared" si="3"/>
        <v>1</v>
      </c>
      <c r="N7" s="38" t="b">
        <f t="shared" si="3"/>
        <v>1</v>
      </c>
      <c r="P7" s="38">
        <f t="shared" si="5"/>
        <v>344.24263193968466</v>
      </c>
      <c r="Q7" s="38">
        <f t="shared" si="6"/>
        <v>89.975288271483294</v>
      </c>
      <c r="R7" s="38">
        <f t="shared" si="7"/>
        <v>65.782079788832007</v>
      </c>
      <c r="T7" s="38">
        <f t="shared" si="4"/>
        <v>499.99999999999994</v>
      </c>
      <c r="Y7" s="41"/>
      <c r="Z7" s="41"/>
    </row>
    <row r="8" spans="1:26" x14ac:dyDescent="0.3">
      <c r="A8" s="43">
        <f t="shared" si="8"/>
        <v>15</v>
      </c>
      <c r="B8" s="43">
        <v>0.7</v>
      </c>
      <c r="C8" s="43">
        <v>1</v>
      </c>
      <c r="D8" s="43">
        <f t="shared" si="9"/>
        <v>5.0000000000000001E-3</v>
      </c>
      <c r="E8" s="43"/>
      <c r="F8" s="43">
        <v>200</v>
      </c>
      <c r="H8" s="38">
        <f t="shared" si="0"/>
        <v>114.57645764576458</v>
      </c>
      <c r="I8" s="38">
        <f t="shared" si="1"/>
        <v>24.473378961340646</v>
      </c>
      <c r="J8" s="38">
        <f t="shared" si="2"/>
        <v>27.368333333333336</v>
      </c>
      <c r="L8" s="38" t="b">
        <f t="shared" si="3"/>
        <v>1</v>
      </c>
      <c r="M8" s="38" t="b">
        <f t="shared" si="3"/>
        <v>1</v>
      </c>
      <c r="N8" s="38" t="b">
        <f t="shared" si="3"/>
        <v>1</v>
      </c>
      <c r="P8" s="38">
        <f t="shared" si="5"/>
        <v>344.24263193968466</v>
      </c>
      <c r="Q8" s="38">
        <f t="shared" si="6"/>
        <v>73.529768324275295</v>
      </c>
      <c r="R8" s="38">
        <f t="shared" si="7"/>
        <v>82.22759973604002</v>
      </c>
      <c r="T8" s="38">
        <f t="shared" si="4"/>
        <v>500</v>
      </c>
      <c r="Y8" s="41"/>
      <c r="Z8" s="41"/>
    </row>
    <row r="9" spans="1:26" x14ac:dyDescent="0.3">
      <c r="A9" s="43">
        <f t="shared" si="8"/>
        <v>16</v>
      </c>
      <c r="B9" s="43">
        <v>0.8</v>
      </c>
      <c r="C9" s="43">
        <v>1</v>
      </c>
      <c r="D9" s="43">
        <f t="shared" si="9"/>
        <v>3.3333333333333335E-3</v>
      </c>
      <c r="E9" s="43"/>
      <c r="F9" s="43">
        <v>300</v>
      </c>
      <c r="H9" s="38">
        <f t="shared" si="0"/>
        <v>114.57645764576458</v>
      </c>
      <c r="I9" s="38">
        <f t="shared" si="1"/>
        <v>11.995443283004246</v>
      </c>
      <c r="J9" s="38">
        <f t="shared" si="2"/>
        <v>18.245555555555558</v>
      </c>
      <c r="L9" s="38" t="b">
        <f t="shared" si="3"/>
        <v>1</v>
      </c>
      <c r="M9" s="38" t="b">
        <f t="shared" si="3"/>
        <v>1</v>
      </c>
      <c r="N9" s="38" t="b">
        <f t="shared" si="3"/>
        <v>1</v>
      </c>
      <c r="P9" s="38">
        <f t="shared" si="5"/>
        <v>395.58924879393521</v>
      </c>
      <c r="Q9" s="38">
        <f t="shared" si="6"/>
        <v>41.415736659836583</v>
      </c>
      <c r="R9" s="38">
        <f t="shared" si="7"/>
        <v>62.995014546228163</v>
      </c>
      <c r="T9" s="38">
        <f t="shared" si="4"/>
        <v>499.99999999999994</v>
      </c>
      <c r="Y9" s="41"/>
      <c r="Z9" s="41"/>
    </row>
    <row r="10" spans="1:26" x14ac:dyDescent="0.3">
      <c r="A10" s="43">
        <f t="shared" si="8"/>
        <v>17</v>
      </c>
      <c r="B10" s="43">
        <v>0.8</v>
      </c>
      <c r="C10" s="43">
        <v>1</v>
      </c>
      <c r="D10" s="43">
        <f t="shared" si="9"/>
        <v>4.0000000000000001E-3</v>
      </c>
      <c r="E10" s="43"/>
      <c r="F10" s="43">
        <v>250</v>
      </c>
      <c r="H10" s="38">
        <f t="shared" si="0"/>
        <v>114.57645764576458</v>
      </c>
      <c r="I10" s="38">
        <f t="shared" si="1"/>
        <v>8.3463321718931347</v>
      </c>
      <c r="J10" s="38">
        <f t="shared" si="2"/>
        <v>21.894666666666669</v>
      </c>
      <c r="L10" s="38" t="b">
        <f t="shared" si="3"/>
        <v>1</v>
      </c>
      <c r="M10" s="38" t="b">
        <f t="shared" si="3"/>
        <v>1</v>
      </c>
      <c r="N10" s="38" t="b">
        <f t="shared" si="3"/>
        <v>1</v>
      </c>
      <c r="P10" s="38">
        <f t="shared" si="5"/>
        <v>395.58924879393521</v>
      </c>
      <c r="Q10" s="38">
        <f t="shared" si="6"/>
        <v>28.816733750590952</v>
      </c>
      <c r="R10" s="38">
        <f t="shared" si="7"/>
        <v>75.594017455473804</v>
      </c>
      <c r="T10" s="38">
        <f t="shared" si="4"/>
        <v>500</v>
      </c>
      <c r="Y10" s="41"/>
      <c r="Z10" s="41"/>
    </row>
    <row r="11" spans="1:26" x14ac:dyDescent="0.3">
      <c r="A11" s="43">
        <f t="shared" si="8"/>
        <v>18</v>
      </c>
      <c r="B11" s="43">
        <v>0.8</v>
      </c>
      <c r="C11" s="43">
        <v>1</v>
      </c>
      <c r="D11" s="43">
        <f t="shared" si="9"/>
        <v>5.0000000000000001E-3</v>
      </c>
      <c r="E11" s="43"/>
      <c r="F11" s="43">
        <v>200</v>
      </c>
      <c r="H11" s="38">
        <f t="shared" si="0"/>
        <v>114.57645764576458</v>
      </c>
      <c r="I11" s="38">
        <f t="shared" si="1"/>
        <v>2.8726655052264682</v>
      </c>
      <c r="J11" s="38">
        <f t="shared" si="2"/>
        <v>27.368333333333336</v>
      </c>
      <c r="L11" s="38" t="b">
        <f t="shared" si="3"/>
        <v>1</v>
      </c>
      <c r="M11" s="38" t="b">
        <f t="shared" si="3"/>
        <v>1</v>
      </c>
      <c r="N11" s="38" t="b">
        <f t="shared" si="3"/>
        <v>1</v>
      </c>
      <c r="P11" s="38">
        <f t="shared" si="5"/>
        <v>395.58924879393533</v>
      </c>
      <c r="Q11" s="65">
        <f t="shared" si="6"/>
        <v>9.9182293867225084</v>
      </c>
      <c r="R11" s="38">
        <f t="shared" si="7"/>
        <v>94.492521819342258</v>
      </c>
      <c r="T11" s="38">
        <f t="shared" si="4"/>
        <v>500.00000000000006</v>
      </c>
    </row>
    <row r="12" spans="1:26" x14ac:dyDescent="0.3">
      <c r="A12" s="43"/>
      <c r="B12" s="43"/>
      <c r="C12" s="43"/>
      <c r="D12" s="43"/>
      <c r="E12" s="45"/>
      <c r="F12" s="43"/>
    </row>
    <row r="13" spans="1:26" x14ac:dyDescent="0.3">
      <c r="A13" s="43"/>
      <c r="B13" s="38" t="s">
        <v>58</v>
      </c>
      <c r="C13" s="67" t="s">
        <v>90</v>
      </c>
      <c r="F13" s="67" t="s">
        <v>91</v>
      </c>
      <c r="L13" s="70" t="s">
        <v>59</v>
      </c>
      <c r="M13" s="70"/>
      <c r="N13" s="70"/>
      <c r="T13" s="69" t="s">
        <v>61</v>
      </c>
      <c r="U13" s="50"/>
    </row>
    <row r="14" spans="1:26" x14ac:dyDescent="0.3">
      <c r="A14" s="43"/>
      <c r="B14" s="43"/>
      <c r="C14" s="43"/>
      <c r="D14" s="43"/>
      <c r="E14" s="43"/>
      <c r="F14" s="43"/>
      <c r="L14" s="70"/>
      <c r="M14" s="70"/>
      <c r="N14" s="70"/>
      <c r="T14" s="70"/>
      <c r="U14" s="51"/>
    </row>
    <row r="15" spans="1:26" x14ac:dyDescent="0.3">
      <c r="A15" s="43"/>
      <c r="B15" s="43"/>
      <c r="C15" s="43"/>
      <c r="D15" s="43"/>
      <c r="E15" s="43"/>
      <c r="F15" s="43"/>
      <c r="L15" s="70"/>
      <c r="M15" s="70"/>
      <c r="N15" s="70"/>
      <c r="T15" s="70"/>
      <c r="U15" s="51"/>
    </row>
    <row r="16" spans="1:26" x14ac:dyDescent="0.3">
      <c r="A16" s="43"/>
      <c r="B16" s="43"/>
      <c r="C16" s="43"/>
      <c r="D16" s="43"/>
      <c r="E16" s="43"/>
      <c r="F16" s="43"/>
      <c r="L16" s="70"/>
      <c r="M16" s="70"/>
      <c r="N16" s="70"/>
      <c r="T16" s="70"/>
      <c r="U16" s="51"/>
    </row>
    <row r="17" spans="1:14" x14ac:dyDescent="0.3">
      <c r="A17" s="43"/>
      <c r="B17" s="43"/>
      <c r="C17" s="43"/>
      <c r="D17" s="43"/>
      <c r="E17" s="44"/>
      <c r="F17" s="43"/>
      <c r="L17" s="70"/>
      <c r="M17" s="70"/>
      <c r="N17" s="70"/>
    </row>
    <row r="18" spans="1:14" x14ac:dyDescent="0.3">
      <c r="A18" s="43"/>
      <c r="B18" s="43"/>
      <c r="C18" s="43"/>
      <c r="D18" s="43"/>
      <c r="E18" s="43"/>
      <c r="F18" s="43"/>
      <c r="L18" s="70"/>
      <c r="M18" s="70"/>
      <c r="N18" s="70"/>
    </row>
    <row r="19" spans="1:14" x14ac:dyDescent="0.3">
      <c r="A19" s="43"/>
      <c r="B19" s="43"/>
      <c r="C19" s="43"/>
      <c r="D19" s="43"/>
      <c r="E19" s="43"/>
      <c r="F19" s="43"/>
      <c r="L19" s="70"/>
      <c r="M19" s="70"/>
      <c r="N19" s="70"/>
    </row>
    <row r="20" spans="1:14" x14ac:dyDescent="0.3">
      <c r="A20" s="43"/>
      <c r="B20" s="43"/>
      <c r="C20" s="43"/>
      <c r="D20" s="43"/>
      <c r="E20" s="43"/>
      <c r="F20" s="43"/>
      <c r="L20" s="70"/>
      <c r="M20" s="70"/>
      <c r="N20" s="70"/>
    </row>
    <row r="21" spans="1:14" x14ac:dyDescent="0.3">
      <c r="A21" s="43"/>
      <c r="B21" s="43"/>
      <c r="C21" s="43"/>
      <c r="D21" s="43"/>
      <c r="E21" s="43"/>
      <c r="F21" s="43"/>
      <c r="L21" s="70"/>
      <c r="M21" s="70"/>
      <c r="N21" s="70"/>
    </row>
    <row r="22" spans="1:14" x14ac:dyDescent="0.3">
      <c r="A22" s="43"/>
      <c r="B22" s="43"/>
      <c r="C22" s="43"/>
      <c r="D22" s="43"/>
      <c r="E22" s="44"/>
      <c r="F22" s="43"/>
    </row>
    <row r="24" spans="1:14" ht="15" customHeight="1" x14ac:dyDescent="0.3"/>
    <row r="25" spans="1:14" x14ac:dyDescent="0.3">
      <c r="A25" s="39"/>
      <c r="B25" s="39"/>
      <c r="C25" s="39"/>
      <c r="D25" s="39"/>
      <c r="E25" s="39"/>
      <c r="F25" s="39"/>
    </row>
    <row r="26" spans="1:14" ht="15.45" customHeight="1" x14ac:dyDescent="0.3">
      <c r="A26" s="39"/>
      <c r="B26" s="39"/>
      <c r="C26" s="39"/>
      <c r="D26" s="39"/>
      <c r="E26" s="39"/>
      <c r="F26" s="39"/>
    </row>
    <row r="27" spans="1:14" x14ac:dyDescent="0.3">
      <c r="A27" s="39"/>
      <c r="B27" s="39"/>
      <c r="C27" s="39"/>
      <c r="D27" s="39"/>
      <c r="E27" s="39"/>
      <c r="F27" s="39"/>
    </row>
    <row r="28" spans="1:14" x14ac:dyDescent="0.3">
      <c r="A28" s="39"/>
      <c r="B28" s="39"/>
      <c r="C28" s="39"/>
      <c r="D28" s="39"/>
      <c r="E28" s="39"/>
      <c r="F28" s="39"/>
    </row>
    <row r="29" spans="1:14" x14ac:dyDescent="0.3">
      <c r="A29" s="39"/>
      <c r="B29" s="39"/>
      <c r="C29" s="39"/>
      <c r="D29" s="39"/>
      <c r="E29" s="39"/>
      <c r="F29" s="39"/>
    </row>
    <row r="30" spans="1:14" x14ac:dyDescent="0.3">
      <c r="A30" s="39"/>
      <c r="B30" s="39"/>
      <c r="C30" s="39"/>
      <c r="D30" s="39"/>
      <c r="E30" s="39"/>
      <c r="F30" s="39"/>
    </row>
    <row r="31" spans="1:14" x14ac:dyDescent="0.3">
      <c r="A31" s="39"/>
      <c r="B31" s="39"/>
      <c r="C31" s="39"/>
      <c r="D31" s="39"/>
      <c r="E31" s="39"/>
      <c r="F31" s="39"/>
    </row>
    <row r="32" spans="1:14" x14ac:dyDescent="0.3">
      <c r="A32" s="39"/>
      <c r="B32" s="39"/>
      <c r="C32" s="39"/>
      <c r="D32" s="39"/>
      <c r="E32" s="39"/>
      <c r="F32" s="39"/>
    </row>
    <row r="33" spans="1:10" x14ac:dyDescent="0.3">
      <c r="A33" s="39"/>
      <c r="B33" s="39"/>
      <c r="C33" s="39"/>
      <c r="D33" s="39"/>
      <c r="E33" s="39"/>
      <c r="F33" s="39"/>
    </row>
    <row r="34" spans="1:10" x14ac:dyDescent="0.3">
      <c r="A34" s="39"/>
      <c r="B34" s="39"/>
      <c r="C34" s="39"/>
      <c r="D34" s="39"/>
      <c r="E34" s="39"/>
      <c r="F34" s="39"/>
    </row>
    <row r="35" spans="1:10" x14ac:dyDescent="0.3">
      <c r="A35" s="39"/>
      <c r="B35" s="39"/>
      <c r="C35" s="39"/>
      <c r="D35" s="39"/>
      <c r="E35" s="39"/>
      <c r="F35" s="39"/>
    </row>
    <row r="36" spans="1:10" x14ac:dyDescent="0.3">
      <c r="A36" s="39"/>
      <c r="B36" s="39"/>
      <c r="C36" s="39"/>
      <c r="D36" s="39"/>
      <c r="E36" s="39"/>
      <c r="F36" s="39"/>
    </row>
    <row r="37" spans="1:10" x14ac:dyDescent="0.3">
      <c r="A37" s="39"/>
      <c r="B37" s="39"/>
      <c r="C37" s="39"/>
      <c r="D37" s="39"/>
      <c r="E37" s="39"/>
      <c r="F37" s="39"/>
    </row>
    <row r="45" spans="1:10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x14ac:dyDescent="0.3">
      <c r="A50" s="43"/>
      <c r="B50" s="43"/>
      <c r="C50" s="43"/>
      <c r="D50" s="43"/>
      <c r="E50" s="44"/>
      <c r="F50" s="43"/>
      <c r="G50" s="43"/>
      <c r="H50" s="43"/>
      <c r="I50" s="43"/>
      <c r="J50" s="43"/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x14ac:dyDescent="0.3">
      <c r="A55" s="43"/>
      <c r="B55" s="43"/>
      <c r="C55" s="43"/>
      <c r="D55" s="43"/>
      <c r="E55" s="45"/>
      <c r="F55" s="43"/>
      <c r="G55" s="43"/>
      <c r="H55" s="43"/>
      <c r="I55" s="43"/>
      <c r="J55" s="43"/>
    </row>
  </sheetData>
  <mergeCells count="6">
    <mergeCell ref="T13:T16"/>
    <mergeCell ref="B1:D1"/>
    <mergeCell ref="H1:J1"/>
    <mergeCell ref="L1:N1"/>
    <mergeCell ref="P1:R1"/>
    <mergeCell ref="L13:N21"/>
  </mergeCells>
  <conditionalFormatting sqref="T3:T11">
    <cfRule type="cellIs" dxfId="2" priority="3" operator="notEqual">
      <formula>500</formula>
    </cfRule>
  </conditionalFormatting>
  <conditionalFormatting sqref="L3:N11">
    <cfRule type="cellIs" dxfId="1" priority="1" operator="equal">
      <formula>FALSE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C86D-D81E-4238-B610-46ECBF8AE90E}">
  <dimension ref="A1:I109"/>
  <sheetViews>
    <sheetView topLeftCell="A88" zoomScaleNormal="100" workbookViewId="0">
      <selection activeCell="F97" sqref="F97"/>
    </sheetView>
  </sheetViews>
  <sheetFormatPr defaultColWidth="10.77734375" defaultRowHeight="15" x14ac:dyDescent="0.25"/>
  <cols>
    <col min="1" max="1" width="16.5546875" style="57" bestFit="1" customWidth="1"/>
    <col min="2" max="2" width="28.44140625" style="57" bestFit="1" customWidth="1"/>
    <col min="3" max="4" width="15.21875" style="57" bestFit="1" customWidth="1"/>
    <col min="5" max="5" width="15.77734375" style="57" bestFit="1" customWidth="1"/>
    <col min="6" max="6" width="15.21875" style="57" bestFit="1" customWidth="1"/>
    <col min="7" max="7" width="17.77734375" style="57" bestFit="1" customWidth="1"/>
    <col min="8" max="8" width="25.77734375" style="57" bestFit="1" customWidth="1"/>
    <col min="9" max="9" width="27" style="57" customWidth="1"/>
    <col min="10" max="16384" width="10.77734375" style="57"/>
  </cols>
  <sheetData>
    <row r="1" spans="1:9" x14ac:dyDescent="0.25">
      <c r="A1" s="55"/>
      <c r="B1" s="56" t="s">
        <v>18</v>
      </c>
      <c r="C1" s="56" t="s">
        <v>16</v>
      </c>
      <c r="D1" s="56" t="s">
        <v>16</v>
      </c>
      <c r="E1" s="56" t="s">
        <v>16</v>
      </c>
      <c r="F1" s="56" t="s">
        <v>28</v>
      </c>
      <c r="G1" s="55"/>
      <c r="H1" s="55"/>
    </row>
    <row r="2" spans="1:9" x14ac:dyDescent="0.25">
      <c r="A2" s="55"/>
      <c r="B2" s="56" t="s">
        <v>17</v>
      </c>
      <c r="C2" s="56">
        <f>20.41/1000</f>
        <v>2.0410000000000001E-2</v>
      </c>
      <c r="D2" s="56">
        <f>20.41/1000</f>
        <v>2.0410000000000001E-2</v>
      </c>
      <c r="E2" s="56">
        <f>20.41/1000</f>
        <v>2.0410000000000001E-2</v>
      </c>
      <c r="F2" s="56">
        <f>72.75/1000</f>
        <v>7.2749999999999995E-2</v>
      </c>
      <c r="G2" s="55" t="s">
        <v>13</v>
      </c>
      <c r="H2" s="55" t="s">
        <v>13</v>
      </c>
    </row>
    <row r="3" spans="1:9" ht="15.6" thickBot="1" x14ac:dyDescent="0.3">
      <c r="A3" s="55" t="s">
        <v>67</v>
      </c>
      <c r="B3" s="55" t="s">
        <v>14</v>
      </c>
      <c r="C3" s="55" t="s">
        <v>1</v>
      </c>
      <c r="D3" s="55" t="s">
        <v>48</v>
      </c>
      <c r="E3" s="55" t="s">
        <v>2</v>
      </c>
      <c r="F3" s="55" t="s">
        <v>15</v>
      </c>
      <c r="G3" s="55" t="s">
        <v>9</v>
      </c>
      <c r="H3" s="55" t="s">
        <v>8</v>
      </c>
    </row>
    <row r="4" spans="1:9" ht="15" customHeight="1" x14ac:dyDescent="0.25">
      <c r="A4" s="55">
        <v>1</v>
      </c>
      <c r="B4" s="55">
        <f>500/'Timing Calculation'!$B$27</f>
        <v>1.3372956909361151</v>
      </c>
      <c r="C4" s="55">
        <v>293.45603271983634</v>
      </c>
      <c r="D4" s="55">
        <v>159.8130030129974</v>
      </c>
      <c r="E4" s="55">
        <v>46.730964267166186</v>
      </c>
      <c r="F4" s="55">
        <f>(1.2*$F$2*B4)</f>
        <v>0.11674591381872283</v>
      </c>
      <c r="G4" s="55">
        <f t="shared" ref="G4:G21" si="0">SUM(C4:F4)</f>
        <v>500.11674591381865</v>
      </c>
      <c r="H4" s="55">
        <f t="shared" ref="H4:H21" si="1">G4/B4</f>
        <v>373.97618888888655</v>
      </c>
      <c r="I4" s="73" t="s">
        <v>84</v>
      </c>
    </row>
    <row r="5" spans="1:9" ht="15" customHeight="1" x14ac:dyDescent="0.25">
      <c r="A5" s="55">
        <f>A4+1</f>
        <v>2</v>
      </c>
      <c r="B5" s="55">
        <f>500/'Timing Calculation'!$B$27</f>
        <v>1.3372956909361151</v>
      </c>
      <c r="C5" s="55">
        <v>293.4560327198364</v>
      </c>
      <c r="D5" s="55">
        <v>150.46681015956418</v>
      </c>
      <c r="E5" s="55">
        <v>56.077157120599423</v>
      </c>
      <c r="F5" s="55">
        <f t="shared" ref="F5:F12" si="2">(1.2*$F$2*B5)</f>
        <v>0.11674591381872283</v>
      </c>
      <c r="G5" s="55">
        <f t="shared" si="0"/>
        <v>500.1167459138187</v>
      </c>
      <c r="H5" s="55">
        <f t="shared" si="1"/>
        <v>373.97618888888661</v>
      </c>
      <c r="I5" s="74"/>
    </row>
    <row r="6" spans="1:9" ht="15" customHeight="1" x14ac:dyDescent="0.25">
      <c r="A6" s="55">
        <f t="shared" ref="A6:A12" si="3">A5+1</f>
        <v>3</v>
      </c>
      <c r="B6" s="55">
        <f>500/'Timing Calculation'!$B$27</f>
        <v>1.3372956909361151</v>
      </c>
      <c r="C6" s="55">
        <v>293.4560327198364</v>
      </c>
      <c r="D6" s="55">
        <v>136.4475208794143</v>
      </c>
      <c r="E6" s="55">
        <v>70.096446400749272</v>
      </c>
      <c r="F6" s="55">
        <f t="shared" si="2"/>
        <v>0.11674591381872283</v>
      </c>
      <c r="G6" s="55">
        <f t="shared" si="0"/>
        <v>500.1167459138187</v>
      </c>
      <c r="H6" s="55">
        <f t="shared" si="1"/>
        <v>373.97618888888661</v>
      </c>
      <c r="I6" s="74"/>
    </row>
    <row r="7" spans="1:9" ht="15" customHeight="1" x14ac:dyDescent="0.25">
      <c r="A7" s="55">
        <f t="shared" si="3"/>
        <v>4</v>
      </c>
      <c r="B7" s="55">
        <f>500/'Timing Calculation'!$B$27</f>
        <v>1.3372956909361151</v>
      </c>
      <c r="C7" s="55">
        <v>344.24263193968466</v>
      </c>
      <c r="D7" s="55">
        <v>100.93896823628864</v>
      </c>
      <c r="E7" s="55">
        <v>54.818399824026677</v>
      </c>
      <c r="F7" s="55">
        <f t="shared" si="2"/>
        <v>0.11674591381872283</v>
      </c>
      <c r="G7" s="55">
        <f t="shared" si="0"/>
        <v>500.1167459138187</v>
      </c>
      <c r="H7" s="55">
        <f t="shared" si="1"/>
        <v>373.97618888888661</v>
      </c>
      <c r="I7" s="74"/>
    </row>
    <row r="8" spans="1:9" ht="15" customHeight="1" x14ac:dyDescent="0.25">
      <c r="A8" s="55">
        <f t="shared" si="3"/>
        <v>5</v>
      </c>
      <c r="B8" s="55">
        <f>500/'Timing Calculation'!$B$27</f>
        <v>1.3372956909361151</v>
      </c>
      <c r="C8" s="55">
        <v>344.24263193968466</v>
      </c>
      <c r="D8" s="55">
        <v>89.975288271483294</v>
      </c>
      <c r="E8" s="55">
        <v>65.782079788832007</v>
      </c>
      <c r="F8" s="55">
        <f t="shared" si="2"/>
        <v>0.11674591381872283</v>
      </c>
      <c r="G8" s="55">
        <f t="shared" si="0"/>
        <v>500.11674591381865</v>
      </c>
      <c r="H8" s="55">
        <f t="shared" si="1"/>
        <v>373.97618888888655</v>
      </c>
      <c r="I8" s="74"/>
    </row>
    <row r="9" spans="1:9" ht="15" customHeight="1" x14ac:dyDescent="0.25">
      <c r="A9" s="55">
        <f t="shared" si="3"/>
        <v>6</v>
      </c>
      <c r="B9" s="55">
        <f>500/'Timing Calculation'!$B$27</f>
        <v>1.3372956909361151</v>
      </c>
      <c r="C9" s="55">
        <v>344.24263193968466</v>
      </c>
      <c r="D9" s="55">
        <v>73.529768324275295</v>
      </c>
      <c r="E9" s="55">
        <v>82.22759973604002</v>
      </c>
      <c r="F9" s="55">
        <f t="shared" si="2"/>
        <v>0.11674591381872283</v>
      </c>
      <c r="G9" s="55">
        <f t="shared" si="0"/>
        <v>500.1167459138187</v>
      </c>
      <c r="H9" s="55">
        <f t="shared" si="1"/>
        <v>373.97618888888661</v>
      </c>
      <c r="I9" s="74"/>
    </row>
    <row r="10" spans="1:9" ht="15" customHeight="1" x14ac:dyDescent="0.25">
      <c r="A10" s="55">
        <f t="shared" si="3"/>
        <v>7</v>
      </c>
      <c r="B10" s="55">
        <f>500/'Timing Calculation'!$B$27</f>
        <v>1.3372956909361151</v>
      </c>
      <c r="C10" s="55">
        <v>395.58924879393521</v>
      </c>
      <c r="D10" s="55">
        <v>41.415736659836583</v>
      </c>
      <c r="E10" s="55">
        <v>62.995014546228163</v>
      </c>
      <c r="F10" s="55">
        <f t="shared" si="2"/>
        <v>0.11674591381872283</v>
      </c>
      <c r="G10" s="55">
        <f t="shared" si="0"/>
        <v>500.11674591381865</v>
      </c>
      <c r="H10" s="55">
        <f t="shared" si="1"/>
        <v>373.97618888888655</v>
      </c>
      <c r="I10" s="74"/>
    </row>
    <row r="11" spans="1:9" ht="15" customHeight="1" x14ac:dyDescent="0.25">
      <c r="A11" s="55">
        <f t="shared" si="3"/>
        <v>8</v>
      </c>
      <c r="B11" s="55">
        <f>500/'Timing Calculation'!$B$27</f>
        <v>1.3372956909361151</v>
      </c>
      <c r="C11" s="55">
        <v>395.58924879393521</v>
      </c>
      <c r="D11" s="55">
        <v>28.816733750590952</v>
      </c>
      <c r="E11" s="55">
        <v>75.594017455473804</v>
      </c>
      <c r="F11" s="55">
        <f t="shared" si="2"/>
        <v>0.11674591381872283</v>
      </c>
      <c r="G11" s="55">
        <f t="shared" si="0"/>
        <v>500.1167459138187</v>
      </c>
      <c r="H11" s="55">
        <f t="shared" si="1"/>
        <v>373.97618888888661</v>
      </c>
      <c r="I11" s="74"/>
    </row>
    <row r="12" spans="1:9" ht="15" customHeight="1" x14ac:dyDescent="0.25">
      <c r="A12" s="55">
        <f t="shared" si="3"/>
        <v>9</v>
      </c>
      <c r="B12" s="55">
        <f>500/'Timing Calculation'!$B$27</f>
        <v>1.3372956909361151</v>
      </c>
      <c r="C12" s="55">
        <v>395.58924879393533</v>
      </c>
      <c r="D12" s="55">
        <v>9.9182293867225084</v>
      </c>
      <c r="E12" s="55">
        <v>94.492521819342258</v>
      </c>
      <c r="F12" s="55">
        <f t="shared" si="2"/>
        <v>0.11674591381872283</v>
      </c>
      <c r="G12" s="55">
        <f t="shared" si="0"/>
        <v>500.11674591381876</v>
      </c>
      <c r="H12" s="55">
        <f t="shared" si="1"/>
        <v>373.97618888888667</v>
      </c>
      <c r="I12" s="74"/>
    </row>
    <row r="13" spans="1:9" ht="15" customHeight="1" x14ac:dyDescent="0.25">
      <c r="A13" s="58">
        <v>1</v>
      </c>
      <c r="B13" s="58">
        <f>500/'Timing Calculation'!$B$27</f>
        <v>1.3372956909361151</v>
      </c>
      <c r="C13" s="58">
        <f>1.2*$C$2*B13</f>
        <v>3.275304606240733E-2</v>
      </c>
      <c r="D13" s="58">
        <f>1.2*$D$2*B13</f>
        <v>3.275304606240733E-2</v>
      </c>
      <c r="E13" s="58">
        <f>1.2*$E$2*B13</f>
        <v>3.275304606240733E-2</v>
      </c>
      <c r="F13" s="58">
        <f>373.9761889*B13-SUM(C13:E13)</f>
        <v>500.0184867904934</v>
      </c>
      <c r="G13" s="58">
        <f t="shared" si="0"/>
        <v>500.11674592868064</v>
      </c>
      <c r="H13" s="58">
        <f t="shared" si="1"/>
        <v>373.97618890000001</v>
      </c>
      <c r="I13" s="74"/>
    </row>
    <row r="14" spans="1:9" ht="15" customHeight="1" x14ac:dyDescent="0.25">
      <c r="A14" s="58">
        <v>2</v>
      </c>
      <c r="B14" s="58">
        <f>500/'Timing Calculation'!$B$27</f>
        <v>1.3372956909361151</v>
      </c>
      <c r="C14" s="58">
        <f t="shared" ref="C14:C21" si="4">1.2*$C$2*B14</f>
        <v>3.275304606240733E-2</v>
      </c>
      <c r="D14" s="58">
        <f t="shared" ref="D14:D21" si="5">1.2*$D$2*B14</f>
        <v>3.275304606240733E-2</v>
      </c>
      <c r="E14" s="58">
        <f t="shared" ref="E14:E21" si="6">1.2*$E$2*B14</f>
        <v>3.275304606240733E-2</v>
      </c>
      <c r="F14" s="58">
        <f t="shared" ref="F14:F21" si="7">373.9761889*B14-SUM(C14:E14)</f>
        <v>500.0184867904934</v>
      </c>
      <c r="G14" s="58">
        <f t="shared" si="0"/>
        <v>500.11674592868064</v>
      </c>
      <c r="H14" s="58">
        <f t="shared" si="1"/>
        <v>373.97618890000001</v>
      </c>
      <c r="I14" s="74"/>
    </row>
    <row r="15" spans="1:9" ht="15" customHeight="1" x14ac:dyDescent="0.25">
      <c r="A15" s="58">
        <v>3</v>
      </c>
      <c r="B15" s="58">
        <f>500/'Timing Calculation'!$B$27</f>
        <v>1.3372956909361151</v>
      </c>
      <c r="C15" s="58">
        <f t="shared" si="4"/>
        <v>3.275304606240733E-2</v>
      </c>
      <c r="D15" s="58">
        <f t="shared" si="5"/>
        <v>3.275304606240733E-2</v>
      </c>
      <c r="E15" s="58">
        <f t="shared" si="6"/>
        <v>3.275304606240733E-2</v>
      </c>
      <c r="F15" s="58">
        <f t="shared" si="7"/>
        <v>500.0184867904934</v>
      </c>
      <c r="G15" s="58">
        <f t="shared" si="0"/>
        <v>500.11674592868064</v>
      </c>
      <c r="H15" s="58">
        <f t="shared" si="1"/>
        <v>373.97618890000001</v>
      </c>
      <c r="I15" s="74"/>
    </row>
    <row r="16" spans="1:9" ht="15" customHeight="1" x14ac:dyDescent="0.25">
      <c r="A16" s="58">
        <v>4</v>
      </c>
      <c r="B16" s="58">
        <f>500/'Timing Calculation'!$B$27</f>
        <v>1.3372956909361151</v>
      </c>
      <c r="C16" s="58">
        <f t="shared" si="4"/>
        <v>3.275304606240733E-2</v>
      </c>
      <c r="D16" s="58">
        <f t="shared" si="5"/>
        <v>3.275304606240733E-2</v>
      </c>
      <c r="E16" s="58">
        <f t="shared" si="6"/>
        <v>3.275304606240733E-2</v>
      </c>
      <c r="F16" s="58">
        <f t="shared" si="7"/>
        <v>500.0184867904934</v>
      </c>
      <c r="G16" s="58">
        <f t="shared" si="0"/>
        <v>500.11674592868064</v>
      </c>
      <c r="H16" s="58">
        <f t="shared" si="1"/>
        <v>373.97618890000001</v>
      </c>
      <c r="I16" s="74"/>
    </row>
    <row r="17" spans="1:9" ht="15" customHeight="1" x14ac:dyDescent="0.25">
      <c r="A17" s="58">
        <v>5</v>
      </c>
      <c r="B17" s="58">
        <f>500/'Timing Calculation'!$B$27</f>
        <v>1.3372956909361151</v>
      </c>
      <c r="C17" s="58">
        <f t="shared" si="4"/>
        <v>3.275304606240733E-2</v>
      </c>
      <c r="D17" s="58">
        <f t="shared" si="5"/>
        <v>3.275304606240733E-2</v>
      </c>
      <c r="E17" s="58">
        <f t="shared" si="6"/>
        <v>3.275304606240733E-2</v>
      </c>
      <c r="F17" s="58">
        <f t="shared" si="7"/>
        <v>500.0184867904934</v>
      </c>
      <c r="G17" s="58">
        <f t="shared" si="0"/>
        <v>500.11674592868064</v>
      </c>
      <c r="H17" s="58">
        <f t="shared" si="1"/>
        <v>373.97618890000001</v>
      </c>
      <c r="I17" s="74"/>
    </row>
    <row r="18" spans="1:9" ht="15" customHeight="1" x14ac:dyDescent="0.25">
      <c r="A18" s="58">
        <v>6</v>
      </c>
      <c r="B18" s="58">
        <f>500/'Timing Calculation'!$B$27</f>
        <v>1.3372956909361151</v>
      </c>
      <c r="C18" s="58">
        <f t="shared" si="4"/>
        <v>3.275304606240733E-2</v>
      </c>
      <c r="D18" s="58">
        <f t="shared" si="5"/>
        <v>3.275304606240733E-2</v>
      </c>
      <c r="E18" s="58">
        <f t="shared" si="6"/>
        <v>3.275304606240733E-2</v>
      </c>
      <c r="F18" s="58">
        <f t="shared" si="7"/>
        <v>500.0184867904934</v>
      </c>
      <c r="G18" s="58">
        <f t="shared" si="0"/>
        <v>500.11674592868064</v>
      </c>
      <c r="H18" s="58">
        <f t="shared" si="1"/>
        <v>373.97618890000001</v>
      </c>
      <c r="I18" s="74"/>
    </row>
    <row r="19" spans="1:9" ht="15" customHeight="1" x14ac:dyDescent="0.25">
      <c r="A19" s="58">
        <v>7</v>
      </c>
      <c r="B19" s="58">
        <f>500/'Timing Calculation'!$B$27</f>
        <v>1.3372956909361151</v>
      </c>
      <c r="C19" s="58">
        <f t="shared" si="4"/>
        <v>3.275304606240733E-2</v>
      </c>
      <c r="D19" s="58">
        <f t="shared" si="5"/>
        <v>3.275304606240733E-2</v>
      </c>
      <c r="E19" s="58">
        <f t="shared" si="6"/>
        <v>3.275304606240733E-2</v>
      </c>
      <c r="F19" s="58">
        <f t="shared" si="7"/>
        <v>500.0184867904934</v>
      </c>
      <c r="G19" s="58">
        <f t="shared" si="0"/>
        <v>500.11674592868064</v>
      </c>
      <c r="H19" s="58">
        <f t="shared" si="1"/>
        <v>373.97618890000001</v>
      </c>
      <c r="I19" s="74"/>
    </row>
    <row r="20" spans="1:9" ht="15" customHeight="1" x14ac:dyDescent="0.25">
      <c r="A20" s="58">
        <v>8</v>
      </c>
      <c r="B20" s="58">
        <f>500/'Timing Calculation'!$B$27</f>
        <v>1.3372956909361151</v>
      </c>
      <c r="C20" s="58">
        <f t="shared" si="4"/>
        <v>3.275304606240733E-2</v>
      </c>
      <c r="D20" s="58">
        <f t="shared" si="5"/>
        <v>3.275304606240733E-2</v>
      </c>
      <c r="E20" s="58">
        <f t="shared" si="6"/>
        <v>3.275304606240733E-2</v>
      </c>
      <c r="F20" s="58">
        <f t="shared" si="7"/>
        <v>500.0184867904934</v>
      </c>
      <c r="G20" s="58">
        <f t="shared" si="0"/>
        <v>500.11674592868064</v>
      </c>
      <c r="H20" s="58">
        <f t="shared" si="1"/>
        <v>373.97618890000001</v>
      </c>
      <c r="I20" s="74"/>
    </row>
    <row r="21" spans="1:9" ht="15" customHeight="1" thickBot="1" x14ac:dyDescent="0.3">
      <c r="A21" s="58">
        <v>9</v>
      </c>
      <c r="B21" s="58">
        <f>500/'Timing Calculation'!$B$27</f>
        <v>1.3372956909361151</v>
      </c>
      <c r="C21" s="58">
        <f t="shared" si="4"/>
        <v>3.275304606240733E-2</v>
      </c>
      <c r="D21" s="58">
        <f t="shared" si="5"/>
        <v>3.275304606240733E-2</v>
      </c>
      <c r="E21" s="58">
        <f t="shared" si="6"/>
        <v>3.275304606240733E-2</v>
      </c>
      <c r="F21" s="58">
        <f t="shared" si="7"/>
        <v>500.0184867904934</v>
      </c>
      <c r="G21" s="58">
        <f t="shared" si="0"/>
        <v>500.11674592868064</v>
      </c>
      <c r="H21" s="58">
        <f t="shared" si="1"/>
        <v>373.97618890000001</v>
      </c>
      <c r="I21" s="75"/>
    </row>
    <row r="25" spans="1:9" ht="15.6" thickBot="1" x14ac:dyDescent="0.3">
      <c r="A25" s="55" t="s">
        <v>67</v>
      </c>
      <c r="B25" s="55" t="s">
        <v>14</v>
      </c>
      <c r="C25" s="55" t="s">
        <v>1</v>
      </c>
      <c r="D25" s="55" t="s">
        <v>48</v>
      </c>
      <c r="E25" s="55" t="s">
        <v>2</v>
      </c>
      <c r="F25" s="55" t="s">
        <v>15</v>
      </c>
      <c r="G25" s="55" t="s">
        <v>9</v>
      </c>
      <c r="H25" s="55" t="s">
        <v>8</v>
      </c>
    </row>
    <row r="26" spans="1:9" ht="15" customHeight="1" x14ac:dyDescent="0.25">
      <c r="A26" s="55">
        <v>1</v>
      </c>
      <c r="B26" s="55">
        <f>500/'Timing Calculation'!$B$28</f>
        <v>1.3372956909361151</v>
      </c>
      <c r="C26" s="55">
        <v>293.45603271983634</v>
      </c>
      <c r="D26" s="55">
        <v>159.8130030129974</v>
      </c>
      <c r="E26" s="55">
        <v>46.730964267166186</v>
      </c>
      <c r="F26" s="55">
        <f>(1.2*$F$2*B26)</f>
        <v>0.11674591381872283</v>
      </c>
      <c r="G26" s="55">
        <f t="shared" ref="G26:G43" si="8">SUM(C26:F26)</f>
        <v>500.11674591381865</v>
      </c>
      <c r="H26" s="55">
        <f t="shared" ref="H26:H43" si="9">G26/B26</f>
        <v>373.97618888888655</v>
      </c>
      <c r="I26" s="73" t="s">
        <v>85</v>
      </c>
    </row>
    <row r="27" spans="1:9" ht="15" customHeight="1" x14ac:dyDescent="0.25">
      <c r="A27" s="55">
        <f>A26+1</f>
        <v>2</v>
      </c>
      <c r="B27" s="55">
        <f>500/'Timing Calculation'!$B$28</f>
        <v>1.3372956909361151</v>
      </c>
      <c r="C27" s="55">
        <v>293.4560327198364</v>
      </c>
      <c r="D27" s="55">
        <v>150.46681015956418</v>
      </c>
      <c r="E27" s="55">
        <v>56.077157120599423</v>
      </c>
      <c r="F27" s="55">
        <f t="shared" ref="F27:F34" si="10">(1.2*$F$2*B27)</f>
        <v>0.11674591381872283</v>
      </c>
      <c r="G27" s="55">
        <f t="shared" si="8"/>
        <v>500.1167459138187</v>
      </c>
      <c r="H27" s="55">
        <f t="shared" si="9"/>
        <v>373.97618888888661</v>
      </c>
      <c r="I27" s="74"/>
    </row>
    <row r="28" spans="1:9" ht="15" customHeight="1" x14ac:dyDescent="0.25">
      <c r="A28" s="55">
        <f t="shared" ref="A28:A34" si="11">A27+1</f>
        <v>3</v>
      </c>
      <c r="B28" s="55">
        <f>500/'Timing Calculation'!$B$28</f>
        <v>1.3372956909361151</v>
      </c>
      <c r="C28" s="55">
        <v>293.4560327198364</v>
      </c>
      <c r="D28" s="55">
        <v>136.4475208794143</v>
      </c>
      <c r="E28" s="55">
        <v>70.096446400749272</v>
      </c>
      <c r="F28" s="55">
        <f t="shared" si="10"/>
        <v>0.11674591381872283</v>
      </c>
      <c r="G28" s="55">
        <f t="shared" si="8"/>
        <v>500.1167459138187</v>
      </c>
      <c r="H28" s="55">
        <f t="shared" si="9"/>
        <v>373.97618888888661</v>
      </c>
      <c r="I28" s="74"/>
    </row>
    <row r="29" spans="1:9" ht="15" customHeight="1" x14ac:dyDescent="0.25">
      <c r="A29" s="55">
        <f t="shared" si="11"/>
        <v>4</v>
      </c>
      <c r="B29" s="55">
        <f>500/'Timing Calculation'!$B$28</f>
        <v>1.3372956909361151</v>
      </c>
      <c r="C29" s="55">
        <v>344.24263193968466</v>
      </c>
      <c r="D29" s="55">
        <v>100.93896823628864</v>
      </c>
      <c r="E29" s="55">
        <v>54.818399824026677</v>
      </c>
      <c r="F29" s="55">
        <f t="shared" si="10"/>
        <v>0.11674591381872283</v>
      </c>
      <c r="G29" s="55">
        <f t="shared" si="8"/>
        <v>500.1167459138187</v>
      </c>
      <c r="H29" s="55">
        <f t="shared" si="9"/>
        <v>373.97618888888661</v>
      </c>
      <c r="I29" s="74"/>
    </row>
    <row r="30" spans="1:9" ht="15" customHeight="1" x14ac:dyDescent="0.25">
      <c r="A30" s="55">
        <f t="shared" si="11"/>
        <v>5</v>
      </c>
      <c r="B30" s="55">
        <f>500/'Timing Calculation'!$B$28</f>
        <v>1.3372956909361151</v>
      </c>
      <c r="C30" s="55">
        <v>344.24263193968466</v>
      </c>
      <c r="D30" s="55">
        <v>89.975288271483294</v>
      </c>
      <c r="E30" s="55">
        <v>65.782079788832007</v>
      </c>
      <c r="F30" s="55">
        <f t="shared" si="10"/>
        <v>0.11674591381872283</v>
      </c>
      <c r="G30" s="55">
        <f t="shared" si="8"/>
        <v>500.11674591381865</v>
      </c>
      <c r="H30" s="55">
        <f t="shared" si="9"/>
        <v>373.97618888888655</v>
      </c>
      <c r="I30" s="74"/>
    </row>
    <row r="31" spans="1:9" ht="15" customHeight="1" x14ac:dyDescent="0.25">
      <c r="A31" s="55">
        <f t="shared" si="11"/>
        <v>6</v>
      </c>
      <c r="B31" s="55">
        <f>500/'Timing Calculation'!$B$28</f>
        <v>1.3372956909361151</v>
      </c>
      <c r="C31" s="55">
        <v>344.24263193968466</v>
      </c>
      <c r="D31" s="55">
        <v>73.529768324275295</v>
      </c>
      <c r="E31" s="55">
        <v>82.22759973604002</v>
      </c>
      <c r="F31" s="55">
        <f t="shared" si="10"/>
        <v>0.11674591381872283</v>
      </c>
      <c r="G31" s="55">
        <f t="shared" si="8"/>
        <v>500.1167459138187</v>
      </c>
      <c r="H31" s="55">
        <f t="shared" si="9"/>
        <v>373.97618888888661</v>
      </c>
      <c r="I31" s="74"/>
    </row>
    <row r="32" spans="1:9" ht="15" customHeight="1" x14ac:dyDescent="0.25">
      <c r="A32" s="55">
        <f t="shared" si="11"/>
        <v>7</v>
      </c>
      <c r="B32" s="55">
        <f>500/'Timing Calculation'!$B$28</f>
        <v>1.3372956909361151</v>
      </c>
      <c r="C32" s="55">
        <v>395.58924879393521</v>
      </c>
      <c r="D32" s="55">
        <v>41.415736659836583</v>
      </c>
      <c r="E32" s="55">
        <v>62.995014546228163</v>
      </c>
      <c r="F32" s="55">
        <f t="shared" si="10"/>
        <v>0.11674591381872283</v>
      </c>
      <c r="G32" s="55">
        <f t="shared" si="8"/>
        <v>500.11674591381865</v>
      </c>
      <c r="H32" s="55">
        <f t="shared" si="9"/>
        <v>373.97618888888655</v>
      </c>
      <c r="I32" s="74"/>
    </row>
    <row r="33" spans="1:9" ht="15" customHeight="1" x14ac:dyDescent="0.25">
      <c r="A33" s="55">
        <f t="shared" si="11"/>
        <v>8</v>
      </c>
      <c r="B33" s="55">
        <f>500/'Timing Calculation'!$B$28</f>
        <v>1.3372956909361151</v>
      </c>
      <c r="C33" s="55">
        <v>395.58924879393521</v>
      </c>
      <c r="D33" s="55">
        <v>28.816733750590952</v>
      </c>
      <c r="E33" s="55">
        <v>75.594017455473804</v>
      </c>
      <c r="F33" s="55">
        <f t="shared" si="10"/>
        <v>0.11674591381872283</v>
      </c>
      <c r="G33" s="55">
        <f t="shared" si="8"/>
        <v>500.1167459138187</v>
      </c>
      <c r="H33" s="55">
        <f t="shared" si="9"/>
        <v>373.97618888888661</v>
      </c>
      <c r="I33" s="74"/>
    </row>
    <row r="34" spans="1:9" ht="15" customHeight="1" x14ac:dyDescent="0.25">
      <c r="A34" s="55">
        <f t="shared" si="11"/>
        <v>9</v>
      </c>
      <c r="B34" s="55">
        <f>500/'Timing Calculation'!$B$28</f>
        <v>1.3372956909361151</v>
      </c>
      <c r="C34" s="55">
        <v>395.58924879393533</v>
      </c>
      <c r="D34" s="55">
        <v>9.9182293867225084</v>
      </c>
      <c r="E34" s="55">
        <v>94.492521819342258</v>
      </c>
      <c r="F34" s="55">
        <f t="shared" si="10"/>
        <v>0.11674591381872283</v>
      </c>
      <c r="G34" s="55">
        <f t="shared" si="8"/>
        <v>500.11674591381876</v>
      </c>
      <c r="H34" s="55">
        <f t="shared" si="9"/>
        <v>373.97618888888667</v>
      </c>
      <c r="I34" s="74"/>
    </row>
    <row r="35" spans="1:9" ht="15" customHeight="1" x14ac:dyDescent="0.25">
      <c r="A35" s="58">
        <v>1</v>
      </c>
      <c r="B35" s="58">
        <f>500/'Timing Calculation'!$B$28</f>
        <v>1.3372956909361151</v>
      </c>
      <c r="C35" s="58">
        <f>1.2*$C$2*B35</f>
        <v>3.275304606240733E-2</v>
      </c>
      <c r="D35" s="58">
        <f>1.2*$D$2*B35</f>
        <v>3.275304606240733E-2</v>
      </c>
      <c r="E35" s="58">
        <f>1.2*$E$2*B35</f>
        <v>3.275304606240733E-2</v>
      </c>
      <c r="F35" s="58">
        <f>373.9761889*B35-SUM(C35:E35)</f>
        <v>500.0184867904934</v>
      </c>
      <c r="G35" s="58">
        <f t="shared" si="8"/>
        <v>500.11674592868064</v>
      </c>
      <c r="H35" s="58">
        <f t="shared" si="9"/>
        <v>373.97618890000001</v>
      </c>
      <c r="I35" s="74"/>
    </row>
    <row r="36" spans="1:9" ht="15" customHeight="1" x14ac:dyDescent="0.25">
      <c r="A36" s="58">
        <v>2</v>
      </c>
      <c r="B36" s="58">
        <f>500/'Timing Calculation'!$B$28</f>
        <v>1.3372956909361151</v>
      </c>
      <c r="C36" s="58">
        <f t="shared" ref="C36:C43" si="12">1.2*$C$2*B36</f>
        <v>3.275304606240733E-2</v>
      </c>
      <c r="D36" s="58">
        <f t="shared" ref="D36:D43" si="13">1.2*$D$2*B36</f>
        <v>3.275304606240733E-2</v>
      </c>
      <c r="E36" s="58">
        <f t="shared" ref="E36:E43" si="14">1.2*$E$2*B36</f>
        <v>3.275304606240733E-2</v>
      </c>
      <c r="F36" s="58">
        <f t="shared" ref="F36:F43" si="15">373.9761889*B36-SUM(C36:E36)</f>
        <v>500.0184867904934</v>
      </c>
      <c r="G36" s="58">
        <f t="shared" si="8"/>
        <v>500.11674592868064</v>
      </c>
      <c r="H36" s="58">
        <f t="shared" si="9"/>
        <v>373.97618890000001</v>
      </c>
      <c r="I36" s="74"/>
    </row>
    <row r="37" spans="1:9" ht="15" customHeight="1" x14ac:dyDescent="0.25">
      <c r="A37" s="58">
        <v>3</v>
      </c>
      <c r="B37" s="58">
        <f>500/'Timing Calculation'!$B$28</f>
        <v>1.3372956909361151</v>
      </c>
      <c r="C37" s="58">
        <f t="shared" si="12"/>
        <v>3.275304606240733E-2</v>
      </c>
      <c r="D37" s="58">
        <f t="shared" si="13"/>
        <v>3.275304606240733E-2</v>
      </c>
      <c r="E37" s="58">
        <f t="shared" si="14"/>
        <v>3.275304606240733E-2</v>
      </c>
      <c r="F37" s="58">
        <f t="shared" si="15"/>
        <v>500.0184867904934</v>
      </c>
      <c r="G37" s="58">
        <f t="shared" si="8"/>
        <v>500.11674592868064</v>
      </c>
      <c r="H37" s="58">
        <f t="shared" si="9"/>
        <v>373.97618890000001</v>
      </c>
      <c r="I37" s="74"/>
    </row>
    <row r="38" spans="1:9" ht="15" customHeight="1" x14ac:dyDescent="0.25">
      <c r="A38" s="58">
        <v>4</v>
      </c>
      <c r="B38" s="58">
        <f>500/'Timing Calculation'!$B$28</f>
        <v>1.3372956909361151</v>
      </c>
      <c r="C38" s="58">
        <f t="shared" si="12"/>
        <v>3.275304606240733E-2</v>
      </c>
      <c r="D38" s="58">
        <f t="shared" si="13"/>
        <v>3.275304606240733E-2</v>
      </c>
      <c r="E38" s="58">
        <f t="shared" si="14"/>
        <v>3.275304606240733E-2</v>
      </c>
      <c r="F38" s="58">
        <f t="shared" si="15"/>
        <v>500.0184867904934</v>
      </c>
      <c r="G38" s="58">
        <f t="shared" si="8"/>
        <v>500.11674592868064</v>
      </c>
      <c r="H38" s="58">
        <f t="shared" si="9"/>
        <v>373.97618890000001</v>
      </c>
      <c r="I38" s="74"/>
    </row>
    <row r="39" spans="1:9" ht="15" customHeight="1" x14ac:dyDescent="0.25">
      <c r="A39" s="58">
        <v>5</v>
      </c>
      <c r="B39" s="58">
        <f>500/'Timing Calculation'!$B$28</f>
        <v>1.3372956909361151</v>
      </c>
      <c r="C39" s="58">
        <f t="shared" si="12"/>
        <v>3.275304606240733E-2</v>
      </c>
      <c r="D39" s="58">
        <f t="shared" si="13"/>
        <v>3.275304606240733E-2</v>
      </c>
      <c r="E39" s="58">
        <f t="shared" si="14"/>
        <v>3.275304606240733E-2</v>
      </c>
      <c r="F39" s="58">
        <f t="shared" si="15"/>
        <v>500.0184867904934</v>
      </c>
      <c r="G39" s="58">
        <f t="shared" si="8"/>
        <v>500.11674592868064</v>
      </c>
      <c r="H39" s="58">
        <f t="shared" si="9"/>
        <v>373.97618890000001</v>
      </c>
      <c r="I39" s="74"/>
    </row>
    <row r="40" spans="1:9" ht="15" customHeight="1" x14ac:dyDescent="0.25">
      <c r="A40" s="58">
        <v>6</v>
      </c>
      <c r="B40" s="58">
        <f>500/'Timing Calculation'!$B$28</f>
        <v>1.3372956909361151</v>
      </c>
      <c r="C40" s="58">
        <f t="shared" si="12"/>
        <v>3.275304606240733E-2</v>
      </c>
      <c r="D40" s="58">
        <f t="shared" si="13"/>
        <v>3.275304606240733E-2</v>
      </c>
      <c r="E40" s="58">
        <f t="shared" si="14"/>
        <v>3.275304606240733E-2</v>
      </c>
      <c r="F40" s="58">
        <f t="shared" si="15"/>
        <v>500.0184867904934</v>
      </c>
      <c r="G40" s="58">
        <f t="shared" si="8"/>
        <v>500.11674592868064</v>
      </c>
      <c r="H40" s="58">
        <f t="shared" si="9"/>
        <v>373.97618890000001</v>
      </c>
      <c r="I40" s="74"/>
    </row>
    <row r="41" spans="1:9" ht="15" customHeight="1" x14ac:dyDescent="0.25">
      <c r="A41" s="58">
        <v>7</v>
      </c>
      <c r="B41" s="58">
        <f>500/'Timing Calculation'!$B$28</f>
        <v>1.3372956909361151</v>
      </c>
      <c r="C41" s="58">
        <f t="shared" si="12"/>
        <v>3.275304606240733E-2</v>
      </c>
      <c r="D41" s="58">
        <f t="shared" si="13"/>
        <v>3.275304606240733E-2</v>
      </c>
      <c r="E41" s="58">
        <f t="shared" si="14"/>
        <v>3.275304606240733E-2</v>
      </c>
      <c r="F41" s="58">
        <f t="shared" si="15"/>
        <v>500.0184867904934</v>
      </c>
      <c r="G41" s="58">
        <f t="shared" si="8"/>
        <v>500.11674592868064</v>
      </c>
      <c r="H41" s="58">
        <f t="shared" si="9"/>
        <v>373.97618890000001</v>
      </c>
      <c r="I41" s="74"/>
    </row>
    <row r="42" spans="1:9" ht="15" customHeight="1" x14ac:dyDescent="0.25">
      <c r="A42" s="58">
        <v>8</v>
      </c>
      <c r="B42" s="58">
        <f>500/'Timing Calculation'!$B$28</f>
        <v>1.3372956909361151</v>
      </c>
      <c r="C42" s="58">
        <f t="shared" si="12"/>
        <v>3.275304606240733E-2</v>
      </c>
      <c r="D42" s="58">
        <f t="shared" si="13"/>
        <v>3.275304606240733E-2</v>
      </c>
      <c r="E42" s="58">
        <f t="shared" si="14"/>
        <v>3.275304606240733E-2</v>
      </c>
      <c r="F42" s="58">
        <f t="shared" si="15"/>
        <v>500.0184867904934</v>
      </c>
      <c r="G42" s="58">
        <f t="shared" si="8"/>
        <v>500.11674592868064</v>
      </c>
      <c r="H42" s="58">
        <f t="shared" si="9"/>
        <v>373.97618890000001</v>
      </c>
      <c r="I42" s="74"/>
    </row>
    <row r="43" spans="1:9" ht="15.6" customHeight="1" thickBot="1" x14ac:dyDescent="0.3">
      <c r="A43" s="58">
        <v>9</v>
      </c>
      <c r="B43" s="58">
        <f>500/'Timing Calculation'!$B$28</f>
        <v>1.3372956909361151</v>
      </c>
      <c r="C43" s="58">
        <f t="shared" si="12"/>
        <v>3.275304606240733E-2</v>
      </c>
      <c r="D43" s="58">
        <f t="shared" si="13"/>
        <v>3.275304606240733E-2</v>
      </c>
      <c r="E43" s="58">
        <f t="shared" si="14"/>
        <v>3.275304606240733E-2</v>
      </c>
      <c r="F43" s="58">
        <f t="shared" si="15"/>
        <v>500.0184867904934</v>
      </c>
      <c r="G43" s="58">
        <f t="shared" si="8"/>
        <v>500.11674592868064</v>
      </c>
      <c r="H43" s="58">
        <f t="shared" si="9"/>
        <v>373.97618890000001</v>
      </c>
      <c r="I43" s="75"/>
    </row>
    <row r="47" spans="1:9" ht="15.6" thickBot="1" x14ac:dyDescent="0.3">
      <c r="A47" s="55" t="s">
        <v>67</v>
      </c>
      <c r="B47" s="55" t="s">
        <v>14</v>
      </c>
      <c r="C47" s="55" t="s">
        <v>1</v>
      </c>
      <c r="D47" s="55" t="s">
        <v>48</v>
      </c>
      <c r="E47" s="55" t="s">
        <v>2</v>
      </c>
      <c r="F47" s="55" t="s">
        <v>15</v>
      </c>
      <c r="G47" s="55" t="s">
        <v>9</v>
      </c>
      <c r="H47" s="55" t="s">
        <v>8</v>
      </c>
    </row>
    <row r="48" spans="1:9" ht="15" customHeight="1" x14ac:dyDescent="0.25">
      <c r="A48" s="55">
        <v>1</v>
      </c>
      <c r="B48" s="55">
        <f>500/'Timing Calculation'!$B$29</f>
        <v>2.6745913818722302</v>
      </c>
      <c r="C48" s="55">
        <v>293.45603271983634</v>
      </c>
      <c r="D48" s="55">
        <v>159.8130030129974</v>
      </c>
      <c r="E48" s="55">
        <v>46.730964267166186</v>
      </c>
      <c r="F48" s="55">
        <f>(1.2*$F$2*B48)</f>
        <v>0.23349182763744566</v>
      </c>
      <c r="G48" s="55">
        <f t="shared" ref="G48:G65" si="16">SUM(C48:F48)</f>
        <v>500.23349182763741</v>
      </c>
      <c r="H48" s="55">
        <f t="shared" ref="H48:H65" si="17">G48/B48</f>
        <v>187.03174444444329</v>
      </c>
      <c r="I48" s="73" t="s">
        <v>86</v>
      </c>
    </row>
    <row r="49" spans="1:9" ht="15" customHeight="1" x14ac:dyDescent="0.25">
      <c r="A49" s="55">
        <f>A48+1</f>
        <v>2</v>
      </c>
      <c r="B49" s="55">
        <f>500/'Timing Calculation'!$B$29</f>
        <v>2.6745913818722302</v>
      </c>
      <c r="C49" s="55">
        <v>293.4560327198364</v>
      </c>
      <c r="D49" s="55">
        <v>150.46681015956418</v>
      </c>
      <c r="E49" s="55">
        <v>56.077157120599423</v>
      </c>
      <c r="F49" s="55">
        <f t="shared" ref="F49:F56" si="18">(1.2*$F$2*B49)</f>
        <v>0.23349182763744566</v>
      </c>
      <c r="G49" s="55">
        <f t="shared" si="16"/>
        <v>500.23349182763747</v>
      </c>
      <c r="H49" s="55">
        <f t="shared" si="17"/>
        <v>187.03174444444332</v>
      </c>
      <c r="I49" s="74"/>
    </row>
    <row r="50" spans="1:9" ht="15" customHeight="1" x14ac:dyDescent="0.25">
      <c r="A50" s="55">
        <f t="shared" ref="A50:A56" si="19">A49+1</f>
        <v>3</v>
      </c>
      <c r="B50" s="55">
        <f>500/'Timing Calculation'!$B$29</f>
        <v>2.6745913818722302</v>
      </c>
      <c r="C50" s="55">
        <v>293.4560327198364</v>
      </c>
      <c r="D50" s="55">
        <v>136.4475208794143</v>
      </c>
      <c r="E50" s="55">
        <v>70.096446400749272</v>
      </c>
      <c r="F50" s="55">
        <f t="shared" si="18"/>
        <v>0.23349182763744566</v>
      </c>
      <c r="G50" s="55">
        <f t="shared" si="16"/>
        <v>500.23349182763747</v>
      </c>
      <c r="H50" s="55">
        <f t="shared" si="17"/>
        <v>187.03174444444332</v>
      </c>
      <c r="I50" s="74"/>
    </row>
    <row r="51" spans="1:9" ht="15" customHeight="1" x14ac:dyDescent="0.25">
      <c r="A51" s="55">
        <f t="shared" si="19"/>
        <v>4</v>
      </c>
      <c r="B51" s="55">
        <f>500/'Timing Calculation'!$B$29</f>
        <v>2.6745913818722302</v>
      </c>
      <c r="C51" s="55">
        <v>344.24263193968466</v>
      </c>
      <c r="D51" s="55">
        <v>100.93896823628864</v>
      </c>
      <c r="E51" s="55">
        <v>54.818399824026677</v>
      </c>
      <c r="F51" s="55">
        <f t="shared" si="18"/>
        <v>0.23349182763744566</v>
      </c>
      <c r="G51" s="55">
        <f t="shared" si="16"/>
        <v>500.23349182763747</v>
      </c>
      <c r="H51" s="55">
        <f t="shared" si="17"/>
        <v>187.03174444444332</v>
      </c>
      <c r="I51" s="74"/>
    </row>
    <row r="52" spans="1:9" ht="15" customHeight="1" x14ac:dyDescent="0.25">
      <c r="A52" s="55">
        <f t="shared" si="19"/>
        <v>5</v>
      </c>
      <c r="B52" s="55">
        <f>500/'Timing Calculation'!$B$29</f>
        <v>2.6745913818722302</v>
      </c>
      <c r="C52" s="55">
        <v>344.24263193968466</v>
      </c>
      <c r="D52" s="55">
        <v>89.975288271483294</v>
      </c>
      <c r="E52" s="55">
        <v>65.782079788832007</v>
      </c>
      <c r="F52" s="55">
        <f t="shared" si="18"/>
        <v>0.23349182763744566</v>
      </c>
      <c r="G52" s="55">
        <f t="shared" si="16"/>
        <v>500.23349182763741</v>
      </c>
      <c r="H52" s="55">
        <f t="shared" si="17"/>
        <v>187.03174444444329</v>
      </c>
      <c r="I52" s="74"/>
    </row>
    <row r="53" spans="1:9" ht="15" customHeight="1" x14ac:dyDescent="0.25">
      <c r="A53" s="55">
        <f t="shared" si="19"/>
        <v>6</v>
      </c>
      <c r="B53" s="55">
        <f>500/'Timing Calculation'!$B$29</f>
        <v>2.6745913818722302</v>
      </c>
      <c r="C53" s="55">
        <v>344.24263193968466</v>
      </c>
      <c r="D53" s="55">
        <v>73.529768324275295</v>
      </c>
      <c r="E53" s="55">
        <v>82.22759973604002</v>
      </c>
      <c r="F53" s="55">
        <f t="shared" si="18"/>
        <v>0.23349182763744566</v>
      </c>
      <c r="G53" s="55">
        <f t="shared" si="16"/>
        <v>500.23349182763747</v>
      </c>
      <c r="H53" s="55">
        <f t="shared" si="17"/>
        <v>187.03174444444332</v>
      </c>
      <c r="I53" s="74"/>
    </row>
    <row r="54" spans="1:9" ht="15" customHeight="1" x14ac:dyDescent="0.25">
      <c r="A54" s="55">
        <f t="shared" si="19"/>
        <v>7</v>
      </c>
      <c r="B54" s="55">
        <f>500/'Timing Calculation'!$B$29</f>
        <v>2.6745913818722302</v>
      </c>
      <c r="C54" s="55">
        <v>395.58924879393521</v>
      </c>
      <c r="D54" s="55">
        <v>41.415736659836583</v>
      </c>
      <c r="E54" s="55">
        <v>62.995014546228163</v>
      </c>
      <c r="F54" s="55">
        <f t="shared" si="18"/>
        <v>0.23349182763744566</v>
      </c>
      <c r="G54" s="55">
        <f t="shared" si="16"/>
        <v>500.23349182763741</v>
      </c>
      <c r="H54" s="55">
        <f t="shared" si="17"/>
        <v>187.03174444444329</v>
      </c>
      <c r="I54" s="74"/>
    </row>
    <row r="55" spans="1:9" ht="15" customHeight="1" x14ac:dyDescent="0.25">
      <c r="A55" s="55">
        <f t="shared" si="19"/>
        <v>8</v>
      </c>
      <c r="B55" s="55">
        <f>500/'Timing Calculation'!$B$29</f>
        <v>2.6745913818722302</v>
      </c>
      <c r="C55" s="55">
        <v>395.58924879393521</v>
      </c>
      <c r="D55" s="55">
        <v>28.816733750590952</v>
      </c>
      <c r="E55" s="55">
        <v>75.594017455473804</v>
      </c>
      <c r="F55" s="55">
        <f t="shared" si="18"/>
        <v>0.23349182763744566</v>
      </c>
      <c r="G55" s="55">
        <f t="shared" si="16"/>
        <v>500.23349182763747</v>
      </c>
      <c r="H55" s="55">
        <f t="shared" si="17"/>
        <v>187.03174444444332</v>
      </c>
      <c r="I55" s="74"/>
    </row>
    <row r="56" spans="1:9" ht="15" customHeight="1" x14ac:dyDescent="0.25">
      <c r="A56" s="55">
        <f t="shared" si="19"/>
        <v>9</v>
      </c>
      <c r="B56" s="55">
        <f>500/'Timing Calculation'!$B$29</f>
        <v>2.6745913818722302</v>
      </c>
      <c r="C56" s="55">
        <v>395.58924879393533</v>
      </c>
      <c r="D56" s="55">
        <v>9.9182293867225084</v>
      </c>
      <c r="E56" s="55">
        <v>94.492521819342258</v>
      </c>
      <c r="F56" s="55">
        <f t="shared" si="18"/>
        <v>0.23349182763744566</v>
      </c>
      <c r="G56" s="55">
        <f t="shared" si="16"/>
        <v>500.23349182763752</v>
      </c>
      <c r="H56" s="55">
        <f t="shared" si="17"/>
        <v>187.03174444444335</v>
      </c>
      <c r="I56" s="74"/>
    </row>
    <row r="57" spans="1:9" ht="15" customHeight="1" x14ac:dyDescent="0.25">
      <c r="A57" s="58">
        <v>1</v>
      </c>
      <c r="B57" s="58">
        <f>500/'Timing Calculation'!$B$29</f>
        <v>2.6745913818722302</v>
      </c>
      <c r="C57" s="58">
        <f>1.2*$C$2*B57</f>
        <v>6.550609212481466E-2</v>
      </c>
      <c r="D57" s="58">
        <f>1.2*$D$2*B57</f>
        <v>6.550609212481466E-2</v>
      </c>
      <c r="E57" s="58">
        <f>1.2*$E$2*B57</f>
        <v>6.550609212481466E-2</v>
      </c>
      <c r="F57" s="58">
        <f>187.0317444*B57-SUM(C57:E57)</f>
        <v>500.03697343239537</v>
      </c>
      <c r="G57" s="58">
        <f t="shared" si="16"/>
        <v>500.2334917087698</v>
      </c>
      <c r="H57" s="58">
        <f t="shared" si="17"/>
        <v>187.03174440000001</v>
      </c>
      <c r="I57" s="74"/>
    </row>
    <row r="58" spans="1:9" ht="15" customHeight="1" x14ac:dyDescent="0.25">
      <c r="A58" s="58">
        <v>2</v>
      </c>
      <c r="B58" s="58">
        <f>500/'Timing Calculation'!$B$29</f>
        <v>2.6745913818722302</v>
      </c>
      <c r="C58" s="58">
        <f t="shared" ref="C58:C65" si="20">1.2*$C$2*B58</f>
        <v>6.550609212481466E-2</v>
      </c>
      <c r="D58" s="58">
        <f t="shared" ref="D58:D65" si="21">1.2*$D$2*B58</f>
        <v>6.550609212481466E-2</v>
      </c>
      <c r="E58" s="58">
        <f t="shared" ref="E58:E65" si="22">1.2*$E$2*B58</f>
        <v>6.550609212481466E-2</v>
      </c>
      <c r="F58" s="58">
        <f t="shared" ref="F58:F65" si="23">187.0317444*B58-SUM(C58:E58)</f>
        <v>500.03697343239537</v>
      </c>
      <c r="G58" s="58">
        <f t="shared" si="16"/>
        <v>500.2334917087698</v>
      </c>
      <c r="H58" s="58">
        <f t="shared" si="17"/>
        <v>187.03174440000001</v>
      </c>
      <c r="I58" s="74"/>
    </row>
    <row r="59" spans="1:9" ht="15" customHeight="1" x14ac:dyDescent="0.25">
      <c r="A59" s="58">
        <v>3</v>
      </c>
      <c r="B59" s="58">
        <f>500/'Timing Calculation'!$B$29</f>
        <v>2.6745913818722302</v>
      </c>
      <c r="C59" s="58">
        <f t="shared" si="20"/>
        <v>6.550609212481466E-2</v>
      </c>
      <c r="D59" s="58">
        <f t="shared" si="21"/>
        <v>6.550609212481466E-2</v>
      </c>
      <c r="E59" s="58">
        <f t="shared" si="22"/>
        <v>6.550609212481466E-2</v>
      </c>
      <c r="F59" s="58">
        <f t="shared" si="23"/>
        <v>500.03697343239537</v>
      </c>
      <c r="G59" s="58">
        <f t="shared" si="16"/>
        <v>500.2334917087698</v>
      </c>
      <c r="H59" s="58">
        <f t="shared" si="17"/>
        <v>187.03174440000001</v>
      </c>
      <c r="I59" s="74"/>
    </row>
    <row r="60" spans="1:9" ht="15" customHeight="1" x14ac:dyDescent="0.25">
      <c r="A60" s="58">
        <v>4</v>
      </c>
      <c r="B60" s="58">
        <f>500/'Timing Calculation'!$B$29</f>
        <v>2.6745913818722302</v>
      </c>
      <c r="C60" s="58">
        <f t="shared" si="20"/>
        <v>6.550609212481466E-2</v>
      </c>
      <c r="D60" s="58">
        <f t="shared" si="21"/>
        <v>6.550609212481466E-2</v>
      </c>
      <c r="E60" s="58">
        <f t="shared" si="22"/>
        <v>6.550609212481466E-2</v>
      </c>
      <c r="F60" s="58">
        <f t="shared" si="23"/>
        <v>500.03697343239537</v>
      </c>
      <c r="G60" s="58">
        <f t="shared" si="16"/>
        <v>500.2334917087698</v>
      </c>
      <c r="H60" s="58">
        <f t="shared" si="17"/>
        <v>187.03174440000001</v>
      </c>
      <c r="I60" s="74"/>
    </row>
    <row r="61" spans="1:9" ht="15" customHeight="1" x14ac:dyDescent="0.25">
      <c r="A61" s="58">
        <v>5</v>
      </c>
      <c r="B61" s="58">
        <f>500/'Timing Calculation'!$B$29</f>
        <v>2.6745913818722302</v>
      </c>
      <c r="C61" s="58">
        <f t="shared" si="20"/>
        <v>6.550609212481466E-2</v>
      </c>
      <c r="D61" s="58">
        <f t="shared" si="21"/>
        <v>6.550609212481466E-2</v>
      </c>
      <c r="E61" s="58">
        <f t="shared" si="22"/>
        <v>6.550609212481466E-2</v>
      </c>
      <c r="F61" s="58">
        <f t="shared" si="23"/>
        <v>500.03697343239537</v>
      </c>
      <c r="G61" s="58">
        <f t="shared" si="16"/>
        <v>500.2334917087698</v>
      </c>
      <c r="H61" s="58">
        <f t="shared" si="17"/>
        <v>187.03174440000001</v>
      </c>
      <c r="I61" s="74"/>
    </row>
    <row r="62" spans="1:9" ht="15" customHeight="1" x14ac:dyDescent="0.25">
      <c r="A62" s="58">
        <v>6</v>
      </c>
      <c r="B62" s="58">
        <f>500/'Timing Calculation'!$B$29</f>
        <v>2.6745913818722302</v>
      </c>
      <c r="C62" s="58">
        <f t="shared" si="20"/>
        <v>6.550609212481466E-2</v>
      </c>
      <c r="D62" s="58">
        <f t="shared" si="21"/>
        <v>6.550609212481466E-2</v>
      </c>
      <c r="E62" s="58">
        <f t="shared" si="22"/>
        <v>6.550609212481466E-2</v>
      </c>
      <c r="F62" s="58">
        <f t="shared" si="23"/>
        <v>500.03697343239537</v>
      </c>
      <c r="G62" s="58">
        <f t="shared" si="16"/>
        <v>500.2334917087698</v>
      </c>
      <c r="H62" s="58">
        <f t="shared" si="17"/>
        <v>187.03174440000001</v>
      </c>
      <c r="I62" s="74"/>
    </row>
    <row r="63" spans="1:9" ht="15" customHeight="1" x14ac:dyDescent="0.25">
      <c r="A63" s="58">
        <v>7</v>
      </c>
      <c r="B63" s="58">
        <f>500/'Timing Calculation'!$B$29</f>
        <v>2.6745913818722302</v>
      </c>
      <c r="C63" s="58">
        <f t="shared" si="20"/>
        <v>6.550609212481466E-2</v>
      </c>
      <c r="D63" s="58">
        <f t="shared" si="21"/>
        <v>6.550609212481466E-2</v>
      </c>
      <c r="E63" s="58">
        <f t="shared" si="22"/>
        <v>6.550609212481466E-2</v>
      </c>
      <c r="F63" s="58">
        <f t="shared" si="23"/>
        <v>500.03697343239537</v>
      </c>
      <c r="G63" s="58">
        <f t="shared" si="16"/>
        <v>500.2334917087698</v>
      </c>
      <c r="H63" s="58">
        <f t="shared" si="17"/>
        <v>187.03174440000001</v>
      </c>
      <c r="I63" s="74"/>
    </row>
    <row r="64" spans="1:9" ht="15" customHeight="1" x14ac:dyDescent="0.25">
      <c r="A64" s="58">
        <v>8</v>
      </c>
      <c r="B64" s="58">
        <f>500/'Timing Calculation'!$B$29</f>
        <v>2.6745913818722302</v>
      </c>
      <c r="C64" s="58">
        <f t="shared" si="20"/>
        <v>6.550609212481466E-2</v>
      </c>
      <c r="D64" s="58">
        <f t="shared" si="21"/>
        <v>6.550609212481466E-2</v>
      </c>
      <c r="E64" s="58">
        <f t="shared" si="22"/>
        <v>6.550609212481466E-2</v>
      </c>
      <c r="F64" s="58">
        <f t="shared" si="23"/>
        <v>500.03697343239537</v>
      </c>
      <c r="G64" s="58">
        <f t="shared" si="16"/>
        <v>500.2334917087698</v>
      </c>
      <c r="H64" s="58">
        <f t="shared" si="17"/>
        <v>187.03174440000001</v>
      </c>
      <c r="I64" s="74"/>
    </row>
    <row r="65" spans="1:9" ht="15.6" customHeight="1" thickBot="1" x14ac:dyDescent="0.3">
      <c r="A65" s="58">
        <v>9</v>
      </c>
      <c r="B65" s="58">
        <f>500/'Timing Calculation'!$B$29</f>
        <v>2.6745913818722302</v>
      </c>
      <c r="C65" s="58">
        <f t="shared" si="20"/>
        <v>6.550609212481466E-2</v>
      </c>
      <c r="D65" s="58">
        <f t="shared" si="21"/>
        <v>6.550609212481466E-2</v>
      </c>
      <c r="E65" s="58">
        <f t="shared" si="22"/>
        <v>6.550609212481466E-2</v>
      </c>
      <c r="F65" s="58">
        <f t="shared" si="23"/>
        <v>500.03697343239537</v>
      </c>
      <c r="G65" s="58">
        <f t="shared" si="16"/>
        <v>500.2334917087698</v>
      </c>
      <c r="H65" s="58">
        <f t="shared" si="17"/>
        <v>187.03174440000001</v>
      </c>
      <c r="I65" s="75"/>
    </row>
    <row r="69" spans="1:9" ht="15.6" thickBot="1" x14ac:dyDescent="0.3">
      <c r="A69" s="55" t="s">
        <v>67</v>
      </c>
      <c r="B69" s="55" t="s">
        <v>14</v>
      </c>
      <c r="C69" s="55" t="s">
        <v>1</v>
      </c>
      <c r="D69" s="55" t="s">
        <v>48</v>
      </c>
      <c r="E69" s="55" t="s">
        <v>2</v>
      </c>
      <c r="F69" s="55" t="s">
        <v>15</v>
      </c>
      <c r="G69" s="55" t="s">
        <v>9</v>
      </c>
      <c r="H69" s="55" t="s">
        <v>8</v>
      </c>
    </row>
    <row r="70" spans="1:9" ht="15" customHeight="1" x14ac:dyDescent="0.25">
      <c r="A70" s="55">
        <v>1</v>
      </c>
      <c r="B70" s="55">
        <f>500/'Timing Calculation'!$B$30</f>
        <v>4.0118870728083449</v>
      </c>
      <c r="C70" s="55">
        <v>293.45603271983634</v>
      </c>
      <c r="D70" s="55">
        <v>159.8130030129974</v>
      </c>
      <c r="E70" s="55">
        <v>46.730964267166186</v>
      </c>
      <c r="F70" s="55">
        <f>(1.2*$F$2*B70)</f>
        <v>0.35023774145616848</v>
      </c>
      <c r="G70" s="55">
        <f t="shared" ref="G70:G87" si="24">SUM(C70:F70)</f>
        <v>500.35023774145611</v>
      </c>
      <c r="H70" s="55">
        <f t="shared" ref="H70:H87" si="25">G70/B70</f>
        <v>124.71692962962886</v>
      </c>
      <c r="I70" s="73" t="s">
        <v>87</v>
      </c>
    </row>
    <row r="71" spans="1:9" ht="15" customHeight="1" x14ac:dyDescent="0.25">
      <c r="A71" s="55">
        <f>A70+1</f>
        <v>2</v>
      </c>
      <c r="B71" s="55">
        <f>500/'Timing Calculation'!$B$30</f>
        <v>4.0118870728083449</v>
      </c>
      <c r="C71" s="55">
        <v>293.4560327198364</v>
      </c>
      <c r="D71" s="55">
        <v>150.46681015956418</v>
      </c>
      <c r="E71" s="55">
        <v>56.077157120599423</v>
      </c>
      <c r="F71" s="55">
        <f t="shared" ref="F71:F78" si="26">(1.2*$F$2*B71)</f>
        <v>0.35023774145616848</v>
      </c>
      <c r="G71" s="55">
        <f t="shared" si="24"/>
        <v>500.35023774145617</v>
      </c>
      <c r="H71" s="55">
        <f t="shared" si="25"/>
        <v>124.71692962962888</v>
      </c>
      <c r="I71" s="74"/>
    </row>
    <row r="72" spans="1:9" ht="15" customHeight="1" x14ac:dyDescent="0.25">
      <c r="A72" s="55">
        <f t="shared" ref="A72:A78" si="27">A71+1</f>
        <v>3</v>
      </c>
      <c r="B72" s="55">
        <f>500/'Timing Calculation'!$B$30</f>
        <v>4.0118870728083449</v>
      </c>
      <c r="C72" s="55">
        <v>293.4560327198364</v>
      </c>
      <c r="D72" s="55">
        <v>136.4475208794143</v>
      </c>
      <c r="E72" s="55">
        <v>70.096446400749272</v>
      </c>
      <c r="F72" s="55">
        <f t="shared" si="26"/>
        <v>0.35023774145616848</v>
      </c>
      <c r="G72" s="55">
        <f t="shared" si="24"/>
        <v>500.35023774145617</v>
      </c>
      <c r="H72" s="55">
        <f t="shared" si="25"/>
        <v>124.71692962962888</v>
      </c>
      <c r="I72" s="74"/>
    </row>
    <row r="73" spans="1:9" ht="15" customHeight="1" x14ac:dyDescent="0.25">
      <c r="A73" s="55">
        <f t="shared" si="27"/>
        <v>4</v>
      </c>
      <c r="B73" s="55">
        <f>500/'Timing Calculation'!$B$30</f>
        <v>4.0118870728083449</v>
      </c>
      <c r="C73" s="55">
        <v>344.24263193968466</v>
      </c>
      <c r="D73" s="55">
        <v>100.93896823628864</v>
      </c>
      <c r="E73" s="55">
        <v>54.818399824026677</v>
      </c>
      <c r="F73" s="55">
        <f t="shared" si="26"/>
        <v>0.35023774145616848</v>
      </c>
      <c r="G73" s="55">
        <f t="shared" si="24"/>
        <v>500.35023774145617</v>
      </c>
      <c r="H73" s="55">
        <f t="shared" si="25"/>
        <v>124.71692962962888</v>
      </c>
      <c r="I73" s="74"/>
    </row>
    <row r="74" spans="1:9" ht="15" customHeight="1" x14ac:dyDescent="0.25">
      <c r="A74" s="55">
        <f t="shared" si="27"/>
        <v>5</v>
      </c>
      <c r="B74" s="55">
        <f>500/'Timing Calculation'!$B$30</f>
        <v>4.0118870728083449</v>
      </c>
      <c r="C74" s="55">
        <v>344.24263193968466</v>
      </c>
      <c r="D74" s="55">
        <v>89.975288271483294</v>
      </c>
      <c r="E74" s="55">
        <v>65.782079788832007</v>
      </c>
      <c r="F74" s="55">
        <f t="shared" si="26"/>
        <v>0.35023774145616848</v>
      </c>
      <c r="G74" s="55">
        <f t="shared" si="24"/>
        <v>500.35023774145611</v>
      </c>
      <c r="H74" s="55">
        <f t="shared" si="25"/>
        <v>124.71692962962886</v>
      </c>
      <c r="I74" s="74"/>
    </row>
    <row r="75" spans="1:9" ht="15" customHeight="1" x14ac:dyDescent="0.25">
      <c r="A75" s="55">
        <f t="shared" si="27"/>
        <v>6</v>
      </c>
      <c r="B75" s="55">
        <f>500/'Timing Calculation'!$B$30</f>
        <v>4.0118870728083449</v>
      </c>
      <c r="C75" s="55">
        <v>344.24263193968466</v>
      </c>
      <c r="D75" s="55">
        <v>73.529768324275295</v>
      </c>
      <c r="E75" s="55">
        <v>82.22759973604002</v>
      </c>
      <c r="F75" s="55">
        <f t="shared" si="26"/>
        <v>0.35023774145616848</v>
      </c>
      <c r="G75" s="55">
        <f t="shared" si="24"/>
        <v>500.35023774145617</v>
      </c>
      <c r="H75" s="55">
        <f t="shared" si="25"/>
        <v>124.71692962962888</v>
      </c>
      <c r="I75" s="74"/>
    </row>
    <row r="76" spans="1:9" ht="15" customHeight="1" x14ac:dyDescent="0.25">
      <c r="A76" s="55">
        <f t="shared" si="27"/>
        <v>7</v>
      </c>
      <c r="B76" s="55">
        <f>500/'Timing Calculation'!$B$30</f>
        <v>4.0118870728083449</v>
      </c>
      <c r="C76" s="55">
        <v>395.58924879393521</v>
      </c>
      <c r="D76" s="55">
        <v>41.415736659836583</v>
      </c>
      <c r="E76" s="55">
        <v>62.995014546228163</v>
      </c>
      <c r="F76" s="55">
        <f t="shared" si="26"/>
        <v>0.35023774145616848</v>
      </c>
      <c r="G76" s="55">
        <f t="shared" si="24"/>
        <v>500.35023774145611</v>
      </c>
      <c r="H76" s="55">
        <f t="shared" si="25"/>
        <v>124.71692962962886</v>
      </c>
      <c r="I76" s="74"/>
    </row>
    <row r="77" spans="1:9" ht="15" customHeight="1" x14ac:dyDescent="0.25">
      <c r="A77" s="55">
        <f t="shared" si="27"/>
        <v>8</v>
      </c>
      <c r="B77" s="55">
        <f>500/'Timing Calculation'!$B$30</f>
        <v>4.0118870728083449</v>
      </c>
      <c r="C77" s="55">
        <v>395.58924879393521</v>
      </c>
      <c r="D77" s="55">
        <v>28.816733750590952</v>
      </c>
      <c r="E77" s="55">
        <v>75.594017455473804</v>
      </c>
      <c r="F77" s="55">
        <f t="shared" si="26"/>
        <v>0.35023774145616848</v>
      </c>
      <c r="G77" s="55">
        <f t="shared" si="24"/>
        <v>500.35023774145617</v>
      </c>
      <c r="H77" s="55">
        <f t="shared" si="25"/>
        <v>124.71692962962888</v>
      </c>
      <c r="I77" s="74"/>
    </row>
    <row r="78" spans="1:9" ht="15" customHeight="1" x14ac:dyDescent="0.25">
      <c r="A78" s="55">
        <f t="shared" si="27"/>
        <v>9</v>
      </c>
      <c r="B78" s="55">
        <f>500/'Timing Calculation'!$B$30</f>
        <v>4.0118870728083449</v>
      </c>
      <c r="C78" s="55">
        <v>395.58924879393533</v>
      </c>
      <c r="D78" s="55">
        <v>9.9182293867225084</v>
      </c>
      <c r="E78" s="55">
        <v>94.492521819342258</v>
      </c>
      <c r="F78" s="55">
        <f t="shared" si="26"/>
        <v>0.35023774145616848</v>
      </c>
      <c r="G78" s="55">
        <f t="shared" si="24"/>
        <v>500.35023774145623</v>
      </c>
      <c r="H78" s="55">
        <f t="shared" si="25"/>
        <v>124.71692962962889</v>
      </c>
      <c r="I78" s="74"/>
    </row>
    <row r="79" spans="1:9" ht="15" customHeight="1" x14ac:dyDescent="0.25">
      <c r="A79" s="58">
        <v>1</v>
      </c>
      <c r="B79" s="58">
        <f>500/'Timing Calculation'!$B$30</f>
        <v>4.0118870728083449</v>
      </c>
      <c r="C79" s="58">
        <f>1.2*$C$2*B79</f>
        <v>9.8259138187221984E-2</v>
      </c>
      <c r="D79" s="58">
        <f>1.2*$D$2*B79</f>
        <v>9.8259138187221984E-2</v>
      </c>
      <c r="E79" s="58">
        <f>1.2*$E$2*B79</f>
        <v>9.8259138187221984E-2</v>
      </c>
      <c r="F79" s="58">
        <f>124.7169296*B79-SUM(C79:E79)</f>
        <v>500.05546020802677</v>
      </c>
      <c r="G79" s="58">
        <f t="shared" si="24"/>
        <v>500.35023762258845</v>
      </c>
      <c r="H79" s="58">
        <f t="shared" si="25"/>
        <v>124.7169296</v>
      </c>
      <c r="I79" s="74"/>
    </row>
    <row r="80" spans="1:9" ht="15" customHeight="1" x14ac:dyDescent="0.25">
      <c r="A80" s="58">
        <v>2</v>
      </c>
      <c r="B80" s="58">
        <f>500/'Timing Calculation'!$B$30</f>
        <v>4.0118870728083449</v>
      </c>
      <c r="C80" s="58">
        <f t="shared" ref="C80:C87" si="28">1.2*$C$2*B80</f>
        <v>9.8259138187221984E-2</v>
      </c>
      <c r="D80" s="58">
        <f t="shared" ref="D80:D87" si="29">1.2*$D$2*B80</f>
        <v>9.8259138187221984E-2</v>
      </c>
      <c r="E80" s="58">
        <f t="shared" ref="E80:E87" si="30">1.2*$E$2*B80</f>
        <v>9.8259138187221984E-2</v>
      </c>
      <c r="F80" s="58">
        <f t="shared" ref="F80:F87" si="31">124.7169296*B80-SUM(C80:E80)</f>
        <v>500.05546020802677</v>
      </c>
      <c r="G80" s="58">
        <f t="shared" si="24"/>
        <v>500.35023762258845</v>
      </c>
      <c r="H80" s="58">
        <f t="shared" si="25"/>
        <v>124.7169296</v>
      </c>
      <c r="I80" s="74"/>
    </row>
    <row r="81" spans="1:9" ht="15" customHeight="1" x14ac:dyDescent="0.25">
      <c r="A81" s="58">
        <v>3</v>
      </c>
      <c r="B81" s="58">
        <f>500/'Timing Calculation'!$B$30</f>
        <v>4.0118870728083449</v>
      </c>
      <c r="C81" s="58">
        <f t="shared" si="28"/>
        <v>9.8259138187221984E-2</v>
      </c>
      <c r="D81" s="58">
        <f t="shared" si="29"/>
        <v>9.8259138187221984E-2</v>
      </c>
      <c r="E81" s="58">
        <f t="shared" si="30"/>
        <v>9.8259138187221984E-2</v>
      </c>
      <c r="F81" s="58">
        <f t="shared" si="31"/>
        <v>500.05546020802677</v>
      </c>
      <c r="G81" s="58">
        <f t="shared" si="24"/>
        <v>500.35023762258845</v>
      </c>
      <c r="H81" s="58">
        <f t="shared" si="25"/>
        <v>124.7169296</v>
      </c>
      <c r="I81" s="74"/>
    </row>
    <row r="82" spans="1:9" ht="15" customHeight="1" x14ac:dyDescent="0.25">
      <c r="A82" s="58">
        <v>4</v>
      </c>
      <c r="B82" s="58">
        <f>500/'Timing Calculation'!$B$30</f>
        <v>4.0118870728083449</v>
      </c>
      <c r="C82" s="58">
        <f t="shared" si="28"/>
        <v>9.8259138187221984E-2</v>
      </c>
      <c r="D82" s="58">
        <f t="shared" si="29"/>
        <v>9.8259138187221984E-2</v>
      </c>
      <c r="E82" s="58">
        <f t="shared" si="30"/>
        <v>9.8259138187221984E-2</v>
      </c>
      <c r="F82" s="58">
        <f t="shared" si="31"/>
        <v>500.05546020802677</v>
      </c>
      <c r="G82" s="58">
        <f t="shared" si="24"/>
        <v>500.35023762258845</v>
      </c>
      <c r="H82" s="58">
        <f t="shared" si="25"/>
        <v>124.7169296</v>
      </c>
      <c r="I82" s="74"/>
    </row>
    <row r="83" spans="1:9" ht="15" customHeight="1" x14ac:dyDescent="0.25">
      <c r="A83" s="58">
        <v>5</v>
      </c>
      <c r="B83" s="58">
        <f>500/'Timing Calculation'!$B$30</f>
        <v>4.0118870728083449</v>
      </c>
      <c r="C83" s="58">
        <f t="shared" si="28"/>
        <v>9.8259138187221984E-2</v>
      </c>
      <c r="D83" s="58">
        <f t="shared" si="29"/>
        <v>9.8259138187221984E-2</v>
      </c>
      <c r="E83" s="58">
        <f t="shared" si="30"/>
        <v>9.8259138187221984E-2</v>
      </c>
      <c r="F83" s="58">
        <f t="shared" si="31"/>
        <v>500.05546020802677</v>
      </c>
      <c r="G83" s="58">
        <f t="shared" si="24"/>
        <v>500.35023762258845</v>
      </c>
      <c r="H83" s="58">
        <f t="shared" si="25"/>
        <v>124.7169296</v>
      </c>
      <c r="I83" s="74"/>
    </row>
    <row r="84" spans="1:9" ht="15" customHeight="1" x14ac:dyDescent="0.25">
      <c r="A84" s="58">
        <v>6</v>
      </c>
      <c r="B84" s="58">
        <f>500/'Timing Calculation'!$B$30</f>
        <v>4.0118870728083449</v>
      </c>
      <c r="C84" s="58">
        <f t="shared" si="28"/>
        <v>9.8259138187221984E-2</v>
      </c>
      <c r="D84" s="58">
        <f t="shared" si="29"/>
        <v>9.8259138187221984E-2</v>
      </c>
      <c r="E84" s="58">
        <f t="shared" si="30"/>
        <v>9.8259138187221984E-2</v>
      </c>
      <c r="F84" s="58">
        <f t="shared" si="31"/>
        <v>500.05546020802677</v>
      </c>
      <c r="G84" s="58">
        <f t="shared" si="24"/>
        <v>500.35023762258845</v>
      </c>
      <c r="H84" s="58">
        <f t="shared" si="25"/>
        <v>124.7169296</v>
      </c>
      <c r="I84" s="74"/>
    </row>
    <row r="85" spans="1:9" ht="15" customHeight="1" x14ac:dyDescent="0.25">
      <c r="A85" s="58">
        <v>7</v>
      </c>
      <c r="B85" s="58">
        <f>500/'Timing Calculation'!$B$30</f>
        <v>4.0118870728083449</v>
      </c>
      <c r="C85" s="58">
        <f t="shared" si="28"/>
        <v>9.8259138187221984E-2</v>
      </c>
      <c r="D85" s="58">
        <f t="shared" si="29"/>
        <v>9.8259138187221984E-2</v>
      </c>
      <c r="E85" s="58">
        <f t="shared" si="30"/>
        <v>9.8259138187221984E-2</v>
      </c>
      <c r="F85" s="58">
        <f t="shared" si="31"/>
        <v>500.05546020802677</v>
      </c>
      <c r="G85" s="58">
        <f t="shared" si="24"/>
        <v>500.35023762258845</v>
      </c>
      <c r="H85" s="58">
        <f t="shared" si="25"/>
        <v>124.7169296</v>
      </c>
      <c r="I85" s="74"/>
    </row>
    <row r="86" spans="1:9" ht="15" customHeight="1" x14ac:dyDescent="0.25">
      <c r="A86" s="58">
        <v>8</v>
      </c>
      <c r="B86" s="58">
        <f>500/'Timing Calculation'!$B$30</f>
        <v>4.0118870728083449</v>
      </c>
      <c r="C86" s="58">
        <f t="shared" si="28"/>
        <v>9.8259138187221984E-2</v>
      </c>
      <c r="D86" s="58">
        <f t="shared" si="29"/>
        <v>9.8259138187221984E-2</v>
      </c>
      <c r="E86" s="58">
        <f t="shared" si="30"/>
        <v>9.8259138187221984E-2</v>
      </c>
      <c r="F86" s="58">
        <f t="shared" si="31"/>
        <v>500.05546020802677</v>
      </c>
      <c r="G86" s="58">
        <f t="shared" si="24"/>
        <v>500.35023762258845</v>
      </c>
      <c r="H86" s="58">
        <f t="shared" si="25"/>
        <v>124.7169296</v>
      </c>
      <c r="I86" s="74"/>
    </row>
    <row r="87" spans="1:9" ht="15.6" customHeight="1" thickBot="1" x14ac:dyDescent="0.3">
      <c r="A87" s="58">
        <v>9</v>
      </c>
      <c r="B87" s="58">
        <f>500/'Timing Calculation'!$B$30</f>
        <v>4.0118870728083449</v>
      </c>
      <c r="C87" s="58">
        <f t="shared" si="28"/>
        <v>9.8259138187221984E-2</v>
      </c>
      <c r="D87" s="58">
        <f t="shared" si="29"/>
        <v>9.8259138187221984E-2</v>
      </c>
      <c r="E87" s="58">
        <f t="shared" si="30"/>
        <v>9.8259138187221984E-2</v>
      </c>
      <c r="F87" s="58">
        <f t="shared" si="31"/>
        <v>500.05546020802677</v>
      </c>
      <c r="G87" s="58">
        <f t="shared" si="24"/>
        <v>500.35023762258845</v>
      </c>
      <c r="H87" s="58">
        <f t="shared" si="25"/>
        <v>124.7169296</v>
      </c>
      <c r="I87" s="75"/>
    </row>
    <row r="91" spans="1:9" ht="15.6" thickBot="1" x14ac:dyDescent="0.3">
      <c r="A91" s="55" t="s">
        <v>67</v>
      </c>
      <c r="B91" s="55" t="s">
        <v>14</v>
      </c>
      <c r="C91" s="55" t="s">
        <v>1</v>
      </c>
      <c r="D91" s="55" t="s">
        <v>48</v>
      </c>
      <c r="E91" s="55" t="s">
        <v>2</v>
      </c>
      <c r="F91" s="55" t="s">
        <v>15</v>
      </c>
      <c r="G91" s="55" t="s">
        <v>9</v>
      </c>
      <c r="H91" s="55" t="s">
        <v>8</v>
      </c>
    </row>
    <row r="92" spans="1:9" ht="15" customHeight="1" x14ac:dyDescent="0.25">
      <c r="A92" s="55">
        <v>1</v>
      </c>
      <c r="B92" s="55">
        <f>500/'Timing Calculation'!$B$31</f>
        <v>5.3491827637444604</v>
      </c>
      <c r="C92" s="55">
        <v>293.45603271983634</v>
      </c>
      <c r="D92" s="55">
        <v>159.8130030129974</v>
      </c>
      <c r="E92" s="55">
        <v>46.730964267166186</v>
      </c>
      <c r="F92" s="55">
        <f>(1.2*$F$2*B92)</f>
        <v>0.46698365527489133</v>
      </c>
      <c r="G92" s="55">
        <f t="shared" ref="G92:G109" si="32">SUM(C92:F92)</f>
        <v>500.46698365527482</v>
      </c>
      <c r="H92" s="55">
        <f t="shared" ref="H92:H109" si="33">G92/B92</f>
        <v>93.559522222221645</v>
      </c>
      <c r="I92" s="73" t="s">
        <v>88</v>
      </c>
    </row>
    <row r="93" spans="1:9" ht="15" customHeight="1" x14ac:dyDescent="0.25">
      <c r="A93" s="55">
        <f>A92+1</f>
        <v>2</v>
      </c>
      <c r="B93" s="55">
        <f>500/'Timing Calculation'!$B$31</f>
        <v>5.3491827637444604</v>
      </c>
      <c r="C93" s="55">
        <v>293.4560327198364</v>
      </c>
      <c r="D93" s="55">
        <v>150.46681015956418</v>
      </c>
      <c r="E93" s="55">
        <v>56.077157120599423</v>
      </c>
      <c r="F93" s="55">
        <f t="shared" ref="F93:F100" si="34">(1.2*$F$2*B93)</f>
        <v>0.46698365527489133</v>
      </c>
      <c r="G93" s="55">
        <f t="shared" si="32"/>
        <v>500.46698365527487</v>
      </c>
      <c r="H93" s="55">
        <f t="shared" si="33"/>
        <v>93.559522222221645</v>
      </c>
      <c r="I93" s="74"/>
    </row>
    <row r="94" spans="1:9" ht="15" customHeight="1" x14ac:dyDescent="0.25">
      <c r="A94" s="55">
        <f t="shared" ref="A94:A100" si="35">A93+1</f>
        <v>3</v>
      </c>
      <c r="B94" s="55">
        <f>500/'Timing Calculation'!$B$31</f>
        <v>5.3491827637444604</v>
      </c>
      <c r="C94" s="55">
        <v>293.4560327198364</v>
      </c>
      <c r="D94" s="55">
        <v>136.4475208794143</v>
      </c>
      <c r="E94" s="55">
        <v>70.096446400749272</v>
      </c>
      <c r="F94" s="55">
        <f t="shared" si="34"/>
        <v>0.46698365527489133</v>
      </c>
      <c r="G94" s="55">
        <f t="shared" si="32"/>
        <v>500.46698365527487</v>
      </c>
      <c r="H94" s="55">
        <f t="shared" si="33"/>
        <v>93.559522222221645</v>
      </c>
      <c r="I94" s="74"/>
    </row>
    <row r="95" spans="1:9" ht="15" customHeight="1" x14ac:dyDescent="0.25">
      <c r="A95" s="55">
        <f t="shared" si="35"/>
        <v>4</v>
      </c>
      <c r="B95" s="55">
        <f>500/'Timing Calculation'!$B$31</f>
        <v>5.3491827637444604</v>
      </c>
      <c r="C95" s="55">
        <v>344.24263193968466</v>
      </c>
      <c r="D95" s="55">
        <v>100.93896823628864</v>
      </c>
      <c r="E95" s="55">
        <v>54.818399824026677</v>
      </c>
      <c r="F95" s="55">
        <f t="shared" si="34"/>
        <v>0.46698365527489133</v>
      </c>
      <c r="G95" s="55">
        <f t="shared" si="32"/>
        <v>500.46698365527487</v>
      </c>
      <c r="H95" s="55">
        <f t="shared" si="33"/>
        <v>93.559522222221645</v>
      </c>
      <c r="I95" s="74"/>
    </row>
    <row r="96" spans="1:9" ht="15" customHeight="1" x14ac:dyDescent="0.25">
      <c r="A96" s="55">
        <f t="shared" si="35"/>
        <v>5</v>
      </c>
      <c r="B96" s="55">
        <f>500/'Timing Calculation'!$B$31</f>
        <v>5.3491827637444604</v>
      </c>
      <c r="C96" s="55">
        <v>344.24263193968466</v>
      </c>
      <c r="D96" s="55">
        <v>89.975288271483294</v>
      </c>
      <c r="E96" s="55">
        <v>65.782079788832007</v>
      </c>
      <c r="F96" s="55">
        <f t="shared" si="34"/>
        <v>0.46698365527489133</v>
      </c>
      <c r="G96" s="55">
        <f t="shared" si="32"/>
        <v>500.46698365527482</v>
      </c>
      <c r="H96" s="55">
        <f t="shared" si="33"/>
        <v>93.559522222221645</v>
      </c>
      <c r="I96" s="74"/>
    </row>
    <row r="97" spans="1:9" ht="15" customHeight="1" x14ac:dyDescent="0.25">
      <c r="A97" s="55">
        <f t="shared" si="35"/>
        <v>6</v>
      </c>
      <c r="B97" s="55">
        <f>500/'Timing Calculation'!$B$31</f>
        <v>5.3491827637444604</v>
      </c>
      <c r="C97" s="55">
        <v>344.24263193968466</v>
      </c>
      <c r="D97" s="55">
        <v>73.529768324275295</v>
      </c>
      <c r="E97" s="55">
        <v>82.22759973604002</v>
      </c>
      <c r="F97" s="55">
        <f t="shared" si="34"/>
        <v>0.46698365527489133</v>
      </c>
      <c r="G97" s="55">
        <f t="shared" si="32"/>
        <v>500.46698365527487</v>
      </c>
      <c r="H97" s="55">
        <f t="shared" si="33"/>
        <v>93.559522222221645</v>
      </c>
      <c r="I97" s="74"/>
    </row>
    <row r="98" spans="1:9" ht="15" customHeight="1" x14ac:dyDescent="0.25">
      <c r="A98" s="55">
        <f t="shared" si="35"/>
        <v>7</v>
      </c>
      <c r="B98" s="55">
        <f>500/'Timing Calculation'!$B$31</f>
        <v>5.3491827637444604</v>
      </c>
      <c r="C98" s="55">
        <v>395.58924879393521</v>
      </c>
      <c r="D98" s="55">
        <v>41.415736659836583</v>
      </c>
      <c r="E98" s="55">
        <v>62.995014546228163</v>
      </c>
      <c r="F98" s="55">
        <f t="shared" si="34"/>
        <v>0.46698365527489133</v>
      </c>
      <c r="G98" s="55">
        <f t="shared" si="32"/>
        <v>500.46698365527482</v>
      </c>
      <c r="H98" s="55">
        <f t="shared" si="33"/>
        <v>93.559522222221645</v>
      </c>
      <c r="I98" s="74"/>
    </row>
    <row r="99" spans="1:9" ht="15" customHeight="1" x14ac:dyDescent="0.25">
      <c r="A99" s="55">
        <f t="shared" si="35"/>
        <v>8</v>
      </c>
      <c r="B99" s="55">
        <f>500/'Timing Calculation'!$B$31</f>
        <v>5.3491827637444604</v>
      </c>
      <c r="C99" s="55">
        <v>395.58924879393521</v>
      </c>
      <c r="D99" s="55">
        <v>28.816733750590952</v>
      </c>
      <c r="E99" s="55">
        <v>75.594017455473804</v>
      </c>
      <c r="F99" s="55">
        <f t="shared" si="34"/>
        <v>0.46698365527489133</v>
      </c>
      <c r="G99" s="55">
        <f t="shared" si="32"/>
        <v>500.46698365527487</v>
      </c>
      <c r="H99" s="55">
        <f t="shared" si="33"/>
        <v>93.559522222221645</v>
      </c>
      <c r="I99" s="74"/>
    </row>
    <row r="100" spans="1:9" ht="15" customHeight="1" x14ac:dyDescent="0.25">
      <c r="A100" s="55">
        <f t="shared" si="35"/>
        <v>9</v>
      </c>
      <c r="B100" s="55">
        <f>500/'Timing Calculation'!$B$31</f>
        <v>5.3491827637444604</v>
      </c>
      <c r="C100" s="55">
        <v>395.58924879393533</v>
      </c>
      <c r="D100" s="55">
        <v>9.9182293867225084</v>
      </c>
      <c r="E100" s="55">
        <v>94.492521819342258</v>
      </c>
      <c r="F100" s="55">
        <f t="shared" si="34"/>
        <v>0.46698365527489133</v>
      </c>
      <c r="G100" s="55">
        <f t="shared" si="32"/>
        <v>500.46698365527493</v>
      </c>
      <c r="H100" s="55">
        <f t="shared" si="33"/>
        <v>93.559522222221659</v>
      </c>
      <c r="I100" s="74"/>
    </row>
    <row r="101" spans="1:9" ht="15" customHeight="1" x14ac:dyDescent="0.25">
      <c r="A101" s="58">
        <v>1</v>
      </c>
      <c r="B101" s="58">
        <f>500/'Timing Calculation'!$B$31</f>
        <v>5.3491827637444604</v>
      </c>
      <c r="C101" s="58">
        <f>1.2*$C$2*B101</f>
        <v>0.13101218424962932</v>
      </c>
      <c r="D101" s="58">
        <f>1.2*$D$2*B101</f>
        <v>0.13101218424962932</v>
      </c>
      <c r="E101" s="58">
        <f>1.2*$E$2*B101</f>
        <v>0.13101218424962932</v>
      </c>
      <c r="F101" s="58">
        <f>93.55952222*B101-SUM(C101:E101)</f>
        <v>500.07394709064204</v>
      </c>
      <c r="G101" s="58">
        <f t="shared" si="32"/>
        <v>500.4669836433909</v>
      </c>
      <c r="H101" s="58">
        <f t="shared" si="33"/>
        <v>93.559522220000005</v>
      </c>
      <c r="I101" s="74"/>
    </row>
    <row r="102" spans="1:9" ht="15" customHeight="1" x14ac:dyDescent="0.25">
      <c r="A102" s="58">
        <v>2</v>
      </c>
      <c r="B102" s="58">
        <f>500/'Timing Calculation'!$B$31</f>
        <v>5.3491827637444604</v>
      </c>
      <c r="C102" s="58">
        <f t="shared" ref="C102:C109" si="36">1.2*$C$2*B102</f>
        <v>0.13101218424962932</v>
      </c>
      <c r="D102" s="58">
        <f t="shared" ref="D102:D109" si="37">1.2*$D$2*B102</f>
        <v>0.13101218424962932</v>
      </c>
      <c r="E102" s="58">
        <f t="shared" ref="E102:E109" si="38">1.2*$E$2*B102</f>
        <v>0.13101218424962932</v>
      </c>
      <c r="F102" s="58">
        <f t="shared" ref="F102:F109" si="39">93.55952222*B102-SUM(C102:E102)</f>
        <v>500.07394709064204</v>
      </c>
      <c r="G102" s="58">
        <f t="shared" si="32"/>
        <v>500.4669836433909</v>
      </c>
      <c r="H102" s="58">
        <f t="shared" si="33"/>
        <v>93.559522220000005</v>
      </c>
      <c r="I102" s="74"/>
    </row>
    <row r="103" spans="1:9" ht="15" customHeight="1" x14ac:dyDescent="0.25">
      <c r="A103" s="58">
        <v>3</v>
      </c>
      <c r="B103" s="58">
        <f>500/'Timing Calculation'!$B$31</f>
        <v>5.3491827637444604</v>
      </c>
      <c r="C103" s="58">
        <f t="shared" si="36"/>
        <v>0.13101218424962932</v>
      </c>
      <c r="D103" s="58">
        <f t="shared" si="37"/>
        <v>0.13101218424962932</v>
      </c>
      <c r="E103" s="58">
        <f t="shared" si="38"/>
        <v>0.13101218424962932</v>
      </c>
      <c r="F103" s="58">
        <f t="shared" si="39"/>
        <v>500.07394709064204</v>
      </c>
      <c r="G103" s="58">
        <f t="shared" si="32"/>
        <v>500.4669836433909</v>
      </c>
      <c r="H103" s="58">
        <f t="shared" si="33"/>
        <v>93.559522220000005</v>
      </c>
      <c r="I103" s="74"/>
    </row>
    <row r="104" spans="1:9" ht="15" customHeight="1" x14ac:dyDescent="0.25">
      <c r="A104" s="58">
        <v>4</v>
      </c>
      <c r="B104" s="58">
        <f>500/'Timing Calculation'!$B$31</f>
        <v>5.3491827637444604</v>
      </c>
      <c r="C104" s="58">
        <f t="shared" si="36"/>
        <v>0.13101218424962932</v>
      </c>
      <c r="D104" s="58">
        <f t="shared" si="37"/>
        <v>0.13101218424962932</v>
      </c>
      <c r="E104" s="58">
        <f t="shared" si="38"/>
        <v>0.13101218424962932</v>
      </c>
      <c r="F104" s="58">
        <f t="shared" si="39"/>
        <v>500.07394709064204</v>
      </c>
      <c r="G104" s="58">
        <f t="shared" si="32"/>
        <v>500.4669836433909</v>
      </c>
      <c r="H104" s="58">
        <f t="shared" si="33"/>
        <v>93.559522220000005</v>
      </c>
      <c r="I104" s="74"/>
    </row>
    <row r="105" spans="1:9" ht="15" customHeight="1" x14ac:dyDescent="0.25">
      <c r="A105" s="58">
        <v>5</v>
      </c>
      <c r="B105" s="58">
        <f>500/'Timing Calculation'!$B$31</f>
        <v>5.3491827637444604</v>
      </c>
      <c r="C105" s="58">
        <f t="shared" si="36"/>
        <v>0.13101218424962932</v>
      </c>
      <c r="D105" s="58">
        <f t="shared" si="37"/>
        <v>0.13101218424962932</v>
      </c>
      <c r="E105" s="58">
        <f t="shared" si="38"/>
        <v>0.13101218424962932</v>
      </c>
      <c r="F105" s="58">
        <f t="shared" si="39"/>
        <v>500.07394709064204</v>
      </c>
      <c r="G105" s="58">
        <f t="shared" si="32"/>
        <v>500.4669836433909</v>
      </c>
      <c r="H105" s="58">
        <f t="shared" si="33"/>
        <v>93.559522220000005</v>
      </c>
      <c r="I105" s="74"/>
    </row>
    <row r="106" spans="1:9" ht="15" customHeight="1" x14ac:dyDescent="0.25">
      <c r="A106" s="58">
        <v>6</v>
      </c>
      <c r="B106" s="58">
        <f>500/'Timing Calculation'!$B$31</f>
        <v>5.3491827637444604</v>
      </c>
      <c r="C106" s="58">
        <f t="shared" si="36"/>
        <v>0.13101218424962932</v>
      </c>
      <c r="D106" s="58">
        <f t="shared" si="37"/>
        <v>0.13101218424962932</v>
      </c>
      <c r="E106" s="58">
        <f t="shared" si="38"/>
        <v>0.13101218424962932</v>
      </c>
      <c r="F106" s="58">
        <f t="shared" si="39"/>
        <v>500.07394709064204</v>
      </c>
      <c r="G106" s="58">
        <f t="shared" si="32"/>
        <v>500.4669836433909</v>
      </c>
      <c r="H106" s="58">
        <f t="shared" si="33"/>
        <v>93.559522220000005</v>
      </c>
      <c r="I106" s="74"/>
    </row>
    <row r="107" spans="1:9" ht="15" customHeight="1" x14ac:dyDescent="0.25">
      <c r="A107" s="58">
        <v>7</v>
      </c>
      <c r="B107" s="58">
        <f>500/'Timing Calculation'!$B$31</f>
        <v>5.3491827637444604</v>
      </c>
      <c r="C107" s="58">
        <f t="shared" si="36"/>
        <v>0.13101218424962932</v>
      </c>
      <c r="D107" s="58">
        <f t="shared" si="37"/>
        <v>0.13101218424962932</v>
      </c>
      <c r="E107" s="58">
        <f t="shared" si="38"/>
        <v>0.13101218424962932</v>
      </c>
      <c r="F107" s="58">
        <f t="shared" si="39"/>
        <v>500.07394709064204</v>
      </c>
      <c r="G107" s="58">
        <f t="shared" si="32"/>
        <v>500.4669836433909</v>
      </c>
      <c r="H107" s="58">
        <f t="shared" si="33"/>
        <v>93.559522220000005</v>
      </c>
      <c r="I107" s="74"/>
    </row>
    <row r="108" spans="1:9" ht="15" customHeight="1" x14ac:dyDescent="0.25">
      <c r="A108" s="58">
        <v>8</v>
      </c>
      <c r="B108" s="58">
        <f>500/'Timing Calculation'!$B$31</f>
        <v>5.3491827637444604</v>
      </c>
      <c r="C108" s="58">
        <f t="shared" si="36"/>
        <v>0.13101218424962932</v>
      </c>
      <c r="D108" s="58">
        <f t="shared" si="37"/>
        <v>0.13101218424962932</v>
      </c>
      <c r="E108" s="58">
        <f t="shared" si="38"/>
        <v>0.13101218424962932</v>
      </c>
      <c r="F108" s="58">
        <f t="shared" si="39"/>
        <v>500.07394709064204</v>
      </c>
      <c r="G108" s="58">
        <f t="shared" si="32"/>
        <v>500.4669836433909</v>
      </c>
      <c r="H108" s="58">
        <f t="shared" si="33"/>
        <v>93.559522220000005</v>
      </c>
      <c r="I108" s="74"/>
    </row>
    <row r="109" spans="1:9" ht="15.6" customHeight="1" thickBot="1" x14ac:dyDescent="0.3">
      <c r="A109" s="58">
        <v>9</v>
      </c>
      <c r="B109" s="58">
        <f>500/'Timing Calculation'!$B$31</f>
        <v>5.3491827637444604</v>
      </c>
      <c r="C109" s="58">
        <f t="shared" si="36"/>
        <v>0.13101218424962932</v>
      </c>
      <c r="D109" s="58">
        <f t="shared" si="37"/>
        <v>0.13101218424962932</v>
      </c>
      <c r="E109" s="58">
        <f t="shared" si="38"/>
        <v>0.13101218424962932</v>
      </c>
      <c r="F109" s="58">
        <f t="shared" si="39"/>
        <v>500.07394709064204</v>
      </c>
      <c r="G109" s="58">
        <f t="shared" si="32"/>
        <v>500.4669836433909</v>
      </c>
      <c r="H109" s="58">
        <f t="shared" si="33"/>
        <v>93.559522220000005</v>
      </c>
      <c r="I109" s="75"/>
    </row>
  </sheetData>
  <mergeCells count="5">
    <mergeCell ref="I92:I109"/>
    <mergeCell ref="I4:I21"/>
    <mergeCell ref="I26:I43"/>
    <mergeCell ref="I48:I65"/>
    <mergeCell ref="I70:I87"/>
  </mergeCells>
  <conditionalFormatting sqref="H4:H21">
    <cfRule type="cellIs" priority="18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A1CC-27B7-490E-9194-3C0C456334C5}">
  <dimension ref="A1:I109"/>
  <sheetViews>
    <sheetView zoomScaleNormal="100" workbookViewId="0">
      <selection activeCell="F93" sqref="F93"/>
    </sheetView>
  </sheetViews>
  <sheetFormatPr defaultColWidth="10.77734375" defaultRowHeight="15" x14ac:dyDescent="0.25"/>
  <cols>
    <col min="1" max="1" width="16.5546875" style="57" bestFit="1" customWidth="1"/>
    <col min="2" max="2" width="28.44140625" style="57" bestFit="1" customWidth="1"/>
    <col min="3" max="4" width="15.21875" style="57" bestFit="1" customWidth="1"/>
    <col min="5" max="5" width="15.77734375" style="57" bestFit="1" customWidth="1"/>
    <col min="6" max="6" width="15.21875" style="57" bestFit="1" customWidth="1"/>
    <col min="7" max="7" width="17.77734375" style="57" bestFit="1" customWidth="1"/>
    <col min="8" max="8" width="25.77734375" style="57" bestFit="1" customWidth="1"/>
    <col min="9" max="9" width="27" style="57" customWidth="1"/>
    <col min="10" max="16384" width="10.77734375" style="57"/>
  </cols>
  <sheetData>
    <row r="1" spans="1:9" x14ac:dyDescent="0.25">
      <c r="A1" s="55"/>
      <c r="B1" s="56" t="s">
        <v>18</v>
      </c>
      <c r="C1" s="56" t="s">
        <v>16</v>
      </c>
      <c r="D1" s="56" t="s">
        <v>16</v>
      </c>
      <c r="E1" s="56" t="s">
        <v>16</v>
      </c>
      <c r="F1" s="56" t="s">
        <v>28</v>
      </c>
      <c r="G1" s="55"/>
      <c r="H1" s="55"/>
    </row>
    <row r="2" spans="1:9" x14ac:dyDescent="0.25">
      <c r="A2" s="55"/>
      <c r="B2" s="56" t="s">
        <v>17</v>
      </c>
      <c r="C2" s="56">
        <f>20.41/1000</f>
        <v>2.0410000000000001E-2</v>
      </c>
      <c r="D2" s="56">
        <f>20.41/1000</f>
        <v>2.0410000000000001E-2</v>
      </c>
      <c r="E2" s="56">
        <f>20.41/1000</f>
        <v>2.0410000000000001E-2</v>
      </c>
      <c r="F2" s="56">
        <f>72.75/1000</f>
        <v>7.2749999999999995E-2</v>
      </c>
      <c r="G2" s="55" t="s">
        <v>13</v>
      </c>
      <c r="H2" s="55" t="s">
        <v>13</v>
      </c>
    </row>
    <row r="3" spans="1:9" ht="15.6" thickBot="1" x14ac:dyDescent="0.3">
      <c r="A3" s="55" t="s">
        <v>67</v>
      </c>
      <c r="B3" s="55" t="s">
        <v>14</v>
      </c>
      <c r="C3" s="55" t="s">
        <v>1</v>
      </c>
      <c r="D3" s="55" t="s">
        <v>48</v>
      </c>
      <c r="E3" s="55" t="s">
        <v>2</v>
      </c>
      <c r="F3" s="55" t="s">
        <v>15</v>
      </c>
      <c r="G3" s="55" t="s">
        <v>9</v>
      </c>
      <c r="H3" s="55" t="s">
        <v>8</v>
      </c>
    </row>
    <row r="4" spans="1:9" ht="15" customHeight="1" x14ac:dyDescent="0.25">
      <c r="A4" s="55">
        <v>1</v>
      </c>
      <c r="B4" s="55">
        <f>500/'Timing Calculation'!$B$27</f>
        <v>1.3372956909361151</v>
      </c>
      <c r="C4" s="55">
        <v>293.45603271983634</v>
      </c>
      <c r="D4" s="55">
        <v>159.8130030129974</v>
      </c>
      <c r="E4" s="55">
        <v>46.730964267166186</v>
      </c>
      <c r="F4" s="55">
        <f>(1.2*$F$2*B4)</f>
        <v>0.11674591381872283</v>
      </c>
      <c r="G4" s="55">
        <f t="shared" ref="G4:G21" si="0">SUM(C4:F4)</f>
        <v>500.11674591381865</v>
      </c>
      <c r="H4" s="55">
        <f t="shared" ref="H4:H21" si="1">G4/B4</f>
        <v>373.97618888888655</v>
      </c>
      <c r="I4" s="73" t="s">
        <v>84</v>
      </c>
    </row>
    <row r="5" spans="1:9" ht="15" customHeight="1" x14ac:dyDescent="0.25">
      <c r="A5" s="58">
        <v>1</v>
      </c>
      <c r="B5" s="58">
        <f>500/'Timing Calculation'!$B$27</f>
        <v>1.3372956909361151</v>
      </c>
      <c r="C5" s="58">
        <f>1.2*$C$2*B5</f>
        <v>3.275304606240733E-2</v>
      </c>
      <c r="D5" s="58">
        <f>1.2*$D$2*B5</f>
        <v>3.275304606240733E-2</v>
      </c>
      <c r="E5" s="58">
        <f>1.2*$E$2*B5</f>
        <v>3.275304606240733E-2</v>
      </c>
      <c r="F5" s="58">
        <f>373.9761889*B5-SUM(C5:E5)</f>
        <v>500.0184867904934</v>
      </c>
      <c r="G5" s="58">
        <f t="shared" si="0"/>
        <v>500.11674592868064</v>
      </c>
      <c r="H5" s="58">
        <f t="shared" si="1"/>
        <v>373.97618890000001</v>
      </c>
      <c r="I5" s="74"/>
    </row>
    <row r="6" spans="1:9" ht="15" customHeight="1" x14ac:dyDescent="0.25">
      <c r="A6" s="55">
        <f>A5+1</f>
        <v>2</v>
      </c>
      <c r="B6" s="55">
        <f>500/'Timing Calculation'!$B$27</f>
        <v>1.3372956909361151</v>
      </c>
      <c r="C6" s="55">
        <v>293.4560327198364</v>
      </c>
      <c r="D6" s="55">
        <v>150.46681015956418</v>
      </c>
      <c r="E6" s="55">
        <v>56.077157120599423</v>
      </c>
      <c r="F6" s="55">
        <f>(1.2*$F$2*B6)</f>
        <v>0.11674591381872283</v>
      </c>
      <c r="G6" s="55">
        <f t="shared" si="0"/>
        <v>500.1167459138187</v>
      </c>
      <c r="H6" s="55">
        <f t="shared" si="1"/>
        <v>373.97618888888661</v>
      </c>
      <c r="I6" s="74"/>
    </row>
    <row r="7" spans="1:9" ht="15" customHeight="1" x14ac:dyDescent="0.25">
      <c r="A7" s="58">
        <v>2</v>
      </c>
      <c r="B7" s="58">
        <f>500/'Timing Calculation'!$B$27</f>
        <v>1.3372956909361151</v>
      </c>
      <c r="C7" s="58">
        <f>1.2*$C$2*B7</f>
        <v>3.275304606240733E-2</v>
      </c>
      <c r="D7" s="58">
        <f>1.2*$D$2*B7</f>
        <v>3.275304606240733E-2</v>
      </c>
      <c r="E7" s="58">
        <f>1.2*$E$2*B7</f>
        <v>3.275304606240733E-2</v>
      </c>
      <c r="F7" s="58">
        <f>373.9761889*B7-SUM(C7:E7)</f>
        <v>500.0184867904934</v>
      </c>
      <c r="G7" s="58">
        <f t="shared" si="0"/>
        <v>500.11674592868064</v>
      </c>
      <c r="H7" s="58">
        <f t="shared" si="1"/>
        <v>373.97618890000001</v>
      </c>
      <c r="I7" s="74"/>
    </row>
    <row r="8" spans="1:9" ht="15" customHeight="1" x14ac:dyDescent="0.25">
      <c r="A8" s="55">
        <f>A7+1</f>
        <v>3</v>
      </c>
      <c r="B8" s="55">
        <f>500/'Timing Calculation'!$B$27</f>
        <v>1.3372956909361151</v>
      </c>
      <c r="C8" s="55">
        <v>293.4560327198364</v>
      </c>
      <c r="D8" s="55">
        <v>136.4475208794143</v>
      </c>
      <c r="E8" s="55">
        <v>70.096446400749272</v>
      </c>
      <c r="F8" s="55">
        <f>(1.2*$F$2*B8)</f>
        <v>0.11674591381872283</v>
      </c>
      <c r="G8" s="55">
        <f t="shared" si="0"/>
        <v>500.1167459138187</v>
      </c>
      <c r="H8" s="55">
        <f t="shared" si="1"/>
        <v>373.97618888888661</v>
      </c>
      <c r="I8" s="74"/>
    </row>
    <row r="9" spans="1:9" ht="15" customHeight="1" x14ac:dyDescent="0.25">
      <c r="A9" s="58">
        <v>3</v>
      </c>
      <c r="B9" s="58">
        <f>500/'Timing Calculation'!$B$27</f>
        <v>1.3372956909361151</v>
      </c>
      <c r="C9" s="58">
        <f>1.2*$C$2*B9</f>
        <v>3.275304606240733E-2</v>
      </c>
      <c r="D9" s="58">
        <f>1.2*$D$2*B9</f>
        <v>3.275304606240733E-2</v>
      </c>
      <c r="E9" s="58">
        <f>1.2*$E$2*B9</f>
        <v>3.275304606240733E-2</v>
      </c>
      <c r="F9" s="58">
        <f>373.9761889*B9-SUM(C9:E9)</f>
        <v>500.0184867904934</v>
      </c>
      <c r="G9" s="58">
        <f t="shared" si="0"/>
        <v>500.11674592868064</v>
      </c>
      <c r="H9" s="58">
        <f t="shared" si="1"/>
        <v>373.97618890000001</v>
      </c>
      <c r="I9" s="74"/>
    </row>
    <row r="10" spans="1:9" ht="15" customHeight="1" x14ac:dyDescent="0.25">
      <c r="A10" s="55">
        <f>A9+1</f>
        <v>4</v>
      </c>
      <c r="B10" s="55">
        <f>500/'Timing Calculation'!$B$27</f>
        <v>1.3372956909361151</v>
      </c>
      <c r="C10" s="55">
        <v>344.24263193968466</v>
      </c>
      <c r="D10" s="55">
        <v>100.93896823628864</v>
      </c>
      <c r="E10" s="55">
        <v>54.818399824026677</v>
      </c>
      <c r="F10" s="55">
        <f>(1.2*$F$2*B10)</f>
        <v>0.11674591381872283</v>
      </c>
      <c r="G10" s="55">
        <f t="shared" si="0"/>
        <v>500.1167459138187</v>
      </c>
      <c r="H10" s="55">
        <f t="shared" si="1"/>
        <v>373.97618888888661</v>
      </c>
      <c r="I10" s="74"/>
    </row>
    <row r="11" spans="1:9" ht="15" customHeight="1" x14ac:dyDescent="0.25">
      <c r="A11" s="58">
        <v>4</v>
      </c>
      <c r="B11" s="58">
        <f>500/'Timing Calculation'!$B$27</f>
        <v>1.3372956909361151</v>
      </c>
      <c r="C11" s="58">
        <f>1.2*$C$2*B11</f>
        <v>3.275304606240733E-2</v>
      </c>
      <c r="D11" s="58">
        <f>1.2*$D$2*B11</f>
        <v>3.275304606240733E-2</v>
      </c>
      <c r="E11" s="58">
        <f>1.2*$E$2*B11</f>
        <v>3.275304606240733E-2</v>
      </c>
      <c r="F11" s="58">
        <f>373.9761889*B11-SUM(C11:E11)</f>
        <v>500.0184867904934</v>
      </c>
      <c r="G11" s="58">
        <f t="shared" si="0"/>
        <v>500.11674592868064</v>
      </c>
      <c r="H11" s="58">
        <f t="shared" si="1"/>
        <v>373.97618890000001</v>
      </c>
      <c r="I11" s="74"/>
    </row>
    <row r="12" spans="1:9" ht="15" customHeight="1" x14ac:dyDescent="0.25">
      <c r="A12" s="55">
        <f>A11+1</f>
        <v>5</v>
      </c>
      <c r="B12" s="55">
        <f>500/'Timing Calculation'!$B$27</f>
        <v>1.3372956909361151</v>
      </c>
      <c r="C12" s="55">
        <v>344.24263193968466</v>
      </c>
      <c r="D12" s="55">
        <v>89.975288271483294</v>
      </c>
      <c r="E12" s="55">
        <v>65.782079788832007</v>
      </c>
      <c r="F12" s="55">
        <f>(1.2*$F$2*B12)</f>
        <v>0.11674591381872283</v>
      </c>
      <c r="G12" s="55">
        <f t="shared" si="0"/>
        <v>500.11674591381865</v>
      </c>
      <c r="H12" s="55">
        <f t="shared" si="1"/>
        <v>373.97618888888655</v>
      </c>
      <c r="I12" s="74"/>
    </row>
    <row r="13" spans="1:9" ht="15" customHeight="1" x14ac:dyDescent="0.25">
      <c r="A13" s="58">
        <v>5</v>
      </c>
      <c r="B13" s="58">
        <f>500/'Timing Calculation'!$B$27</f>
        <v>1.3372956909361151</v>
      </c>
      <c r="C13" s="58">
        <f>1.2*$C$2*B13</f>
        <v>3.275304606240733E-2</v>
      </c>
      <c r="D13" s="58">
        <f>1.2*$D$2*B13</f>
        <v>3.275304606240733E-2</v>
      </c>
      <c r="E13" s="58">
        <f>1.2*$E$2*B13</f>
        <v>3.275304606240733E-2</v>
      </c>
      <c r="F13" s="58">
        <f>373.9761889*B13-SUM(C13:E13)</f>
        <v>500.0184867904934</v>
      </c>
      <c r="G13" s="58">
        <f t="shared" si="0"/>
        <v>500.11674592868064</v>
      </c>
      <c r="H13" s="58">
        <f t="shared" si="1"/>
        <v>373.97618890000001</v>
      </c>
      <c r="I13" s="74"/>
    </row>
    <row r="14" spans="1:9" ht="15" customHeight="1" x14ac:dyDescent="0.25">
      <c r="A14" s="55">
        <f>A13+1</f>
        <v>6</v>
      </c>
      <c r="B14" s="55">
        <f>500/'Timing Calculation'!$B$27</f>
        <v>1.3372956909361151</v>
      </c>
      <c r="C14" s="55">
        <v>344.24263193968466</v>
      </c>
      <c r="D14" s="55">
        <v>73.529768324275295</v>
      </c>
      <c r="E14" s="55">
        <v>82.22759973604002</v>
      </c>
      <c r="F14" s="55">
        <f>(1.2*$F$2*B14)</f>
        <v>0.11674591381872283</v>
      </c>
      <c r="G14" s="55">
        <f t="shared" si="0"/>
        <v>500.1167459138187</v>
      </c>
      <c r="H14" s="55">
        <f t="shared" si="1"/>
        <v>373.97618888888661</v>
      </c>
      <c r="I14" s="74"/>
    </row>
    <row r="15" spans="1:9" ht="15" customHeight="1" x14ac:dyDescent="0.25">
      <c r="A15" s="58">
        <v>6</v>
      </c>
      <c r="B15" s="58">
        <f>500/'Timing Calculation'!$B$27</f>
        <v>1.3372956909361151</v>
      </c>
      <c r="C15" s="58">
        <f>1.2*$C$2*B15</f>
        <v>3.275304606240733E-2</v>
      </c>
      <c r="D15" s="58">
        <f>1.2*$D$2*B15</f>
        <v>3.275304606240733E-2</v>
      </c>
      <c r="E15" s="58">
        <f>1.2*$E$2*B15</f>
        <v>3.275304606240733E-2</v>
      </c>
      <c r="F15" s="58">
        <f>373.9761889*B15-SUM(C15:E15)</f>
        <v>500.0184867904934</v>
      </c>
      <c r="G15" s="58">
        <f t="shared" si="0"/>
        <v>500.11674592868064</v>
      </c>
      <c r="H15" s="58">
        <f t="shared" si="1"/>
        <v>373.97618890000001</v>
      </c>
      <c r="I15" s="74"/>
    </row>
    <row r="16" spans="1:9" ht="15" customHeight="1" x14ac:dyDescent="0.25">
      <c r="A16" s="55">
        <f>A15+1</f>
        <v>7</v>
      </c>
      <c r="B16" s="55">
        <f>500/'Timing Calculation'!$B$27</f>
        <v>1.3372956909361151</v>
      </c>
      <c r="C16" s="55">
        <v>395.58924879393521</v>
      </c>
      <c r="D16" s="55">
        <v>41.415736659836583</v>
      </c>
      <c r="E16" s="55">
        <v>62.995014546228163</v>
      </c>
      <c r="F16" s="55">
        <f>(1.2*$F$2*B16)</f>
        <v>0.11674591381872283</v>
      </c>
      <c r="G16" s="55">
        <f t="shared" si="0"/>
        <v>500.11674591381865</v>
      </c>
      <c r="H16" s="55">
        <f t="shared" si="1"/>
        <v>373.97618888888655</v>
      </c>
      <c r="I16" s="74"/>
    </row>
    <row r="17" spans="1:9" ht="15" customHeight="1" x14ac:dyDescent="0.25">
      <c r="A17" s="58">
        <v>7</v>
      </c>
      <c r="B17" s="58">
        <f>500/'Timing Calculation'!$B$27</f>
        <v>1.3372956909361151</v>
      </c>
      <c r="C17" s="58">
        <f>1.2*$C$2*B17</f>
        <v>3.275304606240733E-2</v>
      </c>
      <c r="D17" s="58">
        <f>1.2*$D$2*B17</f>
        <v>3.275304606240733E-2</v>
      </c>
      <c r="E17" s="58">
        <f>1.2*$E$2*B17</f>
        <v>3.275304606240733E-2</v>
      </c>
      <c r="F17" s="58">
        <f>373.9761889*B17-SUM(C17:E17)</f>
        <v>500.0184867904934</v>
      </c>
      <c r="G17" s="58">
        <f t="shared" si="0"/>
        <v>500.11674592868064</v>
      </c>
      <c r="H17" s="58">
        <f t="shared" si="1"/>
        <v>373.97618890000001</v>
      </c>
      <c r="I17" s="74"/>
    </row>
    <row r="18" spans="1:9" ht="15" customHeight="1" x14ac:dyDescent="0.25">
      <c r="A18" s="55">
        <f>A17+1</f>
        <v>8</v>
      </c>
      <c r="B18" s="55">
        <f>500/'Timing Calculation'!$B$27</f>
        <v>1.3372956909361151</v>
      </c>
      <c r="C18" s="55">
        <v>395.58924879393521</v>
      </c>
      <c r="D18" s="55">
        <v>28.816733750590952</v>
      </c>
      <c r="E18" s="55">
        <v>75.594017455473804</v>
      </c>
      <c r="F18" s="55">
        <f>(1.2*$F$2*B18)</f>
        <v>0.11674591381872283</v>
      </c>
      <c r="G18" s="55">
        <f t="shared" si="0"/>
        <v>500.1167459138187</v>
      </c>
      <c r="H18" s="55">
        <f t="shared" si="1"/>
        <v>373.97618888888661</v>
      </c>
      <c r="I18" s="74"/>
    </row>
    <row r="19" spans="1:9" ht="15" customHeight="1" x14ac:dyDescent="0.25">
      <c r="A19" s="58">
        <v>8</v>
      </c>
      <c r="B19" s="58">
        <f>500/'Timing Calculation'!$B$27</f>
        <v>1.3372956909361151</v>
      </c>
      <c r="C19" s="58">
        <f>1.2*$C$2*B19</f>
        <v>3.275304606240733E-2</v>
      </c>
      <c r="D19" s="58">
        <f>1.2*$D$2*B19</f>
        <v>3.275304606240733E-2</v>
      </c>
      <c r="E19" s="58">
        <f>1.2*$E$2*B19</f>
        <v>3.275304606240733E-2</v>
      </c>
      <c r="F19" s="58">
        <f>373.9761889*B19-SUM(C19:E19)</f>
        <v>500.0184867904934</v>
      </c>
      <c r="G19" s="58">
        <f t="shared" si="0"/>
        <v>500.11674592868064</v>
      </c>
      <c r="H19" s="58">
        <f t="shared" si="1"/>
        <v>373.97618890000001</v>
      </c>
      <c r="I19" s="74"/>
    </row>
    <row r="20" spans="1:9" ht="15" customHeight="1" x14ac:dyDescent="0.25">
      <c r="A20" s="55">
        <f>A19+1</f>
        <v>9</v>
      </c>
      <c r="B20" s="55">
        <f>500/'Timing Calculation'!$B$27</f>
        <v>1.3372956909361151</v>
      </c>
      <c r="C20" s="55">
        <v>395.58924879393533</v>
      </c>
      <c r="D20" s="55">
        <v>9.9182293867225084</v>
      </c>
      <c r="E20" s="55">
        <v>94.492521819342258</v>
      </c>
      <c r="F20" s="55">
        <f>(1.2*$F$2*B20)</f>
        <v>0.11674591381872283</v>
      </c>
      <c r="G20" s="55">
        <f t="shared" si="0"/>
        <v>500.11674591381876</v>
      </c>
      <c r="H20" s="55">
        <f t="shared" si="1"/>
        <v>373.97618888888667</v>
      </c>
      <c r="I20" s="74"/>
    </row>
    <row r="21" spans="1:9" ht="15" customHeight="1" thickBot="1" x14ac:dyDescent="0.3">
      <c r="A21" s="58">
        <v>9</v>
      </c>
      <c r="B21" s="58">
        <f>500/'Timing Calculation'!$B$27</f>
        <v>1.3372956909361151</v>
      </c>
      <c r="C21" s="58">
        <f>1.2*$C$2*B21</f>
        <v>3.275304606240733E-2</v>
      </c>
      <c r="D21" s="58">
        <f>1.2*$D$2*B21</f>
        <v>3.275304606240733E-2</v>
      </c>
      <c r="E21" s="58">
        <f>1.2*$E$2*B21</f>
        <v>3.275304606240733E-2</v>
      </c>
      <c r="F21" s="58">
        <f>373.9761889*B21-SUM(C21:E21)</f>
        <v>500.0184867904934</v>
      </c>
      <c r="G21" s="58">
        <f t="shared" si="0"/>
        <v>500.11674592868064</v>
      </c>
      <c r="H21" s="58">
        <f t="shared" si="1"/>
        <v>373.97618890000001</v>
      </c>
      <c r="I21" s="75"/>
    </row>
    <row r="25" spans="1:9" ht="15.6" thickBot="1" x14ac:dyDescent="0.3">
      <c r="A25" s="55" t="s">
        <v>67</v>
      </c>
      <c r="B25" s="55" t="s">
        <v>14</v>
      </c>
      <c r="C25" s="55" t="s">
        <v>1</v>
      </c>
      <c r="D25" s="55" t="s">
        <v>48</v>
      </c>
      <c r="E25" s="55" t="s">
        <v>2</v>
      </c>
      <c r="F25" s="55" t="s">
        <v>15</v>
      </c>
      <c r="G25" s="55" t="s">
        <v>9</v>
      </c>
      <c r="H25" s="55" t="s">
        <v>8</v>
      </c>
    </row>
    <row r="26" spans="1:9" ht="15" customHeight="1" x14ac:dyDescent="0.25">
      <c r="A26" s="55">
        <v>1</v>
      </c>
      <c r="B26" s="55">
        <f>500/'Timing Calculation'!$B$28</f>
        <v>1.3372956909361151</v>
      </c>
      <c r="C26" s="55">
        <v>293.45603271983634</v>
      </c>
      <c r="D26" s="55">
        <v>159.8130030129974</v>
      </c>
      <c r="E26" s="55">
        <v>46.730964267166186</v>
      </c>
      <c r="F26" s="55">
        <f>(1.2*$F$2*B26)</f>
        <v>0.11674591381872283</v>
      </c>
      <c r="G26" s="55">
        <f t="shared" ref="G26:G43" si="2">SUM(C26:F26)</f>
        <v>500.11674591381865</v>
      </c>
      <c r="H26" s="55">
        <f t="shared" ref="H26:H43" si="3">G26/B26</f>
        <v>373.97618888888655</v>
      </c>
      <c r="I26" s="73" t="s">
        <v>85</v>
      </c>
    </row>
    <row r="27" spans="1:9" ht="15" customHeight="1" x14ac:dyDescent="0.25">
      <c r="A27" s="58">
        <v>1</v>
      </c>
      <c r="B27" s="58">
        <f>500/'Timing Calculation'!$B$28</f>
        <v>1.3372956909361151</v>
      </c>
      <c r="C27" s="58">
        <f>1.2*$C$2*B27</f>
        <v>3.275304606240733E-2</v>
      </c>
      <c r="D27" s="58">
        <f>1.2*$D$2*B27</f>
        <v>3.275304606240733E-2</v>
      </c>
      <c r="E27" s="58">
        <f>1.2*$E$2*B27</f>
        <v>3.275304606240733E-2</v>
      </c>
      <c r="F27" s="58">
        <f>373.9761889*B27-SUM(C27:E27)</f>
        <v>500.0184867904934</v>
      </c>
      <c r="G27" s="58">
        <f t="shared" si="2"/>
        <v>500.11674592868064</v>
      </c>
      <c r="H27" s="58">
        <f t="shared" si="3"/>
        <v>373.97618890000001</v>
      </c>
      <c r="I27" s="74"/>
    </row>
    <row r="28" spans="1:9" ht="15" customHeight="1" x14ac:dyDescent="0.25">
      <c r="A28" s="55">
        <f>A27+1</f>
        <v>2</v>
      </c>
      <c r="B28" s="55">
        <f>500/'Timing Calculation'!$B$28</f>
        <v>1.3372956909361151</v>
      </c>
      <c r="C28" s="55">
        <v>293.4560327198364</v>
      </c>
      <c r="D28" s="55">
        <v>150.46681015956418</v>
      </c>
      <c r="E28" s="55">
        <v>56.077157120599423</v>
      </c>
      <c r="F28" s="55">
        <f>(1.2*$F$2*B28)</f>
        <v>0.11674591381872283</v>
      </c>
      <c r="G28" s="55">
        <f t="shared" si="2"/>
        <v>500.1167459138187</v>
      </c>
      <c r="H28" s="55">
        <f t="shared" si="3"/>
        <v>373.97618888888661</v>
      </c>
      <c r="I28" s="74"/>
    </row>
    <row r="29" spans="1:9" ht="15" customHeight="1" x14ac:dyDescent="0.25">
      <c r="A29" s="58">
        <v>2</v>
      </c>
      <c r="B29" s="58">
        <f>500/'Timing Calculation'!$B$28</f>
        <v>1.3372956909361151</v>
      </c>
      <c r="C29" s="58">
        <f>1.2*$C$2*B29</f>
        <v>3.275304606240733E-2</v>
      </c>
      <c r="D29" s="58">
        <f>1.2*$D$2*B29</f>
        <v>3.275304606240733E-2</v>
      </c>
      <c r="E29" s="58">
        <f>1.2*$E$2*B29</f>
        <v>3.275304606240733E-2</v>
      </c>
      <c r="F29" s="58">
        <f>373.9761889*B29-SUM(C29:E29)</f>
        <v>500.0184867904934</v>
      </c>
      <c r="G29" s="58">
        <f t="shared" si="2"/>
        <v>500.11674592868064</v>
      </c>
      <c r="H29" s="58">
        <f t="shared" si="3"/>
        <v>373.97618890000001</v>
      </c>
      <c r="I29" s="74"/>
    </row>
    <row r="30" spans="1:9" ht="15" customHeight="1" x14ac:dyDescent="0.25">
      <c r="A30" s="55">
        <f>A29+1</f>
        <v>3</v>
      </c>
      <c r="B30" s="55">
        <f>500/'Timing Calculation'!$B$28</f>
        <v>1.3372956909361151</v>
      </c>
      <c r="C30" s="55">
        <v>293.4560327198364</v>
      </c>
      <c r="D30" s="55">
        <v>136.4475208794143</v>
      </c>
      <c r="E30" s="55">
        <v>70.096446400749272</v>
      </c>
      <c r="F30" s="55">
        <f>(1.2*$F$2*B30)</f>
        <v>0.11674591381872283</v>
      </c>
      <c r="G30" s="55">
        <f t="shared" si="2"/>
        <v>500.1167459138187</v>
      </c>
      <c r="H30" s="55">
        <f t="shared" si="3"/>
        <v>373.97618888888661</v>
      </c>
      <c r="I30" s="74"/>
    </row>
    <row r="31" spans="1:9" ht="15" customHeight="1" x14ac:dyDescent="0.25">
      <c r="A31" s="58">
        <v>3</v>
      </c>
      <c r="B31" s="58">
        <f>500/'Timing Calculation'!$B$28</f>
        <v>1.3372956909361151</v>
      </c>
      <c r="C31" s="58">
        <f>1.2*$C$2*B31</f>
        <v>3.275304606240733E-2</v>
      </c>
      <c r="D31" s="58">
        <f>1.2*$D$2*B31</f>
        <v>3.275304606240733E-2</v>
      </c>
      <c r="E31" s="58">
        <f>1.2*$E$2*B31</f>
        <v>3.275304606240733E-2</v>
      </c>
      <c r="F31" s="58">
        <f>373.9761889*B31-SUM(C31:E31)</f>
        <v>500.0184867904934</v>
      </c>
      <c r="G31" s="58">
        <f t="shared" si="2"/>
        <v>500.11674592868064</v>
      </c>
      <c r="H31" s="58">
        <f t="shared" si="3"/>
        <v>373.97618890000001</v>
      </c>
      <c r="I31" s="74"/>
    </row>
    <row r="32" spans="1:9" ht="15" customHeight="1" x14ac:dyDescent="0.25">
      <c r="A32" s="55">
        <f>A31+1</f>
        <v>4</v>
      </c>
      <c r="B32" s="55">
        <f>500/'Timing Calculation'!$B$28</f>
        <v>1.3372956909361151</v>
      </c>
      <c r="C32" s="55">
        <v>344.24263193968466</v>
      </c>
      <c r="D32" s="55">
        <v>100.93896823628864</v>
      </c>
      <c r="E32" s="55">
        <v>54.818399824026677</v>
      </c>
      <c r="F32" s="55">
        <f>(1.2*$F$2*B32)</f>
        <v>0.11674591381872283</v>
      </c>
      <c r="G32" s="55">
        <f t="shared" si="2"/>
        <v>500.1167459138187</v>
      </c>
      <c r="H32" s="55">
        <f t="shared" si="3"/>
        <v>373.97618888888661</v>
      </c>
      <c r="I32" s="74"/>
    </row>
    <row r="33" spans="1:9" ht="15" customHeight="1" x14ac:dyDescent="0.25">
      <c r="A33" s="58">
        <v>4</v>
      </c>
      <c r="B33" s="58">
        <f>500/'Timing Calculation'!$B$28</f>
        <v>1.3372956909361151</v>
      </c>
      <c r="C33" s="58">
        <f>1.2*$C$2*B33</f>
        <v>3.275304606240733E-2</v>
      </c>
      <c r="D33" s="58">
        <f>1.2*$D$2*B33</f>
        <v>3.275304606240733E-2</v>
      </c>
      <c r="E33" s="58">
        <f>1.2*$E$2*B33</f>
        <v>3.275304606240733E-2</v>
      </c>
      <c r="F33" s="58">
        <f>373.9761889*B33-SUM(C33:E33)</f>
        <v>500.0184867904934</v>
      </c>
      <c r="G33" s="58">
        <f t="shared" si="2"/>
        <v>500.11674592868064</v>
      </c>
      <c r="H33" s="58">
        <f t="shared" si="3"/>
        <v>373.97618890000001</v>
      </c>
      <c r="I33" s="74"/>
    </row>
    <row r="34" spans="1:9" ht="15" customHeight="1" x14ac:dyDescent="0.25">
      <c r="A34" s="55">
        <f>A33+1</f>
        <v>5</v>
      </c>
      <c r="B34" s="55">
        <f>500/'Timing Calculation'!$B$28</f>
        <v>1.3372956909361151</v>
      </c>
      <c r="C34" s="55">
        <v>344.24263193968466</v>
      </c>
      <c r="D34" s="55">
        <v>89.975288271483294</v>
      </c>
      <c r="E34" s="55">
        <v>65.782079788832007</v>
      </c>
      <c r="F34" s="55">
        <f>(1.2*$F$2*B34)</f>
        <v>0.11674591381872283</v>
      </c>
      <c r="G34" s="55">
        <f t="shared" si="2"/>
        <v>500.11674591381865</v>
      </c>
      <c r="H34" s="55">
        <f t="shared" si="3"/>
        <v>373.97618888888655</v>
      </c>
      <c r="I34" s="74"/>
    </row>
    <row r="35" spans="1:9" ht="15" customHeight="1" x14ac:dyDescent="0.25">
      <c r="A35" s="58">
        <v>5</v>
      </c>
      <c r="B35" s="58">
        <f>500/'Timing Calculation'!$B$28</f>
        <v>1.3372956909361151</v>
      </c>
      <c r="C35" s="58">
        <f>1.2*$C$2*B35</f>
        <v>3.275304606240733E-2</v>
      </c>
      <c r="D35" s="58">
        <f>1.2*$D$2*B35</f>
        <v>3.275304606240733E-2</v>
      </c>
      <c r="E35" s="58">
        <f>1.2*$E$2*B35</f>
        <v>3.275304606240733E-2</v>
      </c>
      <c r="F35" s="58">
        <f>373.9761889*B35-SUM(C35:E35)</f>
        <v>500.0184867904934</v>
      </c>
      <c r="G35" s="58">
        <f t="shared" si="2"/>
        <v>500.11674592868064</v>
      </c>
      <c r="H35" s="58">
        <f t="shared" si="3"/>
        <v>373.97618890000001</v>
      </c>
      <c r="I35" s="74"/>
    </row>
    <row r="36" spans="1:9" ht="15" customHeight="1" x14ac:dyDescent="0.25">
      <c r="A36" s="55">
        <f>A35+1</f>
        <v>6</v>
      </c>
      <c r="B36" s="55">
        <f>500/'Timing Calculation'!$B$28</f>
        <v>1.3372956909361151</v>
      </c>
      <c r="C36" s="55">
        <v>344.24263193968466</v>
      </c>
      <c r="D36" s="55">
        <v>73.529768324275295</v>
      </c>
      <c r="E36" s="55">
        <v>82.22759973604002</v>
      </c>
      <c r="F36" s="55">
        <f>(1.2*$F$2*B36)</f>
        <v>0.11674591381872283</v>
      </c>
      <c r="G36" s="55">
        <f t="shared" si="2"/>
        <v>500.1167459138187</v>
      </c>
      <c r="H36" s="55">
        <f t="shared" si="3"/>
        <v>373.97618888888661</v>
      </c>
      <c r="I36" s="74"/>
    </row>
    <row r="37" spans="1:9" ht="15" customHeight="1" x14ac:dyDescent="0.25">
      <c r="A37" s="58">
        <v>6</v>
      </c>
      <c r="B37" s="58">
        <f>500/'Timing Calculation'!$B$28</f>
        <v>1.3372956909361151</v>
      </c>
      <c r="C37" s="58">
        <f>1.2*$C$2*B37</f>
        <v>3.275304606240733E-2</v>
      </c>
      <c r="D37" s="58">
        <f>1.2*$D$2*B37</f>
        <v>3.275304606240733E-2</v>
      </c>
      <c r="E37" s="58">
        <f>1.2*$E$2*B37</f>
        <v>3.275304606240733E-2</v>
      </c>
      <c r="F37" s="58">
        <f>373.9761889*B37-SUM(C37:E37)</f>
        <v>500.0184867904934</v>
      </c>
      <c r="G37" s="58">
        <f t="shared" si="2"/>
        <v>500.11674592868064</v>
      </c>
      <c r="H37" s="58">
        <f t="shared" si="3"/>
        <v>373.97618890000001</v>
      </c>
      <c r="I37" s="74"/>
    </row>
    <row r="38" spans="1:9" ht="15" customHeight="1" x14ac:dyDescent="0.25">
      <c r="A38" s="55">
        <f>A37+1</f>
        <v>7</v>
      </c>
      <c r="B38" s="55">
        <f>500/'Timing Calculation'!$B$28</f>
        <v>1.3372956909361151</v>
      </c>
      <c r="C38" s="55">
        <v>395.58924879393521</v>
      </c>
      <c r="D38" s="55">
        <v>41.415736659836583</v>
      </c>
      <c r="E38" s="55">
        <v>62.995014546228163</v>
      </c>
      <c r="F38" s="55">
        <f>(1.2*$F$2*B38)</f>
        <v>0.11674591381872283</v>
      </c>
      <c r="G38" s="55">
        <f t="shared" si="2"/>
        <v>500.11674591381865</v>
      </c>
      <c r="H38" s="55">
        <f t="shared" si="3"/>
        <v>373.97618888888655</v>
      </c>
      <c r="I38" s="74"/>
    </row>
    <row r="39" spans="1:9" ht="15" customHeight="1" x14ac:dyDescent="0.25">
      <c r="A39" s="58">
        <v>7</v>
      </c>
      <c r="B39" s="58">
        <f>500/'Timing Calculation'!$B$28</f>
        <v>1.3372956909361151</v>
      </c>
      <c r="C39" s="58">
        <f>1.2*$C$2*B39</f>
        <v>3.275304606240733E-2</v>
      </c>
      <c r="D39" s="58">
        <f>1.2*$D$2*B39</f>
        <v>3.275304606240733E-2</v>
      </c>
      <c r="E39" s="58">
        <f>1.2*$E$2*B39</f>
        <v>3.275304606240733E-2</v>
      </c>
      <c r="F39" s="58">
        <f>373.9761889*B39-SUM(C39:E39)</f>
        <v>500.0184867904934</v>
      </c>
      <c r="G39" s="58">
        <f t="shared" si="2"/>
        <v>500.11674592868064</v>
      </c>
      <c r="H39" s="58">
        <f t="shared" si="3"/>
        <v>373.97618890000001</v>
      </c>
      <c r="I39" s="74"/>
    </row>
    <row r="40" spans="1:9" ht="15" customHeight="1" x14ac:dyDescent="0.25">
      <c r="A40" s="55">
        <f>A39+1</f>
        <v>8</v>
      </c>
      <c r="B40" s="55">
        <f>500/'Timing Calculation'!$B$28</f>
        <v>1.3372956909361151</v>
      </c>
      <c r="C40" s="55">
        <v>395.58924879393521</v>
      </c>
      <c r="D40" s="55">
        <v>28.816733750590952</v>
      </c>
      <c r="E40" s="55">
        <v>75.594017455473804</v>
      </c>
      <c r="F40" s="55">
        <f>(1.2*$F$2*B40)</f>
        <v>0.11674591381872283</v>
      </c>
      <c r="G40" s="55">
        <f t="shared" si="2"/>
        <v>500.1167459138187</v>
      </c>
      <c r="H40" s="55">
        <f t="shared" si="3"/>
        <v>373.97618888888661</v>
      </c>
      <c r="I40" s="74"/>
    </row>
    <row r="41" spans="1:9" ht="15" customHeight="1" x14ac:dyDescent="0.25">
      <c r="A41" s="58">
        <v>8</v>
      </c>
      <c r="B41" s="58">
        <f>500/'Timing Calculation'!$B$28</f>
        <v>1.3372956909361151</v>
      </c>
      <c r="C41" s="58">
        <f>1.2*$C$2*B41</f>
        <v>3.275304606240733E-2</v>
      </c>
      <c r="D41" s="58">
        <f>1.2*$D$2*B41</f>
        <v>3.275304606240733E-2</v>
      </c>
      <c r="E41" s="58">
        <f>1.2*$E$2*B41</f>
        <v>3.275304606240733E-2</v>
      </c>
      <c r="F41" s="58">
        <f>373.9761889*B41-SUM(C41:E41)</f>
        <v>500.0184867904934</v>
      </c>
      <c r="G41" s="58">
        <f t="shared" si="2"/>
        <v>500.11674592868064</v>
      </c>
      <c r="H41" s="58">
        <f t="shared" si="3"/>
        <v>373.97618890000001</v>
      </c>
      <c r="I41" s="74"/>
    </row>
    <row r="42" spans="1:9" ht="15" customHeight="1" x14ac:dyDescent="0.25">
      <c r="A42" s="55">
        <f>A41+1</f>
        <v>9</v>
      </c>
      <c r="B42" s="55">
        <f>500/'Timing Calculation'!$B$28</f>
        <v>1.3372956909361151</v>
      </c>
      <c r="C42" s="55">
        <v>395.58924879393533</v>
      </c>
      <c r="D42" s="55">
        <v>9.9182293867225084</v>
      </c>
      <c r="E42" s="55">
        <v>94.492521819342258</v>
      </c>
      <c r="F42" s="55">
        <f>(1.2*$F$2*B42)</f>
        <v>0.11674591381872283</v>
      </c>
      <c r="G42" s="55">
        <f t="shared" si="2"/>
        <v>500.11674591381876</v>
      </c>
      <c r="H42" s="55">
        <f t="shared" si="3"/>
        <v>373.97618888888667</v>
      </c>
      <c r="I42" s="74"/>
    </row>
    <row r="43" spans="1:9" ht="15.6" customHeight="1" thickBot="1" x14ac:dyDescent="0.3">
      <c r="A43" s="58">
        <v>9</v>
      </c>
      <c r="B43" s="58">
        <f>500/'Timing Calculation'!$B$28</f>
        <v>1.3372956909361151</v>
      </c>
      <c r="C43" s="58">
        <f>1.2*$C$2*B43</f>
        <v>3.275304606240733E-2</v>
      </c>
      <c r="D43" s="58">
        <f>1.2*$D$2*B43</f>
        <v>3.275304606240733E-2</v>
      </c>
      <c r="E43" s="58">
        <f>1.2*$E$2*B43</f>
        <v>3.275304606240733E-2</v>
      </c>
      <c r="F43" s="58">
        <f>373.9761889*B43-SUM(C43:E43)</f>
        <v>500.0184867904934</v>
      </c>
      <c r="G43" s="58">
        <f t="shared" si="2"/>
        <v>500.11674592868064</v>
      </c>
      <c r="H43" s="58">
        <f t="shared" si="3"/>
        <v>373.97618890000001</v>
      </c>
      <c r="I43" s="75"/>
    </row>
    <row r="47" spans="1:9" ht="15.6" thickBot="1" x14ac:dyDescent="0.3">
      <c r="A47" s="55" t="s">
        <v>67</v>
      </c>
      <c r="B47" s="55" t="s">
        <v>14</v>
      </c>
      <c r="C47" s="55" t="s">
        <v>1</v>
      </c>
      <c r="D47" s="55" t="s">
        <v>48</v>
      </c>
      <c r="E47" s="55" t="s">
        <v>2</v>
      </c>
      <c r="F47" s="55" t="s">
        <v>15</v>
      </c>
      <c r="G47" s="55" t="s">
        <v>9</v>
      </c>
      <c r="H47" s="55" t="s">
        <v>8</v>
      </c>
    </row>
    <row r="48" spans="1:9" ht="15" customHeight="1" x14ac:dyDescent="0.25">
      <c r="A48" s="55">
        <v>1</v>
      </c>
      <c r="B48" s="55">
        <f>500/'Timing Calculation'!$B$29</f>
        <v>2.6745913818722302</v>
      </c>
      <c r="C48" s="55">
        <v>293.45603271983634</v>
      </c>
      <c r="D48" s="55">
        <v>159.8130030129974</v>
      </c>
      <c r="E48" s="55">
        <v>46.730964267166186</v>
      </c>
      <c r="F48" s="55">
        <f>(1.2*$F$2*B48)</f>
        <v>0.23349182763744566</v>
      </c>
      <c r="G48" s="55">
        <f t="shared" ref="G48:G65" si="4">SUM(C48:F48)</f>
        <v>500.23349182763741</v>
      </c>
      <c r="H48" s="55">
        <f t="shared" ref="H48:H65" si="5">G48/B48</f>
        <v>187.03174444444329</v>
      </c>
      <c r="I48" s="73" t="s">
        <v>86</v>
      </c>
    </row>
    <row r="49" spans="1:9" ht="15" customHeight="1" x14ac:dyDescent="0.25">
      <c r="A49" s="58">
        <v>1</v>
      </c>
      <c r="B49" s="58">
        <f>500/'Timing Calculation'!$B$29</f>
        <v>2.6745913818722302</v>
      </c>
      <c r="C49" s="58">
        <f>1.2*$C$2*B49</f>
        <v>6.550609212481466E-2</v>
      </c>
      <c r="D49" s="58">
        <f>1.2*$D$2*B49</f>
        <v>6.550609212481466E-2</v>
      </c>
      <c r="E49" s="58">
        <f>1.2*$E$2*B49</f>
        <v>6.550609212481466E-2</v>
      </c>
      <c r="F49" s="58">
        <f>187.0317444*B49-SUM(C49:E49)</f>
        <v>500.03697343239537</v>
      </c>
      <c r="G49" s="58">
        <f t="shared" si="4"/>
        <v>500.2334917087698</v>
      </c>
      <c r="H49" s="58">
        <f t="shared" si="5"/>
        <v>187.03174440000001</v>
      </c>
      <c r="I49" s="74"/>
    </row>
    <row r="50" spans="1:9" ht="15" customHeight="1" x14ac:dyDescent="0.25">
      <c r="A50" s="55">
        <f>A49+1</f>
        <v>2</v>
      </c>
      <c r="B50" s="55">
        <f>500/'Timing Calculation'!$B$29</f>
        <v>2.6745913818722302</v>
      </c>
      <c r="C50" s="55">
        <v>293.4560327198364</v>
      </c>
      <c r="D50" s="55">
        <v>150.46681015956418</v>
      </c>
      <c r="E50" s="55">
        <v>56.077157120599423</v>
      </c>
      <c r="F50" s="55">
        <f>(1.2*$F$2*B50)</f>
        <v>0.23349182763744566</v>
      </c>
      <c r="G50" s="55">
        <f t="shared" si="4"/>
        <v>500.23349182763747</v>
      </c>
      <c r="H50" s="55">
        <f t="shared" si="5"/>
        <v>187.03174444444332</v>
      </c>
      <c r="I50" s="74"/>
    </row>
    <row r="51" spans="1:9" ht="15" customHeight="1" x14ac:dyDescent="0.25">
      <c r="A51" s="58">
        <v>2</v>
      </c>
      <c r="B51" s="58">
        <f>500/'Timing Calculation'!$B$29</f>
        <v>2.6745913818722302</v>
      </c>
      <c r="C51" s="58">
        <f>1.2*$C$2*B51</f>
        <v>6.550609212481466E-2</v>
      </c>
      <c r="D51" s="58">
        <f>1.2*$D$2*B51</f>
        <v>6.550609212481466E-2</v>
      </c>
      <c r="E51" s="58">
        <f>1.2*$E$2*B51</f>
        <v>6.550609212481466E-2</v>
      </c>
      <c r="F51" s="58">
        <f>187.0317444*B51-SUM(C51:E51)</f>
        <v>500.03697343239537</v>
      </c>
      <c r="G51" s="58">
        <f t="shared" si="4"/>
        <v>500.2334917087698</v>
      </c>
      <c r="H51" s="58">
        <f t="shared" si="5"/>
        <v>187.03174440000001</v>
      </c>
      <c r="I51" s="74"/>
    </row>
    <row r="52" spans="1:9" ht="15" customHeight="1" x14ac:dyDescent="0.25">
      <c r="A52" s="55">
        <f>A51+1</f>
        <v>3</v>
      </c>
      <c r="B52" s="55">
        <f>500/'Timing Calculation'!$B$29</f>
        <v>2.6745913818722302</v>
      </c>
      <c r="C52" s="55">
        <v>293.4560327198364</v>
      </c>
      <c r="D52" s="55">
        <v>136.4475208794143</v>
      </c>
      <c r="E52" s="55">
        <v>70.096446400749272</v>
      </c>
      <c r="F52" s="55">
        <f>(1.2*$F$2*B52)</f>
        <v>0.23349182763744566</v>
      </c>
      <c r="G52" s="55">
        <f t="shared" si="4"/>
        <v>500.23349182763747</v>
      </c>
      <c r="H52" s="55">
        <f t="shared" si="5"/>
        <v>187.03174444444332</v>
      </c>
      <c r="I52" s="74"/>
    </row>
    <row r="53" spans="1:9" ht="15" customHeight="1" x14ac:dyDescent="0.25">
      <c r="A53" s="58">
        <v>3</v>
      </c>
      <c r="B53" s="58">
        <f>500/'Timing Calculation'!$B$29</f>
        <v>2.6745913818722302</v>
      </c>
      <c r="C53" s="58">
        <f>1.2*$C$2*B53</f>
        <v>6.550609212481466E-2</v>
      </c>
      <c r="D53" s="58">
        <f>1.2*$D$2*B53</f>
        <v>6.550609212481466E-2</v>
      </c>
      <c r="E53" s="58">
        <f>1.2*$E$2*B53</f>
        <v>6.550609212481466E-2</v>
      </c>
      <c r="F53" s="58">
        <f>187.0317444*B53-SUM(C53:E53)</f>
        <v>500.03697343239537</v>
      </c>
      <c r="G53" s="58">
        <f t="shared" si="4"/>
        <v>500.2334917087698</v>
      </c>
      <c r="H53" s="58">
        <f t="shared" si="5"/>
        <v>187.03174440000001</v>
      </c>
      <c r="I53" s="74"/>
    </row>
    <row r="54" spans="1:9" ht="15" customHeight="1" x14ac:dyDescent="0.25">
      <c r="A54" s="55">
        <f>A53+1</f>
        <v>4</v>
      </c>
      <c r="B54" s="55">
        <f>500/'Timing Calculation'!$B$29</f>
        <v>2.6745913818722302</v>
      </c>
      <c r="C54" s="55">
        <v>344.24263193968466</v>
      </c>
      <c r="D54" s="55">
        <v>100.93896823628864</v>
      </c>
      <c r="E54" s="55">
        <v>54.818399824026677</v>
      </c>
      <c r="F54" s="55">
        <f>(1.2*$F$2*B54)</f>
        <v>0.23349182763744566</v>
      </c>
      <c r="G54" s="55">
        <f t="shared" si="4"/>
        <v>500.23349182763747</v>
      </c>
      <c r="H54" s="55">
        <f t="shared" si="5"/>
        <v>187.03174444444332</v>
      </c>
      <c r="I54" s="74"/>
    </row>
    <row r="55" spans="1:9" ht="15" customHeight="1" x14ac:dyDescent="0.25">
      <c r="A55" s="58">
        <v>4</v>
      </c>
      <c r="B55" s="58">
        <f>500/'Timing Calculation'!$B$29</f>
        <v>2.6745913818722302</v>
      </c>
      <c r="C55" s="58">
        <f>1.2*$C$2*B55</f>
        <v>6.550609212481466E-2</v>
      </c>
      <c r="D55" s="58">
        <f>1.2*$D$2*B55</f>
        <v>6.550609212481466E-2</v>
      </c>
      <c r="E55" s="58">
        <f>1.2*$E$2*B55</f>
        <v>6.550609212481466E-2</v>
      </c>
      <c r="F55" s="58">
        <f>187.0317444*B55-SUM(C55:E55)</f>
        <v>500.03697343239537</v>
      </c>
      <c r="G55" s="58">
        <f t="shared" si="4"/>
        <v>500.2334917087698</v>
      </c>
      <c r="H55" s="58">
        <f t="shared" si="5"/>
        <v>187.03174440000001</v>
      </c>
      <c r="I55" s="74"/>
    </row>
    <row r="56" spans="1:9" ht="15" customHeight="1" x14ac:dyDescent="0.25">
      <c r="A56" s="55">
        <f>A55+1</f>
        <v>5</v>
      </c>
      <c r="B56" s="55">
        <f>500/'Timing Calculation'!$B$29</f>
        <v>2.6745913818722302</v>
      </c>
      <c r="C56" s="55">
        <v>344.24263193968466</v>
      </c>
      <c r="D56" s="55">
        <v>89.975288271483294</v>
      </c>
      <c r="E56" s="55">
        <v>65.782079788832007</v>
      </c>
      <c r="F56" s="55">
        <f>(1.2*$F$2*B56)</f>
        <v>0.23349182763744566</v>
      </c>
      <c r="G56" s="55">
        <f t="shared" si="4"/>
        <v>500.23349182763741</v>
      </c>
      <c r="H56" s="55">
        <f t="shared" si="5"/>
        <v>187.03174444444329</v>
      </c>
      <c r="I56" s="74"/>
    </row>
    <row r="57" spans="1:9" ht="15" customHeight="1" x14ac:dyDescent="0.25">
      <c r="A57" s="58">
        <v>5</v>
      </c>
      <c r="B57" s="58">
        <f>500/'Timing Calculation'!$B$29</f>
        <v>2.6745913818722302</v>
      </c>
      <c r="C57" s="58">
        <f>1.2*$C$2*B57</f>
        <v>6.550609212481466E-2</v>
      </c>
      <c r="D57" s="58">
        <f>1.2*$D$2*B57</f>
        <v>6.550609212481466E-2</v>
      </c>
      <c r="E57" s="58">
        <f>1.2*$E$2*B57</f>
        <v>6.550609212481466E-2</v>
      </c>
      <c r="F57" s="58">
        <f>187.0317444*B57-SUM(C57:E57)</f>
        <v>500.03697343239537</v>
      </c>
      <c r="G57" s="58">
        <f t="shared" si="4"/>
        <v>500.2334917087698</v>
      </c>
      <c r="H57" s="58">
        <f t="shared" si="5"/>
        <v>187.03174440000001</v>
      </c>
      <c r="I57" s="74"/>
    </row>
    <row r="58" spans="1:9" ht="15" customHeight="1" x14ac:dyDescent="0.25">
      <c r="A58" s="55">
        <f>A57+1</f>
        <v>6</v>
      </c>
      <c r="B58" s="55">
        <f>500/'Timing Calculation'!$B$29</f>
        <v>2.6745913818722302</v>
      </c>
      <c r="C58" s="55">
        <v>344.24263193968466</v>
      </c>
      <c r="D58" s="55">
        <v>73.529768324275295</v>
      </c>
      <c r="E58" s="55">
        <v>82.22759973604002</v>
      </c>
      <c r="F58" s="55">
        <f>(1.2*$F$2*B58)</f>
        <v>0.23349182763744566</v>
      </c>
      <c r="G58" s="55">
        <f t="shared" si="4"/>
        <v>500.23349182763747</v>
      </c>
      <c r="H58" s="55">
        <f t="shared" si="5"/>
        <v>187.03174444444332</v>
      </c>
      <c r="I58" s="74"/>
    </row>
    <row r="59" spans="1:9" ht="15" customHeight="1" x14ac:dyDescent="0.25">
      <c r="A59" s="58">
        <v>6</v>
      </c>
      <c r="B59" s="58">
        <f>500/'Timing Calculation'!$B$29</f>
        <v>2.6745913818722302</v>
      </c>
      <c r="C59" s="58">
        <f>1.2*$C$2*B59</f>
        <v>6.550609212481466E-2</v>
      </c>
      <c r="D59" s="58">
        <f>1.2*$D$2*B59</f>
        <v>6.550609212481466E-2</v>
      </c>
      <c r="E59" s="58">
        <f>1.2*$E$2*B59</f>
        <v>6.550609212481466E-2</v>
      </c>
      <c r="F59" s="58">
        <f>187.0317444*B59-SUM(C59:E59)</f>
        <v>500.03697343239537</v>
      </c>
      <c r="G59" s="58">
        <f t="shared" si="4"/>
        <v>500.2334917087698</v>
      </c>
      <c r="H59" s="58">
        <f t="shared" si="5"/>
        <v>187.03174440000001</v>
      </c>
      <c r="I59" s="74"/>
    </row>
    <row r="60" spans="1:9" ht="15" customHeight="1" x14ac:dyDescent="0.25">
      <c r="A60" s="55">
        <f>A59+1</f>
        <v>7</v>
      </c>
      <c r="B60" s="55">
        <f>500/'Timing Calculation'!$B$29</f>
        <v>2.6745913818722302</v>
      </c>
      <c r="C60" s="55">
        <v>395.58924879393521</v>
      </c>
      <c r="D60" s="55">
        <v>41.415736659836583</v>
      </c>
      <c r="E60" s="55">
        <v>62.995014546228163</v>
      </c>
      <c r="F60" s="55">
        <f>(1.2*$F$2*B60)</f>
        <v>0.23349182763744566</v>
      </c>
      <c r="G60" s="55">
        <f t="shared" si="4"/>
        <v>500.23349182763741</v>
      </c>
      <c r="H60" s="55">
        <f t="shared" si="5"/>
        <v>187.03174444444329</v>
      </c>
      <c r="I60" s="74"/>
    </row>
    <row r="61" spans="1:9" ht="15" customHeight="1" x14ac:dyDescent="0.25">
      <c r="A61" s="58">
        <v>7</v>
      </c>
      <c r="B61" s="58">
        <f>500/'Timing Calculation'!$B$29</f>
        <v>2.6745913818722302</v>
      </c>
      <c r="C61" s="58">
        <f>1.2*$C$2*B61</f>
        <v>6.550609212481466E-2</v>
      </c>
      <c r="D61" s="58">
        <f>1.2*$D$2*B61</f>
        <v>6.550609212481466E-2</v>
      </c>
      <c r="E61" s="58">
        <f>1.2*$E$2*B61</f>
        <v>6.550609212481466E-2</v>
      </c>
      <c r="F61" s="58">
        <f>187.0317444*B61-SUM(C61:E61)</f>
        <v>500.03697343239537</v>
      </c>
      <c r="G61" s="58">
        <f t="shared" si="4"/>
        <v>500.2334917087698</v>
      </c>
      <c r="H61" s="58">
        <f t="shared" si="5"/>
        <v>187.03174440000001</v>
      </c>
      <c r="I61" s="74"/>
    </row>
    <row r="62" spans="1:9" ht="15" customHeight="1" x14ac:dyDescent="0.25">
      <c r="A62" s="55">
        <f>A61+1</f>
        <v>8</v>
      </c>
      <c r="B62" s="55">
        <f>500/'Timing Calculation'!$B$29</f>
        <v>2.6745913818722302</v>
      </c>
      <c r="C62" s="55">
        <v>395.58924879393521</v>
      </c>
      <c r="D62" s="55">
        <v>28.816733750590952</v>
      </c>
      <c r="E62" s="55">
        <v>75.594017455473804</v>
      </c>
      <c r="F62" s="55">
        <f>(1.2*$F$2*B62)</f>
        <v>0.23349182763744566</v>
      </c>
      <c r="G62" s="55">
        <f t="shared" si="4"/>
        <v>500.23349182763747</v>
      </c>
      <c r="H62" s="55">
        <f t="shared" si="5"/>
        <v>187.03174444444332</v>
      </c>
      <c r="I62" s="74"/>
    </row>
    <row r="63" spans="1:9" ht="15" customHeight="1" x14ac:dyDescent="0.25">
      <c r="A63" s="58">
        <v>8</v>
      </c>
      <c r="B63" s="58">
        <f>500/'Timing Calculation'!$B$29</f>
        <v>2.6745913818722302</v>
      </c>
      <c r="C63" s="58">
        <f>1.2*$C$2*B63</f>
        <v>6.550609212481466E-2</v>
      </c>
      <c r="D63" s="58">
        <f>1.2*$D$2*B63</f>
        <v>6.550609212481466E-2</v>
      </c>
      <c r="E63" s="58">
        <f>1.2*$E$2*B63</f>
        <v>6.550609212481466E-2</v>
      </c>
      <c r="F63" s="58">
        <f>187.0317444*B63-SUM(C63:E63)</f>
        <v>500.03697343239537</v>
      </c>
      <c r="G63" s="58">
        <f t="shared" si="4"/>
        <v>500.2334917087698</v>
      </c>
      <c r="H63" s="58">
        <f t="shared" si="5"/>
        <v>187.03174440000001</v>
      </c>
      <c r="I63" s="74"/>
    </row>
    <row r="64" spans="1:9" ht="15" customHeight="1" x14ac:dyDescent="0.25">
      <c r="A64" s="55">
        <f>A63+1</f>
        <v>9</v>
      </c>
      <c r="B64" s="55">
        <f>500/'Timing Calculation'!$B$29</f>
        <v>2.6745913818722302</v>
      </c>
      <c r="C64" s="55">
        <v>395.58924879393533</v>
      </c>
      <c r="D64" s="55">
        <v>9.9182293867225084</v>
      </c>
      <c r="E64" s="55">
        <v>94.492521819342258</v>
      </c>
      <c r="F64" s="55">
        <f>(1.2*$F$2*B64)</f>
        <v>0.23349182763744566</v>
      </c>
      <c r="G64" s="55">
        <f t="shared" si="4"/>
        <v>500.23349182763752</v>
      </c>
      <c r="H64" s="55">
        <f t="shared" si="5"/>
        <v>187.03174444444335</v>
      </c>
      <c r="I64" s="74"/>
    </row>
    <row r="65" spans="1:9" ht="15.6" customHeight="1" thickBot="1" x14ac:dyDescent="0.3">
      <c r="A65" s="58">
        <v>9</v>
      </c>
      <c r="B65" s="58">
        <f>500/'Timing Calculation'!$B$29</f>
        <v>2.6745913818722302</v>
      </c>
      <c r="C65" s="58">
        <f>1.2*$C$2*B65</f>
        <v>6.550609212481466E-2</v>
      </c>
      <c r="D65" s="58">
        <f>1.2*$D$2*B65</f>
        <v>6.550609212481466E-2</v>
      </c>
      <c r="E65" s="58">
        <f>1.2*$E$2*B65</f>
        <v>6.550609212481466E-2</v>
      </c>
      <c r="F65" s="58">
        <f>187.0317444*B65-SUM(C65:E65)</f>
        <v>500.03697343239537</v>
      </c>
      <c r="G65" s="58">
        <f t="shared" si="4"/>
        <v>500.2334917087698</v>
      </c>
      <c r="H65" s="58">
        <f t="shared" si="5"/>
        <v>187.03174440000001</v>
      </c>
      <c r="I65" s="75"/>
    </row>
    <row r="69" spans="1:9" ht="15.6" thickBot="1" x14ac:dyDescent="0.3">
      <c r="A69" s="55" t="s">
        <v>67</v>
      </c>
      <c r="B69" s="55" t="s">
        <v>14</v>
      </c>
      <c r="C69" s="55" t="s">
        <v>1</v>
      </c>
      <c r="D69" s="55" t="s">
        <v>48</v>
      </c>
      <c r="E69" s="55" t="s">
        <v>2</v>
      </c>
      <c r="F69" s="55" t="s">
        <v>15</v>
      </c>
      <c r="G69" s="55" t="s">
        <v>9</v>
      </c>
      <c r="H69" s="55" t="s">
        <v>8</v>
      </c>
    </row>
    <row r="70" spans="1:9" ht="15" customHeight="1" x14ac:dyDescent="0.25">
      <c r="A70" s="55">
        <v>1</v>
      </c>
      <c r="B70" s="55">
        <f>500/'Timing Calculation'!$B$30</f>
        <v>4.0118870728083449</v>
      </c>
      <c r="C70" s="55">
        <v>293.45603271983634</v>
      </c>
      <c r="D70" s="55">
        <v>159.8130030129974</v>
      </c>
      <c r="E70" s="55">
        <v>46.730964267166186</v>
      </c>
      <c r="F70" s="55">
        <f>(1.2*$F$2*B70)</f>
        <v>0.35023774145616848</v>
      </c>
      <c r="G70" s="55">
        <f t="shared" ref="G70:G87" si="6">SUM(C70:F70)</f>
        <v>500.35023774145611</v>
      </c>
      <c r="H70" s="55">
        <f t="shared" ref="H70:H87" si="7">G70/B70</f>
        <v>124.71692962962886</v>
      </c>
      <c r="I70" s="73" t="s">
        <v>87</v>
      </c>
    </row>
    <row r="71" spans="1:9" ht="15" customHeight="1" x14ac:dyDescent="0.25">
      <c r="A71" s="58">
        <v>1</v>
      </c>
      <c r="B71" s="58">
        <f>500/'Timing Calculation'!$B$30</f>
        <v>4.0118870728083449</v>
      </c>
      <c r="C71" s="58">
        <f>1.2*$C$2*B71</f>
        <v>9.8259138187221984E-2</v>
      </c>
      <c r="D71" s="58">
        <f>1.2*$D$2*B71</f>
        <v>9.8259138187221984E-2</v>
      </c>
      <c r="E71" s="58">
        <f>1.2*$E$2*B71</f>
        <v>9.8259138187221984E-2</v>
      </c>
      <c r="F71" s="58">
        <f>124.7169296*B71-SUM(C71:E71)</f>
        <v>500.05546020802677</v>
      </c>
      <c r="G71" s="58">
        <f t="shared" si="6"/>
        <v>500.35023762258845</v>
      </c>
      <c r="H71" s="58">
        <f t="shared" si="7"/>
        <v>124.7169296</v>
      </c>
      <c r="I71" s="74"/>
    </row>
    <row r="72" spans="1:9" ht="15" customHeight="1" x14ac:dyDescent="0.25">
      <c r="A72" s="55">
        <f>A71+1</f>
        <v>2</v>
      </c>
      <c r="B72" s="55">
        <f>500/'Timing Calculation'!$B$30</f>
        <v>4.0118870728083449</v>
      </c>
      <c r="C72" s="55">
        <v>293.4560327198364</v>
      </c>
      <c r="D72" s="55">
        <v>150.46681015956418</v>
      </c>
      <c r="E72" s="55">
        <v>56.077157120599423</v>
      </c>
      <c r="F72" s="55">
        <f>(1.2*$F$2*B72)</f>
        <v>0.35023774145616848</v>
      </c>
      <c r="G72" s="55">
        <f t="shared" si="6"/>
        <v>500.35023774145617</v>
      </c>
      <c r="H72" s="55">
        <f t="shared" si="7"/>
        <v>124.71692962962888</v>
      </c>
      <c r="I72" s="74"/>
    </row>
    <row r="73" spans="1:9" ht="15" customHeight="1" x14ac:dyDescent="0.25">
      <c r="A73" s="58">
        <v>2</v>
      </c>
      <c r="B73" s="58">
        <f>500/'Timing Calculation'!$B$30</f>
        <v>4.0118870728083449</v>
      </c>
      <c r="C73" s="58">
        <f>1.2*$C$2*B73</f>
        <v>9.8259138187221984E-2</v>
      </c>
      <c r="D73" s="58">
        <f>1.2*$D$2*B73</f>
        <v>9.8259138187221984E-2</v>
      </c>
      <c r="E73" s="58">
        <f>1.2*$E$2*B73</f>
        <v>9.8259138187221984E-2</v>
      </c>
      <c r="F73" s="58">
        <f>124.7169296*B73-SUM(C73:E73)</f>
        <v>500.05546020802677</v>
      </c>
      <c r="G73" s="58">
        <f t="shared" si="6"/>
        <v>500.35023762258845</v>
      </c>
      <c r="H73" s="58">
        <f t="shared" si="7"/>
        <v>124.7169296</v>
      </c>
      <c r="I73" s="74"/>
    </row>
    <row r="74" spans="1:9" ht="15" customHeight="1" x14ac:dyDescent="0.25">
      <c r="A74" s="55">
        <f>A73+1</f>
        <v>3</v>
      </c>
      <c r="B74" s="55">
        <f>500/'Timing Calculation'!$B$30</f>
        <v>4.0118870728083449</v>
      </c>
      <c r="C74" s="55">
        <v>293.4560327198364</v>
      </c>
      <c r="D74" s="55">
        <v>136.4475208794143</v>
      </c>
      <c r="E74" s="55">
        <v>70.096446400749272</v>
      </c>
      <c r="F74" s="55">
        <f>(1.2*$F$2*B74)</f>
        <v>0.35023774145616848</v>
      </c>
      <c r="G74" s="55">
        <f t="shared" si="6"/>
        <v>500.35023774145617</v>
      </c>
      <c r="H74" s="55">
        <f t="shared" si="7"/>
        <v>124.71692962962888</v>
      </c>
      <c r="I74" s="74"/>
    </row>
    <row r="75" spans="1:9" ht="15" customHeight="1" x14ac:dyDescent="0.25">
      <c r="A75" s="58">
        <v>3</v>
      </c>
      <c r="B75" s="58">
        <f>500/'Timing Calculation'!$B$30</f>
        <v>4.0118870728083449</v>
      </c>
      <c r="C75" s="58">
        <f>1.2*$C$2*B75</f>
        <v>9.8259138187221984E-2</v>
      </c>
      <c r="D75" s="58">
        <f>1.2*$D$2*B75</f>
        <v>9.8259138187221984E-2</v>
      </c>
      <c r="E75" s="58">
        <f>1.2*$E$2*B75</f>
        <v>9.8259138187221984E-2</v>
      </c>
      <c r="F75" s="58">
        <f>124.7169296*B75-SUM(C75:E75)</f>
        <v>500.05546020802677</v>
      </c>
      <c r="G75" s="58">
        <f t="shared" si="6"/>
        <v>500.35023762258845</v>
      </c>
      <c r="H75" s="58">
        <f t="shared" si="7"/>
        <v>124.7169296</v>
      </c>
      <c r="I75" s="74"/>
    </row>
    <row r="76" spans="1:9" ht="15" customHeight="1" x14ac:dyDescent="0.25">
      <c r="A76" s="55">
        <f>A75+1</f>
        <v>4</v>
      </c>
      <c r="B76" s="55">
        <f>500/'Timing Calculation'!$B$30</f>
        <v>4.0118870728083449</v>
      </c>
      <c r="C76" s="55">
        <v>344.24263193968466</v>
      </c>
      <c r="D76" s="55">
        <v>100.93896823628864</v>
      </c>
      <c r="E76" s="55">
        <v>54.818399824026677</v>
      </c>
      <c r="F76" s="55">
        <f>(1.2*$F$2*B76)</f>
        <v>0.35023774145616848</v>
      </c>
      <c r="G76" s="55">
        <f t="shared" si="6"/>
        <v>500.35023774145617</v>
      </c>
      <c r="H76" s="55">
        <f t="shared" si="7"/>
        <v>124.71692962962888</v>
      </c>
      <c r="I76" s="74"/>
    </row>
    <row r="77" spans="1:9" ht="15" customHeight="1" x14ac:dyDescent="0.25">
      <c r="A77" s="58">
        <v>4</v>
      </c>
      <c r="B77" s="58">
        <f>500/'Timing Calculation'!$B$30</f>
        <v>4.0118870728083449</v>
      </c>
      <c r="C77" s="58">
        <f>1.2*$C$2*B77</f>
        <v>9.8259138187221984E-2</v>
      </c>
      <c r="D77" s="58">
        <f>1.2*$D$2*B77</f>
        <v>9.8259138187221984E-2</v>
      </c>
      <c r="E77" s="58">
        <f>1.2*$E$2*B77</f>
        <v>9.8259138187221984E-2</v>
      </c>
      <c r="F77" s="58">
        <f>124.7169296*B77-SUM(C77:E77)</f>
        <v>500.05546020802677</v>
      </c>
      <c r="G77" s="58">
        <f t="shared" si="6"/>
        <v>500.35023762258845</v>
      </c>
      <c r="H77" s="58">
        <f t="shared" si="7"/>
        <v>124.7169296</v>
      </c>
      <c r="I77" s="74"/>
    </row>
    <row r="78" spans="1:9" ht="15" customHeight="1" x14ac:dyDescent="0.25">
      <c r="A78" s="55">
        <f>A77+1</f>
        <v>5</v>
      </c>
      <c r="B78" s="55">
        <f>500/'Timing Calculation'!$B$30</f>
        <v>4.0118870728083449</v>
      </c>
      <c r="C78" s="55">
        <v>344.24263193968466</v>
      </c>
      <c r="D78" s="55">
        <v>89.975288271483294</v>
      </c>
      <c r="E78" s="55">
        <v>65.782079788832007</v>
      </c>
      <c r="F78" s="55">
        <f>(1.2*$F$2*B78)</f>
        <v>0.35023774145616848</v>
      </c>
      <c r="G78" s="55">
        <f t="shared" si="6"/>
        <v>500.35023774145611</v>
      </c>
      <c r="H78" s="55">
        <f t="shared" si="7"/>
        <v>124.71692962962886</v>
      </c>
      <c r="I78" s="74"/>
    </row>
    <row r="79" spans="1:9" ht="15" customHeight="1" x14ac:dyDescent="0.25">
      <c r="A79" s="58">
        <v>5</v>
      </c>
      <c r="B79" s="58">
        <f>500/'Timing Calculation'!$B$30</f>
        <v>4.0118870728083449</v>
      </c>
      <c r="C79" s="58">
        <f>1.2*$C$2*B79</f>
        <v>9.8259138187221984E-2</v>
      </c>
      <c r="D79" s="58">
        <f>1.2*$D$2*B79</f>
        <v>9.8259138187221984E-2</v>
      </c>
      <c r="E79" s="58">
        <f>1.2*$E$2*B79</f>
        <v>9.8259138187221984E-2</v>
      </c>
      <c r="F79" s="58">
        <f>124.7169296*B79-SUM(C79:E79)</f>
        <v>500.05546020802677</v>
      </c>
      <c r="G79" s="58">
        <f t="shared" si="6"/>
        <v>500.35023762258845</v>
      </c>
      <c r="H79" s="58">
        <f t="shared" si="7"/>
        <v>124.7169296</v>
      </c>
      <c r="I79" s="74"/>
    </row>
    <row r="80" spans="1:9" ht="15" customHeight="1" x14ac:dyDescent="0.25">
      <c r="A80" s="55">
        <f>A79+1</f>
        <v>6</v>
      </c>
      <c r="B80" s="55">
        <f>500/'Timing Calculation'!$B$30</f>
        <v>4.0118870728083449</v>
      </c>
      <c r="C80" s="55">
        <v>344.24263193968466</v>
      </c>
      <c r="D80" s="55">
        <v>73.529768324275295</v>
      </c>
      <c r="E80" s="55">
        <v>82.22759973604002</v>
      </c>
      <c r="F80" s="55">
        <f>(1.2*$F$2*B80)</f>
        <v>0.35023774145616848</v>
      </c>
      <c r="G80" s="55">
        <f t="shared" si="6"/>
        <v>500.35023774145617</v>
      </c>
      <c r="H80" s="55">
        <f t="shared" si="7"/>
        <v>124.71692962962888</v>
      </c>
      <c r="I80" s="74"/>
    </row>
    <row r="81" spans="1:9" ht="15" customHeight="1" x14ac:dyDescent="0.25">
      <c r="A81" s="58">
        <v>6</v>
      </c>
      <c r="B81" s="58">
        <f>500/'Timing Calculation'!$B$30</f>
        <v>4.0118870728083449</v>
      </c>
      <c r="C81" s="58">
        <f>1.2*$C$2*B81</f>
        <v>9.8259138187221984E-2</v>
      </c>
      <c r="D81" s="58">
        <f>1.2*$D$2*B81</f>
        <v>9.8259138187221984E-2</v>
      </c>
      <c r="E81" s="58">
        <f>1.2*$E$2*B81</f>
        <v>9.8259138187221984E-2</v>
      </c>
      <c r="F81" s="58">
        <f>124.7169296*B81-SUM(C81:E81)</f>
        <v>500.05546020802677</v>
      </c>
      <c r="G81" s="58">
        <f t="shared" si="6"/>
        <v>500.35023762258845</v>
      </c>
      <c r="H81" s="58">
        <f t="shared" si="7"/>
        <v>124.7169296</v>
      </c>
      <c r="I81" s="74"/>
    </row>
    <row r="82" spans="1:9" ht="15" customHeight="1" x14ac:dyDescent="0.25">
      <c r="A82" s="55">
        <f>A81+1</f>
        <v>7</v>
      </c>
      <c r="B82" s="55">
        <f>500/'Timing Calculation'!$B$30</f>
        <v>4.0118870728083449</v>
      </c>
      <c r="C82" s="55">
        <v>395.58924879393521</v>
      </c>
      <c r="D82" s="55">
        <v>41.415736659836583</v>
      </c>
      <c r="E82" s="55">
        <v>62.995014546228163</v>
      </c>
      <c r="F82" s="55">
        <f>(1.2*$F$2*B82)</f>
        <v>0.35023774145616848</v>
      </c>
      <c r="G82" s="55">
        <f t="shared" si="6"/>
        <v>500.35023774145611</v>
      </c>
      <c r="H82" s="55">
        <f t="shared" si="7"/>
        <v>124.71692962962886</v>
      </c>
      <c r="I82" s="74"/>
    </row>
    <row r="83" spans="1:9" ht="15" customHeight="1" x14ac:dyDescent="0.25">
      <c r="A83" s="58">
        <v>7</v>
      </c>
      <c r="B83" s="58">
        <f>500/'Timing Calculation'!$B$30</f>
        <v>4.0118870728083449</v>
      </c>
      <c r="C83" s="58">
        <f>1.2*$C$2*B83</f>
        <v>9.8259138187221984E-2</v>
      </c>
      <c r="D83" s="58">
        <f>1.2*$D$2*B83</f>
        <v>9.8259138187221984E-2</v>
      </c>
      <c r="E83" s="58">
        <f>1.2*$E$2*B83</f>
        <v>9.8259138187221984E-2</v>
      </c>
      <c r="F83" s="58">
        <f>124.7169296*B83-SUM(C83:E83)</f>
        <v>500.05546020802677</v>
      </c>
      <c r="G83" s="58">
        <f t="shared" si="6"/>
        <v>500.35023762258845</v>
      </c>
      <c r="H83" s="58">
        <f t="shared" si="7"/>
        <v>124.7169296</v>
      </c>
      <c r="I83" s="74"/>
    </row>
    <row r="84" spans="1:9" ht="15" customHeight="1" x14ac:dyDescent="0.25">
      <c r="A84" s="55">
        <f>A83+1</f>
        <v>8</v>
      </c>
      <c r="B84" s="55">
        <f>500/'Timing Calculation'!$B$30</f>
        <v>4.0118870728083449</v>
      </c>
      <c r="C84" s="55">
        <v>395.58924879393521</v>
      </c>
      <c r="D84" s="55">
        <v>28.816733750590952</v>
      </c>
      <c r="E84" s="55">
        <v>75.594017455473804</v>
      </c>
      <c r="F84" s="55">
        <f>(1.2*$F$2*B84)</f>
        <v>0.35023774145616848</v>
      </c>
      <c r="G84" s="55">
        <f t="shared" si="6"/>
        <v>500.35023774145617</v>
      </c>
      <c r="H84" s="55">
        <f t="shared" si="7"/>
        <v>124.71692962962888</v>
      </c>
      <c r="I84" s="74"/>
    </row>
    <row r="85" spans="1:9" ht="15" customHeight="1" x14ac:dyDescent="0.25">
      <c r="A85" s="58">
        <v>8</v>
      </c>
      <c r="B85" s="58">
        <f>500/'Timing Calculation'!$B$30</f>
        <v>4.0118870728083449</v>
      </c>
      <c r="C85" s="58">
        <f>1.2*$C$2*B85</f>
        <v>9.8259138187221984E-2</v>
      </c>
      <c r="D85" s="58">
        <f>1.2*$D$2*B85</f>
        <v>9.8259138187221984E-2</v>
      </c>
      <c r="E85" s="58">
        <f>1.2*$E$2*B85</f>
        <v>9.8259138187221984E-2</v>
      </c>
      <c r="F85" s="58">
        <f>124.7169296*B85-SUM(C85:E85)</f>
        <v>500.05546020802677</v>
      </c>
      <c r="G85" s="58">
        <f t="shared" si="6"/>
        <v>500.35023762258845</v>
      </c>
      <c r="H85" s="58">
        <f t="shared" si="7"/>
        <v>124.7169296</v>
      </c>
      <c r="I85" s="74"/>
    </row>
    <row r="86" spans="1:9" ht="15" customHeight="1" x14ac:dyDescent="0.25">
      <c r="A86" s="55">
        <f>A85+1</f>
        <v>9</v>
      </c>
      <c r="B86" s="55">
        <f>500/'Timing Calculation'!$B$30</f>
        <v>4.0118870728083449</v>
      </c>
      <c r="C86" s="55">
        <v>395.58924879393533</v>
      </c>
      <c r="D86" s="55">
        <v>9.9182293867225084</v>
      </c>
      <c r="E86" s="55">
        <v>94.492521819342258</v>
      </c>
      <c r="F86" s="55">
        <f>(1.2*$F$2*B86)</f>
        <v>0.35023774145616848</v>
      </c>
      <c r="G86" s="55">
        <f t="shared" si="6"/>
        <v>500.35023774145623</v>
      </c>
      <c r="H86" s="55">
        <f t="shared" si="7"/>
        <v>124.71692962962889</v>
      </c>
      <c r="I86" s="74"/>
    </row>
    <row r="87" spans="1:9" ht="15.6" customHeight="1" thickBot="1" x14ac:dyDescent="0.3">
      <c r="A87" s="58">
        <v>9</v>
      </c>
      <c r="B87" s="58">
        <f>500/'Timing Calculation'!$B$30</f>
        <v>4.0118870728083449</v>
      </c>
      <c r="C87" s="58">
        <f>1.2*$C$2*B87</f>
        <v>9.8259138187221984E-2</v>
      </c>
      <c r="D87" s="58">
        <f>1.2*$D$2*B87</f>
        <v>9.8259138187221984E-2</v>
      </c>
      <c r="E87" s="58">
        <f>1.2*$E$2*B87</f>
        <v>9.8259138187221984E-2</v>
      </c>
      <c r="F87" s="58">
        <f>124.7169296*B87-SUM(C87:E87)</f>
        <v>500.05546020802677</v>
      </c>
      <c r="G87" s="58">
        <f t="shared" si="6"/>
        <v>500.35023762258845</v>
      </c>
      <c r="H87" s="58">
        <f t="shared" si="7"/>
        <v>124.7169296</v>
      </c>
      <c r="I87" s="75"/>
    </row>
    <row r="91" spans="1:9" ht="15.6" thickBot="1" x14ac:dyDescent="0.3">
      <c r="A91" s="55" t="s">
        <v>67</v>
      </c>
      <c r="B91" s="55" t="s">
        <v>14</v>
      </c>
      <c r="C91" s="55" t="s">
        <v>1</v>
      </c>
      <c r="D91" s="55" t="s">
        <v>48</v>
      </c>
      <c r="E91" s="55" t="s">
        <v>2</v>
      </c>
      <c r="F91" s="55" t="s">
        <v>15</v>
      </c>
      <c r="G91" s="55" t="s">
        <v>9</v>
      </c>
      <c r="H91" s="55" t="s">
        <v>8</v>
      </c>
    </row>
    <row r="92" spans="1:9" ht="15" customHeight="1" x14ac:dyDescent="0.25">
      <c r="A92" s="55">
        <v>1</v>
      </c>
      <c r="B92" s="55">
        <f>500/'Timing Calculation'!$B$31</f>
        <v>5.3491827637444604</v>
      </c>
      <c r="C92" s="55">
        <v>293.45603271983634</v>
      </c>
      <c r="D92" s="55">
        <v>159.8130030129974</v>
      </c>
      <c r="E92" s="55">
        <v>46.730964267166186</v>
      </c>
      <c r="F92" s="55">
        <f>(1.2*$F$2*B92)</f>
        <v>0.46698365527489133</v>
      </c>
      <c r="G92" s="55">
        <f t="shared" ref="G92:G109" si="8">SUM(C92:F92)</f>
        <v>500.46698365527482</v>
      </c>
      <c r="H92" s="55">
        <f t="shared" ref="H92:H109" si="9">G92/B92</f>
        <v>93.559522222221645</v>
      </c>
      <c r="I92" s="73" t="s">
        <v>88</v>
      </c>
    </row>
    <row r="93" spans="1:9" ht="15" customHeight="1" x14ac:dyDescent="0.25">
      <c r="A93" s="58">
        <v>1</v>
      </c>
      <c r="B93" s="58">
        <f>500/'Timing Calculation'!$B$31</f>
        <v>5.3491827637444604</v>
      </c>
      <c r="C93" s="58">
        <f>1.2*$C$2*B93</f>
        <v>0.13101218424962932</v>
      </c>
      <c r="D93" s="58">
        <f>1.2*$D$2*B93</f>
        <v>0.13101218424962932</v>
      </c>
      <c r="E93" s="58">
        <f>1.2*$E$2*B93</f>
        <v>0.13101218424962932</v>
      </c>
      <c r="F93" s="58">
        <f>93.55952222*B93-SUM(C93:E93)</f>
        <v>500.07394709064204</v>
      </c>
      <c r="G93" s="58">
        <f t="shared" si="8"/>
        <v>500.4669836433909</v>
      </c>
      <c r="H93" s="58">
        <f t="shared" si="9"/>
        <v>93.559522220000005</v>
      </c>
      <c r="I93" s="74"/>
    </row>
    <row r="94" spans="1:9" ht="15" customHeight="1" x14ac:dyDescent="0.25">
      <c r="A94" s="55">
        <f>A93+1</f>
        <v>2</v>
      </c>
      <c r="B94" s="55">
        <f>500/'Timing Calculation'!$B$31</f>
        <v>5.3491827637444604</v>
      </c>
      <c r="C94" s="55">
        <v>293.4560327198364</v>
      </c>
      <c r="D94" s="55">
        <v>150.46681015956418</v>
      </c>
      <c r="E94" s="55">
        <v>56.077157120599423</v>
      </c>
      <c r="F94" s="55">
        <f>(1.2*$F$2*B94)</f>
        <v>0.46698365527489133</v>
      </c>
      <c r="G94" s="55">
        <f t="shared" si="8"/>
        <v>500.46698365527487</v>
      </c>
      <c r="H94" s="55">
        <f t="shared" si="9"/>
        <v>93.559522222221645</v>
      </c>
      <c r="I94" s="74"/>
    </row>
    <row r="95" spans="1:9" ht="15" customHeight="1" x14ac:dyDescent="0.25">
      <c r="A95" s="58">
        <v>2</v>
      </c>
      <c r="B95" s="58">
        <f>500/'Timing Calculation'!$B$31</f>
        <v>5.3491827637444604</v>
      </c>
      <c r="C95" s="58">
        <f>1.2*$C$2*B95</f>
        <v>0.13101218424962932</v>
      </c>
      <c r="D95" s="58">
        <f>1.2*$D$2*B95</f>
        <v>0.13101218424962932</v>
      </c>
      <c r="E95" s="58">
        <f>1.2*$E$2*B95</f>
        <v>0.13101218424962932</v>
      </c>
      <c r="F95" s="58">
        <f>93.55952222*B95-SUM(C95:E95)</f>
        <v>500.07394709064204</v>
      </c>
      <c r="G95" s="58">
        <f t="shared" si="8"/>
        <v>500.4669836433909</v>
      </c>
      <c r="H95" s="58">
        <f t="shared" si="9"/>
        <v>93.559522220000005</v>
      </c>
      <c r="I95" s="74"/>
    </row>
    <row r="96" spans="1:9" ht="15" customHeight="1" x14ac:dyDescent="0.25">
      <c r="A96" s="55">
        <f>A95+1</f>
        <v>3</v>
      </c>
      <c r="B96" s="55">
        <f>500/'Timing Calculation'!$B$31</f>
        <v>5.3491827637444604</v>
      </c>
      <c r="C96" s="55">
        <v>293.4560327198364</v>
      </c>
      <c r="D96" s="55">
        <v>136.4475208794143</v>
      </c>
      <c r="E96" s="55">
        <v>70.096446400749272</v>
      </c>
      <c r="F96" s="55">
        <f>(1.2*$F$2*B96)</f>
        <v>0.46698365527489133</v>
      </c>
      <c r="G96" s="55">
        <f t="shared" si="8"/>
        <v>500.46698365527487</v>
      </c>
      <c r="H96" s="55">
        <f t="shared" si="9"/>
        <v>93.559522222221645</v>
      </c>
      <c r="I96" s="74"/>
    </row>
    <row r="97" spans="1:9" ht="15" customHeight="1" x14ac:dyDescent="0.25">
      <c r="A97" s="58">
        <v>3</v>
      </c>
      <c r="B97" s="58">
        <f>500/'Timing Calculation'!$B$31</f>
        <v>5.3491827637444604</v>
      </c>
      <c r="C97" s="58">
        <f>1.2*$C$2*B97</f>
        <v>0.13101218424962932</v>
      </c>
      <c r="D97" s="58">
        <f>1.2*$D$2*B97</f>
        <v>0.13101218424962932</v>
      </c>
      <c r="E97" s="58">
        <f>1.2*$E$2*B97</f>
        <v>0.13101218424962932</v>
      </c>
      <c r="F97" s="58">
        <f>93.55952222*B97-SUM(C97:E97)</f>
        <v>500.07394709064204</v>
      </c>
      <c r="G97" s="58">
        <f t="shared" si="8"/>
        <v>500.4669836433909</v>
      </c>
      <c r="H97" s="58">
        <f t="shared" si="9"/>
        <v>93.559522220000005</v>
      </c>
      <c r="I97" s="74"/>
    </row>
    <row r="98" spans="1:9" ht="15" customHeight="1" x14ac:dyDescent="0.25">
      <c r="A98" s="55">
        <f>A97+1</f>
        <v>4</v>
      </c>
      <c r="B98" s="55">
        <f>500/'Timing Calculation'!$B$31</f>
        <v>5.3491827637444604</v>
      </c>
      <c r="C98" s="55">
        <v>344.24263193968466</v>
      </c>
      <c r="D98" s="55">
        <v>100.93896823628864</v>
      </c>
      <c r="E98" s="55">
        <v>54.818399824026677</v>
      </c>
      <c r="F98" s="55">
        <f>(1.2*$F$2*B98)</f>
        <v>0.46698365527489133</v>
      </c>
      <c r="G98" s="55">
        <f t="shared" si="8"/>
        <v>500.46698365527487</v>
      </c>
      <c r="H98" s="55">
        <f t="shared" si="9"/>
        <v>93.559522222221645</v>
      </c>
      <c r="I98" s="74"/>
    </row>
    <row r="99" spans="1:9" ht="15" customHeight="1" x14ac:dyDescent="0.25">
      <c r="A99" s="58">
        <v>4</v>
      </c>
      <c r="B99" s="58">
        <f>500/'Timing Calculation'!$B$31</f>
        <v>5.3491827637444604</v>
      </c>
      <c r="C99" s="58">
        <f>1.2*$C$2*B99</f>
        <v>0.13101218424962932</v>
      </c>
      <c r="D99" s="58">
        <f>1.2*$D$2*B99</f>
        <v>0.13101218424962932</v>
      </c>
      <c r="E99" s="58">
        <f>1.2*$E$2*B99</f>
        <v>0.13101218424962932</v>
      </c>
      <c r="F99" s="58">
        <f>93.55952222*B99-SUM(C99:E99)</f>
        <v>500.07394709064204</v>
      </c>
      <c r="G99" s="58">
        <f t="shared" si="8"/>
        <v>500.4669836433909</v>
      </c>
      <c r="H99" s="58">
        <f t="shared" si="9"/>
        <v>93.559522220000005</v>
      </c>
      <c r="I99" s="74"/>
    </row>
    <row r="100" spans="1:9" ht="15" customHeight="1" x14ac:dyDescent="0.25">
      <c r="A100" s="55">
        <f>A99+1</f>
        <v>5</v>
      </c>
      <c r="B100" s="55">
        <f>500/'Timing Calculation'!$B$31</f>
        <v>5.3491827637444604</v>
      </c>
      <c r="C100" s="55">
        <v>344.24263193968466</v>
      </c>
      <c r="D100" s="55">
        <v>89.975288271483294</v>
      </c>
      <c r="E100" s="55">
        <v>65.782079788832007</v>
      </c>
      <c r="F100" s="55">
        <f>(1.2*$F$2*B100)</f>
        <v>0.46698365527489133</v>
      </c>
      <c r="G100" s="55">
        <f t="shared" si="8"/>
        <v>500.46698365527482</v>
      </c>
      <c r="H100" s="55">
        <f t="shared" si="9"/>
        <v>93.559522222221645</v>
      </c>
      <c r="I100" s="74"/>
    </row>
    <row r="101" spans="1:9" ht="15" customHeight="1" x14ac:dyDescent="0.25">
      <c r="A101" s="58">
        <v>5</v>
      </c>
      <c r="B101" s="58">
        <f>500/'Timing Calculation'!$B$31</f>
        <v>5.3491827637444604</v>
      </c>
      <c r="C101" s="58">
        <f>1.2*$C$2*B101</f>
        <v>0.13101218424962932</v>
      </c>
      <c r="D101" s="58">
        <f>1.2*$D$2*B101</f>
        <v>0.13101218424962932</v>
      </c>
      <c r="E101" s="58">
        <f>1.2*$E$2*B101</f>
        <v>0.13101218424962932</v>
      </c>
      <c r="F101" s="58">
        <f>93.55952222*B101-SUM(C101:E101)</f>
        <v>500.07394709064204</v>
      </c>
      <c r="G101" s="58">
        <f t="shared" si="8"/>
        <v>500.4669836433909</v>
      </c>
      <c r="H101" s="58">
        <f t="shared" si="9"/>
        <v>93.559522220000005</v>
      </c>
      <c r="I101" s="74"/>
    </row>
    <row r="102" spans="1:9" ht="15" customHeight="1" x14ac:dyDescent="0.25">
      <c r="A102" s="55">
        <f>A101+1</f>
        <v>6</v>
      </c>
      <c r="B102" s="55">
        <f>500/'Timing Calculation'!$B$31</f>
        <v>5.3491827637444604</v>
      </c>
      <c r="C102" s="55">
        <v>344.24263193968466</v>
      </c>
      <c r="D102" s="55">
        <v>73.529768324275295</v>
      </c>
      <c r="E102" s="55">
        <v>82.22759973604002</v>
      </c>
      <c r="F102" s="55">
        <f>(1.2*$F$2*B102)</f>
        <v>0.46698365527489133</v>
      </c>
      <c r="G102" s="55">
        <f t="shared" si="8"/>
        <v>500.46698365527487</v>
      </c>
      <c r="H102" s="55">
        <f t="shared" si="9"/>
        <v>93.559522222221645</v>
      </c>
      <c r="I102" s="74"/>
    </row>
    <row r="103" spans="1:9" ht="15" customHeight="1" x14ac:dyDescent="0.25">
      <c r="A103" s="58">
        <v>6</v>
      </c>
      <c r="B103" s="58">
        <f>500/'Timing Calculation'!$B$31</f>
        <v>5.3491827637444604</v>
      </c>
      <c r="C103" s="58">
        <f>1.2*$C$2*B103</f>
        <v>0.13101218424962932</v>
      </c>
      <c r="D103" s="58">
        <f>1.2*$D$2*B103</f>
        <v>0.13101218424962932</v>
      </c>
      <c r="E103" s="58">
        <f>1.2*$E$2*B103</f>
        <v>0.13101218424962932</v>
      </c>
      <c r="F103" s="58">
        <f>93.55952222*B103-SUM(C103:E103)</f>
        <v>500.07394709064204</v>
      </c>
      <c r="G103" s="58">
        <f t="shared" si="8"/>
        <v>500.4669836433909</v>
      </c>
      <c r="H103" s="58">
        <f t="shared" si="9"/>
        <v>93.559522220000005</v>
      </c>
      <c r="I103" s="74"/>
    </row>
    <row r="104" spans="1:9" ht="15" customHeight="1" x14ac:dyDescent="0.25">
      <c r="A104" s="55">
        <f>A103+1</f>
        <v>7</v>
      </c>
      <c r="B104" s="55">
        <f>500/'Timing Calculation'!$B$31</f>
        <v>5.3491827637444604</v>
      </c>
      <c r="C104" s="55">
        <v>395.58924879393521</v>
      </c>
      <c r="D104" s="55">
        <v>41.415736659836583</v>
      </c>
      <c r="E104" s="55">
        <v>62.995014546228163</v>
      </c>
      <c r="F104" s="55">
        <f>(1.2*$F$2*B104)</f>
        <v>0.46698365527489133</v>
      </c>
      <c r="G104" s="55">
        <f t="shared" si="8"/>
        <v>500.46698365527482</v>
      </c>
      <c r="H104" s="55">
        <f t="shared" si="9"/>
        <v>93.559522222221645</v>
      </c>
      <c r="I104" s="74"/>
    </row>
    <row r="105" spans="1:9" ht="15" customHeight="1" x14ac:dyDescent="0.25">
      <c r="A105" s="58">
        <v>7</v>
      </c>
      <c r="B105" s="58">
        <f>500/'Timing Calculation'!$B$31</f>
        <v>5.3491827637444604</v>
      </c>
      <c r="C105" s="58">
        <f>1.2*$C$2*B105</f>
        <v>0.13101218424962932</v>
      </c>
      <c r="D105" s="58">
        <f>1.2*$D$2*B105</f>
        <v>0.13101218424962932</v>
      </c>
      <c r="E105" s="58">
        <f>1.2*$E$2*B105</f>
        <v>0.13101218424962932</v>
      </c>
      <c r="F105" s="58">
        <f>93.55952222*B105-SUM(C105:E105)</f>
        <v>500.07394709064204</v>
      </c>
      <c r="G105" s="58">
        <f t="shared" si="8"/>
        <v>500.4669836433909</v>
      </c>
      <c r="H105" s="58">
        <f t="shared" si="9"/>
        <v>93.559522220000005</v>
      </c>
      <c r="I105" s="74"/>
    </row>
    <row r="106" spans="1:9" ht="15" customHeight="1" x14ac:dyDescent="0.25">
      <c r="A106" s="55">
        <f>A105+1</f>
        <v>8</v>
      </c>
      <c r="B106" s="55">
        <f>500/'Timing Calculation'!$B$31</f>
        <v>5.3491827637444604</v>
      </c>
      <c r="C106" s="55">
        <v>395.58924879393521</v>
      </c>
      <c r="D106" s="55">
        <v>28.816733750590952</v>
      </c>
      <c r="E106" s="55">
        <v>75.594017455473804</v>
      </c>
      <c r="F106" s="55">
        <f>(1.2*$F$2*B106)</f>
        <v>0.46698365527489133</v>
      </c>
      <c r="G106" s="55">
        <f t="shared" si="8"/>
        <v>500.46698365527487</v>
      </c>
      <c r="H106" s="55">
        <f t="shared" si="9"/>
        <v>93.559522222221645</v>
      </c>
      <c r="I106" s="74"/>
    </row>
    <row r="107" spans="1:9" ht="15" customHeight="1" x14ac:dyDescent="0.25">
      <c r="A107" s="58">
        <v>8</v>
      </c>
      <c r="B107" s="58">
        <f>500/'Timing Calculation'!$B$31</f>
        <v>5.3491827637444604</v>
      </c>
      <c r="C107" s="58">
        <f>1.2*$C$2*B107</f>
        <v>0.13101218424962932</v>
      </c>
      <c r="D107" s="58">
        <f>1.2*$D$2*B107</f>
        <v>0.13101218424962932</v>
      </c>
      <c r="E107" s="58">
        <f>1.2*$E$2*B107</f>
        <v>0.13101218424962932</v>
      </c>
      <c r="F107" s="58">
        <f>93.55952222*B107-SUM(C107:E107)</f>
        <v>500.07394709064204</v>
      </c>
      <c r="G107" s="58">
        <f t="shared" si="8"/>
        <v>500.4669836433909</v>
      </c>
      <c r="H107" s="58">
        <f t="shared" si="9"/>
        <v>93.559522220000005</v>
      </c>
      <c r="I107" s="74"/>
    </row>
    <row r="108" spans="1:9" ht="15" customHeight="1" x14ac:dyDescent="0.25">
      <c r="A108" s="55">
        <f>A107+1</f>
        <v>9</v>
      </c>
      <c r="B108" s="55">
        <f>500/'Timing Calculation'!$B$31</f>
        <v>5.3491827637444604</v>
      </c>
      <c r="C108" s="55">
        <v>395.58924879393533</v>
      </c>
      <c r="D108" s="55">
        <v>9.9182293867225084</v>
      </c>
      <c r="E108" s="55">
        <v>94.492521819342258</v>
      </c>
      <c r="F108" s="55">
        <f>(1.2*$F$2*B108)</f>
        <v>0.46698365527489133</v>
      </c>
      <c r="G108" s="55">
        <f t="shared" si="8"/>
        <v>500.46698365527493</v>
      </c>
      <c r="H108" s="55">
        <f t="shared" si="9"/>
        <v>93.559522222221659</v>
      </c>
      <c r="I108" s="74"/>
    </row>
    <row r="109" spans="1:9" ht="15.6" customHeight="1" thickBot="1" x14ac:dyDescent="0.3">
      <c r="A109" s="58">
        <v>9</v>
      </c>
      <c r="B109" s="58">
        <f>500/'Timing Calculation'!$B$31</f>
        <v>5.3491827637444604</v>
      </c>
      <c r="C109" s="58">
        <f>1.2*$C$2*B109</f>
        <v>0.13101218424962932</v>
      </c>
      <c r="D109" s="58">
        <f>1.2*$D$2*B109</f>
        <v>0.13101218424962932</v>
      </c>
      <c r="E109" s="58">
        <f>1.2*$E$2*B109</f>
        <v>0.13101218424962932</v>
      </c>
      <c r="F109" s="58">
        <f>93.55952222*B109-SUM(C109:E109)</f>
        <v>500.07394709064204</v>
      </c>
      <c r="G109" s="58">
        <f t="shared" si="8"/>
        <v>500.4669836433909</v>
      </c>
      <c r="H109" s="58">
        <f t="shared" si="9"/>
        <v>93.559522220000005</v>
      </c>
      <c r="I109" s="75"/>
    </row>
  </sheetData>
  <sortState xmlns:xlrd2="http://schemas.microsoft.com/office/spreadsheetml/2017/richdata2" ref="A92:H109">
    <sortCondition ref="A92:A109"/>
  </sortState>
  <mergeCells count="5">
    <mergeCell ref="I4:I21"/>
    <mergeCell ref="I26:I43"/>
    <mergeCell ref="I48:I65"/>
    <mergeCell ref="I70:I87"/>
    <mergeCell ref="I92:I109"/>
  </mergeCells>
  <conditionalFormatting sqref="H4:H21">
    <cfRule type="cellIs" priority="5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32C-BF4B-4001-8203-1B58C4DC38AC}">
  <dimension ref="A1:AF32"/>
  <sheetViews>
    <sheetView topLeftCell="A13" zoomScale="115" zoomScaleNormal="115" workbookViewId="0">
      <selection activeCell="C39" sqref="C39"/>
    </sheetView>
  </sheetViews>
  <sheetFormatPr defaultColWidth="8.6640625" defaultRowHeight="15" x14ac:dyDescent="0.3"/>
  <cols>
    <col min="1" max="1" width="53" style="21" bestFit="1" customWidth="1"/>
    <col min="2" max="2" width="26" style="21" bestFit="1" customWidth="1"/>
    <col min="3" max="3" width="75.44140625" style="21" bestFit="1" customWidth="1"/>
    <col min="4" max="4" width="50.44140625" style="21" bestFit="1" customWidth="1"/>
    <col min="5" max="5" width="68.6640625" style="21" bestFit="1" customWidth="1"/>
    <col min="6" max="6" width="92.44140625" style="21" bestFit="1" customWidth="1"/>
    <col min="7" max="7" width="66.5546875" style="21" bestFit="1" customWidth="1"/>
    <col min="8" max="8" width="15.21875" style="21" bestFit="1" customWidth="1"/>
    <col min="9" max="9" width="12" style="21" customWidth="1"/>
    <col min="10" max="10" width="58" style="21" bestFit="1" customWidth="1"/>
    <col min="11" max="11" width="15.21875" style="21" bestFit="1" customWidth="1"/>
    <col min="12" max="12" width="4.109375" style="21" bestFit="1" customWidth="1"/>
    <col min="13" max="13" width="12.44140625" style="21" customWidth="1"/>
    <col min="14" max="14" width="16.21875" style="21" customWidth="1"/>
    <col min="15" max="15" width="8.44140625" style="21" bestFit="1" customWidth="1"/>
    <col min="16" max="18" width="18.88671875" style="21" customWidth="1"/>
    <col min="19" max="19" width="8.77734375" style="21" bestFit="1" customWidth="1"/>
    <col min="20" max="20" width="25.77734375" style="21" bestFit="1" customWidth="1"/>
    <col min="21" max="21" width="8.21875" style="21" customWidth="1"/>
    <col min="22" max="23" width="15.88671875" style="21" customWidth="1"/>
    <col min="24" max="24" width="18.77734375" style="21" customWidth="1"/>
    <col min="25" max="25" width="8.77734375" style="21" bestFit="1" customWidth="1"/>
    <col min="26" max="26" width="17.6640625" style="21" bestFit="1" customWidth="1"/>
    <col min="27" max="27" width="17.6640625" style="21" customWidth="1"/>
    <col min="28" max="28" width="31.6640625" style="21" bestFit="1" customWidth="1"/>
    <col min="29" max="29" width="8.5546875" style="21" bestFit="1" customWidth="1"/>
    <col min="30" max="30" width="8.33203125" style="21" bestFit="1" customWidth="1"/>
    <col min="31" max="16384" width="8.6640625" style="21"/>
  </cols>
  <sheetData>
    <row r="1" spans="1:32" x14ac:dyDescent="0.3">
      <c r="A1" s="19" t="s">
        <v>31</v>
      </c>
      <c r="B1" s="64">
        <v>11.216666666666599</v>
      </c>
      <c r="C1" s="19"/>
      <c r="F1" s="23"/>
      <c r="G1" s="23"/>
      <c r="L1" s="19"/>
      <c r="P1" s="76"/>
      <c r="Q1" s="76"/>
      <c r="R1" s="76"/>
      <c r="V1" s="76"/>
      <c r="W1" s="76"/>
      <c r="X1" s="76"/>
    </row>
    <row r="2" spans="1:32" x14ac:dyDescent="0.3">
      <c r="A2" s="21" t="s">
        <v>36</v>
      </c>
      <c r="B2" s="21">
        <f>B1/B14</f>
        <v>1428.1503560112656</v>
      </c>
      <c r="C2" s="19"/>
      <c r="F2" s="19"/>
      <c r="L2" s="19"/>
    </row>
    <row r="3" spans="1:32" x14ac:dyDescent="0.3">
      <c r="A3" s="21" t="s">
        <v>37</v>
      </c>
      <c r="B3" s="21">
        <f>B2/100</f>
        <v>14.281503560112656</v>
      </c>
      <c r="C3" s="19"/>
      <c r="F3" s="19"/>
      <c r="L3" s="19"/>
    </row>
    <row r="4" spans="1:32" x14ac:dyDescent="0.3">
      <c r="C4" s="19"/>
      <c r="F4" s="19"/>
      <c r="L4" s="19"/>
    </row>
    <row r="5" spans="1:32" x14ac:dyDescent="0.3">
      <c r="A5" s="21" t="s">
        <v>38</v>
      </c>
      <c r="B5" s="21">
        <f>B6/B14</f>
        <v>76.394372684109754</v>
      </c>
      <c r="C5" s="19"/>
      <c r="F5" s="23"/>
      <c r="G5" s="23"/>
      <c r="L5" s="19"/>
    </row>
    <row r="6" spans="1:32" x14ac:dyDescent="0.3">
      <c r="A6" s="21" t="s">
        <v>39</v>
      </c>
      <c r="B6" s="19">
        <v>0.6</v>
      </c>
      <c r="C6" s="19"/>
      <c r="F6" s="19"/>
      <c r="G6" s="5"/>
      <c r="L6" s="19"/>
    </row>
    <row r="7" spans="1:32" x14ac:dyDescent="0.3">
      <c r="B7" s="19"/>
      <c r="C7" s="19"/>
      <c r="F7" s="19"/>
      <c r="G7" s="5"/>
      <c r="J7" s="19"/>
      <c r="K7" s="19"/>
      <c r="L7" s="19"/>
      <c r="AD7" s="3"/>
      <c r="AE7" s="3"/>
      <c r="AF7" s="3"/>
    </row>
    <row r="8" spans="1:32" x14ac:dyDescent="0.3">
      <c r="A8" s="21" t="s">
        <v>40</v>
      </c>
      <c r="B8" s="19">
        <f>B9/B14</f>
        <v>144.30048173660933</v>
      </c>
      <c r="C8" s="19"/>
      <c r="F8" s="23"/>
      <c r="G8" s="23"/>
      <c r="AD8" s="3"/>
      <c r="AE8" s="3"/>
      <c r="AF8" s="3"/>
    </row>
    <row r="9" spans="1:32" x14ac:dyDescent="0.3">
      <c r="A9" s="21" t="s">
        <v>41</v>
      </c>
      <c r="B9" s="19">
        <v>1.133333333333</v>
      </c>
      <c r="C9" s="19"/>
      <c r="F9" s="19"/>
      <c r="AD9" s="3"/>
      <c r="AE9" s="3"/>
      <c r="AF9" s="3"/>
    </row>
    <row r="10" spans="1:32" x14ac:dyDescent="0.3">
      <c r="A10" s="19"/>
      <c r="B10" s="19"/>
      <c r="C10" s="22"/>
      <c r="F10" s="19"/>
      <c r="AD10" s="3"/>
      <c r="AE10" s="3"/>
      <c r="AF10" s="3"/>
    </row>
    <row r="11" spans="1:32" x14ac:dyDescent="0.3">
      <c r="A11" s="19" t="s">
        <v>32</v>
      </c>
      <c r="B11" s="19">
        <v>1</v>
      </c>
      <c r="C11" s="19"/>
      <c r="F11" s="19"/>
      <c r="G11" s="19"/>
      <c r="H11" s="19"/>
    </row>
    <row r="12" spans="1:32" x14ac:dyDescent="0.3">
      <c r="A12" s="19" t="s">
        <v>33</v>
      </c>
      <c r="B12" s="19">
        <f>B11/10</f>
        <v>0.1</v>
      </c>
      <c r="C12" s="19"/>
      <c r="G12" s="19"/>
      <c r="H12" s="19"/>
    </row>
    <row r="13" spans="1:32" x14ac:dyDescent="0.3">
      <c r="A13" s="21" t="s">
        <v>34</v>
      </c>
      <c r="B13" s="19">
        <f>B12/2</f>
        <v>0.05</v>
      </c>
      <c r="C13" s="19"/>
      <c r="F13" s="23"/>
      <c r="G13" s="23"/>
      <c r="H13" s="19"/>
    </row>
    <row r="14" spans="1:32" x14ac:dyDescent="0.3">
      <c r="A14" s="21" t="s">
        <v>35</v>
      </c>
      <c r="B14" s="19">
        <f>PI()*(B13^2)</f>
        <v>7.8539816339744835E-3</v>
      </c>
      <c r="C14" s="19"/>
      <c r="F14" s="23"/>
      <c r="G14" s="6"/>
      <c r="H14" s="19"/>
    </row>
    <row r="15" spans="1:32" x14ac:dyDescent="0.3">
      <c r="A15" s="19"/>
      <c r="B15" s="19"/>
      <c r="C15" s="19"/>
      <c r="F15" s="23"/>
      <c r="G15" s="23"/>
    </row>
    <row r="16" spans="1:32" x14ac:dyDescent="0.3">
      <c r="A16" s="20" t="s">
        <v>49</v>
      </c>
      <c r="B16" s="19">
        <v>500</v>
      </c>
      <c r="C16" s="19"/>
      <c r="G16" s="23"/>
    </row>
    <row r="17" spans="1:27" x14ac:dyDescent="0.3">
      <c r="A17" s="20" t="s">
        <v>50</v>
      </c>
      <c r="B17" s="19">
        <f>B16/1000</f>
        <v>0.5</v>
      </c>
      <c r="C17" s="19"/>
    </row>
    <row r="18" spans="1:27" x14ac:dyDescent="0.3">
      <c r="A18" s="26" t="s">
        <v>55</v>
      </c>
      <c r="B18" s="19">
        <f>500</f>
        <v>500</v>
      </c>
      <c r="C18" s="19"/>
      <c r="F18" s="23"/>
      <c r="G18" s="23"/>
    </row>
    <row r="19" spans="1:27" x14ac:dyDescent="0.3">
      <c r="A19" s="26" t="s">
        <v>56</v>
      </c>
      <c r="B19" s="21">
        <f>B18/1000</f>
        <v>0.5</v>
      </c>
    </row>
    <row r="20" spans="1:27" x14ac:dyDescent="0.3">
      <c r="A20" s="49" t="s">
        <v>63</v>
      </c>
      <c r="B20" s="19">
        <f>(B17+B19)*9</f>
        <v>9</v>
      </c>
    </row>
    <row r="21" spans="1:27" x14ac:dyDescent="0.3">
      <c r="A21" s="49" t="s">
        <v>64</v>
      </c>
      <c r="B21" s="19">
        <f>B20*1000</f>
        <v>9000</v>
      </c>
    </row>
    <row r="22" spans="1:27" x14ac:dyDescent="0.3">
      <c r="A22" s="19"/>
      <c r="B22" s="19"/>
    </row>
    <row r="23" spans="1:27" x14ac:dyDescent="0.3">
      <c r="A23" s="21" t="s">
        <v>43</v>
      </c>
      <c r="B23" s="21">
        <f>B6+B1</f>
        <v>11.816666666666599</v>
      </c>
    </row>
    <row r="25" spans="1:27" ht="15.6" thickBot="1" x14ac:dyDescent="0.35">
      <c r="G25" s="37" t="s">
        <v>57</v>
      </c>
    </row>
    <row r="26" spans="1:27" ht="15" customHeight="1" x14ac:dyDescent="0.3">
      <c r="A26" s="27" t="s">
        <v>30</v>
      </c>
      <c r="B26" s="28" t="s">
        <v>8</v>
      </c>
      <c r="C26" s="28" t="s">
        <v>47</v>
      </c>
      <c r="D26" s="28" t="s">
        <v>42</v>
      </c>
      <c r="E26" s="28" t="s">
        <v>44</v>
      </c>
      <c r="F26" s="28" t="s">
        <v>46</v>
      </c>
      <c r="G26" s="29" t="s">
        <v>45</v>
      </c>
      <c r="L26" s="3"/>
      <c r="M26" s="3"/>
      <c r="N26" s="3"/>
      <c r="T26" s="3"/>
      <c r="V26" s="3"/>
      <c r="W26" s="3"/>
      <c r="X26" s="3"/>
      <c r="Y26" s="3"/>
      <c r="Z26" s="3"/>
      <c r="AA26" s="3"/>
    </row>
    <row r="27" spans="1:27" x14ac:dyDescent="0.3">
      <c r="A27" s="30">
        <v>0</v>
      </c>
      <c r="B27" s="48">
        <f>B28</f>
        <v>373.88888888888664</v>
      </c>
      <c r="C27" s="48">
        <f t="shared" ref="C27:C31" si="0">($B$6*1000)/B27</f>
        <v>1.604754829123338</v>
      </c>
      <c r="D27" s="24">
        <f>$B$21/B27</f>
        <v>24.071322436850071</v>
      </c>
      <c r="E27" s="48">
        <f>$B$23-$B$20</f>
        <v>2.8166666666665989</v>
      </c>
      <c r="F27" s="48">
        <f>(E27*1000)/B27</f>
        <v>7.5334323922732667</v>
      </c>
      <c r="G27" s="31" t="s">
        <v>54</v>
      </c>
      <c r="L27" s="3"/>
      <c r="M27" s="3"/>
      <c r="N27" s="3"/>
      <c r="T27" s="3"/>
      <c r="V27" s="3"/>
      <c r="W27" s="3"/>
      <c r="X27" s="3"/>
      <c r="Y27" s="3"/>
      <c r="Z27" s="3"/>
      <c r="AA27" s="3"/>
    </row>
    <row r="28" spans="1:27" ht="15.45" customHeight="1" x14ac:dyDescent="0.3">
      <c r="A28" s="30">
        <f>A27+30</f>
        <v>30</v>
      </c>
      <c r="B28" s="48">
        <f t="shared" ref="B28:B31" si="1">($B$1*1000)/A28</f>
        <v>373.88888888888664</v>
      </c>
      <c r="C28" s="48">
        <f t="shared" si="0"/>
        <v>1.604754829123338</v>
      </c>
      <c r="D28" s="24">
        <f>$B$21/B28</f>
        <v>24.071322436850071</v>
      </c>
      <c r="E28" s="48">
        <f>$B$23-$B$20</f>
        <v>2.8166666666665989</v>
      </c>
      <c r="F28" s="48">
        <f t="shared" ref="F28:F31" si="2">(E28*1000)/B28</f>
        <v>7.5334323922732667</v>
      </c>
      <c r="G28" s="32">
        <f t="shared" ref="G28:G31" si="3">F28+D28-C28</f>
        <v>30</v>
      </c>
      <c r="L28" s="3"/>
      <c r="M28" s="3"/>
      <c r="N28" s="3"/>
      <c r="T28" s="3"/>
      <c r="Z28" s="3"/>
    </row>
    <row r="29" spans="1:27" x14ac:dyDescent="0.3">
      <c r="A29" s="30">
        <f t="shared" ref="A29:A31" si="4">A28+30</f>
        <v>60</v>
      </c>
      <c r="B29" s="48">
        <f t="shared" si="1"/>
        <v>186.94444444444332</v>
      </c>
      <c r="C29" s="48">
        <f t="shared" si="0"/>
        <v>3.209509658246676</v>
      </c>
      <c r="D29" s="24">
        <f>$B$21/B29</f>
        <v>48.142644873700142</v>
      </c>
      <c r="E29" s="48">
        <f>$B$23-$B$20</f>
        <v>2.8166666666665989</v>
      </c>
      <c r="F29" s="48">
        <f t="shared" si="2"/>
        <v>15.066864784546533</v>
      </c>
      <c r="G29" s="32">
        <f t="shared" si="3"/>
        <v>60</v>
      </c>
      <c r="L29" s="3"/>
      <c r="M29" s="3"/>
      <c r="N29" s="3"/>
      <c r="T29" s="3"/>
      <c r="Z29" s="3"/>
    </row>
    <row r="30" spans="1:27" x14ac:dyDescent="0.3">
      <c r="A30" s="30">
        <f t="shared" si="4"/>
        <v>90</v>
      </c>
      <c r="B30" s="48">
        <f t="shared" si="1"/>
        <v>124.62962962962888</v>
      </c>
      <c r="C30" s="48">
        <f t="shared" si="0"/>
        <v>4.8142644873700142</v>
      </c>
      <c r="D30" s="24">
        <f>$B$21/B30</f>
        <v>72.213967310550217</v>
      </c>
      <c r="E30" s="48">
        <f>$B$23-$B$20</f>
        <v>2.8166666666665989</v>
      </c>
      <c r="F30" s="48">
        <f t="shared" si="2"/>
        <v>22.600297176819797</v>
      </c>
      <c r="G30" s="32">
        <f t="shared" si="3"/>
        <v>90</v>
      </c>
      <c r="L30" s="3"/>
      <c r="M30" s="3"/>
      <c r="N30" s="3"/>
    </row>
    <row r="31" spans="1:27" ht="15.6" thickBot="1" x14ac:dyDescent="0.35">
      <c r="A31" s="33">
        <f t="shared" si="4"/>
        <v>120</v>
      </c>
      <c r="B31" s="34">
        <f t="shared" si="1"/>
        <v>93.47222222222166</v>
      </c>
      <c r="C31" s="34">
        <f t="shared" si="0"/>
        <v>6.419019316493352</v>
      </c>
      <c r="D31" s="35">
        <f>$B$21/B31</f>
        <v>96.285289747400284</v>
      </c>
      <c r="E31" s="34">
        <f>$B$23-$B$20</f>
        <v>2.8166666666665989</v>
      </c>
      <c r="F31" s="34">
        <f t="shared" si="2"/>
        <v>30.133729569093067</v>
      </c>
      <c r="G31" s="36">
        <f t="shared" si="3"/>
        <v>120</v>
      </c>
      <c r="L31" s="3"/>
      <c r="M31" s="3"/>
      <c r="N31" s="3"/>
    </row>
    <row r="32" spans="1:27" x14ac:dyDescent="0.3">
      <c r="B32" s="25"/>
    </row>
  </sheetData>
  <mergeCells count="2">
    <mergeCell ref="P1:R1"/>
    <mergeCell ref="V1:X1"/>
  </mergeCells>
  <phoneticPr fontId="13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06EE-BAAD-47CF-A3AC-643B52D061B7}">
  <sheetPr codeName="Sheet9"/>
  <dimension ref="A1:Q834"/>
  <sheetViews>
    <sheetView tabSelected="1" topLeftCell="A72" zoomScale="85" zoomScaleNormal="85" workbookViewId="0">
      <selection activeCell="L126" sqref="L126"/>
    </sheetView>
  </sheetViews>
  <sheetFormatPr defaultColWidth="8.77734375" defaultRowHeight="15" x14ac:dyDescent="0.3"/>
  <cols>
    <col min="1" max="1" width="14.6640625" style="2" bestFit="1" customWidth="1"/>
    <col min="2" max="2" width="35" style="2" bestFit="1" customWidth="1"/>
    <col min="3" max="3" width="30.109375" style="18" bestFit="1" customWidth="1"/>
    <col min="4" max="7" width="16.109375" style="18" bestFit="1" customWidth="1"/>
    <col min="8" max="8" width="18.88671875" style="18" bestFit="1" customWidth="1"/>
    <col min="9" max="9" width="27.6640625" style="18" bestFit="1" customWidth="1"/>
    <col min="10" max="10" width="27.21875" style="18" bestFit="1" customWidth="1"/>
    <col min="11" max="11" width="12.88671875" style="18" bestFit="1" customWidth="1"/>
    <col min="12" max="12" width="12.77734375" style="18" bestFit="1" customWidth="1"/>
    <col min="13" max="13" width="24.5546875" style="18" bestFit="1" customWidth="1"/>
    <col min="14" max="16384" width="8.77734375" style="18"/>
  </cols>
  <sheetData>
    <row r="1" spans="1:17" ht="15.45" customHeight="1" x14ac:dyDescent="0.3">
      <c r="J1" s="7"/>
      <c r="K1" s="7"/>
      <c r="L1" s="7"/>
      <c r="M1" s="7"/>
      <c r="N1" s="7"/>
      <c r="O1" s="7"/>
      <c r="P1" s="7"/>
      <c r="Q1" s="7"/>
    </row>
    <row r="2" spans="1:17" ht="15.45" customHeight="1" x14ac:dyDescent="0.3">
      <c r="J2" s="7"/>
      <c r="K2" s="7"/>
      <c r="L2" s="7"/>
      <c r="M2" s="7"/>
      <c r="N2" s="7"/>
      <c r="O2" s="7"/>
      <c r="P2" s="7"/>
      <c r="Q2" s="7"/>
    </row>
    <row r="3" spans="1:17" ht="15.45" customHeight="1" x14ac:dyDescent="0.3">
      <c r="J3" s="7"/>
      <c r="K3" s="7"/>
      <c r="L3" s="7"/>
      <c r="M3" s="7"/>
      <c r="N3" s="7"/>
      <c r="O3" s="7"/>
      <c r="P3" s="7"/>
      <c r="Q3" s="7"/>
    </row>
    <row r="4" spans="1:17" ht="15.45" customHeight="1" x14ac:dyDescent="0.3">
      <c r="A4" s="9"/>
      <c r="B4" s="20"/>
      <c r="C4" s="8" t="s">
        <v>18</v>
      </c>
      <c r="D4" s="8" t="s">
        <v>16</v>
      </c>
      <c r="E4" s="8" t="s">
        <v>16</v>
      </c>
      <c r="F4" s="8" t="s">
        <v>16</v>
      </c>
      <c r="G4" s="8" t="s">
        <v>28</v>
      </c>
      <c r="H4" s="9"/>
      <c r="I4" s="9"/>
      <c r="J4" s="7"/>
      <c r="K4" s="7"/>
      <c r="L4" s="7"/>
      <c r="M4" s="7"/>
      <c r="N4" s="7"/>
      <c r="O4" s="7"/>
      <c r="P4" s="7"/>
      <c r="Q4" s="7"/>
    </row>
    <row r="5" spans="1:17" ht="18" customHeight="1" x14ac:dyDescent="0.3">
      <c r="A5" s="9"/>
      <c r="B5" s="20"/>
      <c r="C5" s="8" t="s">
        <v>17</v>
      </c>
      <c r="D5" s="8">
        <f>20.41/1000</f>
        <v>2.0410000000000001E-2</v>
      </c>
      <c r="E5" s="8">
        <f>20.41/1000</f>
        <v>2.0410000000000001E-2</v>
      </c>
      <c r="F5" s="8">
        <f>20.41/1000</f>
        <v>2.0410000000000001E-2</v>
      </c>
      <c r="G5" s="8">
        <f>72.75/1000</f>
        <v>7.2749999999999995E-2</v>
      </c>
      <c r="H5" s="9"/>
      <c r="I5" s="9"/>
      <c r="J5" s="7"/>
      <c r="K5" s="7"/>
      <c r="L5" s="7"/>
      <c r="M5" s="7"/>
      <c r="N5" s="7"/>
      <c r="O5" s="7"/>
      <c r="P5" s="7"/>
      <c r="Q5" s="7"/>
    </row>
    <row r="6" spans="1:17" ht="16.05" customHeight="1" thickBot="1" x14ac:dyDescent="0.35">
      <c r="A6" s="9"/>
      <c r="B6" s="20"/>
      <c r="C6" s="80" t="s">
        <v>23</v>
      </c>
      <c r="D6" s="80"/>
      <c r="E6" s="80"/>
      <c r="F6" s="80"/>
      <c r="G6" s="80"/>
      <c r="H6" s="9"/>
      <c r="I6" s="9"/>
      <c r="J6" s="7"/>
      <c r="K6" s="7"/>
      <c r="L6" s="7"/>
      <c r="M6" s="7"/>
      <c r="N6" s="7"/>
      <c r="O6" s="7"/>
      <c r="P6" s="7"/>
      <c r="Q6" s="7"/>
    </row>
    <row r="7" spans="1:17" ht="15.45" customHeight="1" x14ac:dyDescent="0.3">
      <c r="A7" s="10"/>
      <c r="B7" s="11"/>
      <c r="C7" s="11"/>
      <c r="D7" s="11" t="s">
        <v>20</v>
      </c>
      <c r="E7" s="11" t="s">
        <v>21</v>
      </c>
      <c r="F7" s="11" t="s">
        <v>19</v>
      </c>
      <c r="G7" s="11" t="s">
        <v>24</v>
      </c>
      <c r="H7" s="11" t="s">
        <v>13</v>
      </c>
      <c r="I7" s="12" t="s">
        <v>13</v>
      </c>
      <c r="J7" s="77" t="s">
        <v>84</v>
      </c>
      <c r="K7" s="7"/>
      <c r="L7" s="7"/>
      <c r="M7" s="7"/>
      <c r="N7" s="7"/>
      <c r="O7" s="7"/>
      <c r="P7" s="7"/>
      <c r="Q7" s="7"/>
    </row>
    <row r="8" spans="1:17" ht="15" customHeight="1" x14ac:dyDescent="0.3">
      <c r="A8" s="13" t="s">
        <v>22</v>
      </c>
      <c r="B8" s="9" t="s">
        <v>0</v>
      </c>
      <c r="C8" s="9" t="s">
        <v>14</v>
      </c>
      <c r="D8" s="9" t="s">
        <v>1</v>
      </c>
      <c r="E8" s="52" t="s">
        <v>48</v>
      </c>
      <c r="F8" s="9" t="s">
        <v>2</v>
      </c>
      <c r="G8" s="9" t="s">
        <v>15</v>
      </c>
      <c r="H8" s="9" t="s">
        <v>9</v>
      </c>
      <c r="I8" s="14" t="s">
        <v>8</v>
      </c>
      <c r="J8" s="78"/>
      <c r="K8" s="7"/>
      <c r="L8" s="7"/>
      <c r="M8" s="7"/>
      <c r="N8" s="7"/>
      <c r="O8" s="7"/>
      <c r="P8" s="7"/>
      <c r="Q8" s="7"/>
    </row>
    <row r="9" spans="1:17" ht="15" customHeight="1" x14ac:dyDescent="0.3">
      <c r="A9" s="13">
        <f>0</f>
        <v>0</v>
      </c>
      <c r="B9" s="9" t="s">
        <v>51</v>
      </c>
      <c r="C9" s="9">
        <f>5/60</f>
        <v>8.3333333333333329E-2</v>
      </c>
      <c r="D9" s="9">
        <f>$D$5*1.2*C9</f>
        <v>2.0409999999999998E-3</v>
      </c>
      <c r="E9" s="9">
        <f>$E$5*1.2*C9</f>
        <v>2.0409999999999998E-3</v>
      </c>
      <c r="F9" s="9">
        <f>$F$5*1.2*C9</f>
        <v>2.0409999999999998E-3</v>
      </c>
      <c r="G9" s="9">
        <f>1.2*$G$5*C9</f>
        <v>7.2749999999999985E-3</v>
      </c>
      <c r="H9" s="9">
        <f>SUM(D9:G9)</f>
        <v>1.3397999999999998E-2</v>
      </c>
      <c r="I9" s="14">
        <f>H9/C9</f>
        <v>0.160776</v>
      </c>
      <c r="J9" s="78"/>
    </row>
    <row r="10" spans="1:17" ht="15" customHeight="1" x14ac:dyDescent="0.3">
      <c r="A10" s="15">
        <f>A9+1</f>
        <v>1</v>
      </c>
      <c r="B10" s="52" t="s">
        <v>65</v>
      </c>
      <c r="C10" s="59">
        <v>1.3372956909361151</v>
      </c>
      <c r="D10" s="59">
        <v>293.45603271983634</v>
      </c>
      <c r="E10" s="59">
        <v>159.8130030129974</v>
      </c>
      <c r="F10" s="59">
        <v>46.730964267166186</v>
      </c>
      <c r="G10" s="59">
        <v>0.11674591381872283</v>
      </c>
      <c r="H10" s="9">
        <f t="shared" ref="H10:H27" si="0">SUM(D10:G10)</f>
        <v>500.11674591381865</v>
      </c>
      <c r="I10" s="14">
        <f t="shared" ref="I10:I27" si="1">H10/C10</f>
        <v>373.97618888888655</v>
      </c>
      <c r="J10" s="78"/>
    </row>
    <row r="11" spans="1:17" ht="15" customHeight="1" x14ac:dyDescent="0.3">
      <c r="A11" s="15">
        <f t="shared" ref="A11:A27" si="2">A10+1</f>
        <v>2</v>
      </c>
      <c r="B11" s="53" t="s">
        <v>66</v>
      </c>
      <c r="C11" s="60">
        <v>1.3372956909361151</v>
      </c>
      <c r="D11" s="60">
        <v>3.275304606240733E-2</v>
      </c>
      <c r="E11" s="60">
        <v>3.275304606240733E-2</v>
      </c>
      <c r="F11" s="60">
        <v>3.275304606240733E-2</v>
      </c>
      <c r="G11" s="60">
        <v>500.0184867904934</v>
      </c>
      <c r="H11" s="9">
        <f t="shared" si="0"/>
        <v>500.11674592868064</v>
      </c>
      <c r="I11" s="14">
        <f t="shared" si="1"/>
        <v>373.97618890000001</v>
      </c>
      <c r="J11" s="78"/>
    </row>
    <row r="12" spans="1:17" ht="15" customHeight="1" x14ac:dyDescent="0.3">
      <c r="A12" s="15">
        <f t="shared" si="2"/>
        <v>3</v>
      </c>
      <c r="B12" s="52" t="s">
        <v>68</v>
      </c>
      <c r="C12" s="59">
        <v>1.3372956909361151</v>
      </c>
      <c r="D12" s="59">
        <v>293.4560327198364</v>
      </c>
      <c r="E12" s="59">
        <v>150.46681015956418</v>
      </c>
      <c r="F12" s="59">
        <v>56.077157120599423</v>
      </c>
      <c r="G12" s="59">
        <v>0.11674591381872283</v>
      </c>
      <c r="H12" s="9">
        <f t="shared" si="0"/>
        <v>500.1167459138187</v>
      </c>
      <c r="I12" s="14">
        <f t="shared" si="1"/>
        <v>373.97618888888661</v>
      </c>
      <c r="J12" s="78"/>
    </row>
    <row r="13" spans="1:17" ht="15" customHeight="1" x14ac:dyDescent="0.3">
      <c r="A13" s="15">
        <f t="shared" si="2"/>
        <v>4</v>
      </c>
      <c r="B13" s="53" t="s">
        <v>69</v>
      </c>
      <c r="C13" s="60">
        <v>1.3372956909361151</v>
      </c>
      <c r="D13" s="60">
        <v>3.275304606240733E-2</v>
      </c>
      <c r="E13" s="60">
        <v>3.275304606240733E-2</v>
      </c>
      <c r="F13" s="60">
        <v>3.275304606240733E-2</v>
      </c>
      <c r="G13" s="60">
        <v>500.0184867904934</v>
      </c>
      <c r="H13" s="9">
        <f t="shared" si="0"/>
        <v>500.11674592868064</v>
      </c>
      <c r="I13" s="14">
        <f t="shared" si="1"/>
        <v>373.97618890000001</v>
      </c>
      <c r="J13" s="78"/>
    </row>
    <row r="14" spans="1:17" ht="15" customHeight="1" x14ac:dyDescent="0.3">
      <c r="A14" s="15">
        <f t="shared" si="2"/>
        <v>5</v>
      </c>
      <c r="B14" s="52" t="s">
        <v>70</v>
      </c>
      <c r="C14" s="59">
        <v>1.3372956909361151</v>
      </c>
      <c r="D14" s="59">
        <v>293.4560327198364</v>
      </c>
      <c r="E14" s="59">
        <v>136.4475208794143</v>
      </c>
      <c r="F14" s="59">
        <v>70.096446400749272</v>
      </c>
      <c r="G14" s="59">
        <v>0.11674591381872283</v>
      </c>
      <c r="H14" s="9">
        <f t="shared" si="0"/>
        <v>500.1167459138187</v>
      </c>
      <c r="I14" s="14">
        <f t="shared" si="1"/>
        <v>373.97618888888661</v>
      </c>
      <c r="J14" s="78"/>
    </row>
    <row r="15" spans="1:17" ht="15" customHeight="1" x14ac:dyDescent="0.3">
      <c r="A15" s="15">
        <f t="shared" si="2"/>
        <v>6</v>
      </c>
      <c r="B15" s="53" t="s">
        <v>71</v>
      </c>
      <c r="C15" s="60">
        <v>1.3372956909361151</v>
      </c>
      <c r="D15" s="60">
        <v>3.275304606240733E-2</v>
      </c>
      <c r="E15" s="60">
        <v>3.275304606240733E-2</v>
      </c>
      <c r="F15" s="60">
        <v>3.275304606240733E-2</v>
      </c>
      <c r="G15" s="60">
        <v>500.0184867904934</v>
      </c>
      <c r="H15" s="9">
        <f t="shared" si="0"/>
        <v>500.11674592868064</v>
      </c>
      <c r="I15" s="14">
        <f t="shared" si="1"/>
        <v>373.97618890000001</v>
      </c>
      <c r="J15" s="78"/>
    </row>
    <row r="16" spans="1:17" ht="15" customHeight="1" x14ac:dyDescent="0.3">
      <c r="A16" s="15">
        <f t="shared" si="2"/>
        <v>7</v>
      </c>
      <c r="B16" s="52" t="s">
        <v>72</v>
      </c>
      <c r="C16" s="59">
        <v>1.3372956909361151</v>
      </c>
      <c r="D16" s="59">
        <v>344.24263193968466</v>
      </c>
      <c r="E16" s="59">
        <v>100.93896823628864</v>
      </c>
      <c r="F16" s="59">
        <v>54.818399824026677</v>
      </c>
      <c r="G16" s="59">
        <v>0.11674591381872283</v>
      </c>
      <c r="H16" s="9">
        <f t="shared" si="0"/>
        <v>500.1167459138187</v>
      </c>
      <c r="I16" s="14">
        <f t="shared" si="1"/>
        <v>373.97618888888661</v>
      </c>
      <c r="J16" s="78"/>
    </row>
    <row r="17" spans="1:10" x14ac:dyDescent="0.3">
      <c r="A17" s="15">
        <f t="shared" si="2"/>
        <v>8</v>
      </c>
      <c r="B17" s="53" t="s">
        <v>73</v>
      </c>
      <c r="C17" s="60">
        <v>1.3372956909361151</v>
      </c>
      <c r="D17" s="60">
        <v>3.275304606240733E-2</v>
      </c>
      <c r="E17" s="60">
        <v>3.275304606240733E-2</v>
      </c>
      <c r="F17" s="60">
        <v>3.275304606240733E-2</v>
      </c>
      <c r="G17" s="60">
        <v>500.0184867904934</v>
      </c>
      <c r="H17" s="9">
        <f t="shared" si="0"/>
        <v>500.11674592868064</v>
      </c>
      <c r="I17" s="14">
        <f t="shared" si="1"/>
        <v>373.97618890000001</v>
      </c>
      <c r="J17" s="78"/>
    </row>
    <row r="18" spans="1:10" x14ac:dyDescent="0.3">
      <c r="A18" s="15">
        <f t="shared" si="2"/>
        <v>9</v>
      </c>
      <c r="B18" s="52" t="s">
        <v>74</v>
      </c>
      <c r="C18" s="59">
        <v>1.3372956909361151</v>
      </c>
      <c r="D18" s="59">
        <v>344.24263193968466</v>
      </c>
      <c r="E18" s="59">
        <v>89.975288271483294</v>
      </c>
      <c r="F18" s="59">
        <v>65.782079788832007</v>
      </c>
      <c r="G18" s="59">
        <v>0.11674591381872283</v>
      </c>
      <c r="H18" s="9">
        <f t="shared" si="0"/>
        <v>500.11674591381865</v>
      </c>
      <c r="I18" s="14">
        <f t="shared" si="1"/>
        <v>373.97618888888655</v>
      </c>
      <c r="J18" s="78"/>
    </row>
    <row r="19" spans="1:10" ht="15" customHeight="1" x14ac:dyDescent="0.3">
      <c r="A19" s="15">
        <f t="shared" si="2"/>
        <v>10</v>
      </c>
      <c r="B19" s="53" t="s">
        <v>75</v>
      </c>
      <c r="C19" s="60">
        <v>1.3372956909361151</v>
      </c>
      <c r="D19" s="60">
        <v>3.275304606240733E-2</v>
      </c>
      <c r="E19" s="60">
        <v>3.275304606240733E-2</v>
      </c>
      <c r="F19" s="60">
        <v>3.275304606240733E-2</v>
      </c>
      <c r="G19" s="60">
        <v>500.0184867904934</v>
      </c>
      <c r="H19" s="9">
        <f t="shared" si="0"/>
        <v>500.11674592868064</v>
      </c>
      <c r="I19" s="14">
        <f t="shared" si="1"/>
        <v>373.97618890000001</v>
      </c>
      <c r="J19" s="78"/>
    </row>
    <row r="20" spans="1:10" ht="15" customHeight="1" x14ac:dyDescent="0.3">
      <c r="A20" s="15">
        <f t="shared" si="2"/>
        <v>11</v>
      </c>
      <c r="B20" s="52" t="s">
        <v>76</v>
      </c>
      <c r="C20" s="59">
        <v>1.3372956909361151</v>
      </c>
      <c r="D20" s="59">
        <v>344.24263193968466</v>
      </c>
      <c r="E20" s="59">
        <v>73.529768324275295</v>
      </c>
      <c r="F20" s="59">
        <v>82.22759973604002</v>
      </c>
      <c r="G20" s="59">
        <v>0.11674591381872283</v>
      </c>
      <c r="H20" s="9">
        <f t="shared" si="0"/>
        <v>500.1167459138187</v>
      </c>
      <c r="I20" s="14">
        <f t="shared" si="1"/>
        <v>373.97618888888661</v>
      </c>
      <c r="J20" s="78"/>
    </row>
    <row r="21" spans="1:10" ht="15" customHeight="1" x14ac:dyDescent="0.3">
      <c r="A21" s="15">
        <f t="shared" si="2"/>
        <v>12</v>
      </c>
      <c r="B21" s="53" t="s">
        <v>77</v>
      </c>
      <c r="C21" s="60">
        <v>1.3372956909361151</v>
      </c>
      <c r="D21" s="60">
        <v>3.275304606240733E-2</v>
      </c>
      <c r="E21" s="60">
        <v>3.275304606240733E-2</v>
      </c>
      <c r="F21" s="60">
        <v>3.275304606240733E-2</v>
      </c>
      <c r="G21" s="60">
        <v>500.0184867904934</v>
      </c>
      <c r="H21" s="9">
        <f t="shared" si="0"/>
        <v>500.11674592868064</v>
      </c>
      <c r="I21" s="14">
        <f t="shared" si="1"/>
        <v>373.97618890000001</v>
      </c>
      <c r="J21" s="78"/>
    </row>
    <row r="22" spans="1:10" ht="15" customHeight="1" x14ac:dyDescent="0.3">
      <c r="A22" s="15">
        <f t="shared" si="2"/>
        <v>13</v>
      </c>
      <c r="B22" s="52" t="s">
        <v>78</v>
      </c>
      <c r="C22" s="59">
        <v>1.3372956909361151</v>
      </c>
      <c r="D22" s="59">
        <v>395.58924879393521</v>
      </c>
      <c r="E22" s="59">
        <v>41.415736659836583</v>
      </c>
      <c r="F22" s="59">
        <v>62.995014546228163</v>
      </c>
      <c r="G22" s="59">
        <v>0.11674591381872283</v>
      </c>
      <c r="H22" s="9">
        <f t="shared" si="0"/>
        <v>500.11674591381865</v>
      </c>
      <c r="I22" s="14">
        <f t="shared" si="1"/>
        <v>373.97618888888655</v>
      </c>
      <c r="J22" s="78"/>
    </row>
    <row r="23" spans="1:10" ht="15" customHeight="1" x14ac:dyDescent="0.3">
      <c r="A23" s="15">
        <f t="shared" si="2"/>
        <v>14</v>
      </c>
      <c r="B23" s="53" t="s">
        <v>79</v>
      </c>
      <c r="C23" s="60">
        <v>1.3372956909361151</v>
      </c>
      <c r="D23" s="60">
        <v>3.275304606240733E-2</v>
      </c>
      <c r="E23" s="60">
        <v>3.275304606240733E-2</v>
      </c>
      <c r="F23" s="60">
        <v>3.275304606240733E-2</v>
      </c>
      <c r="G23" s="60">
        <v>500.0184867904934</v>
      </c>
      <c r="H23" s="9">
        <f t="shared" si="0"/>
        <v>500.11674592868064</v>
      </c>
      <c r="I23" s="14">
        <f t="shared" si="1"/>
        <v>373.97618890000001</v>
      </c>
      <c r="J23" s="78"/>
    </row>
    <row r="24" spans="1:10" ht="15" customHeight="1" x14ac:dyDescent="0.3">
      <c r="A24" s="15">
        <f t="shared" si="2"/>
        <v>15</v>
      </c>
      <c r="B24" s="52" t="s">
        <v>80</v>
      </c>
      <c r="C24" s="59">
        <v>1.3372956909361151</v>
      </c>
      <c r="D24" s="59">
        <v>395.58924879393521</v>
      </c>
      <c r="E24" s="59">
        <v>28.816733750590952</v>
      </c>
      <c r="F24" s="59">
        <v>75.594017455473804</v>
      </c>
      <c r="G24" s="59">
        <v>0.11674591381872283</v>
      </c>
      <c r="H24" s="9">
        <f t="shared" si="0"/>
        <v>500.1167459138187</v>
      </c>
      <c r="I24" s="14">
        <f t="shared" si="1"/>
        <v>373.97618888888661</v>
      </c>
      <c r="J24" s="78"/>
    </row>
    <row r="25" spans="1:10" ht="15" customHeight="1" x14ac:dyDescent="0.3">
      <c r="A25" s="15">
        <f t="shared" si="2"/>
        <v>16</v>
      </c>
      <c r="B25" s="53" t="s">
        <v>81</v>
      </c>
      <c r="C25" s="60">
        <v>1.3372956909361151</v>
      </c>
      <c r="D25" s="60">
        <v>3.275304606240733E-2</v>
      </c>
      <c r="E25" s="60">
        <v>3.275304606240733E-2</v>
      </c>
      <c r="F25" s="60">
        <v>3.275304606240733E-2</v>
      </c>
      <c r="G25" s="60">
        <v>500.0184867904934</v>
      </c>
      <c r="H25" s="9">
        <f t="shared" si="0"/>
        <v>500.11674592868064</v>
      </c>
      <c r="I25" s="14">
        <f t="shared" si="1"/>
        <v>373.97618890000001</v>
      </c>
      <c r="J25" s="78"/>
    </row>
    <row r="26" spans="1:10" ht="15" customHeight="1" x14ac:dyDescent="0.3">
      <c r="A26" s="15">
        <f t="shared" si="2"/>
        <v>17</v>
      </c>
      <c r="B26" s="52" t="s">
        <v>82</v>
      </c>
      <c r="C26" s="59">
        <v>1.3372956909361151</v>
      </c>
      <c r="D26" s="59">
        <v>395.58924879393533</v>
      </c>
      <c r="E26" s="59">
        <v>9.9182293867225084</v>
      </c>
      <c r="F26" s="59">
        <v>94.492521819342258</v>
      </c>
      <c r="G26" s="59">
        <v>0.11674591381872283</v>
      </c>
      <c r="H26" s="9">
        <f t="shared" si="0"/>
        <v>500.11674591381876</v>
      </c>
      <c r="I26" s="14">
        <f t="shared" si="1"/>
        <v>373.97618888888667</v>
      </c>
      <c r="J26" s="78"/>
    </row>
    <row r="27" spans="1:10" ht="15" customHeight="1" x14ac:dyDescent="0.3">
      <c r="A27" s="15">
        <f t="shared" si="2"/>
        <v>18</v>
      </c>
      <c r="B27" s="53" t="s">
        <v>83</v>
      </c>
      <c r="C27" s="60">
        <v>1.3372956909361151</v>
      </c>
      <c r="D27" s="60">
        <v>3.275304606240733E-2</v>
      </c>
      <c r="E27" s="60">
        <v>3.275304606240733E-2</v>
      </c>
      <c r="F27" s="60">
        <v>3.275304606240733E-2</v>
      </c>
      <c r="G27" s="60">
        <v>500.0184867904934</v>
      </c>
      <c r="H27" s="9">
        <f t="shared" si="0"/>
        <v>500.11674592868064</v>
      </c>
      <c r="I27" s="14">
        <f t="shared" si="1"/>
        <v>373.97618890000001</v>
      </c>
      <c r="J27" s="78"/>
    </row>
    <row r="28" spans="1:10" ht="15" customHeight="1" x14ac:dyDescent="0.3">
      <c r="A28" s="15">
        <f>A27+1</f>
        <v>19</v>
      </c>
      <c r="B28" s="66" t="s">
        <v>89</v>
      </c>
      <c r="C28" s="59">
        <v>1.3372956909361151</v>
      </c>
      <c r="D28" s="59">
        <v>0</v>
      </c>
      <c r="E28" s="59">
        <f>373.9761889*C28-G28</f>
        <v>500.00000001486194</v>
      </c>
      <c r="F28" s="59">
        <v>0</v>
      </c>
      <c r="G28" s="59">
        <f>1.2*C28*G5</f>
        <v>0.11674591381872283</v>
      </c>
      <c r="H28" s="9">
        <f t="shared" ref="H28" si="3">SUM(D28:G28)</f>
        <v>500.11674592868064</v>
      </c>
      <c r="I28" s="14">
        <f t="shared" ref="I28" si="4">H28/C28</f>
        <v>373.97618890000001</v>
      </c>
      <c r="J28" s="78"/>
    </row>
    <row r="29" spans="1:10" ht="15" customHeight="1" x14ac:dyDescent="0.3">
      <c r="A29" s="15">
        <f t="shared" ref="A29:A30" si="5">A28+1</f>
        <v>20</v>
      </c>
      <c r="B29" s="61" t="s">
        <v>52</v>
      </c>
      <c r="C29" s="54">
        <f>'Timing Calculation'!$F$27</f>
        <v>7.5334323922732667</v>
      </c>
      <c r="D29" s="54">
        <v>0</v>
      </c>
      <c r="E29" s="54">
        <f>1.2*C29*E5</f>
        <v>0.18450882615155684</v>
      </c>
      <c r="F29" s="54">
        <v>0</v>
      </c>
      <c r="G29" s="54">
        <f>373.9761889*C29-E29</f>
        <v>2817.1398265720145</v>
      </c>
      <c r="H29" s="9">
        <f t="shared" ref="H29:H30" si="6">SUM(D29:G29)</f>
        <v>2817.3243353981661</v>
      </c>
      <c r="I29" s="14">
        <f t="shared" ref="I29:I30" si="7">H29/C29</f>
        <v>373.97618890000001</v>
      </c>
      <c r="J29" s="78"/>
    </row>
    <row r="30" spans="1:10" ht="15" customHeight="1" thickBot="1" x14ac:dyDescent="0.35">
      <c r="A30" s="16">
        <f t="shared" si="5"/>
        <v>21</v>
      </c>
      <c r="B30" s="62" t="s">
        <v>53</v>
      </c>
      <c r="C30" s="62">
        <f>G30/373.9761889</f>
        <v>40.109505485149882</v>
      </c>
      <c r="D30" s="62">
        <v>0</v>
      </c>
      <c r="E30" s="62">
        <v>0</v>
      </c>
      <c r="F30" s="62">
        <v>0</v>
      </c>
      <c r="G30" s="62">
        <f>15000</f>
        <v>15000</v>
      </c>
      <c r="H30" s="17">
        <f t="shared" si="6"/>
        <v>15000</v>
      </c>
      <c r="I30" s="63">
        <f t="shared" si="7"/>
        <v>373.97618890000007</v>
      </c>
      <c r="J30" s="79"/>
    </row>
    <row r="31" spans="1:10" ht="1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5" customHeight="1" x14ac:dyDescent="0.3">
      <c r="A32" s="66"/>
      <c r="B32" s="9"/>
      <c r="C32" s="9"/>
      <c r="D32" s="9"/>
      <c r="E32" s="9"/>
      <c r="F32" s="9"/>
      <c r="G32" s="9"/>
      <c r="H32" s="9"/>
      <c r="I32" s="9"/>
      <c r="J32" s="9"/>
    </row>
    <row r="33" spans="1:10" ht="15" customHeight="1" thickBot="1" x14ac:dyDescent="0.35">
      <c r="A33" s="15"/>
      <c r="J33" s="9"/>
    </row>
    <row r="34" spans="1:10" ht="15" customHeight="1" x14ac:dyDescent="0.3">
      <c r="A34" s="10"/>
      <c r="B34" s="11"/>
      <c r="C34" s="11"/>
      <c r="D34" s="11" t="s">
        <v>20</v>
      </c>
      <c r="E34" s="11" t="s">
        <v>21</v>
      </c>
      <c r="F34" s="11" t="s">
        <v>19</v>
      </c>
      <c r="G34" s="11" t="s">
        <v>24</v>
      </c>
      <c r="H34" s="11" t="s">
        <v>13</v>
      </c>
      <c r="I34" s="12" t="s">
        <v>13</v>
      </c>
      <c r="J34" s="77" t="s">
        <v>85</v>
      </c>
    </row>
    <row r="35" spans="1:10" ht="15" customHeight="1" x14ac:dyDescent="0.3">
      <c r="A35" s="13" t="s">
        <v>22</v>
      </c>
      <c r="B35" s="9" t="s">
        <v>0</v>
      </c>
      <c r="C35" s="9" t="s">
        <v>14</v>
      </c>
      <c r="D35" s="9" t="s">
        <v>1</v>
      </c>
      <c r="E35" s="52" t="s">
        <v>48</v>
      </c>
      <c r="F35" s="9" t="s">
        <v>2</v>
      </c>
      <c r="G35" s="9" t="s">
        <v>15</v>
      </c>
      <c r="H35" s="9" t="s">
        <v>9</v>
      </c>
      <c r="I35" s="14" t="s">
        <v>8</v>
      </c>
      <c r="J35" s="78"/>
    </row>
    <row r="36" spans="1:10" ht="15" customHeight="1" x14ac:dyDescent="0.3">
      <c r="A36" s="13">
        <f>0</f>
        <v>0</v>
      </c>
      <c r="B36" s="9" t="s">
        <v>51</v>
      </c>
      <c r="C36" s="9">
        <f>5/60</f>
        <v>8.3333333333333329E-2</v>
      </c>
      <c r="D36" s="9">
        <f>$D$5*1.2*C36</f>
        <v>2.0409999999999998E-3</v>
      </c>
      <c r="E36" s="9">
        <f>$E$5*1.2*C36</f>
        <v>2.0409999999999998E-3</v>
      </c>
      <c r="F36" s="9">
        <f>$F$5*1.2*C36</f>
        <v>2.0409999999999998E-3</v>
      </c>
      <c r="G36" s="9">
        <f>1.2*$G$5*C36</f>
        <v>7.2749999999999985E-3</v>
      </c>
      <c r="H36" s="9">
        <f>SUM(D36:G36)</f>
        <v>1.3397999999999998E-2</v>
      </c>
      <c r="I36" s="14">
        <f>H36/C36</f>
        <v>0.160776</v>
      </c>
      <c r="J36" s="78"/>
    </row>
    <row r="37" spans="1:10" ht="15" customHeight="1" x14ac:dyDescent="0.3">
      <c r="A37" s="15">
        <f>A36+1</f>
        <v>1</v>
      </c>
      <c r="B37" s="52" t="s">
        <v>65</v>
      </c>
      <c r="C37" s="59">
        <v>1.3372956909361151</v>
      </c>
      <c r="D37" s="59">
        <v>293.45603271983634</v>
      </c>
      <c r="E37" s="59">
        <v>159.8130030129974</v>
      </c>
      <c r="F37" s="59">
        <v>46.730964267166186</v>
      </c>
      <c r="G37" s="59">
        <v>0.11674591381872283</v>
      </c>
      <c r="H37" s="9">
        <f t="shared" ref="H37:H54" si="8">SUM(D37:G37)</f>
        <v>500.11674591381865</v>
      </c>
      <c r="I37" s="14">
        <f t="shared" ref="I37:I54" si="9">H37/C37</f>
        <v>373.97618888888655</v>
      </c>
      <c r="J37" s="78"/>
    </row>
    <row r="38" spans="1:10" ht="15" customHeight="1" x14ac:dyDescent="0.3">
      <c r="A38" s="15">
        <f t="shared" ref="A38:A57" si="10">A37+1</f>
        <v>2</v>
      </c>
      <c r="B38" s="53" t="s">
        <v>66</v>
      </c>
      <c r="C38" s="60">
        <v>1.3372956909361151</v>
      </c>
      <c r="D38" s="60">
        <v>3.275304606240733E-2</v>
      </c>
      <c r="E38" s="60">
        <v>3.275304606240733E-2</v>
      </c>
      <c r="F38" s="60">
        <v>3.275304606240733E-2</v>
      </c>
      <c r="G38" s="60">
        <v>500.0184867904934</v>
      </c>
      <c r="H38" s="9">
        <f t="shared" si="8"/>
        <v>500.11674592868064</v>
      </c>
      <c r="I38" s="14">
        <f t="shared" si="9"/>
        <v>373.97618890000001</v>
      </c>
      <c r="J38" s="78"/>
    </row>
    <row r="39" spans="1:10" ht="15" customHeight="1" x14ac:dyDescent="0.3">
      <c r="A39" s="15">
        <f t="shared" si="10"/>
        <v>3</v>
      </c>
      <c r="B39" s="52" t="s">
        <v>68</v>
      </c>
      <c r="C39" s="59">
        <v>1.3372956909361151</v>
      </c>
      <c r="D39" s="59">
        <v>293.4560327198364</v>
      </c>
      <c r="E39" s="59">
        <v>150.46681015956418</v>
      </c>
      <c r="F39" s="59">
        <v>56.077157120599423</v>
      </c>
      <c r="G39" s="59">
        <v>0.11674591381872283</v>
      </c>
      <c r="H39" s="9">
        <f t="shared" si="8"/>
        <v>500.1167459138187</v>
      </c>
      <c r="I39" s="14">
        <f t="shared" si="9"/>
        <v>373.97618888888661</v>
      </c>
      <c r="J39" s="78"/>
    </row>
    <row r="40" spans="1:10" ht="15" customHeight="1" x14ac:dyDescent="0.3">
      <c r="A40" s="15">
        <f t="shared" si="10"/>
        <v>4</v>
      </c>
      <c r="B40" s="53" t="s">
        <v>69</v>
      </c>
      <c r="C40" s="60">
        <v>1.3372956909361151</v>
      </c>
      <c r="D40" s="60">
        <v>3.275304606240733E-2</v>
      </c>
      <c r="E40" s="60">
        <v>3.275304606240733E-2</v>
      </c>
      <c r="F40" s="60">
        <v>3.275304606240733E-2</v>
      </c>
      <c r="G40" s="60">
        <v>500.0184867904934</v>
      </c>
      <c r="H40" s="9">
        <f t="shared" si="8"/>
        <v>500.11674592868064</v>
      </c>
      <c r="I40" s="14">
        <f t="shared" si="9"/>
        <v>373.97618890000001</v>
      </c>
      <c r="J40" s="78"/>
    </row>
    <row r="41" spans="1:10" ht="15.6" customHeight="1" x14ac:dyDescent="0.3">
      <c r="A41" s="15">
        <f t="shared" si="10"/>
        <v>5</v>
      </c>
      <c r="B41" s="52" t="s">
        <v>70</v>
      </c>
      <c r="C41" s="59">
        <v>1.3372956909361151</v>
      </c>
      <c r="D41" s="59">
        <v>293.4560327198364</v>
      </c>
      <c r="E41" s="59">
        <v>136.4475208794143</v>
      </c>
      <c r="F41" s="59">
        <v>70.096446400749272</v>
      </c>
      <c r="G41" s="59">
        <v>0.11674591381872283</v>
      </c>
      <c r="H41" s="9">
        <f t="shared" si="8"/>
        <v>500.1167459138187</v>
      </c>
      <c r="I41" s="14">
        <f t="shared" si="9"/>
        <v>373.97618888888661</v>
      </c>
      <c r="J41" s="78"/>
    </row>
    <row r="42" spans="1:10" ht="15" customHeight="1" x14ac:dyDescent="0.3">
      <c r="A42" s="15">
        <f t="shared" si="10"/>
        <v>6</v>
      </c>
      <c r="B42" s="53" t="s">
        <v>71</v>
      </c>
      <c r="C42" s="60">
        <v>1.3372956909361151</v>
      </c>
      <c r="D42" s="60">
        <v>3.275304606240733E-2</v>
      </c>
      <c r="E42" s="60">
        <v>3.275304606240733E-2</v>
      </c>
      <c r="F42" s="60">
        <v>3.275304606240733E-2</v>
      </c>
      <c r="G42" s="60">
        <v>500.0184867904934</v>
      </c>
      <c r="H42" s="9">
        <f t="shared" si="8"/>
        <v>500.11674592868064</v>
      </c>
      <c r="I42" s="14">
        <f t="shared" si="9"/>
        <v>373.97618890000001</v>
      </c>
      <c r="J42" s="78"/>
    </row>
    <row r="43" spans="1:10" ht="15" customHeight="1" x14ac:dyDescent="0.3">
      <c r="A43" s="15">
        <f t="shared" si="10"/>
        <v>7</v>
      </c>
      <c r="B43" s="52" t="s">
        <v>72</v>
      </c>
      <c r="C43" s="59">
        <v>1.3372956909361151</v>
      </c>
      <c r="D43" s="59">
        <v>344.24263193968466</v>
      </c>
      <c r="E43" s="59">
        <v>100.93896823628864</v>
      </c>
      <c r="F43" s="59">
        <v>54.818399824026677</v>
      </c>
      <c r="G43" s="59">
        <v>0.11674591381872283</v>
      </c>
      <c r="H43" s="9">
        <f t="shared" si="8"/>
        <v>500.1167459138187</v>
      </c>
      <c r="I43" s="14">
        <f t="shared" si="9"/>
        <v>373.97618888888661</v>
      </c>
      <c r="J43" s="78"/>
    </row>
    <row r="44" spans="1:10" ht="15" customHeight="1" x14ac:dyDescent="0.3">
      <c r="A44" s="15">
        <f t="shared" si="10"/>
        <v>8</v>
      </c>
      <c r="B44" s="53" t="s">
        <v>73</v>
      </c>
      <c r="C44" s="60">
        <v>1.3372956909361151</v>
      </c>
      <c r="D44" s="60">
        <v>3.275304606240733E-2</v>
      </c>
      <c r="E44" s="60">
        <v>3.275304606240733E-2</v>
      </c>
      <c r="F44" s="60">
        <v>3.275304606240733E-2</v>
      </c>
      <c r="G44" s="60">
        <v>500.0184867904934</v>
      </c>
      <c r="H44" s="9">
        <f t="shared" si="8"/>
        <v>500.11674592868064</v>
      </c>
      <c r="I44" s="14">
        <f t="shared" si="9"/>
        <v>373.97618890000001</v>
      </c>
      <c r="J44" s="78"/>
    </row>
    <row r="45" spans="1:10" ht="15" customHeight="1" x14ac:dyDescent="0.3">
      <c r="A45" s="15">
        <f t="shared" si="10"/>
        <v>9</v>
      </c>
      <c r="B45" s="52" t="s">
        <v>74</v>
      </c>
      <c r="C45" s="59">
        <v>1.3372956909361151</v>
      </c>
      <c r="D45" s="59">
        <v>344.24263193968466</v>
      </c>
      <c r="E45" s="59">
        <v>89.975288271483294</v>
      </c>
      <c r="F45" s="59">
        <v>65.782079788832007</v>
      </c>
      <c r="G45" s="59">
        <v>0.11674591381872283</v>
      </c>
      <c r="H45" s="9">
        <f t="shared" si="8"/>
        <v>500.11674591381865</v>
      </c>
      <c r="I45" s="14">
        <f t="shared" si="9"/>
        <v>373.97618888888655</v>
      </c>
      <c r="J45" s="78"/>
    </row>
    <row r="46" spans="1:10" ht="15" customHeight="1" x14ac:dyDescent="0.3">
      <c r="A46" s="15">
        <f t="shared" si="10"/>
        <v>10</v>
      </c>
      <c r="B46" s="53" t="s">
        <v>75</v>
      </c>
      <c r="C46" s="60">
        <v>1.3372956909361151</v>
      </c>
      <c r="D46" s="60">
        <v>3.275304606240733E-2</v>
      </c>
      <c r="E46" s="60">
        <v>3.275304606240733E-2</v>
      </c>
      <c r="F46" s="60">
        <v>3.275304606240733E-2</v>
      </c>
      <c r="G46" s="60">
        <v>500.0184867904934</v>
      </c>
      <c r="H46" s="9">
        <f t="shared" si="8"/>
        <v>500.11674592868064</v>
      </c>
      <c r="I46" s="14">
        <f t="shared" si="9"/>
        <v>373.97618890000001</v>
      </c>
      <c r="J46" s="78"/>
    </row>
    <row r="47" spans="1:10" ht="15" customHeight="1" x14ac:dyDescent="0.3">
      <c r="A47" s="15">
        <f t="shared" si="10"/>
        <v>11</v>
      </c>
      <c r="B47" s="52" t="s">
        <v>76</v>
      </c>
      <c r="C47" s="59">
        <v>1.3372956909361151</v>
      </c>
      <c r="D47" s="59">
        <v>344.24263193968466</v>
      </c>
      <c r="E47" s="59">
        <v>73.529768324275295</v>
      </c>
      <c r="F47" s="59">
        <v>82.22759973604002</v>
      </c>
      <c r="G47" s="59">
        <v>0.11674591381872283</v>
      </c>
      <c r="H47" s="9">
        <f t="shared" si="8"/>
        <v>500.1167459138187</v>
      </c>
      <c r="I47" s="14">
        <f t="shared" si="9"/>
        <v>373.97618888888661</v>
      </c>
      <c r="J47" s="78"/>
    </row>
    <row r="48" spans="1:10" ht="15" customHeight="1" x14ac:dyDescent="0.3">
      <c r="A48" s="15">
        <f t="shared" si="10"/>
        <v>12</v>
      </c>
      <c r="B48" s="53" t="s">
        <v>77</v>
      </c>
      <c r="C48" s="60">
        <v>1.3372956909361151</v>
      </c>
      <c r="D48" s="60">
        <v>3.275304606240733E-2</v>
      </c>
      <c r="E48" s="60">
        <v>3.275304606240733E-2</v>
      </c>
      <c r="F48" s="60">
        <v>3.275304606240733E-2</v>
      </c>
      <c r="G48" s="60">
        <v>500.0184867904934</v>
      </c>
      <c r="H48" s="9">
        <f t="shared" si="8"/>
        <v>500.11674592868064</v>
      </c>
      <c r="I48" s="14">
        <f t="shared" si="9"/>
        <v>373.97618890000001</v>
      </c>
      <c r="J48" s="78"/>
    </row>
    <row r="49" spans="1:10" ht="15" customHeight="1" x14ac:dyDescent="0.3">
      <c r="A49" s="15">
        <f t="shared" si="10"/>
        <v>13</v>
      </c>
      <c r="B49" s="52" t="s">
        <v>78</v>
      </c>
      <c r="C49" s="59">
        <v>1.3372956909361151</v>
      </c>
      <c r="D49" s="59">
        <v>395.58924879393521</v>
      </c>
      <c r="E49" s="59">
        <v>41.415736659836583</v>
      </c>
      <c r="F49" s="59">
        <v>62.995014546228163</v>
      </c>
      <c r="G49" s="59">
        <v>0.11674591381872283</v>
      </c>
      <c r="H49" s="9">
        <f t="shared" si="8"/>
        <v>500.11674591381865</v>
      </c>
      <c r="I49" s="14">
        <f t="shared" si="9"/>
        <v>373.97618888888655</v>
      </c>
      <c r="J49" s="78"/>
    </row>
    <row r="50" spans="1:10" ht="15" customHeight="1" x14ac:dyDescent="0.3">
      <c r="A50" s="15">
        <f t="shared" si="10"/>
        <v>14</v>
      </c>
      <c r="B50" s="53" t="s">
        <v>79</v>
      </c>
      <c r="C50" s="60">
        <v>1.3372956909361151</v>
      </c>
      <c r="D50" s="60">
        <v>3.275304606240733E-2</v>
      </c>
      <c r="E50" s="60">
        <v>3.275304606240733E-2</v>
      </c>
      <c r="F50" s="60">
        <v>3.275304606240733E-2</v>
      </c>
      <c r="G50" s="60">
        <v>500.0184867904934</v>
      </c>
      <c r="H50" s="9">
        <f t="shared" si="8"/>
        <v>500.11674592868064</v>
      </c>
      <c r="I50" s="14">
        <f t="shared" si="9"/>
        <v>373.97618890000001</v>
      </c>
      <c r="J50" s="78"/>
    </row>
    <row r="51" spans="1:10" ht="15" customHeight="1" x14ac:dyDescent="0.3">
      <c r="A51" s="15">
        <f t="shared" si="10"/>
        <v>15</v>
      </c>
      <c r="B51" s="52" t="s">
        <v>80</v>
      </c>
      <c r="C51" s="59">
        <v>1.3372956909361151</v>
      </c>
      <c r="D51" s="59">
        <v>395.58924879393521</v>
      </c>
      <c r="E51" s="59">
        <v>28.816733750590952</v>
      </c>
      <c r="F51" s="59">
        <v>75.594017455473804</v>
      </c>
      <c r="G51" s="59">
        <v>0.11674591381872283</v>
      </c>
      <c r="H51" s="9">
        <f t="shared" si="8"/>
        <v>500.1167459138187</v>
      </c>
      <c r="I51" s="14">
        <f t="shared" si="9"/>
        <v>373.97618888888661</v>
      </c>
      <c r="J51" s="78"/>
    </row>
    <row r="52" spans="1:10" ht="15" customHeight="1" x14ac:dyDescent="0.3">
      <c r="A52" s="15">
        <f t="shared" si="10"/>
        <v>16</v>
      </c>
      <c r="B52" s="53" t="s">
        <v>81</v>
      </c>
      <c r="C52" s="60">
        <v>1.3372956909361151</v>
      </c>
      <c r="D52" s="60">
        <v>3.275304606240733E-2</v>
      </c>
      <c r="E52" s="60">
        <v>3.275304606240733E-2</v>
      </c>
      <c r="F52" s="60">
        <v>3.275304606240733E-2</v>
      </c>
      <c r="G52" s="60">
        <v>500.0184867904934</v>
      </c>
      <c r="H52" s="9">
        <f t="shared" si="8"/>
        <v>500.11674592868064</v>
      </c>
      <c r="I52" s="14">
        <f t="shared" si="9"/>
        <v>373.97618890000001</v>
      </c>
      <c r="J52" s="78"/>
    </row>
    <row r="53" spans="1:10" ht="15" customHeight="1" x14ac:dyDescent="0.3">
      <c r="A53" s="15">
        <f t="shared" si="10"/>
        <v>17</v>
      </c>
      <c r="B53" s="52" t="s">
        <v>82</v>
      </c>
      <c r="C53" s="59">
        <v>1.3372956909361151</v>
      </c>
      <c r="D53" s="59">
        <v>395.58924879393533</v>
      </c>
      <c r="E53" s="59">
        <v>9.9182293867225084</v>
      </c>
      <c r="F53" s="59">
        <v>94.492521819342258</v>
      </c>
      <c r="G53" s="59">
        <v>0.11674591381872283</v>
      </c>
      <c r="H53" s="9">
        <f t="shared" si="8"/>
        <v>500.11674591381876</v>
      </c>
      <c r="I53" s="14">
        <f t="shared" si="9"/>
        <v>373.97618888888667</v>
      </c>
      <c r="J53" s="78"/>
    </row>
    <row r="54" spans="1:10" ht="15" customHeight="1" x14ac:dyDescent="0.3">
      <c r="A54" s="15">
        <f t="shared" si="10"/>
        <v>18</v>
      </c>
      <c r="B54" s="53" t="s">
        <v>83</v>
      </c>
      <c r="C54" s="60">
        <v>1.3372956909361151</v>
      </c>
      <c r="D54" s="60">
        <v>3.275304606240733E-2</v>
      </c>
      <c r="E54" s="60">
        <v>3.275304606240733E-2</v>
      </c>
      <c r="F54" s="60">
        <v>3.275304606240733E-2</v>
      </c>
      <c r="G54" s="60">
        <v>500.0184867904934</v>
      </c>
      <c r="H54" s="9">
        <f t="shared" si="8"/>
        <v>500.11674592868064</v>
      </c>
      <c r="I54" s="14">
        <f t="shared" si="9"/>
        <v>373.97618890000001</v>
      </c>
      <c r="J54" s="78"/>
    </row>
    <row r="55" spans="1:10" ht="15" customHeight="1" x14ac:dyDescent="0.3">
      <c r="A55" s="15">
        <f t="shared" si="10"/>
        <v>19</v>
      </c>
      <c r="B55" s="66" t="s">
        <v>89</v>
      </c>
      <c r="C55" s="59">
        <v>1.3372956909361151</v>
      </c>
      <c r="D55" s="59">
        <v>0</v>
      </c>
      <c r="E55" s="59">
        <f>373.9761889*C55-G55</f>
        <v>500.00000001486194</v>
      </c>
      <c r="F55" s="59">
        <v>0</v>
      </c>
      <c r="G55" s="59">
        <f>1.2*C55*G5</f>
        <v>0.11674591381872283</v>
      </c>
      <c r="H55" s="9">
        <f t="shared" ref="H55" si="11">SUM(D55:G55)</f>
        <v>500.11674592868064</v>
      </c>
      <c r="I55" s="14">
        <f t="shared" ref="I55" si="12">H55/C55</f>
        <v>373.97618890000001</v>
      </c>
      <c r="J55" s="78"/>
    </row>
    <row r="56" spans="1:10" ht="15" customHeight="1" x14ac:dyDescent="0.3">
      <c r="A56" s="15">
        <f t="shared" si="10"/>
        <v>20</v>
      </c>
      <c r="B56" s="61" t="s">
        <v>52</v>
      </c>
      <c r="C56" s="54">
        <f>'Timing Calculation'!$F$27</f>
        <v>7.5334323922732667</v>
      </c>
      <c r="D56" s="54">
        <v>0</v>
      </c>
      <c r="E56" s="54">
        <f>1.2*C56*E5</f>
        <v>0.18450882615155684</v>
      </c>
      <c r="F56" s="54">
        <v>0</v>
      </c>
      <c r="G56" s="54">
        <f>373.9761889*C56-E56</f>
        <v>2817.1398265720145</v>
      </c>
      <c r="H56" s="9">
        <f t="shared" ref="H56:H57" si="13">SUM(D56:G56)</f>
        <v>2817.3243353981661</v>
      </c>
      <c r="I56" s="14">
        <f t="shared" ref="I56:I57" si="14">H56/C56</f>
        <v>373.97618890000001</v>
      </c>
      <c r="J56" s="78"/>
    </row>
    <row r="57" spans="1:10" ht="15" customHeight="1" thickBot="1" x14ac:dyDescent="0.35">
      <c r="A57" s="16">
        <f t="shared" si="10"/>
        <v>21</v>
      </c>
      <c r="B57" s="62" t="s">
        <v>53</v>
      </c>
      <c r="C57" s="62">
        <f>G57/373.9761889</f>
        <v>40.109505485149882</v>
      </c>
      <c r="D57" s="62">
        <v>0</v>
      </c>
      <c r="E57" s="62">
        <v>0</v>
      </c>
      <c r="F57" s="62">
        <v>0</v>
      </c>
      <c r="G57" s="62">
        <f>15000</f>
        <v>15000</v>
      </c>
      <c r="H57" s="17">
        <f t="shared" si="13"/>
        <v>15000</v>
      </c>
      <c r="I57" s="63">
        <f t="shared" si="14"/>
        <v>373.97618890000007</v>
      </c>
      <c r="J57" s="79"/>
    </row>
    <row r="58" spans="1:10" ht="1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5" customHeight="1" thickBo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5" customHeight="1" x14ac:dyDescent="0.3">
      <c r="A61" s="10"/>
      <c r="B61" s="11"/>
      <c r="C61" s="11"/>
      <c r="D61" s="11" t="s">
        <v>20</v>
      </c>
      <c r="E61" s="11" t="s">
        <v>21</v>
      </c>
      <c r="F61" s="11" t="s">
        <v>19</v>
      </c>
      <c r="G61" s="11" t="s">
        <v>24</v>
      </c>
      <c r="H61" s="11" t="s">
        <v>13</v>
      </c>
      <c r="I61" s="12" t="s">
        <v>13</v>
      </c>
      <c r="J61" s="77" t="s">
        <v>86</v>
      </c>
    </row>
    <row r="62" spans="1:10" ht="15" customHeight="1" x14ac:dyDescent="0.3">
      <c r="A62" s="13" t="s">
        <v>22</v>
      </c>
      <c r="B62" s="9" t="s">
        <v>0</v>
      </c>
      <c r="C62" s="9" t="s">
        <v>14</v>
      </c>
      <c r="D62" s="9" t="s">
        <v>1</v>
      </c>
      <c r="E62" s="52" t="s">
        <v>48</v>
      </c>
      <c r="F62" s="9" t="s">
        <v>2</v>
      </c>
      <c r="G62" s="9" t="s">
        <v>15</v>
      </c>
      <c r="H62" s="9" t="s">
        <v>9</v>
      </c>
      <c r="I62" s="14" t="s">
        <v>8</v>
      </c>
      <c r="J62" s="78"/>
    </row>
    <row r="63" spans="1:10" ht="15" customHeight="1" x14ac:dyDescent="0.3">
      <c r="A63" s="13">
        <f>0</f>
        <v>0</v>
      </c>
      <c r="B63" s="9" t="s">
        <v>51</v>
      </c>
      <c r="C63" s="9">
        <f>5/60</f>
        <v>8.3333333333333329E-2</v>
      </c>
      <c r="D63" s="9">
        <f>$D$5*1.2*C63</f>
        <v>2.0409999999999998E-3</v>
      </c>
      <c r="E63" s="9">
        <f>$E$5*1.2*C63</f>
        <v>2.0409999999999998E-3</v>
      </c>
      <c r="F63" s="9">
        <f>$F$5*1.2*C63</f>
        <v>2.0409999999999998E-3</v>
      </c>
      <c r="G63" s="9">
        <f>1.2*$G$5*C63</f>
        <v>7.2749999999999985E-3</v>
      </c>
      <c r="H63" s="9">
        <f>SUM(D63:G63)</f>
        <v>1.3397999999999998E-2</v>
      </c>
      <c r="I63" s="14">
        <f>H63/C63</f>
        <v>0.160776</v>
      </c>
      <c r="J63" s="78"/>
    </row>
    <row r="64" spans="1:10" ht="15" customHeight="1" x14ac:dyDescent="0.3">
      <c r="A64" s="15">
        <f>A63+1</f>
        <v>1</v>
      </c>
      <c r="B64" s="52" t="s">
        <v>65</v>
      </c>
      <c r="C64" s="59">
        <v>2.6745913818722302</v>
      </c>
      <c r="D64" s="59">
        <v>293.45603271983634</v>
      </c>
      <c r="E64" s="59">
        <v>159.8130030129974</v>
      </c>
      <c r="F64" s="59">
        <v>46.730964267166186</v>
      </c>
      <c r="G64" s="59">
        <v>0.23349182763744566</v>
      </c>
      <c r="H64" s="9">
        <f t="shared" ref="H64:H81" si="15">SUM(D64:G64)</f>
        <v>500.23349182763741</v>
      </c>
      <c r="I64" s="14">
        <f t="shared" ref="I64:I81" si="16">H64/C64</f>
        <v>187.03174444444329</v>
      </c>
      <c r="J64" s="78"/>
    </row>
    <row r="65" spans="1:10" ht="15" customHeight="1" x14ac:dyDescent="0.3">
      <c r="A65" s="15">
        <f t="shared" ref="A65:A84" si="17">A64+1</f>
        <v>2</v>
      </c>
      <c r="B65" s="53" t="s">
        <v>66</v>
      </c>
      <c r="C65" s="60">
        <v>2.6745913818722302</v>
      </c>
      <c r="D65" s="60">
        <v>6.550609212481466E-2</v>
      </c>
      <c r="E65" s="60">
        <v>6.550609212481466E-2</v>
      </c>
      <c r="F65" s="60">
        <v>6.550609212481466E-2</v>
      </c>
      <c r="G65" s="60">
        <v>500.03697343239537</v>
      </c>
      <c r="H65" s="9">
        <f t="shared" si="15"/>
        <v>500.2334917087698</v>
      </c>
      <c r="I65" s="14">
        <f t="shared" si="16"/>
        <v>187.03174440000001</v>
      </c>
      <c r="J65" s="78"/>
    </row>
    <row r="66" spans="1:10" ht="15" customHeight="1" x14ac:dyDescent="0.3">
      <c r="A66" s="15">
        <f t="shared" si="17"/>
        <v>3</v>
      </c>
      <c r="B66" s="52" t="s">
        <v>68</v>
      </c>
      <c r="C66" s="59">
        <v>2.6745913818722302</v>
      </c>
      <c r="D66" s="59">
        <v>293.4560327198364</v>
      </c>
      <c r="E66" s="59">
        <v>150.46681015956418</v>
      </c>
      <c r="F66" s="59">
        <v>56.077157120599423</v>
      </c>
      <c r="G66" s="59">
        <v>0.23349182763744566</v>
      </c>
      <c r="H66" s="9">
        <f t="shared" si="15"/>
        <v>500.23349182763747</v>
      </c>
      <c r="I66" s="14">
        <f t="shared" si="16"/>
        <v>187.03174444444332</v>
      </c>
      <c r="J66" s="78"/>
    </row>
    <row r="67" spans="1:10" ht="15" customHeight="1" x14ac:dyDescent="0.3">
      <c r="A67" s="15">
        <f t="shared" si="17"/>
        <v>4</v>
      </c>
      <c r="B67" s="53" t="s">
        <v>69</v>
      </c>
      <c r="C67" s="60">
        <v>2.6745913818722302</v>
      </c>
      <c r="D67" s="60">
        <v>6.550609212481466E-2</v>
      </c>
      <c r="E67" s="60">
        <v>6.550609212481466E-2</v>
      </c>
      <c r="F67" s="60">
        <v>6.550609212481466E-2</v>
      </c>
      <c r="G67" s="60">
        <v>500.03697343239537</v>
      </c>
      <c r="H67" s="9">
        <f t="shared" si="15"/>
        <v>500.2334917087698</v>
      </c>
      <c r="I67" s="14">
        <f t="shared" si="16"/>
        <v>187.03174440000001</v>
      </c>
      <c r="J67" s="78"/>
    </row>
    <row r="68" spans="1:10" ht="15" customHeight="1" x14ac:dyDescent="0.3">
      <c r="A68" s="15">
        <f t="shared" si="17"/>
        <v>5</v>
      </c>
      <c r="B68" s="52" t="s">
        <v>70</v>
      </c>
      <c r="C68" s="59">
        <v>2.6745913818722302</v>
      </c>
      <c r="D68" s="59">
        <v>293.4560327198364</v>
      </c>
      <c r="E68" s="59">
        <v>136.4475208794143</v>
      </c>
      <c r="F68" s="59">
        <v>70.096446400749272</v>
      </c>
      <c r="G68" s="59">
        <v>0.23349182763744566</v>
      </c>
      <c r="H68" s="9">
        <f t="shared" si="15"/>
        <v>500.23349182763747</v>
      </c>
      <c r="I68" s="14">
        <f t="shared" si="16"/>
        <v>187.03174444444332</v>
      </c>
      <c r="J68" s="78"/>
    </row>
    <row r="69" spans="1:10" ht="15" customHeight="1" x14ac:dyDescent="0.3">
      <c r="A69" s="15">
        <f t="shared" si="17"/>
        <v>6</v>
      </c>
      <c r="B69" s="53" t="s">
        <v>71</v>
      </c>
      <c r="C69" s="60">
        <v>2.6745913818722302</v>
      </c>
      <c r="D69" s="60">
        <v>6.550609212481466E-2</v>
      </c>
      <c r="E69" s="60">
        <v>6.550609212481466E-2</v>
      </c>
      <c r="F69" s="60">
        <v>6.550609212481466E-2</v>
      </c>
      <c r="G69" s="60">
        <v>500.03697343239537</v>
      </c>
      <c r="H69" s="9">
        <f t="shared" si="15"/>
        <v>500.2334917087698</v>
      </c>
      <c r="I69" s="14">
        <f t="shared" si="16"/>
        <v>187.03174440000001</v>
      </c>
      <c r="J69" s="78"/>
    </row>
    <row r="70" spans="1:10" ht="15" customHeight="1" x14ac:dyDescent="0.3">
      <c r="A70" s="15">
        <f t="shared" si="17"/>
        <v>7</v>
      </c>
      <c r="B70" s="52" t="s">
        <v>72</v>
      </c>
      <c r="C70" s="59">
        <v>2.6745913818722302</v>
      </c>
      <c r="D70" s="59">
        <v>344.24263193968466</v>
      </c>
      <c r="E70" s="59">
        <v>100.93896823628864</v>
      </c>
      <c r="F70" s="59">
        <v>54.818399824026677</v>
      </c>
      <c r="G70" s="59">
        <v>0.23349182763744566</v>
      </c>
      <c r="H70" s="9">
        <f t="shared" si="15"/>
        <v>500.23349182763747</v>
      </c>
      <c r="I70" s="14">
        <f t="shared" si="16"/>
        <v>187.03174444444332</v>
      </c>
      <c r="J70" s="78"/>
    </row>
    <row r="71" spans="1:10" ht="15" customHeight="1" x14ac:dyDescent="0.3">
      <c r="A71" s="15">
        <f t="shared" si="17"/>
        <v>8</v>
      </c>
      <c r="B71" s="53" t="s">
        <v>73</v>
      </c>
      <c r="C71" s="60">
        <v>2.6745913818722302</v>
      </c>
      <c r="D71" s="60">
        <v>6.550609212481466E-2</v>
      </c>
      <c r="E71" s="60">
        <v>6.550609212481466E-2</v>
      </c>
      <c r="F71" s="60">
        <v>6.550609212481466E-2</v>
      </c>
      <c r="G71" s="60">
        <v>500.03697343239537</v>
      </c>
      <c r="H71" s="9">
        <f t="shared" si="15"/>
        <v>500.2334917087698</v>
      </c>
      <c r="I71" s="14">
        <f t="shared" si="16"/>
        <v>187.03174440000001</v>
      </c>
      <c r="J71" s="78"/>
    </row>
    <row r="72" spans="1:10" ht="15" customHeight="1" x14ac:dyDescent="0.3">
      <c r="A72" s="15">
        <f t="shared" si="17"/>
        <v>9</v>
      </c>
      <c r="B72" s="52" t="s">
        <v>74</v>
      </c>
      <c r="C72" s="59">
        <v>2.6745913818722302</v>
      </c>
      <c r="D72" s="59">
        <v>344.24263193968466</v>
      </c>
      <c r="E72" s="59">
        <v>89.975288271483294</v>
      </c>
      <c r="F72" s="59">
        <v>65.782079788832007</v>
      </c>
      <c r="G72" s="59">
        <v>0.23349182763744566</v>
      </c>
      <c r="H72" s="9">
        <f t="shared" si="15"/>
        <v>500.23349182763741</v>
      </c>
      <c r="I72" s="14">
        <f t="shared" si="16"/>
        <v>187.03174444444329</v>
      </c>
      <c r="J72" s="78"/>
    </row>
    <row r="73" spans="1:10" ht="15" customHeight="1" x14ac:dyDescent="0.3">
      <c r="A73" s="15">
        <f t="shared" si="17"/>
        <v>10</v>
      </c>
      <c r="B73" s="53" t="s">
        <v>75</v>
      </c>
      <c r="C73" s="60">
        <v>2.6745913818722302</v>
      </c>
      <c r="D73" s="60">
        <v>6.550609212481466E-2</v>
      </c>
      <c r="E73" s="60">
        <v>6.550609212481466E-2</v>
      </c>
      <c r="F73" s="60">
        <v>6.550609212481466E-2</v>
      </c>
      <c r="G73" s="60">
        <v>500.03697343239537</v>
      </c>
      <c r="H73" s="9">
        <f t="shared" si="15"/>
        <v>500.2334917087698</v>
      </c>
      <c r="I73" s="14">
        <f t="shared" si="16"/>
        <v>187.03174440000001</v>
      </c>
      <c r="J73" s="78"/>
    </row>
    <row r="74" spans="1:10" x14ac:dyDescent="0.3">
      <c r="A74" s="15">
        <f t="shared" si="17"/>
        <v>11</v>
      </c>
      <c r="B74" s="52" t="s">
        <v>76</v>
      </c>
      <c r="C74" s="59">
        <v>2.6745913818722302</v>
      </c>
      <c r="D74" s="59">
        <v>344.24263193968466</v>
      </c>
      <c r="E74" s="59">
        <v>73.529768324275295</v>
      </c>
      <c r="F74" s="59">
        <v>82.22759973604002</v>
      </c>
      <c r="G74" s="59">
        <v>0.23349182763744566</v>
      </c>
      <c r="H74" s="9">
        <f t="shared" si="15"/>
        <v>500.23349182763747</v>
      </c>
      <c r="I74" s="14">
        <f t="shared" si="16"/>
        <v>187.03174444444332</v>
      </c>
      <c r="J74" s="78"/>
    </row>
    <row r="75" spans="1:10" x14ac:dyDescent="0.3">
      <c r="A75" s="15">
        <f t="shared" si="17"/>
        <v>12</v>
      </c>
      <c r="B75" s="53" t="s">
        <v>77</v>
      </c>
      <c r="C75" s="60">
        <v>2.6745913818722302</v>
      </c>
      <c r="D75" s="60">
        <v>6.550609212481466E-2</v>
      </c>
      <c r="E75" s="60">
        <v>6.550609212481466E-2</v>
      </c>
      <c r="F75" s="60">
        <v>6.550609212481466E-2</v>
      </c>
      <c r="G75" s="60">
        <v>500.03697343239537</v>
      </c>
      <c r="H75" s="9">
        <f t="shared" si="15"/>
        <v>500.2334917087698</v>
      </c>
      <c r="I75" s="14">
        <f t="shared" si="16"/>
        <v>187.03174440000001</v>
      </c>
      <c r="J75" s="78"/>
    </row>
    <row r="76" spans="1:10" ht="15" customHeight="1" x14ac:dyDescent="0.3">
      <c r="A76" s="15">
        <f t="shared" si="17"/>
        <v>13</v>
      </c>
      <c r="B76" s="52" t="s">
        <v>78</v>
      </c>
      <c r="C76" s="59">
        <v>2.6745913818722302</v>
      </c>
      <c r="D76" s="59">
        <v>395.58924879393521</v>
      </c>
      <c r="E76" s="59">
        <v>41.415736659836583</v>
      </c>
      <c r="F76" s="59">
        <v>62.995014546228163</v>
      </c>
      <c r="G76" s="59">
        <v>0.23349182763744566</v>
      </c>
      <c r="H76" s="9">
        <f t="shared" si="15"/>
        <v>500.23349182763741</v>
      </c>
      <c r="I76" s="14">
        <f t="shared" si="16"/>
        <v>187.03174444444329</v>
      </c>
      <c r="J76" s="78"/>
    </row>
    <row r="77" spans="1:10" ht="15" customHeight="1" x14ac:dyDescent="0.3">
      <c r="A77" s="15">
        <f t="shared" si="17"/>
        <v>14</v>
      </c>
      <c r="B77" s="53" t="s">
        <v>79</v>
      </c>
      <c r="C77" s="60">
        <v>2.6745913818722302</v>
      </c>
      <c r="D77" s="60">
        <v>6.550609212481466E-2</v>
      </c>
      <c r="E77" s="60">
        <v>6.550609212481466E-2</v>
      </c>
      <c r="F77" s="60">
        <v>6.550609212481466E-2</v>
      </c>
      <c r="G77" s="60">
        <v>500.03697343239537</v>
      </c>
      <c r="H77" s="9">
        <f t="shared" si="15"/>
        <v>500.2334917087698</v>
      </c>
      <c r="I77" s="14">
        <f t="shared" si="16"/>
        <v>187.03174440000001</v>
      </c>
      <c r="J77" s="78"/>
    </row>
    <row r="78" spans="1:10" ht="15" customHeight="1" x14ac:dyDescent="0.3">
      <c r="A78" s="15">
        <f t="shared" si="17"/>
        <v>15</v>
      </c>
      <c r="B78" s="52" t="s">
        <v>80</v>
      </c>
      <c r="C78" s="59">
        <v>2.6745913818722302</v>
      </c>
      <c r="D78" s="59">
        <v>395.58924879393521</v>
      </c>
      <c r="E78" s="59">
        <v>28.816733750590952</v>
      </c>
      <c r="F78" s="59">
        <v>75.594017455473804</v>
      </c>
      <c r="G78" s="59">
        <v>0.23349182763744566</v>
      </c>
      <c r="H78" s="9">
        <f t="shared" si="15"/>
        <v>500.23349182763747</v>
      </c>
      <c r="I78" s="14">
        <f t="shared" si="16"/>
        <v>187.03174444444332</v>
      </c>
      <c r="J78" s="78"/>
    </row>
    <row r="79" spans="1:10" ht="15" customHeight="1" x14ac:dyDescent="0.3">
      <c r="A79" s="15">
        <f t="shared" si="17"/>
        <v>16</v>
      </c>
      <c r="B79" s="53" t="s">
        <v>81</v>
      </c>
      <c r="C79" s="60">
        <v>2.6745913818722302</v>
      </c>
      <c r="D79" s="60">
        <v>6.550609212481466E-2</v>
      </c>
      <c r="E79" s="60">
        <v>6.550609212481466E-2</v>
      </c>
      <c r="F79" s="60">
        <v>6.550609212481466E-2</v>
      </c>
      <c r="G79" s="60">
        <v>500.03697343239537</v>
      </c>
      <c r="H79" s="9">
        <f t="shared" si="15"/>
        <v>500.2334917087698</v>
      </c>
      <c r="I79" s="14">
        <f t="shared" si="16"/>
        <v>187.03174440000001</v>
      </c>
      <c r="J79" s="78"/>
    </row>
    <row r="80" spans="1:10" ht="15" customHeight="1" x14ac:dyDescent="0.3">
      <c r="A80" s="15">
        <f t="shared" si="17"/>
        <v>17</v>
      </c>
      <c r="B80" s="52" t="s">
        <v>82</v>
      </c>
      <c r="C80" s="59">
        <v>2.6745913818722302</v>
      </c>
      <c r="D80" s="59">
        <v>395.58924879393533</v>
      </c>
      <c r="E80" s="59">
        <v>9.9182293867225084</v>
      </c>
      <c r="F80" s="59">
        <v>94.492521819342258</v>
      </c>
      <c r="G80" s="59">
        <v>0.23349182763744566</v>
      </c>
      <c r="H80" s="9">
        <f t="shared" si="15"/>
        <v>500.23349182763752</v>
      </c>
      <c r="I80" s="14">
        <f t="shared" si="16"/>
        <v>187.03174444444335</v>
      </c>
      <c r="J80" s="78"/>
    </row>
    <row r="81" spans="1:10" ht="15" customHeight="1" x14ac:dyDescent="0.3">
      <c r="A81" s="15">
        <f t="shared" si="17"/>
        <v>18</v>
      </c>
      <c r="B81" s="53" t="s">
        <v>83</v>
      </c>
      <c r="C81" s="60">
        <v>2.6745913818722302</v>
      </c>
      <c r="D81" s="60">
        <v>6.550609212481466E-2</v>
      </c>
      <c r="E81" s="60">
        <v>6.550609212481466E-2</v>
      </c>
      <c r="F81" s="60">
        <v>6.550609212481466E-2</v>
      </c>
      <c r="G81" s="60">
        <v>500.03697343239537</v>
      </c>
      <c r="H81" s="9">
        <f t="shared" si="15"/>
        <v>500.2334917087698</v>
      </c>
      <c r="I81" s="14">
        <f t="shared" si="16"/>
        <v>187.03174440000001</v>
      </c>
      <c r="J81" s="78"/>
    </row>
    <row r="82" spans="1:10" ht="15" customHeight="1" x14ac:dyDescent="0.3">
      <c r="A82" s="15">
        <f t="shared" si="17"/>
        <v>19</v>
      </c>
      <c r="B82" s="66" t="s">
        <v>89</v>
      </c>
      <c r="C82" s="59">
        <v>2.6745913818722302</v>
      </c>
      <c r="D82" s="59">
        <v>0</v>
      </c>
      <c r="E82" s="59">
        <f>187.0317444*C82-G82</f>
        <v>499.99999988113234</v>
      </c>
      <c r="F82" s="59">
        <v>0</v>
      </c>
      <c r="G82" s="59">
        <f>1.2*C82*G5</f>
        <v>0.23349182763744566</v>
      </c>
      <c r="H82" s="9">
        <f t="shared" ref="H82" si="18">SUM(D82:G82)</f>
        <v>500.2334917087698</v>
      </c>
      <c r="I82" s="14">
        <f t="shared" ref="I82" si="19">H82/C82</f>
        <v>187.03174440000001</v>
      </c>
      <c r="J82" s="78"/>
    </row>
    <row r="83" spans="1:10" ht="15" customHeight="1" x14ac:dyDescent="0.3">
      <c r="A83" s="15">
        <f t="shared" si="17"/>
        <v>20</v>
      </c>
      <c r="B83" s="61" t="s">
        <v>52</v>
      </c>
      <c r="C83" s="54">
        <f>'Timing Calculation'!$F$27</f>
        <v>7.5334323922732667</v>
      </c>
      <c r="D83" s="54">
        <v>0</v>
      </c>
      <c r="E83" s="54">
        <f>1.2*C83*E5</f>
        <v>0.18450882615155684</v>
      </c>
      <c r="F83" s="54">
        <v>0</v>
      </c>
      <c r="G83" s="54">
        <f>187.0317444*C83-E83</f>
        <v>1408.8064928201825</v>
      </c>
      <c r="H83" s="9">
        <f t="shared" ref="H83:H84" si="20">SUM(D83:G83)</f>
        <v>1408.9910016463341</v>
      </c>
      <c r="I83" s="14">
        <f t="shared" ref="I83:I84" si="21">H83/C83</f>
        <v>187.03174439999998</v>
      </c>
      <c r="J83" s="78"/>
    </row>
    <row r="84" spans="1:10" ht="15" customHeight="1" thickBot="1" x14ac:dyDescent="0.35">
      <c r="A84" s="16">
        <f t="shared" si="17"/>
        <v>21</v>
      </c>
      <c r="B84" s="62" t="s">
        <v>53</v>
      </c>
      <c r="C84" s="62">
        <f>G84/187.0317444</f>
        <v>80.200289251004818</v>
      </c>
      <c r="D84" s="62">
        <v>0</v>
      </c>
      <c r="E84" s="62">
        <v>0</v>
      </c>
      <c r="F84" s="62">
        <v>0</v>
      </c>
      <c r="G84" s="62">
        <f>15000</f>
        <v>15000</v>
      </c>
      <c r="H84" s="17">
        <f t="shared" si="20"/>
        <v>15000</v>
      </c>
      <c r="I84" s="63">
        <f t="shared" si="21"/>
        <v>187.03174439999998</v>
      </c>
      <c r="J84" s="79"/>
    </row>
    <row r="85" spans="1:10" ht="1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5.6" thickBo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">
      <c r="A88" s="10"/>
      <c r="B88" s="11"/>
      <c r="C88" s="11"/>
      <c r="D88" s="11" t="s">
        <v>20</v>
      </c>
      <c r="E88" s="11" t="s">
        <v>21</v>
      </c>
      <c r="F88" s="11" t="s">
        <v>19</v>
      </c>
      <c r="G88" s="11" t="s">
        <v>24</v>
      </c>
      <c r="H88" s="11" t="s">
        <v>13</v>
      </c>
      <c r="I88" s="12" t="s">
        <v>13</v>
      </c>
      <c r="J88" s="77" t="s">
        <v>87</v>
      </c>
    </row>
    <row r="89" spans="1:10" x14ac:dyDescent="0.3">
      <c r="A89" s="13" t="s">
        <v>22</v>
      </c>
      <c r="B89" s="9" t="s">
        <v>0</v>
      </c>
      <c r="C89" s="9" t="s">
        <v>14</v>
      </c>
      <c r="D89" s="9" t="s">
        <v>1</v>
      </c>
      <c r="E89" s="52" t="s">
        <v>48</v>
      </c>
      <c r="F89" s="9" t="s">
        <v>2</v>
      </c>
      <c r="G89" s="9" t="s">
        <v>15</v>
      </c>
      <c r="H89" s="9" t="s">
        <v>9</v>
      </c>
      <c r="I89" s="14" t="s">
        <v>8</v>
      </c>
      <c r="J89" s="78"/>
    </row>
    <row r="90" spans="1:10" x14ac:dyDescent="0.3">
      <c r="A90" s="13">
        <f>0</f>
        <v>0</v>
      </c>
      <c r="B90" s="9" t="s">
        <v>51</v>
      </c>
      <c r="C90" s="9">
        <f>5/60</f>
        <v>8.3333333333333329E-2</v>
      </c>
      <c r="D90" s="9">
        <f>$D$5*1.2*C90</f>
        <v>2.0409999999999998E-3</v>
      </c>
      <c r="E90" s="9">
        <f>$E$5*1.2*C90</f>
        <v>2.0409999999999998E-3</v>
      </c>
      <c r="F90" s="9">
        <f>$F$5*1.2*C90</f>
        <v>2.0409999999999998E-3</v>
      </c>
      <c r="G90" s="9">
        <f>1.2*$G$5*C90</f>
        <v>7.2749999999999985E-3</v>
      </c>
      <c r="H90" s="9">
        <f>SUM(D90:G90)</f>
        <v>1.3397999999999998E-2</v>
      </c>
      <c r="I90" s="14">
        <f>H90/C90</f>
        <v>0.160776</v>
      </c>
      <c r="J90" s="78"/>
    </row>
    <row r="91" spans="1:10" x14ac:dyDescent="0.3">
      <c r="A91" s="15">
        <f>A90+1</f>
        <v>1</v>
      </c>
      <c r="B91" s="52" t="s">
        <v>65</v>
      </c>
      <c r="C91" s="59">
        <v>4.0118870728083449</v>
      </c>
      <c r="D91" s="59">
        <v>293.45603271983634</v>
      </c>
      <c r="E91" s="59">
        <v>159.8130030129974</v>
      </c>
      <c r="F91" s="59">
        <v>46.730964267166186</v>
      </c>
      <c r="G91" s="59">
        <v>0.35023774145616848</v>
      </c>
      <c r="H91" s="9">
        <f t="shared" ref="H91:H108" si="22">SUM(D91:G91)</f>
        <v>500.35023774145611</v>
      </c>
      <c r="I91" s="14">
        <f t="shared" ref="I91:I108" si="23">H91/C91</f>
        <v>124.71692962962886</v>
      </c>
      <c r="J91" s="78"/>
    </row>
    <row r="92" spans="1:10" x14ac:dyDescent="0.3">
      <c r="A92" s="15">
        <f t="shared" ref="A92:A111" si="24">A91+1</f>
        <v>2</v>
      </c>
      <c r="B92" s="53" t="s">
        <v>66</v>
      </c>
      <c r="C92" s="60">
        <v>4.0118870728083449</v>
      </c>
      <c r="D92" s="60">
        <v>9.8259138187221984E-2</v>
      </c>
      <c r="E92" s="60">
        <v>9.8259138187221984E-2</v>
      </c>
      <c r="F92" s="60">
        <v>9.8259138187221984E-2</v>
      </c>
      <c r="G92" s="60">
        <v>500.05546020802677</v>
      </c>
      <c r="H92" s="9">
        <f t="shared" si="22"/>
        <v>500.35023762258845</v>
      </c>
      <c r="I92" s="14">
        <f t="shared" si="23"/>
        <v>124.7169296</v>
      </c>
      <c r="J92" s="78"/>
    </row>
    <row r="93" spans="1:10" x14ac:dyDescent="0.3">
      <c r="A93" s="15">
        <f t="shared" si="24"/>
        <v>3</v>
      </c>
      <c r="B93" s="52" t="s">
        <v>68</v>
      </c>
      <c r="C93" s="59">
        <v>4.0118870728083449</v>
      </c>
      <c r="D93" s="59">
        <v>293.4560327198364</v>
      </c>
      <c r="E93" s="59">
        <v>150.46681015956418</v>
      </c>
      <c r="F93" s="59">
        <v>56.077157120599423</v>
      </c>
      <c r="G93" s="59">
        <v>0.35023774145616848</v>
      </c>
      <c r="H93" s="9">
        <f t="shared" si="22"/>
        <v>500.35023774145617</v>
      </c>
      <c r="I93" s="14">
        <f t="shared" si="23"/>
        <v>124.71692962962888</v>
      </c>
      <c r="J93" s="78"/>
    </row>
    <row r="94" spans="1:10" x14ac:dyDescent="0.3">
      <c r="A94" s="15">
        <f t="shared" si="24"/>
        <v>4</v>
      </c>
      <c r="B94" s="53" t="s">
        <v>69</v>
      </c>
      <c r="C94" s="60">
        <v>4.0118870728083449</v>
      </c>
      <c r="D94" s="60">
        <v>9.8259138187221984E-2</v>
      </c>
      <c r="E94" s="60">
        <v>9.8259138187221984E-2</v>
      </c>
      <c r="F94" s="60">
        <v>9.8259138187221984E-2</v>
      </c>
      <c r="G94" s="60">
        <v>500.05546020802677</v>
      </c>
      <c r="H94" s="9">
        <f t="shared" si="22"/>
        <v>500.35023762258845</v>
      </c>
      <c r="I94" s="14">
        <f t="shared" si="23"/>
        <v>124.7169296</v>
      </c>
      <c r="J94" s="78"/>
    </row>
    <row r="95" spans="1:10" x14ac:dyDescent="0.3">
      <c r="A95" s="15">
        <f t="shared" si="24"/>
        <v>5</v>
      </c>
      <c r="B95" s="52" t="s">
        <v>70</v>
      </c>
      <c r="C95" s="59">
        <v>4.0118870728083449</v>
      </c>
      <c r="D95" s="59">
        <v>293.4560327198364</v>
      </c>
      <c r="E95" s="59">
        <v>136.4475208794143</v>
      </c>
      <c r="F95" s="59">
        <v>70.096446400749272</v>
      </c>
      <c r="G95" s="59">
        <v>0.35023774145616848</v>
      </c>
      <c r="H95" s="9">
        <f t="shared" si="22"/>
        <v>500.35023774145617</v>
      </c>
      <c r="I95" s="14">
        <f t="shared" si="23"/>
        <v>124.71692962962888</v>
      </c>
      <c r="J95" s="78"/>
    </row>
    <row r="96" spans="1:10" x14ac:dyDescent="0.3">
      <c r="A96" s="15">
        <f t="shared" si="24"/>
        <v>6</v>
      </c>
      <c r="B96" s="53" t="s">
        <v>71</v>
      </c>
      <c r="C96" s="60">
        <v>4.0118870728083449</v>
      </c>
      <c r="D96" s="60">
        <v>9.8259138187221984E-2</v>
      </c>
      <c r="E96" s="60">
        <v>9.8259138187221984E-2</v>
      </c>
      <c r="F96" s="60">
        <v>9.8259138187221984E-2</v>
      </c>
      <c r="G96" s="60">
        <v>500.05546020802677</v>
      </c>
      <c r="H96" s="9">
        <f t="shared" si="22"/>
        <v>500.35023762258845</v>
      </c>
      <c r="I96" s="14">
        <f t="shared" si="23"/>
        <v>124.7169296</v>
      </c>
      <c r="J96" s="78"/>
    </row>
    <row r="97" spans="1:10" x14ac:dyDescent="0.3">
      <c r="A97" s="15">
        <f t="shared" si="24"/>
        <v>7</v>
      </c>
      <c r="B97" s="52" t="s">
        <v>72</v>
      </c>
      <c r="C97" s="59">
        <v>4.0118870728083449</v>
      </c>
      <c r="D97" s="59">
        <v>344.24263193968466</v>
      </c>
      <c r="E97" s="59">
        <v>100.93896823628864</v>
      </c>
      <c r="F97" s="59">
        <v>54.818399824026677</v>
      </c>
      <c r="G97" s="59">
        <v>0.35023774145616848</v>
      </c>
      <c r="H97" s="9">
        <f t="shared" si="22"/>
        <v>500.35023774145617</v>
      </c>
      <c r="I97" s="14">
        <f t="shared" si="23"/>
        <v>124.71692962962888</v>
      </c>
      <c r="J97" s="78"/>
    </row>
    <row r="98" spans="1:10" x14ac:dyDescent="0.3">
      <c r="A98" s="15">
        <f t="shared" si="24"/>
        <v>8</v>
      </c>
      <c r="B98" s="53" t="s">
        <v>73</v>
      </c>
      <c r="C98" s="60">
        <v>4.0118870728083449</v>
      </c>
      <c r="D98" s="60">
        <v>9.8259138187221984E-2</v>
      </c>
      <c r="E98" s="60">
        <v>9.8259138187221984E-2</v>
      </c>
      <c r="F98" s="60">
        <v>9.8259138187221984E-2</v>
      </c>
      <c r="G98" s="60">
        <v>500.05546020802677</v>
      </c>
      <c r="H98" s="9">
        <f t="shared" si="22"/>
        <v>500.35023762258845</v>
      </c>
      <c r="I98" s="14">
        <f t="shared" si="23"/>
        <v>124.7169296</v>
      </c>
      <c r="J98" s="78"/>
    </row>
    <row r="99" spans="1:10" x14ac:dyDescent="0.3">
      <c r="A99" s="15">
        <f t="shared" si="24"/>
        <v>9</v>
      </c>
      <c r="B99" s="52" t="s">
        <v>74</v>
      </c>
      <c r="C99" s="59">
        <v>4.0118870728083449</v>
      </c>
      <c r="D99" s="59">
        <v>344.24263193968466</v>
      </c>
      <c r="E99" s="59">
        <v>89.975288271483294</v>
      </c>
      <c r="F99" s="59">
        <v>65.782079788832007</v>
      </c>
      <c r="G99" s="59">
        <v>0.35023774145616848</v>
      </c>
      <c r="H99" s="9">
        <f t="shared" si="22"/>
        <v>500.35023774145611</v>
      </c>
      <c r="I99" s="14">
        <f t="shared" si="23"/>
        <v>124.71692962962886</v>
      </c>
      <c r="J99" s="78"/>
    </row>
    <row r="100" spans="1:10" x14ac:dyDescent="0.3">
      <c r="A100" s="15">
        <f t="shared" si="24"/>
        <v>10</v>
      </c>
      <c r="B100" s="53" t="s">
        <v>75</v>
      </c>
      <c r="C100" s="60">
        <v>4.0118870728083449</v>
      </c>
      <c r="D100" s="60">
        <v>9.8259138187221984E-2</v>
      </c>
      <c r="E100" s="60">
        <v>9.8259138187221984E-2</v>
      </c>
      <c r="F100" s="60">
        <v>9.8259138187221984E-2</v>
      </c>
      <c r="G100" s="60">
        <v>500.05546020802677</v>
      </c>
      <c r="H100" s="9">
        <f t="shared" si="22"/>
        <v>500.35023762258845</v>
      </c>
      <c r="I100" s="14">
        <f t="shared" si="23"/>
        <v>124.7169296</v>
      </c>
      <c r="J100" s="78"/>
    </row>
    <row r="101" spans="1:10" x14ac:dyDescent="0.3">
      <c r="A101" s="15">
        <f t="shared" si="24"/>
        <v>11</v>
      </c>
      <c r="B101" s="52" t="s">
        <v>76</v>
      </c>
      <c r="C101" s="59">
        <v>4.0118870728083449</v>
      </c>
      <c r="D101" s="59">
        <v>344.24263193968466</v>
      </c>
      <c r="E101" s="59">
        <v>73.529768324275295</v>
      </c>
      <c r="F101" s="59">
        <v>82.22759973604002</v>
      </c>
      <c r="G101" s="59">
        <v>0.35023774145616848</v>
      </c>
      <c r="H101" s="9">
        <f t="shared" si="22"/>
        <v>500.35023774145617</v>
      </c>
      <c r="I101" s="14">
        <f t="shared" si="23"/>
        <v>124.71692962962888</v>
      </c>
      <c r="J101" s="78"/>
    </row>
    <row r="102" spans="1:10" x14ac:dyDescent="0.3">
      <c r="A102" s="15">
        <f t="shared" si="24"/>
        <v>12</v>
      </c>
      <c r="B102" s="53" t="s">
        <v>77</v>
      </c>
      <c r="C102" s="60">
        <v>4.0118870728083449</v>
      </c>
      <c r="D102" s="60">
        <v>9.8259138187221984E-2</v>
      </c>
      <c r="E102" s="60">
        <v>9.8259138187221984E-2</v>
      </c>
      <c r="F102" s="60">
        <v>9.8259138187221984E-2</v>
      </c>
      <c r="G102" s="60">
        <v>500.05546020802677</v>
      </c>
      <c r="H102" s="9">
        <f t="shared" si="22"/>
        <v>500.35023762258845</v>
      </c>
      <c r="I102" s="14">
        <f t="shared" si="23"/>
        <v>124.7169296</v>
      </c>
      <c r="J102" s="78"/>
    </row>
    <row r="103" spans="1:10" x14ac:dyDescent="0.3">
      <c r="A103" s="15">
        <f t="shared" si="24"/>
        <v>13</v>
      </c>
      <c r="B103" s="52" t="s">
        <v>78</v>
      </c>
      <c r="C103" s="59">
        <v>4.0118870728083449</v>
      </c>
      <c r="D103" s="59">
        <v>395.58924879393521</v>
      </c>
      <c r="E103" s="59">
        <v>41.415736659836583</v>
      </c>
      <c r="F103" s="59">
        <v>62.995014546228163</v>
      </c>
      <c r="G103" s="59">
        <v>0.35023774145616848</v>
      </c>
      <c r="H103" s="9">
        <f t="shared" si="22"/>
        <v>500.35023774145611</v>
      </c>
      <c r="I103" s="14">
        <f t="shared" si="23"/>
        <v>124.71692962962886</v>
      </c>
      <c r="J103" s="78"/>
    </row>
    <row r="104" spans="1:10" x14ac:dyDescent="0.3">
      <c r="A104" s="15">
        <f t="shared" si="24"/>
        <v>14</v>
      </c>
      <c r="B104" s="53" t="s">
        <v>79</v>
      </c>
      <c r="C104" s="60">
        <v>4.0118870728083449</v>
      </c>
      <c r="D104" s="60">
        <v>9.8259138187221984E-2</v>
      </c>
      <c r="E104" s="60">
        <v>9.8259138187221984E-2</v>
      </c>
      <c r="F104" s="60">
        <v>9.8259138187221984E-2</v>
      </c>
      <c r="G104" s="60">
        <v>500.05546020802677</v>
      </c>
      <c r="H104" s="9">
        <f t="shared" si="22"/>
        <v>500.35023762258845</v>
      </c>
      <c r="I104" s="14">
        <f t="shared" si="23"/>
        <v>124.7169296</v>
      </c>
      <c r="J104" s="78"/>
    </row>
    <row r="105" spans="1:10" x14ac:dyDescent="0.3">
      <c r="A105" s="15">
        <f t="shared" si="24"/>
        <v>15</v>
      </c>
      <c r="B105" s="52" t="s">
        <v>80</v>
      </c>
      <c r="C105" s="59">
        <v>4.0118870728083449</v>
      </c>
      <c r="D105" s="59">
        <v>395.58924879393521</v>
      </c>
      <c r="E105" s="59">
        <v>28.816733750590952</v>
      </c>
      <c r="F105" s="59">
        <v>75.594017455473804</v>
      </c>
      <c r="G105" s="59">
        <v>0.35023774145616848</v>
      </c>
      <c r="H105" s="9">
        <f t="shared" si="22"/>
        <v>500.35023774145617</v>
      </c>
      <c r="I105" s="14">
        <f t="shared" si="23"/>
        <v>124.71692962962888</v>
      </c>
      <c r="J105" s="78"/>
    </row>
    <row r="106" spans="1:10" x14ac:dyDescent="0.3">
      <c r="A106" s="15">
        <f t="shared" si="24"/>
        <v>16</v>
      </c>
      <c r="B106" s="53" t="s">
        <v>81</v>
      </c>
      <c r="C106" s="60">
        <v>4.0118870728083449</v>
      </c>
      <c r="D106" s="60">
        <v>9.8259138187221984E-2</v>
      </c>
      <c r="E106" s="60">
        <v>9.8259138187221984E-2</v>
      </c>
      <c r="F106" s="60">
        <v>9.8259138187221984E-2</v>
      </c>
      <c r="G106" s="60">
        <v>500.05546020802677</v>
      </c>
      <c r="H106" s="9">
        <f t="shared" si="22"/>
        <v>500.35023762258845</v>
      </c>
      <c r="I106" s="14">
        <f t="shared" si="23"/>
        <v>124.7169296</v>
      </c>
      <c r="J106" s="78"/>
    </row>
    <row r="107" spans="1:10" x14ac:dyDescent="0.3">
      <c r="A107" s="15">
        <f t="shared" si="24"/>
        <v>17</v>
      </c>
      <c r="B107" s="52" t="s">
        <v>82</v>
      </c>
      <c r="C107" s="59">
        <v>4.0118870728083449</v>
      </c>
      <c r="D107" s="59">
        <v>395.58924879393533</v>
      </c>
      <c r="E107" s="59">
        <v>9.9182293867225084</v>
      </c>
      <c r="F107" s="59">
        <v>94.492521819342258</v>
      </c>
      <c r="G107" s="59">
        <v>0.35023774145616848</v>
      </c>
      <c r="H107" s="9">
        <f t="shared" si="22"/>
        <v>500.35023774145623</v>
      </c>
      <c r="I107" s="14">
        <f t="shared" si="23"/>
        <v>124.71692962962889</v>
      </c>
      <c r="J107" s="78"/>
    </row>
    <row r="108" spans="1:10" x14ac:dyDescent="0.3">
      <c r="A108" s="15">
        <f t="shared" si="24"/>
        <v>18</v>
      </c>
      <c r="B108" s="53" t="s">
        <v>83</v>
      </c>
      <c r="C108" s="60">
        <v>4.0118870728083449</v>
      </c>
      <c r="D108" s="60">
        <v>9.8259138187221984E-2</v>
      </c>
      <c r="E108" s="60">
        <v>9.8259138187221984E-2</v>
      </c>
      <c r="F108" s="60">
        <v>9.8259138187221984E-2</v>
      </c>
      <c r="G108" s="60">
        <v>500.05546020802677</v>
      </c>
      <c r="H108" s="9">
        <f t="shared" si="22"/>
        <v>500.35023762258845</v>
      </c>
      <c r="I108" s="14">
        <f t="shared" si="23"/>
        <v>124.7169296</v>
      </c>
      <c r="J108" s="78"/>
    </row>
    <row r="109" spans="1:10" x14ac:dyDescent="0.3">
      <c r="A109" s="15">
        <f t="shared" si="24"/>
        <v>19</v>
      </c>
      <c r="B109" s="66" t="s">
        <v>89</v>
      </c>
      <c r="C109" s="59">
        <v>4.0118870728083449</v>
      </c>
      <c r="D109" s="59">
        <v>0</v>
      </c>
      <c r="E109" s="59">
        <f>124.7169296*C109-G109</f>
        <v>499.99999988113228</v>
      </c>
      <c r="F109" s="59">
        <v>0</v>
      </c>
      <c r="G109" s="59">
        <f>1.2*C109*G5</f>
        <v>0.35023774145616843</v>
      </c>
      <c r="H109" s="9">
        <f t="shared" ref="H109" si="25">SUM(D109:G109)</f>
        <v>500.35023762258845</v>
      </c>
      <c r="I109" s="14">
        <f t="shared" ref="I109" si="26">H109/C109</f>
        <v>124.7169296</v>
      </c>
      <c r="J109" s="78"/>
    </row>
    <row r="110" spans="1:10" x14ac:dyDescent="0.3">
      <c r="A110" s="15">
        <f t="shared" si="24"/>
        <v>20</v>
      </c>
      <c r="B110" s="61" t="s">
        <v>52</v>
      </c>
      <c r="C110" s="54">
        <f>'Timing Calculation'!$F$27</f>
        <v>7.5334323922732667</v>
      </c>
      <c r="D110" s="54">
        <v>0</v>
      </c>
      <c r="E110" s="54">
        <f>1.2*C110*E5</f>
        <v>0.18450882615155684</v>
      </c>
      <c r="F110" s="54">
        <v>0</v>
      </c>
      <c r="G110" s="54">
        <f>124.7169296*C110</f>
        <v>939.54655731350454</v>
      </c>
      <c r="H110" s="9">
        <f t="shared" ref="H110:H111" si="27">SUM(D110:G110)</f>
        <v>939.73106613965604</v>
      </c>
      <c r="I110" s="14">
        <f t="shared" ref="I110:I111" si="28">H110/C110</f>
        <v>124.74142159999998</v>
      </c>
      <c r="J110" s="78"/>
    </row>
    <row r="111" spans="1:10" ht="15.6" thickBot="1" x14ac:dyDescent="0.35">
      <c r="A111" s="16">
        <f t="shared" si="24"/>
        <v>21</v>
      </c>
      <c r="B111" s="62" t="s">
        <v>53</v>
      </c>
      <c r="C111" s="62">
        <f>G111/124.7169296</f>
        <v>120.27236437033004</v>
      </c>
      <c r="D111" s="62">
        <v>0</v>
      </c>
      <c r="E111" s="62">
        <v>0</v>
      </c>
      <c r="F111" s="62">
        <v>0</v>
      </c>
      <c r="G111" s="62">
        <f>15000</f>
        <v>15000</v>
      </c>
      <c r="H111" s="17">
        <f t="shared" si="27"/>
        <v>15000</v>
      </c>
      <c r="I111" s="63">
        <f t="shared" si="28"/>
        <v>124.7169296</v>
      </c>
      <c r="J111" s="79"/>
    </row>
    <row r="112" spans="1:10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5.6" thickBo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3">
      <c r="A115" s="10"/>
      <c r="B115" s="11"/>
      <c r="C115" s="11"/>
      <c r="D115" s="11" t="s">
        <v>20</v>
      </c>
      <c r="E115" s="11" t="s">
        <v>21</v>
      </c>
      <c r="F115" s="11" t="s">
        <v>19</v>
      </c>
      <c r="G115" s="11" t="s">
        <v>24</v>
      </c>
      <c r="H115" s="11" t="s">
        <v>13</v>
      </c>
      <c r="I115" s="12" t="s">
        <v>13</v>
      </c>
      <c r="J115" s="77" t="s">
        <v>88</v>
      </c>
    </row>
    <row r="116" spans="1:10" x14ac:dyDescent="0.3">
      <c r="A116" s="13" t="s">
        <v>22</v>
      </c>
      <c r="B116" s="9" t="s">
        <v>0</v>
      </c>
      <c r="C116" s="9" t="s">
        <v>14</v>
      </c>
      <c r="D116" s="9" t="s">
        <v>1</v>
      </c>
      <c r="E116" s="52" t="s">
        <v>48</v>
      </c>
      <c r="F116" s="9" t="s">
        <v>2</v>
      </c>
      <c r="G116" s="9" t="s">
        <v>15</v>
      </c>
      <c r="H116" s="9" t="s">
        <v>9</v>
      </c>
      <c r="I116" s="14" t="s">
        <v>8</v>
      </c>
      <c r="J116" s="78"/>
    </row>
    <row r="117" spans="1:10" x14ac:dyDescent="0.3">
      <c r="A117" s="13">
        <f>0</f>
        <v>0</v>
      </c>
      <c r="B117" s="9" t="s">
        <v>51</v>
      </c>
      <c r="C117" s="9">
        <f>5/60</f>
        <v>8.3333333333333329E-2</v>
      </c>
      <c r="D117" s="9">
        <f>$D$5*1.2*C117</f>
        <v>2.0409999999999998E-3</v>
      </c>
      <c r="E117" s="9">
        <f>$E$5*1.2*C117</f>
        <v>2.0409999999999998E-3</v>
      </c>
      <c r="F117" s="9">
        <f>$F$5*1.2*C117</f>
        <v>2.0409999999999998E-3</v>
      </c>
      <c r="G117" s="9">
        <f>1.2*$G$5*C117</f>
        <v>7.2749999999999985E-3</v>
      </c>
      <c r="H117" s="9">
        <f>SUM(D117:G117)</f>
        <v>1.3397999999999998E-2</v>
      </c>
      <c r="I117" s="14">
        <f t="shared" ref="I117:I136" si="29">H117/C117</f>
        <v>0.160776</v>
      </c>
      <c r="J117" s="78"/>
    </row>
    <row r="118" spans="1:10" x14ac:dyDescent="0.3">
      <c r="A118" s="15">
        <f>A117+1</f>
        <v>1</v>
      </c>
      <c r="B118" s="52" t="s">
        <v>65</v>
      </c>
      <c r="C118" s="59">
        <v>5.3491827637444604</v>
      </c>
      <c r="D118" s="59">
        <v>293.45603271983634</v>
      </c>
      <c r="E118" s="59">
        <v>159.8130030129974</v>
      </c>
      <c r="F118" s="59">
        <v>46.730964267166186</v>
      </c>
      <c r="G118" s="59">
        <v>0.46698365527489133</v>
      </c>
      <c r="H118" s="9">
        <f t="shared" ref="H118:H135" si="30">SUM(D118:G118)</f>
        <v>500.46698365527482</v>
      </c>
      <c r="I118" s="14">
        <f t="shared" si="29"/>
        <v>93.559522222221645</v>
      </c>
      <c r="J118" s="78"/>
    </row>
    <row r="119" spans="1:10" x14ac:dyDescent="0.3">
      <c r="A119" s="15">
        <f t="shared" ref="A119:A138" si="31">A118+1</f>
        <v>2</v>
      </c>
      <c r="B119" s="53" t="s">
        <v>66</v>
      </c>
      <c r="C119" s="60">
        <v>5.3491827637444604</v>
      </c>
      <c r="D119" s="60">
        <v>0.13101218424962932</v>
      </c>
      <c r="E119" s="60">
        <v>0.13101218424962932</v>
      </c>
      <c r="F119" s="60">
        <v>0.13101218424962932</v>
      </c>
      <c r="G119" s="60">
        <v>500.07394709064204</v>
      </c>
      <c r="H119" s="9">
        <f t="shared" si="30"/>
        <v>500.4669836433909</v>
      </c>
      <c r="I119" s="14">
        <f t="shared" si="29"/>
        <v>93.559522220000005</v>
      </c>
      <c r="J119" s="78"/>
    </row>
    <row r="120" spans="1:10" x14ac:dyDescent="0.3">
      <c r="A120" s="15">
        <f t="shared" si="31"/>
        <v>3</v>
      </c>
      <c r="B120" s="52" t="s">
        <v>68</v>
      </c>
      <c r="C120" s="59">
        <v>5.3491827637444604</v>
      </c>
      <c r="D120" s="59">
        <v>293.4560327198364</v>
      </c>
      <c r="E120" s="59">
        <v>150.46681015956418</v>
      </c>
      <c r="F120" s="59">
        <v>56.077157120599423</v>
      </c>
      <c r="G120" s="59">
        <v>0.46698365527489133</v>
      </c>
      <c r="H120" s="9">
        <f t="shared" si="30"/>
        <v>500.46698365527487</v>
      </c>
      <c r="I120" s="14">
        <f t="shared" si="29"/>
        <v>93.559522222221645</v>
      </c>
      <c r="J120" s="78"/>
    </row>
    <row r="121" spans="1:10" x14ac:dyDescent="0.3">
      <c r="A121" s="15">
        <f t="shared" si="31"/>
        <v>4</v>
      </c>
      <c r="B121" s="53" t="s">
        <v>69</v>
      </c>
      <c r="C121" s="60">
        <v>5.3491827637444604</v>
      </c>
      <c r="D121" s="60">
        <v>0.13101218424962932</v>
      </c>
      <c r="E121" s="60">
        <v>0.13101218424962932</v>
      </c>
      <c r="F121" s="60">
        <v>0.13101218424962932</v>
      </c>
      <c r="G121" s="60">
        <v>500.07394709064204</v>
      </c>
      <c r="H121" s="9">
        <f t="shared" si="30"/>
        <v>500.4669836433909</v>
      </c>
      <c r="I121" s="14">
        <f t="shared" si="29"/>
        <v>93.559522220000005</v>
      </c>
      <c r="J121" s="78"/>
    </row>
    <row r="122" spans="1:10" x14ac:dyDescent="0.3">
      <c r="A122" s="15">
        <f t="shared" si="31"/>
        <v>5</v>
      </c>
      <c r="B122" s="52" t="s">
        <v>70</v>
      </c>
      <c r="C122" s="59">
        <v>5.3491827637444604</v>
      </c>
      <c r="D122" s="59">
        <v>293.4560327198364</v>
      </c>
      <c r="E122" s="59">
        <v>136.4475208794143</v>
      </c>
      <c r="F122" s="59">
        <v>70.096446400749272</v>
      </c>
      <c r="G122" s="59">
        <v>0.46698365527489133</v>
      </c>
      <c r="H122" s="9">
        <f t="shared" si="30"/>
        <v>500.46698365527487</v>
      </c>
      <c r="I122" s="14">
        <f t="shared" si="29"/>
        <v>93.559522222221645</v>
      </c>
      <c r="J122" s="78"/>
    </row>
    <row r="123" spans="1:10" x14ac:dyDescent="0.3">
      <c r="A123" s="15">
        <f t="shared" si="31"/>
        <v>6</v>
      </c>
      <c r="B123" s="53" t="s">
        <v>71</v>
      </c>
      <c r="C123" s="60">
        <v>5.3491827637444604</v>
      </c>
      <c r="D123" s="60">
        <v>0.13101218424962932</v>
      </c>
      <c r="E123" s="60">
        <v>0.13101218424962932</v>
      </c>
      <c r="F123" s="60">
        <v>0.13101218424962932</v>
      </c>
      <c r="G123" s="60">
        <v>500.07394709064204</v>
      </c>
      <c r="H123" s="9">
        <f t="shared" si="30"/>
        <v>500.4669836433909</v>
      </c>
      <c r="I123" s="14">
        <f t="shared" si="29"/>
        <v>93.559522220000005</v>
      </c>
      <c r="J123" s="78"/>
    </row>
    <row r="124" spans="1:10" x14ac:dyDescent="0.3">
      <c r="A124" s="15">
        <f t="shared" si="31"/>
        <v>7</v>
      </c>
      <c r="B124" s="52" t="s">
        <v>72</v>
      </c>
      <c r="C124" s="59">
        <v>5.3491827637444604</v>
      </c>
      <c r="D124" s="59">
        <v>344.24263193968466</v>
      </c>
      <c r="E124" s="59">
        <v>100.93896823628864</v>
      </c>
      <c r="F124" s="59">
        <v>54.818399824026677</v>
      </c>
      <c r="G124" s="59">
        <v>0.46698365527489133</v>
      </c>
      <c r="H124" s="9">
        <f t="shared" si="30"/>
        <v>500.46698365527487</v>
      </c>
      <c r="I124" s="14">
        <f t="shared" si="29"/>
        <v>93.559522222221645</v>
      </c>
      <c r="J124" s="78"/>
    </row>
    <row r="125" spans="1:10" x14ac:dyDescent="0.3">
      <c r="A125" s="15">
        <f t="shared" si="31"/>
        <v>8</v>
      </c>
      <c r="B125" s="53" t="s">
        <v>73</v>
      </c>
      <c r="C125" s="60">
        <v>5.3491827637444604</v>
      </c>
      <c r="D125" s="60">
        <v>0.13101218424962932</v>
      </c>
      <c r="E125" s="60">
        <v>0.13101218424962932</v>
      </c>
      <c r="F125" s="60">
        <v>0.13101218424962932</v>
      </c>
      <c r="G125" s="60">
        <v>500.07394709064204</v>
      </c>
      <c r="H125" s="9">
        <f t="shared" si="30"/>
        <v>500.4669836433909</v>
      </c>
      <c r="I125" s="14">
        <f t="shared" si="29"/>
        <v>93.559522220000005</v>
      </c>
      <c r="J125" s="78"/>
    </row>
    <row r="126" spans="1:10" x14ac:dyDescent="0.3">
      <c r="A126" s="15">
        <f t="shared" si="31"/>
        <v>9</v>
      </c>
      <c r="B126" s="52" t="s">
        <v>74</v>
      </c>
      <c r="C126" s="59">
        <v>5.3491827637444604</v>
      </c>
      <c r="D126" s="59">
        <v>344.24263193968466</v>
      </c>
      <c r="E126" s="59">
        <v>89.975288271483294</v>
      </c>
      <c r="F126" s="59">
        <v>65.782079788832007</v>
      </c>
      <c r="G126" s="59">
        <v>0.46698365527489133</v>
      </c>
      <c r="H126" s="9">
        <f t="shared" si="30"/>
        <v>500.46698365527482</v>
      </c>
      <c r="I126" s="14">
        <f t="shared" si="29"/>
        <v>93.559522222221645</v>
      </c>
      <c r="J126" s="78"/>
    </row>
    <row r="127" spans="1:10" x14ac:dyDescent="0.3">
      <c r="A127" s="15">
        <f t="shared" si="31"/>
        <v>10</v>
      </c>
      <c r="B127" s="53" t="s">
        <v>75</v>
      </c>
      <c r="C127" s="60">
        <v>5.3491827637444604</v>
      </c>
      <c r="D127" s="60">
        <v>0.13101218424962932</v>
      </c>
      <c r="E127" s="60">
        <v>0.13101218424962932</v>
      </c>
      <c r="F127" s="60">
        <v>0.13101218424962932</v>
      </c>
      <c r="G127" s="60">
        <v>500.07394709064204</v>
      </c>
      <c r="H127" s="9">
        <f t="shared" si="30"/>
        <v>500.4669836433909</v>
      </c>
      <c r="I127" s="14">
        <f t="shared" si="29"/>
        <v>93.559522220000005</v>
      </c>
      <c r="J127" s="78"/>
    </row>
    <row r="128" spans="1:10" x14ac:dyDescent="0.3">
      <c r="A128" s="15">
        <f t="shared" si="31"/>
        <v>11</v>
      </c>
      <c r="B128" s="52" t="s">
        <v>76</v>
      </c>
      <c r="C128" s="59">
        <v>5.3491827637444604</v>
      </c>
      <c r="D128" s="59">
        <v>344.24263193968466</v>
      </c>
      <c r="E128" s="59">
        <v>73.529768324275295</v>
      </c>
      <c r="F128" s="59">
        <v>82.22759973604002</v>
      </c>
      <c r="G128" s="59">
        <v>0.46698365527489133</v>
      </c>
      <c r="H128" s="9">
        <f t="shared" si="30"/>
        <v>500.46698365527487</v>
      </c>
      <c r="I128" s="14">
        <f t="shared" si="29"/>
        <v>93.559522222221645</v>
      </c>
      <c r="J128" s="78"/>
    </row>
    <row r="129" spans="1:10" x14ac:dyDescent="0.3">
      <c r="A129" s="15">
        <f t="shared" si="31"/>
        <v>12</v>
      </c>
      <c r="B129" s="53" t="s">
        <v>77</v>
      </c>
      <c r="C129" s="60">
        <v>5.3491827637444604</v>
      </c>
      <c r="D129" s="60">
        <v>0.13101218424962932</v>
      </c>
      <c r="E129" s="60">
        <v>0.13101218424962932</v>
      </c>
      <c r="F129" s="60">
        <v>0.13101218424962932</v>
      </c>
      <c r="G129" s="60">
        <v>500.07394709064204</v>
      </c>
      <c r="H129" s="9">
        <f t="shared" si="30"/>
        <v>500.4669836433909</v>
      </c>
      <c r="I129" s="14">
        <f t="shared" si="29"/>
        <v>93.559522220000005</v>
      </c>
      <c r="J129" s="78"/>
    </row>
    <row r="130" spans="1:10" x14ac:dyDescent="0.3">
      <c r="A130" s="15">
        <f t="shared" si="31"/>
        <v>13</v>
      </c>
      <c r="B130" s="52" t="s">
        <v>78</v>
      </c>
      <c r="C130" s="59">
        <v>5.3491827637444604</v>
      </c>
      <c r="D130" s="59">
        <v>395.58924879393521</v>
      </c>
      <c r="E130" s="59">
        <v>41.415736659836583</v>
      </c>
      <c r="F130" s="59">
        <v>62.995014546228163</v>
      </c>
      <c r="G130" s="59">
        <v>0.46698365527489133</v>
      </c>
      <c r="H130" s="9">
        <f t="shared" si="30"/>
        <v>500.46698365527482</v>
      </c>
      <c r="I130" s="14">
        <f t="shared" si="29"/>
        <v>93.559522222221645</v>
      </c>
      <c r="J130" s="78"/>
    </row>
    <row r="131" spans="1:10" x14ac:dyDescent="0.3">
      <c r="A131" s="15">
        <f t="shared" si="31"/>
        <v>14</v>
      </c>
      <c r="B131" s="53" t="s">
        <v>79</v>
      </c>
      <c r="C131" s="60">
        <v>5.3491827637444604</v>
      </c>
      <c r="D131" s="60">
        <v>0.13101218424962932</v>
      </c>
      <c r="E131" s="60">
        <v>0.13101218424962932</v>
      </c>
      <c r="F131" s="60">
        <v>0.13101218424962932</v>
      </c>
      <c r="G131" s="60">
        <v>500.07394709064204</v>
      </c>
      <c r="H131" s="9">
        <f t="shared" si="30"/>
        <v>500.4669836433909</v>
      </c>
      <c r="I131" s="14">
        <f t="shared" si="29"/>
        <v>93.559522220000005</v>
      </c>
      <c r="J131" s="78"/>
    </row>
    <row r="132" spans="1:10" x14ac:dyDescent="0.3">
      <c r="A132" s="15">
        <f t="shared" si="31"/>
        <v>15</v>
      </c>
      <c r="B132" s="52" t="s">
        <v>80</v>
      </c>
      <c r="C132" s="59">
        <v>5.3491827637444604</v>
      </c>
      <c r="D132" s="59">
        <v>395.58924879393521</v>
      </c>
      <c r="E132" s="59">
        <v>28.816733750590952</v>
      </c>
      <c r="F132" s="59">
        <v>75.594017455473804</v>
      </c>
      <c r="G132" s="59">
        <v>0.46698365527489133</v>
      </c>
      <c r="H132" s="9">
        <f t="shared" si="30"/>
        <v>500.46698365527487</v>
      </c>
      <c r="I132" s="14">
        <f t="shared" si="29"/>
        <v>93.559522222221645</v>
      </c>
      <c r="J132" s="78"/>
    </row>
    <row r="133" spans="1:10" x14ac:dyDescent="0.3">
      <c r="A133" s="15">
        <f t="shared" si="31"/>
        <v>16</v>
      </c>
      <c r="B133" s="53" t="s">
        <v>81</v>
      </c>
      <c r="C133" s="60">
        <v>5.3491827637444604</v>
      </c>
      <c r="D133" s="60">
        <v>0.13101218424962932</v>
      </c>
      <c r="E133" s="60">
        <v>0.13101218424962932</v>
      </c>
      <c r="F133" s="60">
        <v>0.13101218424962932</v>
      </c>
      <c r="G133" s="60">
        <v>500.07394709064204</v>
      </c>
      <c r="H133" s="9">
        <f t="shared" si="30"/>
        <v>500.4669836433909</v>
      </c>
      <c r="I133" s="14">
        <f t="shared" si="29"/>
        <v>93.559522220000005</v>
      </c>
      <c r="J133" s="78"/>
    </row>
    <row r="134" spans="1:10" x14ac:dyDescent="0.3">
      <c r="A134" s="15">
        <f t="shared" si="31"/>
        <v>17</v>
      </c>
      <c r="B134" s="52" t="s">
        <v>82</v>
      </c>
      <c r="C134" s="59">
        <v>5.3491827637444604</v>
      </c>
      <c r="D134" s="59">
        <v>395.58924879393533</v>
      </c>
      <c r="E134" s="59">
        <v>9.9182293867225084</v>
      </c>
      <c r="F134" s="59">
        <v>94.492521819342258</v>
      </c>
      <c r="G134" s="59">
        <v>0.46698365527489133</v>
      </c>
      <c r="H134" s="9">
        <f t="shared" si="30"/>
        <v>500.46698365527493</v>
      </c>
      <c r="I134" s="14">
        <f t="shared" si="29"/>
        <v>93.559522222221659</v>
      </c>
      <c r="J134" s="78"/>
    </row>
    <row r="135" spans="1:10" x14ac:dyDescent="0.3">
      <c r="A135" s="15">
        <f t="shared" si="31"/>
        <v>18</v>
      </c>
      <c r="B135" s="53" t="s">
        <v>83</v>
      </c>
      <c r="C135" s="60">
        <v>5.3491827637444604</v>
      </c>
      <c r="D135" s="60">
        <v>0.13101218424962932</v>
      </c>
      <c r="E135" s="60">
        <v>0.13101218424962932</v>
      </c>
      <c r="F135" s="60">
        <v>0.13101218424962932</v>
      </c>
      <c r="G135" s="60">
        <v>500.07394709064204</v>
      </c>
      <c r="H135" s="9">
        <f t="shared" si="30"/>
        <v>500.4669836433909</v>
      </c>
      <c r="I135" s="14">
        <f t="shared" si="29"/>
        <v>93.559522220000005</v>
      </c>
      <c r="J135" s="78"/>
    </row>
    <row r="136" spans="1:10" x14ac:dyDescent="0.3">
      <c r="A136" s="15">
        <f t="shared" si="31"/>
        <v>19</v>
      </c>
      <c r="B136" s="66" t="s">
        <v>89</v>
      </c>
      <c r="C136" s="59">
        <v>5.3491827637444604</v>
      </c>
      <c r="D136" s="59">
        <v>0</v>
      </c>
      <c r="E136" s="59">
        <f>93.55952222*C136-G136</f>
        <v>499.99999998811603</v>
      </c>
      <c r="F136" s="59">
        <v>0</v>
      </c>
      <c r="G136" s="59">
        <f>1.2*C136*G5</f>
        <v>0.46698365527489133</v>
      </c>
      <c r="H136" s="9">
        <f t="shared" ref="H136" si="32">SUM(D136:G136)</f>
        <v>500.4669836433909</v>
      </c>
      <c r="I136" s="14">
        <f t="shared" si="29"/>
        <v>93.559522220000005</v>
      </c>
      <c r="J136" s="78"/>
    </row>
    <row r="137" spans="1:10" x14ac:dyDescent="0.3">
      <c r="A137" s="15">
        <f t="shared" si="31"/>
        <v>20</v>
      </c>
      <c r="B137" s="61" t="s">
        <v>52</v>
      </c>
      <c r="C137" s="54">
        <f>'Timing Calculation'!$F$27</f>
        <v>7.5334323922732667</v>
      </c>
      <c r="D137" s="54">
        <v>0</v>
      </c>
      <c r="E137" s="54">
        <f>1.2*C137*E5</f>
        <v>0.18450882615155684</v>
      </c>
      <c r="F137" s="54">
        <v>0</v>
      </c>
      <c r="G137" s="54">
        <f>93.55952222*C137</f>
        <v>704.82433529775847</v>
      </c>
      <c r="H137" s="9">
        <f t="shared" ref="H137:H138" si="33">SUM(D137:G137)</f>
        <v>705.00884412390997</v>
      </c>
      <c r="I137" s="14">
        <f t="shared" ref="I137:I138" si="34">H137/C137</f>
        <v>93.58401422</v>
      </c>
      <c r="J137" s="78"/>
    </row>
    <row r="138" spans="1:10" ht="15.6" thickBot="1" x14ac:dyDescent="0.35">
      <c r="A138" s="16">
        <f t="shared" si="31"/>
        <v>21</v>
      </c>
      <c r="B138" s="62" t="s">
        <v>53</v>
      </c>
      <c r="C138" s="62">
        <f>G138/93.55952222</f>
        <v>160.32574391229079</v>
      </c>
      <c r="D138" s="62">
        <v>0</v>
      </c>
      <c r="E138" s="62">
        <v>0</v>
      </c>
      <c r="F138" s="62">
        <v>0</v>
      </c>
      <c r="G138" s="62">
        <f>15000</f>
        <v>15000</v>
      </c>
      <c r="H138" s="17">
        <f t="shared" si="33"/>
        <v>15000</v>
      </c>
      <c r="I138" s="63">
        <f t="shared" si="34"/>
        <v>93.559522220000005</v>
      </c>
      <c r="J138" s="79"/>
    </row>
    <row r="139" spans="1:10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9" x14ac:dyDescent="0.3">
      <c r="A305" s="1"/>
      <c r="C305" s="4"/>
      <c r="D305" s="4"/>
      <c r="E305" s="4"/>
      <c r="F305" s="4"/>
      <c r="G305" s="4"/>
      <c r="H305" s="1"/>
      <c r="I305" s="1"/>
    </row>
    <row r="306" spans="1:9" x14ac:dyDescent="0.3">
      <c r="A306" s="1"/>
      <c r="C306" s="4"/>
      <c r="D306" s="4"/>
      <c r="E306" s="4"/>
      <c r="F306" s="4"/>
      <c r="G306" s="4"/>
      <c r="H306" s="1"/>
      <c r="I306" s="1"/>
    </row>
    <row r="307" spans="1:9" x14ac:dyDescent="0.3">
      <c r="A307" s="1"/>
      <c r="C307" s="4"/>
      <c r="D307" s="4"/>
      <c r="E307" s="4"/>
      <c r="F307" s="4"/>
      <c r="G307" s="4"/>
      <c r="H307" s="1"/>
      <c r="I307" s="1"/>
    </row>
    <row r="308" spans="1:9" x14ac:dyDescent="0.3">
      <c r="A308" s="1"/>
      <c r="C308" s="4"/>
      <c r="D308" s="4"/>
      <c r="E308" s="4"/>
      <c r="F308" s="4"/>
      <c r="G308" s="4"/>
      <c r="H308" s="1"/>
      <c r="I308" s="1"/>
    </row>
    <row r="309" spans="1:9" x14ac:dyDescent="0.3">
      <c r="A309" s="1"/>
      <c r="C309" s="4"/>
      <c r="D309" s="4"/>
      <c r="E309" s="4"/>
      <c r="F309" s="4"/>
      <c r="G309" s="4"/>
      <c r="H309" s="1"/>
      <c r="I309" s="1"/>
    </row>
    <row r="310" spans="1:9" x14ac:dyDescent="0.3">
      <c r="A310" s="1"/>
      <c r="C310" s="4"/>
      <c r="D310" s="4"/>
      <c r="E310" s="4"/>
      <c r="F310" s="4"/>
      <c r="G310" s="4"/>
      <c r="H310" s="1"/>
      <c r="I310" s="1"/>
    </row>
    <row r="311" spans="1:9" x14ac:dyDescent="0.3">
      <c r="A311" s="1"/>
      <c r="C311" s="4"/>
      <c r="D311" s="4"/>
      <c r="E311" s="4"/>
      <c r="F311" s="4"/>
      <c r="G311" s="4"/>
      <c r="H311" s="1"/>
      <c r="I311" s="1"/>
    </row>
    <row r="312" spans="1:9" x14ac:dyDescent="0.3">
      <c r="A312" s="1"/>
      <c r="C312" s="4"/>
      <c r="D312" s="4"/>
      <c r="E312" s="4"/>
      <c r="F312" s="4"/>
      <c r="G312" s="4"/>
      <c r="H312" s="1"/>
      <c r="I312" s="1"/>
    </row>
    <row r="313" spans="1:9" x14ac:dyDescent="0.3">
      <c r="A313" s="1"/>
      <c r="C313" s="4"/>
      <c r="D313" s="4"/>
      <c r="E313" s="4"/>
      <c r="F313" s="4"/>
      <c r="G313" s="4"/>
      <c r="H313" s="1"/>
      <c r="I313" s="1"/>
    </row>
    <row r="314" spans="1:9" x14ac:dyDescent="0.3">
      <c r="A314" s="1"/>
      <c r="C314" s="4"/>
      <c r="D314" s="4"/>
      <c r="E314" s="4"/>
      <c r="F314" s="4"/>
      <c r="G314" s="4"/>
      <c r="H314" s="1"/>
      <c r="I314" s="1"/>
    </row>
    <row r="315" spans="1:9" x14ac:dyDescent="0.3">
      <c r="A315" s="1"/>
      <c r="C315" s="4"/>
      <c r="D315" s="4"/>
      <c r="E315" s="4"/>
      <c r="F315" s="4"/>
      <c r="G315" s="4"/>
      <c r="H315" s="1"/>
      <c r="I315" s="1"/>
    </row>
    <row r="316" spans="1:9" x14ac:dyDescent="0.3">
      <c r="A316" s="1"/>
      <c r="C316" s="4"/>
      <c r="D316" s="4"/>
      <c r="E316" s="4"/>
      <c r="F316" s="4"/>
      <c r="G316" s="4"/>
      <c r="H316" s="1"/>
      <c r="I316" s="1"/>
    </row>
    <row r="317" spans="1:9" x14ac:dyDescent="0.3">
      <c r="A317" s="1"/>
      <c r="C317" s="4"/>
      <c r="D317" s="4"/>
      <c r="E317" s="4"/>
      <c r="F317" s="4"/>
      <c r="G317" s="4"/>
      <c r="H317" s="1"/>
      <c r="I317" s="1"/>
    </row>
    <row r="318" spans="1:9" x14ac:dyDescent="0.3">
      <c r="A318" s="1"/>
      <c r="C318" s="4"/>
      <c r="D318" s="4"/>
      <c r="E318" s="4"/>
      <c r="F318" s="4"/>
      <c r="G318" s="4"/>
      <c r="H318" s="1"/>
      <c r="I318" s="1"/>
    </row>
    <row r="319" spans="1:9" x14ac:dyDescent="0.3">
      <c r="A319" s="1"/>
      <c r="C319" s="4"/>
      <c r="D319" s="4"/>
      <c r="E319" s="4"/>
      <c r="F319" s="4"/>
      <c r="G319" s="4"/>
      <c r="H319" s="1"/>
      <c r="I319" s="1"/>
    </row>
    <row r="320" spans="1:9" x14ac:dyDescent="0.3">
      <c r="A320" s="1"/>
      <c r="C320" s="4"/>
      <c r="D320" s="4"/>
      <c r="E320" s="4"/>
      <c r="F320" s="4"/>
      <c r="G320" s="4"/>
      <c r="H320" s="1"/>
      <c r="I320" s="1"/>
    </row>
    <row r="321" spans="1:9" x14ac:dyDescent="0.3">
      <c r="A321" s="1"/>
      <c r="C321" s="4"/>
      <c r="D321" s="4"/>
      <c r="E321" s="4"/>
      <c r="F321" s="4"/>
      <c r="G321" s="4"/>
      <c r="H321" s="1"/>
      <c r="I321" s="1"/>
    </row>
    <row r="322" spans="1:9" x14ac:dyDescent="0.3">
      <c r="A322" s="1"/>
      <c r="C322" s="4"/>
      <c r="D322" s="4"/>
      <c r="E322" s="4"/>
      <c r="F322" s="4"/>
      <c r="G322" s="4"/>
      <c r="H322" s="1"/>
      <c r="I322" s="1"/>
    </row>
    <row r="323" spans="1:9" x14ac:dyDescent="0.3">
      <c r="A323" s="1"/>
      <c r="C323" s="4"/>
      <c r="D323" s="4"/>
      <c r="E323" s="4"/>
      <c r="F323" s="4"/>
      <c r="G323" s="4"/>
      <c r="H323" s="1"/>
      <c r="I323" s="1"/>
    </row>
    <row r="324" spans="1:9" x14ac:dyDescent="0.3">
      <c r="A324" s="1"/>
      <c r="C324" s="4"/>
      <c r="D324" s="4"/>
      <c r="E324" s="4"/>
      <c r="F324" s="4"/>
      <c r="G324" s="4"/>
      <c r="H324" s="1"/>
      <c r="I324" s="1"/>
    </row>
    <row r="325" spans="1:9" x14ac:dyDescent="0.3">
      <c r="A325" s="1"/>
      <c r="C325" s="4"/>
      <c r="D325" s="4"/>
      <c r="E325" s="4"/>
      <c r="F325" s="4"/>
      <c r="G325" s="4"/>
      <c r="H325" s="1"/>
      <c r="I325" s="1"/>
    </row>
    <row r="326" spans="1:9" x14ac:dyDescent="0.3">
      <c r="A326" s="1"/>
      <c r="C326" s="4"/>
      <c r="D326" s="4"/>
      <c r="E326" s="4"/>
      <c r="F326" s="4"/>
      <c r="G326" s="4"/>
      <c r="H326" s="1"/>
      <c r="I326" s="1"/>
    </row>
    <row r="327" spans="1:9" x14ac:dyDescent="0.3">
      <c r="A327" s="1"/>
      <c r="C327" s="4"/>
      <c r="D327" s="4"/>
      <c r="E327" s="4"/>
      <c r="F327" s="4"/>
      <c r="G327" s="4"/>
      <c r="H327" s="1"/>
      <c r="I327" s="1"/>
    </row>
    <row r="328" spans="1:9" x14ac:dyDescent="0.3">
      <c r="A328" s="1"/>
      <c r="C328" s="4"/>
      <c r="D328" s="4"/>
      <c r="E328" s="4"/>
      <c r="F328" s="4"/>
      <c r="G328" s="4"/>
      <c r="H328" s="1"/>
      <c r="I328" s="1"/>
    </row>
    <row r="329" spans="1:9" x14ac:dyDescent="0.3">
      <c r="A329" s="1"/>
      <c r="C329" s="4"/>
      <c r="D329" s="4"/>
      <c r="E329" s="4"/>
      <c r="F329" s="4"/>
      <c r="G329" s="4"/>
      <c r="H329" s="1"/>
      <c r="I329" s="1"/>
    </row>
    <row r="330" spans="1:9" x14ac:dyDescent="0.3">
      <c r="A330" s="1"/>
      <c r="C330" s="4"/>
      <c r="D330" s="4"/>
      <c r="E330" s="4"/>
      <c r="F330" s="4"/>
      <c r="G330" s="4"/>
      <c r="H330" s="1"/>
      <c r="I330" s="1"/>
    </row>
    <row r="331" spans="1:9" x14ac:dyDescent="0.3">
      <c r="A331" s="1"/>
      <c r="C331" s="4"/>
      <c r="D331" s="4"/>
      <c r="E331" s="4"/>
      <c r="F331" s="4"/>
      <c r="G331" s="4"/>
      <c r="H331" s="1"/>
      <c r="I331" s="1"/>
    </row>
    <row r="332" spans="1:9" x14ac:dyDescent="0.3">
      <c r="A332" s="1"/>
      <c r="C332" s="4"/>
      <c r="D332" s="4"/>
      <c r="E332" s="4"/>
      <c r="F332" s="4"/>
      <c r="G332" s="4"/>
      <c r="H332" s="1"/>
      <c r="I332" s="1"/>
    </row>
    <row r="333" spans="1:9" x14ac:dyDescent="0.3">
      <c r="A333" s="1"/>
      <c r="C333" s="4"/>
      <c r="D333" s="4"/>
      <c r="E333" s="4"/>
      <c r="F333" s="4"/>
      <c r="G333" s="4"/>
      <c r="H333" s="1"/>
      <c r="I333" s="1"/>
    </row>
    <row r="334" spans="1:9" x14ac:dyDescent="0.3">
      <c r="A334" s="1"/>
      <c r="C334" s="4"/>
      <c r="D334" s="4"/>
      <c r="E334" s="4"/>
      <c r="F334" s="4"/>
      <c r="G334" s="4"/>
      <c r="H334" s="1"/>
      <c r="I334" s="1"/>
    </row>
    <row r="335" spans="1:9" x14ac:dyDescent="0.3">
      <c r="A335" s="1"/>
      <c r="C335" s="4"/>
      <c r="D335" s="4"/>
      <c r="E335" s="4"/>
      <c r="F335" s="4"/>
      <c r="G335" s="4"/>
      <c r="H335" s="1"/>
      <c r="I335" s="1"/>
    </row>
    <row r="336" spans="1:9" x14ac:dyDescent="0.3">
      <c r="A336" s="1"/>
      <c r="C336" s="4"/>
      <c r="D336" s="4"/>
      <c r="E336" s="4"/>
      <c r="F336" s="4"/>
      <c r="G336" s="4"/>
      <c r="H336" s="1"/>
      <c r="I336" s="1"/>
    </row>
    <row r="337" spans="1:9" x14ac:dyDescent="0.3">
      <c r="A337" s="1"/>
      <c r="C337" s="4"/>
      <c r="D337" s="4"/>
      <c r="E337" s="4"/>
      <c r="F337" s="4"/>
      <c r="G337" s="4"/>
      <c r="H337" s="1"/>
      <c r="I337" s="1"/>
    </row>
    <row r="338" spans="1:9" x14ac:dyDescent="0.3">
      <c r="A338" s="1"/>
      <c r="C338" s="4"/>
      <c r="D338" s="4"/>
      <c r="E338" s="4"/>
      <c r="F338" s="4"/>
      <c r="G338" s="4"/>
      <c r="H338" s="1"/>
      <c r="I338" s="1"/>
    </row>
    <row r="339" spans="1:9" x14ac:dyDescent="0.3">
      <c r="A339" s="1"/>
      <c r="C339" s="4"/>
      <c r="D339" s="4"/>
      <c r="E339" s="4"/>
      <c r="F339" s="4"/>
      <c r="G339" s="4"/>
      <c r="H339" s="1"/>
      <c r="I339" s="1"/>
    </row>
    <row r="340" spans="1:9" x14ac:dyDescent="0.3">
      <c r="A340" s="1"/>
      <c r="C340" s="4"/>
      <c r="D340" s="4"/>
      <c r="E340" s="4"/>
      <c r="F340" s="4"/>
      <c r="G340" s="4"/>
      <c r="H340" s="1"/>
      <c r="I340" s="1"/>
    </row>
    <row r="341" spans="1:9" x14ac:dyDescent="0.3">
      <c r="A341" s="1"/>
      <c r="C341" s="4"/>
      <c r="D341" s="4"/>
      <c r="E341" s="4"/>
      <c r="F341" s="4"/>
      <c r="G341" s="4"/>
      <c r="H341" s="1"/>
      <c r="I341" s="1"/>
    </row>
    <row r="342" spans="1:9" x14ac:dyDescent="0.3">
      <c r="A342" s="1"/>
      <c r="C342" s="4"/>
      <c r="D342" s="4"/>
      <c r="E342" s="4"/>
      <c r="F342" s="4"/>
      <c r="G342" s="4"/>
      <c r="H342" s="1"/>
      <c r="I342" s="1"/>
    </row>
    <row r="343" spans="1:9" x14ac:dyDescent="0.3">
      <c r="A343" s="1"/>
      <c r="C343" s="4"/>
      <c r="D343" s="4"/>
      <c r="E343" s="4"/>
      <c r="F343" s="4"/>
      <c r="G343" s="4"/>
      <c r="H343" s="1"/>
      <c r="I343" s="1"/>
    </row>
    <row r="344" spans="1:9" x14ac:dyDescent="0.3">
      <c r="A344" s="1"/>
      <c r="C344" s="4"/>
      <c r="D344" s="4"/>
      <c r="E344" s="4"/>
      <c r="F344" s="4"/>
      <c r="G344" s="4"/>
      <c r="H344" s="1"/>
      <c r="I344" s="1"/>
    </row>
    <row r="345" spans="1:9" x14ac:dyDescent="0.3">
      <c r="A345" s="1"/>
      <c r="C345" s="4"/>
      <c r="D345" s="4"/>
      <c r="E345" s="4"/>
      <c r="F345" s="4"/>
      <c r="G345" s="4"/>
      <c r="H345" s="1"/>
      <c r="I345" s="1"/>
    </row>
    <row r="346" spans="1:9" x14ac:dyDescent="0.3">
      <c r="A346" s="1"/>
      <c r="C346" s="4"/>
      <c r="D346" s="4"/>
      <c r="E346" s="4"/>
      <c r="F346" s="4"/>
      <c r="G346" s="4"/>
      <c r="H346" s="1"/>
      <c r="I346" s="1"/>
    </row>
    <row r="347" spans="1:9" x14ac:dyDescent="0.3">
      <c r="A347" s="1"/>
      <c r="C347" s="4"/>
      <c r="D347" s="4"/>
      <c r="E347" s="4"/>
      <c r="F347" s="4"/>
      <c r="G347" s="4"/>
      <c r="H347" s="1"/>
      <c r="I347" s="1"/>
    </row>
    <row r="348" spans="1:9" x14ac:dyDescent="0.3">
      <c r="A348" s="1"/>
      <c r="C348" s="4"/>
      <c r="D348" s="4"/>
      <c r="E348" s="4"/>
      <c r="F348" s="4"/>
      <c r="G348" s="4"/>
      <c r="H348" s="1"/>
      <c r="I348" s="1"/>
    </row>
    <row r="349" spans="1:9" x14ac:dyDescent="0.3">
      <c r="A349" s="1"/>
      <c r="C349" s="4"/>
      <c r="D349" s="4"/>
      <c r="E349" s="4"/>
      <c r="F349" s="4"/>
      <c r="G349" s="4"/>
      <c r="H349" s="1"/>
      <c r="I349" s="1"/>
    </row>
    <row r="350" spans="1:9" x14ac:dyDescent="0.3">
      <c r="A350" s="1"/>
      <c r="C350" s="4"/>
      <c r="D350" s="4"/>
      <c r="E350" s="4"/>
      <c r="F350" s="4"/>
      <c r="G350" s="4"/>
      <c r="H350" s="1"/>
      <c r="I350" s="1"/>
    </row>
    <row r="351" spans="1:9" x14ac:dyDescent="0.3">
      <c r="A351" s="1"/>
      <c r="C351" s="4"/>
      <c r="D351" s="4"/>
      <c r="E351" s="4"/>
      <c r="F351" s="4"/>
      <c r="G351" s="4"/>
      <c r="H351" s="1"/>
      <c r="I351" s="1"/>
    </row>
    <row r="352" spans="1:9" x14ac:dyDescent="0.3">
      <c r="A352" s="1"/>
      <c r="C352" s="4"/>
      <c r="D352" s="4"/>
      <c r="E352" s="4"/>
      <c r="F352" s="4"/>
      <c r="G352" s="4"/>
      <c r="H352" s="1"/>
      <c r="I352" s="1"/>
    </row>
    <row r="353" spans="1:9" x14ac:dyDescent="0.3">
      <c r="A353" s="1"/>
      <c r="C353" s="4"/>
      <c r="D353" s="4"/>
      <c r="E353" s="4"/>
      <c r="F353" s="4"/>
      <c r="G353" s="4"/>
      <c r="H353" s="1"/>
      <c r="I353" s="1"/>
    </row>
    <row r="354" spans="1:9" x14ac:dyDescent="0.3">
      <c r="A354" s="1"/>
      <c r="C354" s="4"/>
      <c r="D354" s="4"/>
      <c r="E354" s="4"/>
      <c r="F354" s="4"/>
      <c r="G354" s="4"/>
      <c r="H354" s="1"/>
      <c r="I354" s="1"/>
    </row>
    <row r="355" spans="1:9" x14ac:dyDescent="0.3">
      <c r="A355" s="1"/>
      <c r="C355" s="4"/>
      <c r="D355" s="4"/>
      <c r="E355" s="4"/>
      <c r="F355" s="4"/>
      <c r="G355" s="4"/>
      <c r="H355" s="1"/>
      <c r="I355" s="1"/>
    </row>
    <row r="356" spans="1:9" x14ac:dyDescent="0.3">
      <c r="A356" s="1"/>
      <c r="C356" s="4"/>
      <c r="D356" s="4"/>
      <c r="E356" s="4"/>
      <c r="F356" s="4"/>
      <c r="G356" s="4"/>
      <c r="H356" s="1"/>
      <c r="I356" s="1"/>
    </row>
    <row r="357" spans="1:9" x14ac:dyDescent="0.3">
      <c r="A357" s="1"/>
      <c r="C357" s="4"/>
      <c r="D357" s="4"/>
      <c r="E357" s="4"/>
      <c r="F357" s="4"/>
      <c r="G357" s="4"/>
      <c r="H357" s="1"/>
      <c r="I357" s="1"/>
    </row>
    <row r="358" spans="1:9" x14ac:dyDescent="0.3">
      <c r="A358" s="1"/>
      <c r="C358" s="4"/>
      <c r="D358" s="4"/>
      <c r="E358" s="4"/>
      <c r="F358" s="4"/>
      <c r="G358" s="4"/>
      <c r="H358" s="1"/>
      <c r="I358" s="1"/>
    </row>
    <row r="359" spans="1:9" x14ac:dyDescent="0.3">
      <c r="A359" s="1"/>
      <c r="C359" s="4"/>
      <c r="D359" s="4"/>
      <c r="E359" s="4"/>
      <c r="F359" s="4"/>
      <c r="G359" s="4"/>
      <c r="H359" s="1"/>
      <c r="I359" s="1"/>
    </row>
    <row r="360" spans="1:9" x14ac:dyDescent="0.3">
      <c r="A360" s="1"/>
      <c r="C360" s="4"/>
      <c r="D360" s="4"/>
      <c r="E360" s="4"/>
      <c r="F360" s="4"/>
      <c r="G360" s="4"/>
      <c r="H360" s="1"/>
      <c r="I360" s="1"/>
    </row>
    <row r="361" spans="1:9" x14ac:dyDescent="0.3">
      <c r="A361" s="1"/>
      <c r="C361" s="4"/>
      <c r="D361" s="4"/>
      <c r="E361" s="4"/>
      <c r="F361" s="4"/>
      <c r="G361" s="4"/>
      <c r="H361" s="1"/>
      <c r="I361" s="1"/>
    </row>
    <row r="362" spans="1:9" x14ac:dyDescent="0.3">
      <c r="A362" s="1"/>
      <c r="C362" s="4"/>
      <c r="D362" s="4"/>
      <c r="E362" s="4"/>
      <c r="F362" s="4"/>
      <c r="G362" s="4"/>
      <c r="H362" s="1"/>
      <c r="I362" s="1"/>
    </row>
    <row r="363" spans="1:9" x14ac:dyDescent="0.3">
      <c r="A363" s="1"/>
      <c r="C363" s="4"/>
      <c r="D363" s="4"/>
      <c r="E363" s="4"/>
      <c r="F363" s="4"/>
      <c r="G363" s="4"/>
      <c r="H363" s="1"/>
      <c r="I363" s="1"/>
    </row>
    <row r="364" spans="1:9" x14ac:dyDescent="0.3">
      <c r="A364" s="1"/>
      <c r="C364" s="4"/>
      <c r="D364" s="4"/>
      <c r="E364" s="4"/>
      <c r="F364" s="4"/>
      <c r="G364" s="4"/>
      <c r="H364" s="1"/>
      <c r="I364" s="1"/>
    </row>
    <row r="365" spans="1:9" x14ac:dyDescent="0.3">
      <c r="A365" s="1"/>
      <c r="C365" s="4"/>
      <c r="D365" s="4"/>
      <c r="E365" s="4"/>
      <c r="F365" s="4"/>
      <c r="G365" s="4"/>
      <c r="H365" s="1"/>
      <c r="I365" s="1"/>
    </row>
    <row r="366" spans="1:9" x14ac:dyDescent="0.3">
      <c r="A366" s="1"/>
      <c r="C366" s="4"/>
      <c r="D366" s="4"/>
      <c r="E366" s="4"/>
      <c r="F366" s="4"/>
      <c r="G366" s="4"/>
      <c r="H366" s="1"/>
      <c r="I366" s="1"/>
    </row>
    <row r="367" spans="1:9" x14ac:dyDescent="0.3">
      <c r="A367" s="1"/>
      <c r="C367" s="4"/>
      <c r="D367" s="4"/>
      <c r="E367" s="4"/>
      <c r="F367" s="4"/>
      <c r="G367" s="4"/>
      <c r="H367" s="1"/>
      <c r="I367" s="1"/>
    </row>
    <row r="368" spans="1:9" x14ac:dyDescent="0.3">
      <c r="A368" s="1"/>
      <c r="C368" s="4"/>
      <c r="D368" s="4"/>
      <c r="E368" s="4"/>
      <c r="F368" s="4"/>
      <c r="G368" s="4"/>
      <c r="H368" s="1"/>
      <c r="I368" s="1"/>
    </row>
    <row r="369" spans="1:9" x14ac:dyDescent="0.3">
      <c r="A369" s="1"/>
      <c r="C369" s="4"/>
      <c r="D369" s="4"/>
      <c r="E369" s="4"/>
      <c r="F369" s="4"/>
      <c r="G369" s="4"/>
      <c r="H369" s="1"/>
      <c r="I369" s="1"/>
    </row>
    <row r="370" spans="1:9" x14ac:dyDescent="0.3">
      <c r="A370" s="1"/>
      <c r="C370" s="4"/>
      <c r="D370" s="4"/>
      <c r="E370" s="4"/>
      <c r="F370" s="4"/>
      <c r="G370" s="4"/>
      <c r="H370" s="1"/>
      <c r="I370" s="1"/>
    </row>
    <row r="371" spans="1:9" x14ac:dyDescent="0.3">
      <c r="A371" s="1"/>
      <c r="C371" s="4"/>
      <c r="D371" s="4"/>
      <c r="E371" s="4"/>
      <c r="F371" s="4"/>
      <c r="G371" s="4"/>
      <c r="H371" s="1"/>
      <c r="I371" s="1"/>
    </row>
    <row r="372" spans="1:9" x14ac:dyDescent="0.3">
      <c r="A372" s="1"/>
      <c r="C372" s="4"/>
      <c r="D372" s="4"/>
      <c r="E372" s="4"/>
      <c r="F372" s="4"/>
      <c r="G372" s="4"/>
      <c r="H372" s="1"/>
      <c r="I372" s="1"/>
    </row>
    <row r="373" spans="1:9" x14ac:dyDescent="0.3">
      <c r="A373" s="1"/>
      <c r="C373" s="4"/>
      <c r="D373" s="4"/>
      <c r="E373" s="4"/>
      <c r="F373" s="4"/>
      <c r="G373" s="4"/>
      <c r="H373" s="1"/>
      <c r="I373" s="1"/>
    </row>
    <row r="374" spans="1:9" x14ac:dyDescent="0.3">
      <c r="A374" s="1"/>
      <c r="C374" s="4"/>
      <c r="D374" s="4"/>
      <c r="E374" s="4"/>
      <c r="F374" s="4"/>
      <c r="G374" s="4"/>
      <c r="H374" s="1"/>
      <c r="I374" s="1"/>
    </row>
    <row r="375" spans="1:9" x14ac:dyDescent="0.3">
      <c r="A375" s="1"/>
      <c r="C375" s="4"/>
      <c r="D375" s="4"/>
      <c r="E375" s="4"/>
      <c r="F375" s="4"/>
      <c r="G375" s="4"/>
      <c r="H375" s="1"/>
      <c r="I375" s="1"/>
    </row>
    <row r="376" spans="1:9" x14ac:dyDescent="0.3">
      <c r="A376" s="1"/>
      <c r="C376" s="4"/>
      <c r="D376" s="4"/>
      <c r="E376" s="4"/>
      <c r="F376" s="4"/>
      <c r="G376" s="4"/>
      <c r="H376" s="1"/>
      <c r="I376" s="1"/>
    </row>
    <row r="377" spans="1:9" x14ac:dyDescent="0.3">
      <c r="A377" s="1"/>
      <c r="C377" s="4"/>
      <c r="D377" s="4"/>
      <c r="E377" s="4"/>
      <c r="F377" s="4"/>
      <c r="G377" s="4"/>
      <c r="H377" s="1"/>
      <c r="I377" s="1"/>
    </row>
    <row r="378" spans="1:9" x14ac:dyDescent="0.3">
      <c r="A378" s="1"/>
      <c r="C378" s="4"/>
      <c r="D378" s="4"/>
      <c r="E378" s="4"/>
      <c r="F378" s="4"/>
      <c r="G378" s="4"/>
      <c r="H378" s="1"/>
      <c r="I378" s="1"/>
    </row>
    <row r="379" spans="1:9" x14ac:dyDescent="0.3">
      <c r="A379" s="1"/>
      <c r="C379" s="4"/>
      <c r="D379" s="4"/>
      <c r="E379" s="4"/>
      <c r="F379" s="4"/>
      <c r="G379" s="4"/>
      <c r="H379" s="1"/>
      <c r="I379" s="1"/>
    </row>
    <row r="380" spans="1:9" x14ac:dyDescent="0.3">
      <c r="A380" s="1"/>
      <c r="C380" s="4"/>
      <c r="D380" s="4"/>
      <c r="E380" s="4"/>
      <c r="F380" s="4"/>
      <c r="G380" s="4"/>
      <c r="H380" s="1"/>
      <c r="I380" s="1"/>
    </row>
    <row r="381" spans="1:9" x14ac:dyDescent="0.3">
      <c r="A381" s="1"/>
      <c r="C381" s="4"/>
      <c r="D381" s="4"/>
      <c r="E381" s="4"/>
      <c r="F381" s="4"/>
      <c r="G381" s="4"/>
      <c r="H381" s="1"/>
      <c r="I381" s="1"/>
    </row>
    <row r="382" spans="1:9" x14ac:dyDescent="0.3">
      <c r="A382" s="1"/>
      <c r="C382" s="4"/>
      <c r="D382" s="4"/>
      <c r="E382" s="4"/>
      <c r="F382" s="4"/>
      <c r="G382" s="4"/>
      <c r="H382" s="1"/>
      <c r="I382" s="1"/>
    </row>
    <row r="383" spans="1:9" x14ac:dyDescent="0.3">
      <c r="A383" s="1"/>
      <c r="C383" s="4"/>
      <c r="D383" s="4"/>
      <c r="E383" s="4"/>
      <c r="F383" s="4"/>
      <c r="G383" s="4"/>
      <c r="H383" s="1"/>
      <c r="I383" s="1"/>
    </row>
    <row r="384" spans="1:9" x14ac:dyDescent="0.3">
      <c r="A384" s="1"/>
      <c r="C384" s="4"/>
      <c r="D384" s="4"/>
      <c r="E384" s="4"/>
      <c r="F384" s="4"/>
      <c r="G384" s="4"/>
      <c r="H384" s="1"/>
      <c r="I384" s="1"/>
    </row>
    <row r="385" spans="1:9" x14ac:dyDescent="0.3">
      <c r="A385" s="1"/>
      <c r="C385" s="4"/>
      <c r="D385" s="4"/>
      <c r="E385" s="4"/>
      <c r="F385" s="4"/>
      <c r="G385" s="4"/>
      <c r="H385" s="1"/>
      <c r="I385" s="1"/>
    </row>
    <row r="386" spans="1:9" x14ac:dyDescent="0.3">
      <c r="A386" s="1"/>
      <c r="C386" s="4"/>
      <c r="D386" s="4"/>
      <c r="E386" s="4"/>
      <c r="F386" s="4"/>
      <c r="G386" s="4"/>
      <c r="H386" s="1"/>
      <c r="I386" s="1"/>
    </row>
    <row r="387" spans="1:9" x14ac:dyDescent="0.3">
      <c r="A387" s="1"/>
      <c r="C387" s="4"/>
      <c r="D387" s="4"/>
      <c r="E387" s="4"/>
      <c r="F387" s="4"/>
      <c r="G387" s="4"/>
      <c r="H387" s="1"/>
      <c r="I387" s="1"/>
    </row>
    <row r="388" spans="1:9" x14ac:dyDescent="0.3">
      <c r="A388" s="1"/>
      <c r="C388" s="4"/>
      <c r="D388" s="4"/>
      <c r="E388" s="4"/>
      <c r="F388" s="4"/>
      <c r="G388" s="4"/>
      <c r="H388" s="1"/>
      <c r="I388" s="1"/>
    </row>
    <row r="389" spans="1:9" x14ac:dyDescent="0.3">
      <c r="A389" s="1"/>
      <c r="C389" s="4"/>
      <c r="D389" s="4"/>
      <c r="E389" s="4"/>
      <c r="F389" s="4"/>
      <c r="G389" s="4"/>
      <c r="H389" s="1"/>
      <c r="I389" s="1"/>
    </row>
    <row r="390" spans="1:9" x14ac:dyDescent="0.3">
      <c r="A390" s="1"/>
      <c r="C390" s="4"/>
      <c r="D390" s="4"/>
      <c r="E390" s="4"/>
      <c r="F390" s="4"/>
      <c r="G390" s="4"/>
      <c r="H390" s="1"/>
      <c r="I390" s="1"/>
    </row>
    <row r="391" spans="1:9" x14ac:dyDescent="0.3">
      <c r="A391" s="1"/>
      <c r="C391" s="4"/>
      <c r="D391" s="4"/>
      <c r="E391" s="4"/>
      <c r="F391" s="4"/>
      <c r="G391" s="4"/>
      <c r="H391" s="1"/>
      <c r="I391" s="1"/>
    </row>
    <row r="392" spans="1:9" x14ac:dyDescent="0.3">
      <c r="A392" s="1"/>
      <c r="C392" s="4"/>
      <c r="D392" s="4"/>
      <c r="E392" s="4"/>
      <c r="F392" s="4"/>
      <c r="G392" s="4"/>
      <c r="H392" s="1"/>
      <c r="I392" s="1"/>
    </row>
    <row r="393" spans="1:9" x14ac:dyDescent="0.3">
      <c r="A393" s="1"/>
      <c r="C393" s="4"/>
      <c r="D393" s="4"/>
      <c r="E393" s="4"/>
      <c r="F393" s="4"/>
      <c r="G393" s="4"/>
      <c r="H393" s="1"/>
      <c r="I393" s="1"/>
    </row>
    <row r="394" spans="1:9" x14ac:dyDescent="0.3">
      <c r="A394" s="1"/>
      <c r="C394" s="4"/>
      <c r="D394" s="4"/>
      <c r="E394" s="4"/>
      <c r="F394" s="4"/>
      <c r="G394" s="4"/>
      <c r="H394" s="1"/>
      <c r="I394" s="1"/>
    </row>
    <row r="395" spans="1:9" x14ac:dyDescent="0.3">
      <c r="A395" s="1"/>
      <c r="C395" s="4"/>
      <c r="D395" s="4"/>
      <c r="E395" s="4"/>
      <c r="F395" s="4"/>
      <c r="G395" s="4"/>
      <c r="H395" s="1"/>
      <c r="I395" s="1"/>
    </row>
    <row r="396" spans="1:9" x14ac:dyDescent="0.3">
      <c r="A396" s="1"/>
      <c r="C396" s="4"/>
      <c r="D396" s="4"/>
      <c r="E396" s="4"/>
      <c r="F396" s="4"/>
      <c r="G396" s="4"/>
      <c r="H396" s="1"/>
      <c r="I396" s="1"/>
    </row>
    <row r="397" spans="1:9" x14ac:dyDescent="0.3">
      <c r="A397" s="1"/>
      <c r="C397" s="4"/>
      <c r="D397" s="4"/>
      <c r="E397" s="4"/>
      <c r="F397" s="4"/>
      <c r="G397" s="4"/>
      <c r="H397" s="1"/>
      <c r="I397" s="1"/>
    </row>
    <row r="398" spans="1:9" x14ac:dyDescent="0.3">
      <c r="A398" s="1"/>
      <c r="C398" s="4"/>
      <c r="D398" s="4"/>
      <c r="E398" s="4"/>
      <c r="F398" s="4"/>
      <c r="G398" s="4"/>
      <c r="H398" s="1"/>
      <c r="I398" s="1"/>
    </row>
    <row r="399" spans="1:9" x14ac:dyDescent="0.3">
      <c r="A399" s="1"/>
      <c r="C399" s="4"/>
      <c r="D399" s="4"/>
      <c r="E399" s="4"/>
      <c r="F399" s="4"/>
      <c r="G399" s="4"/>
      <c r="H399" s="1"/>
      <c r="I399" s="1"/>
    </row>
    <row r="400" spans="1:9" x14ac:dyDescent="0.3">
      <c r="A400" s="1"/>
      <c r="C400" s="4"/>
      <c r="D400" s="4"/>
      <c r="E400" s="4"/>
      <c r="F400" s="4"/>
      <c r="G400" s="4"/>
      <c r="H400" s="1"/>
      <c r="I400" s="1"/>
    </row>
    <row r="401" spans="1:9" x14ac:dyDescent="0.3">
      <c r="A401" s="1"/>
      <c r="C401" s="4"/>
      <c r="D401" s="4"/>
      <c r="E401" s="4"/>
      <c r="F401" s="4"/>
      <c r="G401" s="4"/>
      <c r="H401" s="1"/>
      <c r="I401" s="1"/>
    </row>
    <row r="402" spans="1:9" x14ac:dyDescent="0.3">
      <c r="A402" s="1"/>
      <c r="C402" s="4"/>
      <c r="D402" s="4"/>
      <c r="E402" s="4"/>
      <c r="F402" s="4"/>
      <c r="G402" s="4"/>
      <c r="H402" s="1"/>
      <c r="I402" s="1"/>
    </row>
    <row r="403" spans="1:9" x14ac:dyDescent="0.3">
      <c r="A403" s="1"/>
      <c r="C403" s="4"/>
      <c r="D403" s="4"/>
      <c r="E403" s="4"/>
      <c r="F403" s="4"/>
      <c r="G403" s="4"/>
      <c r="H403" s="1"/>
      <c r="I403" s="1"/>
    </row>
    <row r="404" spans="1:9" x14ac:dyDescent="0.3">
      <c r="A404" s="1"/>
      <c r="C404" s="4"/>
      <c r="D404" s="4"/>
      <c r="E404" s="4"/>
      <c r="F404" s="4"/>
      <c r="G404" s="4"/>
      <c r="H404" s="1"/>
      <c r="I404" s="1"/>
    </row>
    <row r="405" spans="1:9" x14ac:dyDescent="0.3">
      <c r="A405" s="1"/>
      <c r="C405" s="4"/>
      <c r="D405" s="4"/>
      <c r="E405" s="4"/>
      <c r="F405" s="4"/>
      <c r="G405" s="4"/>
      <c r="H405" s="1"/>
      <c r="I405" s="1"/>
    </row>
    <row r="406" spans="1:9" x14ac:dyDescent="0.3">
      <c r="A406" s="1"/>
      <c r="C406" s="4"/>
      <c r="D406" s="4"/>
      <c r="E406" s="4"/>
      <c r="F406" s="4"/>
      <c r="G406" s="4"/>
      <c r="H406" s="1"/>
      <c r="I406" s="1"/>
    </row>
    <row r="407" spans="1:9" x14ac:dyDescent="0.3">
      <c r="A407" s="1"/>
      <c r="C407" s="4"/>
      <c r="D407" s="4"/>
      <c r="E407" s="4"/>
      <c r="F407" s="4"/>
      <c r="G407" s="4"/>
      <c r="H407" s="1"/>
      <c r="I407" s="1"/>
    </row>
    <row r="408" spans="1:9" x14ac:dyDescent="0.3">
      <c r="A408" s="1"/>
      <c r="C408" s="4"/>
      <c r="D408" s="4"/>
      <c r="E408" s="4"/>
      <c r="F408" s="4"/>
      <c r="G408" s="4"/>
      <c r="H408" s="1"/>
      <c r="I408" s="1"/>
    </row>
    <row r="409" spans="1:9" x14ac:dyDescent="0.3">
      <c r="A409" s="1"/>
      <c r="C409" s="4"/>
      <c r="D409" s="4"/>
      <c r="E409" s="4"/>
      <c r="F409" s="4"/>
      <c r="G409" s="4"/>
      <c r="H409" s="1"/>
      <c r="I409" s="1"/>
    </row>
    <row r="410" spans="1:9" x14ac:dyDescent="0.3">
      <c r="A410" s="1"/>
      <c r="C410" s="4"/>
      <c r="D410" s="4"/>
      <c r="E410" s="4"/>
      <c r="F410" s="4"/>
      <c r="G410" s="4"/>
      <c r="H410" s="1"/>
      <c r="I410" s="1"/>
    </row>
    <row r="411" spans="1:9" x14ac:dyDescent="0.3">
      <c r="A411" s="1"/>
      <c r="C411" s="4"/>
      <c r="D411" s="4"/>
      <c r="E411" s="4"/>
      <c r="F411" s="4"/>
      <c r="G411" s="4"/>
      <c r="H411" s="1"/>
      <c r="I411" s="1"/>
    </row>
    <row r="412" spans="1:9" x14ac:dyDescent="0.3">
      <c r="A412" s="1"/>
      <c r="C412" s="4"/>
      <c r="D412" s="4"/>
      <c r="E412" s="4"/>
      <c r="F412" s="4"/>
      <c r="G412" s="4"/>
      <c r="H412" s="1"/>
      <c r="I412" s="1"/>
    </row>
    <row r="413" spans="1:9" x14ac:dyDescent="0.3">
      <c r="A413" s="1"/>
      <c r="C413" s="4"/>
      <c r="D413" s="4"/>
      <c r="E413" s="4"/>
      <c r="F413" s="4"/>
      <c r="G413" s="4"/>
      <c r="H413" s="1"/>
      <c r="I413" s="1"/>
    </row>
    <row r="414" spans="1:9" x14ac:dyDescent="0.3">
      <c r="A414" s="1"/>
      <c r="C414" s="4"/>
      <c r="D414" s="4"/>
      <c r="E414" s="4"/>
      <c r="F414" s="4"/>
      <c r="G414" s="4"/>
      <c r="H414" s="1"/>
      <c r="I414" s="1"/>
    </row>
    <row r="415" spans="1:9" x14ac:dyDescent="0.3">
      <c r="A415" s="1"/>
      <c r="C415" s="4"/>
      <c r="D415" s="4"/>
      <c r="E415" s="4"/>
      <c r="F415" s="4"/>
      <c r="G415" s="4"/>
      <c r="H415" s="1"/>
      <c r="I415" s="1"/>
    </row>
    <row r="416" spans="1:9" x14ac:dyDescent="0.3">
      <c r="A416" s="1"/>
      <c r="C416" s="4"/>
      <c r="D416" s="4"/>
      <c r="E416" s="4"/>
      <c r="F416" s="4"/>
      <c r="G416" s="4"/>
      <c r="H416" s="1"/>
      <c r="I416" s="1"/>
    </row>
    <row r="417" spans="1:9" x14ac:dyDescent="0.3">
      <c r="A417" s="1"/>
      <c r="C417" s="4"/>
      <c r="D417" s="4"/>
      <c r="E417" s="4"/>
      <c r="F417" s="4"/>
      <c r="G417" s="4"/>
      <c r="H417" s="1"/>
      <c r="I417" s="1"/>
    </row>
    <row r="418" spans="1:9" x14ac:dyDescent="0.3">
      <c r="A418" s="1"/>
      <c r="C418" s="4"/>
      <c r="D418" s="4"/>
      <c r="E418" s="4"/>
      <c r="F418" s="4"/>
      <c r="G418" s="4"/>
      <c r="H418" s="1"/>
      <c r="I418" s="1"/>
    </row>
    <row r="419" spans="1:9" x14ac:dyDescent="0.3">
      <c r="A419" s="1"/>
      <c r="C419" s="4"/>
      <c r="D419" s="4"/>
      <c r="E419" s="4"/>
      <c r="F419" s="4"/>
      <c r="G419" s="4"/>
      <c r="H419" s="1"/>
      <c r="I419" s="1"/>
    </row>
    <row r="420" spans="1:9" x14ac:dyDescent="0.3">
      <c r="A420" s="1"/>
      <c r="C420" s="4"/>
      <c r="D420" s="4"/>
      <c r="E420" s="4"/>
      <c r="F420" s="4"/>
      <c r="G420" s="4"/>
      <c r="H420" s="1"/>
      <c r="I420" s="1"/>
    </row>
    <row r="421" spans="1:9" x14ac:dyDescent="0.3">
      <c r="A421" s="1"/>
      <c r="C421" s="4"/>
      <c r="D421" s="4"/>
      <c r="E421" s="4"/>
      <c r="F421" s="4"/>
      <c r="G421" s="4"/>
      <c r="H421" s="1"/>
      <c r="I421" s="1"/>
    </row>
    <row r="422" spans="1:9" x14ac:dyDescent="0.3">
      <c r="A422" s="1"/>
      <c r="C422" s="4"/>
      <c r="D422" s="4"/>
      <c r="E422" s="4"/>
      <c r="F422" s="4"/>
      <c r="G422" s="4"/>
      <c r="H422" s="1"/>
      <c r="I422" s="1"/>
    </row>
    <row r="423" spans="1:9" x14ac:dyDescent="0.3">
      <c r="A423" s="1"/>
      <c r="C423" s="4"/>
      <c r="D423" s="4"/>
      <c r="E423" s="4"/>
      <c r="F423" s="4"/>
      <c r="G423" s="4"/>
      <c r="H423" s="1"/>
      <c r="I423" s="1"/>
    </row>
    <row r="424" spans="1:9" x14ac:dyDescent="0.3">
      <c r="A424" s="1"/>
      <c r="C424" s="4"/>
      <c r="D424" s="4"/>
      <c r="E424" s="4"/>
      <c r="F424" s="4"/>
      <c r="G424" s="4"/>
      <c r="H424" s="1"/>
      <c r="I424" s="1"/>
    </row>
    <row r="425" spans="1:9" x14ac:dyDescent="0.3">
      <c r="A425" s="1"/>
      <c r="C425" s="4"/>
      <c r="D425" s="4"/>
      <c r="E425" s="4"/>
      <c r="F425" s="4"/>
      <c r="G425" s="4"/>
      <c r="H425" s="1"/>
      <c r="I425" s="1"/>
    </row>
    <row r="426" spans="1:9" x14ac:dyDescent="0.3">
      <c r="A426" s="1"/>
      <c r="C426" s="4"/>
      <c r="D426" s="4"/>
      <c r="E426" s="4"/>
      <c r="F426" s="4"/>
      <c r="G426" s="4"/>
      <c r="H426" s="1"/>
      <c r="I426" s="1"/>
    </row>
    <row r="427" spans="1:9" x14ac:dyDescent="0.3">
      <c r="A427" s="1"/>
      <c r="C427" s="4"/>
      <c r="D427" s="4"/>
      <c r="E427" s="4"/>
      <c r="F427" s="4"/>
      <c r="G427" s="4"/>
      <c r="H427" s="1"/>
      <c r="I427" s="1"/>
    </row>
    <row r="428" spans="1:9" x14ac:dyDescent="0.3">
      <c r="A428" s="1"/>
      <c r="C428" s="4"/>
      <c r="D428" s="4"/>
      <c r="E428" s="4"/>
      <c r="F428" s="4"/>
      <c r="G428" s="4"/>
      <c r="H428" s="1"/>
      <c r="I428" s="1"/>
    </row>
    <row r="429" spans="1:9" x14ac:dyDescent="0.3">
      <c r="A429" s="1"/>
      <c r="C429" s="4"/>
      <c r="D429" s="4"/>
      <c r="E429" s="4"/>
      <c r="F429" s="4"/>
      <c r="G429" s="4"/>
      <c r="H429" s="1"/>
      <c r="I429" s="1"/>
    </row>
    <row r="430" spans="1:9" x14ac:dyDescent="0.3">
      <c r="A430" s="1"/>
      <c r="C430" s="4"/>
      <c r="D430" s="4"/>
      <c r="E430" s="4"/>
      <c r="F430" s="4"/>
      <c r="G430" s="4"/>
      <c r="H430" s="1"/>
      <c r="I430" s="1"/>
    </row>
    <row r="431" spans="1:9" x14ac:dyDescent="0.3">
      <c r="A431" s="1"/>
      <c r="C431" s="4"/>
      <c r="D431" s="4"/>
      <c r="E431" s="4"/>
      <c r="F431" s="4"/>
      <c r="G431" s="4"/>
      <c r="H431" s="1"/>
      <c r="I431" s="1"/>
    </row>
    <row r="432" spans="1:9" x14ac:dyDescent="0.3">
      <c r="A432" s="1"/>
      <c r="C432" s="4"/>
      <c r="D432" s="4"/>
      <c r="E432" s="4"/>
      <c r="F432" s="4"/>
      <c r="G432" s="4"/>
      <c r="H432" s="1"/>
      <c r="I432" s="1"/>
    </row>
    <row r="433" spans="1:9" x14ac:dyDescent="0.3">
      <c r="A433" s="1"/>
      <c r="C433" s="4"/>
      <c r="D433" s="4"/>
      <c r="E433" s="4"/>
      <c r="F433" s="4"/>
      <c r="G433" s="4"/>
      <c r="H433" s="1"/>
      <c r="I433" s="1"/>
    </row>
    <row r="434" spans="1:9" x14ac:dyDescent="0.3">
      <c r="A434" s="1"/>
      <c r="C434" s="4"/>
      <c r="D434" s="4"/>
      <c r="E434" s="4"/>
      <c r="F434" s="4"/>
      <c r="G434" s="4"/>
      <c r="H434" s="1"/>
      <c r="I434" s="1"/>
    </row>
    <row r="435" spans="1:9" x14ac:dyDescent="0.3">
      <c r="A435" s="1"/>
      <c r="C435" s="4"/>
      <c r="D435" s="4"/>
      <c r="E435" s="4"/>
      <c r="F435" s="4"/>
      <c r="G435" s="4"/>
      <c r="H435" s="1"/>
      <c r="I435" s="1"/>
    </row>
    <row r="436" spans="1:9" x14ac:dyDescent="0.3">
      <c r="A436" s="1"/>
      <c r="C436" s="4"/>
      <c r="D436" s="4"/>
      <c r="E436" s="4"/>
      <c r="F436" s="4"/>
      <c r="G436" s="4"/>
      <c r="H436" s="1"/>
      <c r="I436" s="1"/>
    </row>
    <row r="437" spans="1:9" x14ac:dyDescent="0.3">
      <c r="A437" s="1"/>
      <c r="C437" s="4"/>
      <c r="D437" s="4"/>
      <c r="E437" s="4"/>
      <c r="F437" s="4"/>
      <c r="G437" s="4"/>
      <c r="H437" s="1"/>
      <c r="I437" s="1"/>
    </row>
    <row r="438" spans="1:9" x14ac:dyDescent="0.3">
      <c r="A438" s="1"/>
      <c r="C438" s="4"/>
      <c r="D438" s="4"/>
      <c r="E438" s="4"/>
      <c r="F438" s="4"/>
      <c r="G438" s="4"/>
      <c r="H438" s="1"/>
      <c r="I438" s="1"/>
    </row>
    <row r="439" spans="1:9" x14ac:dyDescent="0.3">
      <c r="A439" s="1"/>
      <c r="C439" s="4"/>
      <c r="D439" s="4"/>
      <c r="E439" s="4"/>
      <c r="F439" s="4"/>
      <c r="G439" s="4"/>
      <c r="H439" s="1"/>
      <c r="I439" s="1"/>
    </row>
    <row r="440" spans="1:9" x14ac:dyDescent="0.3">
      <c r="A440" s="1"/>
      <c r="C440" s="4"/>
      <c r="D440" s="4"/>
      <c r="E440" s="4"/>
      <c r="F440" s="4"/>
      <c r="G440" s="4"/>
      <c r="H440" s="1"/>
      <c r="I440" s="1"/>
    </row>
    <row r="441" spans="1:9" x14ac:dyDescent="0.3">
      <c r="A441" s="1"/>
      <c r="C441" s="4"/>
      <c r="D441" s="4"/>
      <c r="E441" s="4"/>
      <c r="F441" s="4"/>
      <c r="G441" s="4"/>
      <c r="H441" s="1"/>
      <c r="I441" s="1"/>
    </row>
    <row r="442" spans="1:9" x14ac:dyDescent="0.3">
      <c r="A442" s="1"/>
      <c r="C442" s="4"/>
      <c r="D442" s="4"/>
      <c r="E442" s="4"/>
      <c r="F442" s="4"/>
      <c r="G442" s="4"/>
      <c r="H442" s="1"/>
      <c r="I442" s="1"/>
    </row>
    <row r="443" spans="1:9" x14ac:dyDescent="0.3">
      <c r="A443" s="1"/>
      <c r="C443" s="4"/>
      <c r="D443" s="4"/>
      <c r="E443" s="4"/>
      <c r="F443" s="4"/>
      <c r="G443" s="4"/>
      <c r="H443" s="1"/>
      <c r="I443" s="1"/>
    </row>
    <row r="444" spans="1:9" x14ac:dyDescent="0.3">
      <c r="A444" s="1"/>
      <c r="C444" s="4"/>
      <c r="D444" s="4"/>
      <c r="E444" s="4"/>
      <c r="F444" s="4"/>
      <c r="G444" s="4"/>
      <c r="H444" s="1"/>
      <c r="I444" s="1"/>
    </row>
    <row r="445" spans="1:9" x14ac:dyDescent="0.3">
      <c r="A445" s="1"/>
      <c r="C445" s="4"/>
      <c r="D445" s="4"/>
      <c r="E445" s="4"/>
      <c r="F445" s="4"/>
      <c r="G445" s="4"/>
      <c r="H445" s="1"/>
      <c r="I445" s="1"/>
    </row>
    <row r="446" spans="1:9" x14ac:dyDescent="0.3">
      <c r="A446" s="1"/>
      <c r="C446" s="4"/>
      <c r="D446" s="4"/>
      <c r="E446" s="4"/>
      <c r="F446" s="4"/>
      <c r="G446" s="4"/>
      <c r="H446" s="1"/>
      <c r="I446" s="1"/>
    </row>
    <row r="447" spans="1:9" x14ac:dyDescent="0.3">
      <c r="A447" s="1"/>
      <c r="C447" s="4"/>
      <c r="D447" s="4"/>
      <c r="E447" s="4"/>
      <c r="F447" s="4"/>
      <c r="G447" s="4"/>
      <c r="H447" s="1"/>
      <c r="I447" s="1"/>
    </row>
    <row r="448" spans="1:9" x14ac:dyDescent="0.3">
      <c r="A448" s="1"/>
      <c r="C448" s="4"/>
      <c r="D448" s="4"/>
      <c r="E448" s="4"/>
      <c r="F448" s="4"/>
      <c r="G448" s="4"/>
      <c r="H448" s="1"/>
      <c r="I448" s="1"/>
    </row>
    <row r="449" spans="1:9" x14ac:dyDescent="0.3">
      <c r="A449" s="1"/>
      <c r="C449" s="4"/>
      <c r="D449" s="4"/>
      <c r="E449" s="4"/>
      <c r="F449" s="4"/>
      <c r="G449" s="4"/>
      <c r="H449" s="1"/>
      <c r="I449" s="1"/>
    </row>
    <row r="450" spans="1:9" x14ac:dyDescent="0.3">
      <c r="A450" s="1"/>
      <c r="C450" s="4"/>
      <c r="D450" s="4"/>
      <c r="E450" s="4"/>
      <c r="F450" s="4"/>
      <c r="G450" s="4"/>
      <c r="H450" s="1"/>
      <c r="I450" s="1"/>
    </row>
    <row r="451" spans="1:9" x14ac:dyDescent="0.3">
      <c r="A451" s="1"/>
      <c r="C451" s="4"/>
      <c r="D451" s="4"/>
      <c r="E451" s="4"/>
      <c r="F451" s="4"/>
      <c r="G451" s="4"/>
      <c r="H451" s="1"/>
      <c r="I451" s="1"/>
    </row>
    <row r="452" spans="1:9" x14ac:dyDescent="0.3">
      <c r="A452" s="1"/>
      <c r="C452" s="4"/>
      <c r="D452" s="4"/>
      <c r="E452" s="4"/>
      <c r="F452" s="4"/>
      <c r="G452" s="4"/>
      <c r="H452" s="1"/>
      <c r="I452" s="1"/>
    </row>
    <row r="453" spans="1:9" x14ac:dyDescent="0.3">
      <c r="A453" s="1"/>
      <c r="C453" s="4"/>
      <c r="D453" s="4"/>
      <c r="E453" s="4"/>
      <c r="F453" s="4"/>
      <c r="G453" s="4"/>
      <c r="H453" s="1"/>
      <c r="I453" s="1"/>
    </row>
    <row r="454" spans="1:9" x14ac:dyDescent="0.3">
      <c r="A454" s="1"/>
      <c r="C454" s="4"/>
      <c r="D454" s="4"/>
      <c r="E454" s="4"/>
      <c r="F454" s="4"/>
      <c r="G454" s="4"/>
      <c r="H454" s="1"/>
      <c r="I454" s="1"/>
    </row>
    <row r="455" spans="1:9" x14ac:dyDescent="0.3">
      <c r="A455" s="1"/>
      <c r="C455" s="4"/>
      <c r="D455" s="4"/>
      <c r="E455" s="4"/>
      <c r="F455" s="4"/>
      <c r="G455" s="4"/>
      <c r="H455" s="1"/>
      <c r="I455" s="1"/>
    </row>
    <row r="456" spans="1:9" x14ac:dyDescent="0.3">
      <c r="A456" s="1"/>
      <c r="C456" s="4"/>
      <c r="D456" s="4"/>
      <c r="E456" s="4"/>
      <c r="F456" s="4"/>
      <c r="G456" s="4"/>
      <c r="H456" s="1"/>
      <c r="I456" s="1"/>
    </row>
    <row r="457" spans="1:9" x14ac:dyDescent="0.3">
      <c r="A457" s="1"/>
      <c r="C457" s="4"/>
      <c r="D457" s="4"/>
      <c r="E457" s="4"/>
      <c r="F457" s="4"/>
      <c r="G457" s="4"/>
      <c r="H457" s="1"/>
      <c r="I457" s="1"/>
    </row>
    <row r="458" spans="1:9" x14ac:dyDescent="0.3">
      <c r="A458" s="1"/>
      <c r="C458" s="4"/>
      <c r="D458" s="4"/>
      <c r="E458" s="4"/>
      <c r="F458" s="4"/>
      <c r="G458" s="4"/>
      <c r="H458" s="1"/>
      <c r="I458" s="1"/>
    </row>
    <row r="459" spans="1:9" x14ac:dyDescent="0.3">
      <c r="A459" s="1"/>
      <c r="C459" s="4"/>
      <c r="D459" s="4"/>
      <c r="E459" s="4"/>
      <c r="F459" s="4"/>
      <c r="G459" s="4"/>
      <c r="H459" s="1"/>
      <c r="I459" s="1"/>
    </row>
    <row r="460" spans="1:9" x14ac:dyDescent="0.3">
      <c r="A460" s="1"/>
      <c r="C460" s="4"/>
      <c r="D460" s="4"/>
      <c r="E460" s="4"/>
      <c r="F460" s="4"/>
      <c r="G460" s="4"/>
      <c r="H460" s="1"/>
      <c r="I460" s="1"/>
    </row>
    <row r="461" spans="1:9" x14ac:dyDescent="0.3">
      <c r="A461" s="1"/>
      <c r="C461" s="4"/>
      <c r="D461" s="4"/>
      <c r="E461" s="4"/>
      <c r="F461" s="4"/>
      <c r="G461" s="4"/>
      <c r="H461" s="1"/>
      <c r="I461" s="1"/>
    </row>
    <row r="462" spans="1:9" x14ac:dyDescent="0.3">
      <c r="A462" s="1"/>
      <c r="C462" s="4"/>
      <c r="D462" s="4"/>
      <c r="E462" s="4"/>
      <c r="F462" s="4"/>
      <c r="G462" s="4"/>
      <c r="H462" s="1"/>
      <c r="I462" s="1"/>
    </row>
    <row r="463" spans="1:9" x14ac:dyDescent="0.3">
      <c r="A463" s="1"/>
      <c r="C463" s="4"/>
      <c r="D463" s="4"/>
      <c r="E463" s="4"/>
      <c r="F463" s="4"/>
      <c r="G463" s="4"/>
      <c r="H463" s="1"/>
      <c r="I463" s="1"/>
    </row>
    <row r="464" spans="1:9" x14ac:dyDescent="0.3">
      <c r="A464" s="1"/>
      <c r="C464" s="4"/>
      <c r="D464" s="4"/>
      <c r="E464" s="4"/>
      <c r="F464" s="4"/>
      <c r="G464" s="4"/>
      <c r="H464" s="1"/>
      <c r="I464" s="1"/>
    </row>
    <row r="465" spans="1:9" x14ac:dyDescent="0.3">
      <c r="A465" s="1"/>
      <c r="C465" s="4"/>
      <c r="D465" s="4"/>
      <c r="E465" s="4"/>
      <c r="F465" s="4"/>
      <c r="G465" s="4"/>
      <c r="H465" s="1"/>
      <c r="I465" s="1"/>
    </row>
    <row r="466" spans="1:9" x14ac:dyDescent="0.3">
      <c r="A466" s="1"/>
      <c r="C466" s="4"/>
      <c r="D466" s="4"/>
      <c r="E466" s="4"/>
      <c r="F466" s="4"/>
      <c r="G466" s="4"/>
      <c r="H466" s="1"/>
      <c r="I466" s="1"/>
    </row>
    <row r="467" spans="1:9" x14ac:dyDescent="0.3">
      <c r="A467" s="1"/>
      <c r="C467" s="4"/>
      <c r="D467" s="4"/>
      <c r="E467" s="4"/>
      <c r="F467" s="4"/>
      <c r="G467" s="4"/>
      <c r="H467" s="1"/>
      <c r="I467" s="1"/>
    </row>
    <row r="468" spans="1:9" x14ac:dyDescent="0.3">
      <c r="A468" s="1"/>
      <c r="C468" s="4"/>
      <c r="D468" s="4"/>
      <c r="E468" s="4"/>
      <c r="F468" s="4"/>
      <c r="G468" s="4"/>
      <c r="H468" s="1"/>
      <c r="I468" s="1"/>
    </row>
    <row r="469" spans="1:9" x14ac:dyDescent="0.3">
      <c r="A469" s="1"/>
      <c r="C469" s="4"/>
      <c r="D469" s="4"/>
      <c r="E469" s="4"/>
      <c r="F469" s="4"/>
      <c r="G469" s="4"/>
      <c r="H469" s="1"/>
      <c r="I469" s="1"/>
    </row>
    <row r="470" spans="1:9" x14ac:dyDescent="0.3">
      <c r="A470" s="1"/>
      <c r="C470" s="4"/>
      <c r="D470" s="4"/>
      <c r="E470" s="4"/>
      <c r="F470" s="4"/>
      <c r="G470" s="4"/>
      <c r="H470" s="1"/>
      <c r="I470" s="1"/>
    </row>
    <row r="471" spans="1:9" x14ac:dyDescent="0.3">
      <c r="A471" s="1"/>
      <c r="C471" s="4"/>
      <c r="D471" s="4"/>
      <c r="E471" s="4"/>
      <c r="F471" s="4"/>
      <c r="G471" s="4"/>
      <c r="H471" s="1"/>
      <c r="I471" s="1"/>
    </row>
    <row r="472" spans="1:9" x14ac:dyDescent="0.3">
      <c r="A472" s="1"/>
      <c r="C472" s="4"/>
      <c r="D472" s="4"/>
      <c r="E472" s="4"/>
      <c r="F472" s="4"/>
      <c r="G472" s="4"/>
      <c r="H472" s="1"/>
      <c r="I472" s="1"/>
    </row>
    <row r="473" spans="1:9" x14ac:dyDescent="0.3">
      <c r="A473" s="1"/>
      <c r="C473" s="4"/>
      <c r="D473" s="4"/>
      <c r="E473" s="4"/>
      <c r="F473" s="4"/>
      <c r="G473" s="4"/>
      <c r="H473" s="1"/>
      <c r="I473" s="1"/>
    </row>
    <row r="474" spans="1:9" x14ac:dyDescent="0.3">
      <c r="A474" s="1"/>
      <c r="C474" s="4"/>
      <c r="D474" s="4"/>
      <c r="E474" s="4"/>
      <c r="F474" s="4"/>
      <c r="G474" s="4"/>
      <c r="H474" s="1"/>
      <c r="I474" s="1"/>
    </row>
    <row r="475" spans="1:9" x14ac:dyDescent="0.3">
      <c r="A475" s="1"/>
      <c r="C475" s="4"/>
      <c r="D475" s="4"/>
      <c r="E475" s="4"/>
      <c r="F475" s="4"/>
      <c r="G475" s="4"/>
      <c r="H475" s="1"/>
      <c r="I475" s="1"/>
    </row>
    <row r="476" spans="1:9" x14ac:dyDescent="0.3">
      <c r="A476" s="1"/>
      <c r="C476" s="4"/>
      <c r="D476" s="4"/>
      <c r="E476" s="4"/>
      <c r="F476" s="4"/>
      <c r="G476" s="4"/>
      <c r="H476" s="1"/>
      <c r="I476" s="1"/>
    </row>
    <row r="477" spans="1:9" x14ac:dyDescent="0.3">
      <c r="A477" s="1"/>
      <c r="C477" s="4"/>
      <c r="D477" s="4"/>
      <c r="E477" s="4"/>
      <c r="F477" s="4"/>
      <c r="G477" s="4"/>
      <c r="H477" s="1"/>
      <c r="I477" s="1"/>
    </row>
    <row r="478" spans="1:9" x14ac:dyDescent="0.3">
      <c r="A478" s="1"/>
      <c r="C478" s="4"/>
      <c r="D478" s="4"/>
      <c r="E478" s="4"/>
      <c r="F478" s="4"/>
      <c r="G478" s="4"/>
      <c r="H478" s="1"/>
      <c r="I478" s="1"/>
    </row>
    <row r="479" spans="1:9" x14ac:dyDescent="0.3">
      <c r="A479" s="1"/>
      <c r="C479" s="4"/>
      <c r="D479" s="4"/>
      <c r="E479" s="4"/>
      <c r="F479" s="4"/>
      <c r="G479" s="4"/>
      <c r="H479" s="1"/>
      <c r="I479" s="1"/>
    </row>
    <row r="480" spans="1:9" x14ac:dyDescent="0.3">
      <c r="A480" s="1"/>
      <c r="C480" s="4"/>
      <c r="D480" s="4"/>
      <c r="E480" s="4"/>
      <c r="F480" s="4"/>
      <c r="G480" s="4"/>
      <c r="H480" s="1"/>
      <c r="I480" s="1"/>
    </row>
    <row r="481" spans="1:9" x14ac:dyDescent="0.3">
      <c r="A481" s="1"/>
      <c r="C481" s="4"/>
      <c r="D481" s="4"/>
      <c r="E481" s="4"/>
      <c r="F481" s="4"/>
      <c r="G481" s="4"/>
      <c r="H481" s="1"/>
      <c r="I481" s="1"/>
    </row>
    <row r="482" spans="1:9" x14ac:dyDescent="0.3">
      <c r="A482" s="1"/>
      <c r="C482" s="4"/>
      <c r="D482" s="4"/>
      <c r="E482" s="4"/>
      <c r="F482" s="4"/>
      <c r="G482" s="4"/>
      <c r="H482" s="1"/>
      <c r="I482" s="1"/>
    </row>
    <row r="483" spans="1:9" x14ac:dyDescent="0.3">
      <c r="A483" s="1"/>
      <c r="C483" s="4"/>
      <c r="D483" s="4"/>
      <c r="E483" s="4"/>
      <c r="F483" s="4"/>
      <c r="G483" s="4"/>
      <c r="H483" s="1"/>
      <c r="I483" s="1"/>
    </row>
    <row r="484" spans="1:9" x14ac:dyDescent="0.3">
      <c r="A484" s="1"/>
      <c r="C484" s="4"/>
      <c r="D484" s="4"/>
      <c r="E484" s="4"/>
      <c r="F484" s="4"/>
      <c r="G484" s="4"/>
      <c r="H484" s="1"/>
      <c r="I484" s="1"/>
    </row>
    <row r="485" spans="1:9" x14ac:dyDescent="0.3">
      <c r="A485" s="1"/>
      <c r="C485" s="4"/>
      <c r="D485" s="4"/>
      <c r="E485" s="4"/>
      <c r="F485" s="4"/>
      <c r="G485" s="4"/>
      <c r="H485" s="1"/>
      <c r="I485" s="1"/>
    </row>
    <row r="486" spans="1:9" x14ac:dyDescent="0.3">
      <c r="A486" s="1"/>
      <c r="C486" s="4"/>
      <c r="D486" s="4"/>
      <c r="E486" s="4"/>
      <c r="F486" s="4"/>
      <c r="G486" s="4"/>
      <c r="H486" s="1"/>
      <c r="I486" s="1"/>
    </row>
    <row r="487" spans="1:9" x14ac:dyDescent="0.3">
      <c r="A487" s="1"/>
      <c r="C487" s="4"/>
      <c r="D487" s="4"/>
      <c r="E487" s="4"/>
      <c r="F487" s="4"/>
      <c r="G487" s="4"/>
      <c r="H487" s="1"/>
      <c r="I487" s="1"/>
    </row>
    <row r="488" spans="1:9" x14ac:dyDescent="0.3">
      <c r="A488" s="1"/>
      <c r="C488" s="4"/>
      <c r="D488" s="4"/>
      <c r="E488" s="4"/>
      <c r="F488" s="4"/>
      <c r="G488" s="4"/>
      <c r="H488" s="1"/>
      <c r="I488" s="1"/>
    </row>
    <row r="489" spans="1:9" ht="15" customHeight="1" x14ac:dyDescent="0.3">
      <c r="A489" s="1"/>
      <c r="C489" s="1"/>
      <c r="D489" s="4"/>
      <c r="E489" s="4"/>
      <c r="F489" s="4"/>
      <c r="G489" s="4"/>
      <c r="H489" s="1"/>
      <c r="I489" s="1"/>
    </row>
    <row r="490" spans="1:9" x14ac:dyDescent="0.3">
      <c r="A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C493" s="1"/>
      <c r="D493" s="4"/>
      <c r="E493" s="4"/>
      <c r="F493" s="4"/>
      <c r="G493" s="4"/>
      <c r="H493" s="1"/>
      <c r="I493" s="1"/>
    </row>
    <row r="494" spans="1:9" x14ac:dyDescent="0.3">
      <c r="A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C518" s="4"/>
      <c r="D518" s="4"/>
      <c r="E518" s="4"/>
      <c r="F518" s="4"/>
      <c r="G518" s="4"/>
      <c r="H518" s="1"/>
      <c r="I518" s="1"/>
    </row>
    <row r="519" spans="1:9" x14ac:dyDescent="0.3">
      <c r="A519" s="1"/>
      <c r="C519" s="4"/>
      <c r="D519" s="4"/>
      <c r="E519" s="4"/>
      <c r="F519" s="4"/>
      <c r="G519" s="4"/>
      <c r="H519" s="1"/>
      <c r="I519" s="1"/>
    </row>
    <row r="520" spans="1:9" x14ac:dyDescent="0.3">
      <c r="A520" s="1"/>
      <c r="C520" s="4"/>
      <c r="D520" s="4"/>
      <c r="E520" s="4"/>
      <c r="F520" s="4"/>
      <c r="G520" s="4"/>
      <c r="H520" s="1"/>
      <c r="I520" s="1"/>
    </row>
    <row r="521" spans="1:9" x14ac:dyDescent="0.3">
      <c r="A521" s="1"/>
      <c r="C521" s="4"/>
      <c r="D521" s="4"/>
      <c r="E521" s="4"/>
      <c r="F521" s="4"/>
      <c r="G521" s="4"/>
      <c r="H521" s="1"/>
      <c r="I521" s="1"/>
    </row>
    <row r="522" spans="1:9" x14ac:dyDescent="0.3">
      <c r="A522" s="1"/>
      <c r="C522" s="4"/>
      <c r="D522" s="4"/>
      <c r="E522" s="4"/>
      <c r="F522" s="4"/>
      <c r="G522" s="4"/>
      <c r="H522" s="1"/>
      <c r="I522" s="1"/>
    </row>
    <row r="523" spans="1:9" x14ac:dyDescent="0.3">
      <c r="A523" s="1"/>
      <c r="C523" s="4"/>
      <c r="D523" s="4"/>
      <c r="E523" s="4"/>
      <c r="F523" s="4"/>
      <c r="G523" s="4"/>
      <c r="H523" s="1"/>
      <c r="I523" s="1"/>
    </row>
    <row r="524" spans="1:9" x14ac:dyDescent="0.3">
      <c r="A524" s="1"/>
      <c r="C524" s="4"/>
      <c r="D524" s="4"/>
      <c r="E524" s="4"/>
      <c r="F524" s="4"/>
      <c r="G524" s="4"/>
      <c r="H524" s="1"/>
      <c r="I524" s="1"/>
    </row>
    <row r="525" spans="1:9" x14ac:dyDescent="0.3">
      <c r="A525" s="1"/>
      <c r="C525" s="4"/>
      <c r="D525" s="4"/>
      <c r="E525" s="4"/>
      <c r="F525" s="4"/>
      <c r="G525" s="4"/>
      <c r="H525" s="1"/>
      <c r="I525" s="1"/>
    </row>
    <row r="526" spans="1:9" x14ac:dyDescent="0.3">
      <c r="A526" s="1"/>
      <c r="C526" s="4"/>
      <c r="D526" s="4"/>
      <c r="E526" s="4"/>
      <c r="F526" s="4"/>
      <c r="G526" s="4"/>
      <c r="H526" s="1"/>
      <c r="I526" s="1"/>
    </row>
    <row r="527" spans="1:9" x14ac:dyDescent="0.3">
      <c r="A527" s="1"/>
      <c r="C527" s="4"/>
      <c r="D527" s="4"/>
      <c r="E527" s="4"/>
      <c r="F527" s="4"/>
      <c r="G527" s="4"/>
      <c r="H527" s="1"/>
      <c r="I527" s="1"/>
    </row>
    <row r="528" spans="1:9" x14ac:dyDescent="0.3">
      <c r="A528" s="1"/>
      <c r="C528" s="4"/>
      <c r="D528" s="4"/>
      <c r="E528" s="4"/>
      <c r="F528" s="4"/>
      <c r="G528" s="4"/>
      <c r="H528" s="1"/>
      <c r="I528" s="1"/>
    </row>
    <row r="529" spans="1:9" x14ac:dyDescent="0.3">
      <c r="A529" s="1"/>
      <c r="C529" s="4"/>
      <c r="D529" s="4"/>
      <c r="E529" s="4"/>
      <c r="F529" s="4"/>
      <c r="G529" s="4"/>
      <c r="H529" s="1"/>
      <c r="I529" s="1"/>
    </row>
    <row r="530" spans="1:9" x14ac:dyDescent="0.3">
      <c r="A530" s="1"/>
      <c r="C530" s="4"/>
      <c r="D530" s="4"/>
      <c r="E530" s="4"/>
      <c r="F530" s="4"/>
      <c r="G530" s="4"/>
      <c r="H530" s="1"/>
      <c r="I530" s="1"/>
    </row>
    <row r="531" spans="1:9" x14ac:dyDescent="0.3">
      <c r="A531" s="1"/>
      <c r="C531" s="4"/>
      <c r="D531" s="4"/>
      <c r="E531" s="4"/>
      <c r="F531" s="4"/>
      <c r="G531" s="4"/>
      <c r="H531" s="1"/>
      <c r="I531" s="1"/>
    </row>
    <row r="532" spans="1:9" x14ac:dyDescent="0.3">
      <c r="A532" s="1"/>
      <c r="C532" s="4"/>
      <c r="D532" s="4"/>
      <c r="E532" s="4"/>
      <c r="F532" s="4"/>
      <c r="G532" s="4"/>
      <c r="H532" s="1"/>
      <c r="I532" s="1"/>
    </row>
    <row r="533" spans="1:9" x14ac:dyDescent="0.3">
      <c r="A533" s="1"/>
      <c r="C533" s="4"/>
      <c r="D533" s="4"/>
      <c r="E533" s="4"/>
      <c r="F533" s="4"/>
      <c r="G533" s="4"/>
      <c r="H533" s="1"/>
      <c r="I533" s="1"/>
    </row>
    <row r="534" spans="1:9" x14ac:dyDescent="0.3">
      <c r="A534" s="1"/>
      <c r="C534" s="4"/>
      <c r="D534" s="4"/>
      <c r="E534" s="4"/>
      <c r="F534" s="4"/>
      <c r="G534" s="4"/>
      <c r="H534" s="1"/>
      <c r="I534" s="1"/>
    </row>
    <row r="535" spans="1:9" x14ac:dyDescent="0.3">
      <c r="A535" s="1"/>
      <c r="C535" s="4"/>
      <c r="D535" s="4"/>
      <c r="E535" s="4"/>
      <c r="F535" s="4"/>
      <c r="G535" s="4"/>
      <c r="H535" s="1"/>
      <c r="I535" s="1"/>
    </row>
    <row r="536" spans="1:9" x14ac:dyDescent="0.3">
      <c r="A536" s="1"/>
      <c r="C536" s="4"/>
      <c r="D536" s="4"/>
      <c r="E536" s="4"/>
      <c r="F536" s="4"/>
      <c r="G536" s="4"/>
      <c r="H536" s="1"/>
      <c r="I536" s="1"/>
    </row>
    <row r="537" spans="1:9" x14ac:dyDescent="0.3">
      <c r="A537" s="1"/>
      <c r="C537" s="4"/>
      <c r="D537" s="4"/>
      <c r="E537" s="4"/>
      <c r="F537" s="4"/>
      <c r="G537" s="4"/>
      <c r="H537" s="1"/>
      <c r="I537" s="1"/>
    </row>
    <row r="538" spans="1:9" x14ac:dyDescent="0.3">
      <c r="A538" s="1"/>
      <c r="C538" s="4"/>
      <c r="D538" s="4"/>
      <c r="E538" s="4"/>
      <c r="F538" s="4"/>
      <c r="G538" s="4"/>
      <c r="H538" s="1"/>
      <c r="I538" s="1"/>
    </row>
    <row r="539" spans="1:9" x14ac:dyDescent="0.3">
      <c r="A539" s="1"/>
      <c r="C539" s="4"/>
      <c r="D539" s="4"/>
      <c r="E539" s="4"/>
      <c r="F539" s="4"/>
      <c r="G539" s="4"/>
      <c r="H539" s="1"/>
      <c r="I539" s="1"/>
    </row>
    <row r="540" spans="1:9" x14ac:dyDescent="0.3">
      <c r="A540" s="1"/>
      <c r="C540" s="4"/>
      <c r="D540" s="4"/>
      <c r="E540" s="4"/>
      <c r="F540" s="4"/>
      <c r="G540" s="4"/>
      <c r="H540" s="1"/>
      <c r="I540" s="1"/>
    </row>
    <row r="541" spans="1:9" x14ac:dyDescent="0.3">
      <c r="A541" s="1"/>
      <c r="C541" s="4"/>
      <c r="D541" s="4"/>
      <c r="E541" s="4"/>
      <c r="F541" s="4"/>
      <c r="G541" s="4"/>
      <c r="H541" s="1"/>
      <c r="I541" s="1"/>
    </row>
    <row r="542" spans="1:9" x14ac:dyDescent="0.3">
      <c r="A542" s="1"/>
      <c r="C542" s="4"/>
      <c r="D542" s="4"/>
      <c r="E542" s="4"/>
      <c r="F542" s="4"/>
      <c r="G542" s="4"/>
      <c r="H542" s="1"/>
      <c r="I542" s="1"/>
    </row>
    <row r="543" spans="1:9" x14ac:dyDescent="0.3">
      <c r="A543" s="1"/>
      <c r="C543" s="4"/>
      <c r="D543" s="4"/>
      <c r="E543" s="4"/>
      <c r="F543" s="4"/>
      <c r="G543" s="4"/>
      <c r="H543" s="1"/>
      <c r="I543" s="1"/>
    </row>
    <row r="544" spans="1:9" x14ac:dyDescent="0.3">
      <c r="A544" s="1"/>
      <c r="C544" s="4"/>
      <c r="D544" s="4"/>
      <c r="E544" s="4"/>
      <c r="F544" s="4"/>
      <c r="G544" s="4"/>
      <c r="H544" s="1"/>
      <c r="I544" s="1"/>
    </row>
    <row r="545" spans="1:9" x14ac:dyDescent="0.3">
      <c r="A545" s="1"/>
      <c r="C545" s="4"/>
      <c r="D545" s="4"/>
      <c r="E545" s="4"/>
      <c r="F545" s="4"/>
      <c r="G545" s="4"/>
      <c r="H545" s="1"/>
      <c r="I545" s="1"/>
    </row>
    <row r="546" spans="1:9" x14ac:dyDescent="0.3">
      <c r="A546" s="1"/>
      <c r="C546" s="4"/>
      <c r="D546" s="4"/>
      <c r="E546" s="4"/>
      <c r="F546" s="4"/>
      <c r="G546" s="4"/>
      <c r="H546" s="1"/>
      <c r="I546" s="1"/>
    </row>
    <row r="547" spans="1:9" x14ac:dyDescent="0.3">
      <c r="A547" s="1"/>
      <c r="C547" s="4"/>
      <c r="D547" s="4"/>
      <c r="E547" s="4"/>
      <c r="F547" s="4"/>
      <c r="G547" s="4"/>
      <c r="H547" s="1"/>
      <c r="I547" s="1"/>
    </row>
    <row r="548" spans="1:9" x14ac:dyDescent="0.3">
      <c r="A548" s="1"/>
      <c r="C548" s="4"/>
      <c r="D548" s="4"/>
      <c r="E548" s="4"/>
      <c r="F548" s="4"/>
      <c r="G548" s="4"/>
      <c r="H548" s="1"/>
      <c r="I548" s="1"/>
    </row>
    <row r="549" spans="1:9" x14ac:dyDescent="0.3">
      <c r="A549" s="1"/>
      <c r="C549" s="4"/>
      <c r="D549" s="4"/>
      <c r="E549" s="4"/>
      <c r="F549" s="4"/>
      <c r="G549" s="4"/>
      <c r="H549" s="1"/>
      <c r="I549" s="1"/>
    </row>
    <row r="550" spans="1:9" x14ac:dyDescent="0.3">
      <c r="A550" s="1"/>
      <c r="C550" s="4"/>
      <c r="D550" s="4"/>
      <c r="E550" s="4"/>
      <c r="F550" s="4"/>
      <c r="G550" s="4"/>
      <c r="H550" s="1"/>
      <c r="I550" s="1"/>
    </row>
    <row r="551" spans="1:9" x14ac:dyDescent="0.3">
      <c r="A551" s="1"/>
      <c r="C551" s="4"/>
      <c r="D551" s="4"/>
      <c r="E551" s="4"/>
      <c r="F551" s="4"/>
      <c r="G551" s="4"/>
      <c r="H551" s="1"/>
      <c r="I551" s="1"/>
    </row>
    <row r="552" spans="1:9" x14ac:dyDescent="0.3">
      <c r="A552" s="1"/>
      <c r="C552" s="4"/>
      <c r="D552" s="4"/>
      <c r="E552" s="4"/>
      <c r="F552" s="4"/>
      <c r="G552" s="4"/>
      <c r="H552" s="1"/>
      <c r="I552" s="1"/>
    </row>
    <row r="553" spans="1:9" x14ac:dyDescent="0.3">
      <c r="A553" s="1"/>
      <c r="C553" s="4"/>
      <c r="D553" s="4"/>
      <c r="E553" s="4"/>
      <c r="F553" s="4"/>
      <c r="G553" s="4"/>
      <c r="H553" s="1"/>
      <c r="I553" s="1"/>
    </row>
    <row r="554" spans="1:9" x14ac:dyDescent="0.3">
      <c r="A554" s="1"/>
      <c r="C554" s="4"/>
      <c r="D554" s="4"/>
      <c r="E554" s="4"/>
      <c r="F554" s="4"/>
      <c r="G554" s="4"/>
      <c r="H554" s="1"/>
      <c r="I554" s="1"/>
    </row>
    <row r="555" spans="1:9" x14ac:dyDescent="0.3">
      <c r="A555" s="1"/>
      <c r="C555" s="4"/>
      <c r="D555" s="4"/>
      <c r="E555" s="4"/>
      <c r="F555" s="4"/>
      <c r="G555" s="4"/>
      <c r="H555" s="1"/>
      <c r="I555" s="1"/>
    </row>
    <row r="556" spans="1:9" x14ac:dyDescent="0.3">
      <c r="A556" s="1"/>
      <c r="C556" s="4"/>
      <c r="D556" s="4"/>
      <c r="E556" s="4"/>
      <c r="F556" s="4"/>
      <c r="G556" s="4"/>
      <c r="H556" s="1"/>
      <c r="I556" s="1"/>
    </row>
    <row r="557" spans="1:9" x14ac:dyDescent="0.3">
      <c r="A557" s="1"/>
      <c r="C557" s="4"/>
      <c r="D557" s="4"/>
      <c r="E557" s="4"/>
      <c r="F557" s="4"/>
      <c r="G557" s="4"/>
      <c r="H557" s="1"/>
      <c r="I557" s="1"/>
    </row>
    <row r="558" spans="1:9" x14ac:dyDescent="0.3">
      <c r="A558" s="1"/>
      <c r="C558" s="4"/>
      <c r="D558" s="4"/>
      <c r="E558" s="4"/>
      <c r="F558" s="4"/>
      <c r="G558" s="4"/>
      <c r="H558" s="1"/>
      <c r="I558" s="1"/>
    </row>
    <row r="559" spans="1:9" x14ac:dyDescent="0.3">
      <c r="A559" s="1"/>
      <c r="C559" s="4"/>
      <c r="D559" s="4"/>
      <c r="E559" s="4"/>
      <c r="F559" s="4"/>
      <c r="G559" s="4"/>
      <c r="H559" s="1"/>
      <c r="I559" s="1"/>
    </row>
    <row r="560" spans="1:9" x14ac:dyDescent="0.3">
      <c r="A560" s="1"/>
      <c r="C560" s="4"/>
      <c r="D560" s="4"/>
      <c r="E560" s="4"/>
      <c r="F560" s="4"/>
      <c r="G560" s="4"/>
      <c r="H560" s="1"/>
      <c r="I560" s="1"/>
    </row>
    <row r="561" spans="1:9" x14ac:dyDescent="0.3">
      <c r="A561" s="1"/>
      <c r="C561" s="4"/>
      <c r="D561" s="4"/>
      <c r="E561" s="4"/>
      <c r="F561" s="4"/>
      <c r="G561" s="4"/>
      <c r="H561" s="1"/>
      <c r="I561" s="1"/>
    </row>
    <row r="562" spans="1:9" x14ac:dyDescent="0.3">
      <c r="A562" s="1"/>
      <c r="C562" s="4"/>
      <c r="D562" s="4"/>
      <c r="E562" s="4"/>
      <c r="F562" s="4"/>
      <c r="G562" s="4"/>
      <c r="H562" s="1"/>
      <c r="I562" s="1"/>
    </row>
    <row r="563" spans="1:9" x14ac:dyDescent="0.3">
      <c r="A563" s="1"/>
      <c r="C563" s="4"/>
      <c r="D563" s="4"/>
      <c r="E563" s="4"/>
      <c r="F563" s="4"/>
      <c r="G563" s="4"/>
      <c r="H563" s="1"/>
      <c r="I563" s="1"/>
    </row>
    <row r="564" spans="1:9" x14ac:dyDescent="0.3">
      <c r="A564" s="1"/>
      <c r="C564" s="4"/>
      <c r="D564" s="4"/>
      <c r="E564" s="4"/>
      <c r="F564" s="4"/>
      <c r="G564" s="4"/>
      <c r="H564" s="1"/>
      <c r="I564" s="1"/>
    </row>
    <row r="565" spans="1:9" x14ac:dyDescent="0.3">
      <c r="A565" s="1"/>
      <c r="C565" s="4"/>
      <c r="D565" s="4"/>
      <c r="E565" s="4"/>
      <c r="F565" s="4"/>
      <c r="G565" s="4"/>
      <c r="H565" s="1"/>
      <c r="I565" s="1"/>
    </row>
    <row r="566" spans="1:9" x14ac:dyDescent="0.3">
      <c r="A566" s="1"/>
      <c r="C566" s="4"/>
      <c r="D566" s="4"/>
      <c r="E566" s="4"/>
      <c r="F566" s="4"/>
      <c r="G566" s="4"/>
      <c r="H566" s="1"/>
      <c r="I566" s="1"/>
    </row>
    <row r="567" spans="1:9" x14ac:dyDescent="0.3">
      <c r="A567" s="1"/>
      <c r="C567" s="4"/>
      <c r="D567" s="4"/>
      <c r="E567" s="4"/>
      <c r="F567" s="4"/>
      <c r="G567" s="4"/>
      <c r="H567" s="1"/>
      <c r="I567" s="1"/>
    </row>
    <row r="568" spans="1:9" x14ac:dyDescent="0.3">
      <c r="A568" s="1"/>
      <c r="C568" s="4"/>
      <c r="D568" s="4"/>
      <c r="E568" s="4"/>
      <c r="F568" s="4"/>
      <c r="G568" s="4"/>
      <c r="H568" s="1"/>
      <c r="I568" s="1"/>
    </row>
    <row r="569" spans="1:9" x14ac:dyDescent="0.3">
      <c r="A569" s="1"/>
      <c r="C569" s="4"/>
      <c r="D569" s="4"/>
      <c r="E569" s="4"/>
      <c r="F569" s="4"/>
      <c r="G569" s="4"/>
      <c r="H569" s="1"/>
      <c r="I569" s="1"/>
    </row>
    <row r="570" spans="1:9" x14ac:dyDescent="0.3">
      <c r="A570" s="1"/>
      <c r="C570" s="4"/>
      <c r="D570" s="4"/>
      <c r="E570" s="4"/>
      <c r="F570" s="4"/>
      <c r="G570" s="4"/>
      <c r="H570" s="1"/>
      <c r="I570" s="1"/>
    </row>
    <row r="571" spans="1:9" x14ac:dyDescent="0.3">
      <c r="A571" s="1"/>
      <c r="C571" s="4"/>
      <c r="D571" s="4"/>
      <c r="E571" s="4"/>
      <c r="F571" s="4"/>
      <c r="G571" s="4"/>
      <c r="H571" s="1"/>
      <c r="I571" s="1"/>
    </row>
    <row r="572" spans="1:9" x14ac:dyDescent="0.3">
      <c r="A572" s="1"/>
      <c r="C572" s="4"/>
      <c r="D572" s="4"/>
      <c r="E572" s="4"/>
      <c r="F572" s="4"/>
      <c r="G572" s="4"/>
      <c r="H572" s="1"/>
      <c r="I572" s="1"/>
    </row>
    <row r="573" spans="1:9" x14ac:dyDescent="0.3">
      <c r="A573" s="1"/>
      <c r="C573" s="4"/>
      <c r="D573" s="4"/>
      <c r="E573" s="4"/>
      <c r="F573" s="4"/>
      <c r="G573" s="4"/>
      <c r="H573" s="1"/>
      <c r="I573" s="1"/>
    </row>
    <row r="574" spans="1:9" x14ac:dyDescent="0.3">
      <c r="A574" s="1"/>
      <c r="C574" s="4"/>
      <c r="D574" s="4"/>
      <c r="E574" s="4"/>
      <c r="F574" s="4"/>
      <c r="G574" s="4"/>
      <c r="H574" s="1"/>
      <c r="I574" s="1"/>
    </row>
    <row r="575" spans="1:9" x14ac:dyDescent="0.3">
      <c r="A575" s="1"/>
      <c r="C575" s="4"/>
      <c r="D575" s="4"/>
      <c r="E575" s="4"/>
      <c r="F575" s="4"/>
      <c r="G575" s="4"/>
      <c r="H575" s="1"/>
      <c r="I575" s="1"/>
    </row>
    <row r="576" spans="1:9" x14ac:dyDescent="0.3">
      <c r="A576" s="1"/>
      <c r="C576" s="4"/>
      <c r="D576" s="4"/>
      <c r="E576" s="4"/>
      <c r="F576" s="4"/>
      <c r="G576" s="4"/>
      <c r="H576" s="1"/>
      <c r="I576" s="1"/>
    </row>
    <row r="577" spans="1:9" x14ac:dyDescent="0.3">
      <c r="A577" s="1"/>
      <c r="C577" s="4"/>
      <c r="D577" s="4"/>
      <c r="E577" s="4"/>
      <c r="F577" s="4"/>
      <c r="G577" s="4"/>
      <c r="H577" s="1"/>
      <c r="I577" s="1"/>
    </row>
    <row r="578" spans="1:9" x14ac:dyDescent="0.3">
      <c r="A578" s="1"/>
      <c r="C578" s="4"/>
      <c r="D578" s="4"/>
      <c r="E578" s="4"/>
      <c r="F578" s="4"/>
      <c r="G578" s="4"/>
      <c r="H578" s="1"/>
      <c r="I578" s="1"/>
    </row>
    <row r="579" spans="1:9" x14ac:dyDescent="0.3">
      <c r="A579" s="1"/>
      <c r="C579" s="4"/>
      <c r="D579" s="4"/>
      <c r="E579" s="4"/>
      <c r="F579" s="4"/>
      <c r="G579" s="4"/>
      <c r="H579" s="1"/>
      <c r="I579" s="1"/>
    </row>
    <row r="580" spans="1:9" x14ac:dyDescent="0.3">
      <c r="A580" s="1"/>
      <c r="C580" s="4"/>
      <c r="D580" s="4"/>
      <c r="E580" s="4"/>
      <c r="F580" s="4"/>
      <c r="G580" s="4"/>
      <c r="H580" s="1"/>
      <c r="I580" s="1"/>
    </row>
    <row r="581" spans="1:9" x14ac:dyDescent="0.3">
      <c r="A581" s="1"/>
      <c r="C581" s="4"/>
      <c r="D581" s="4"/>
      <c r="E581" s="4"/>
      <c r="F581" s="4"/>
      <c r="G581" s="4"/>
      <c r="H581" s="1"/>
      <c r="I581" s="1"/>
    </row>
    <row r="582" spans="1:9" x14ac:dyDescent="0.3">
      <c r="A582" s="1"/>
      <c r="C582" s="4"/>
      <c r="D582" s="4"/>
      <c r="E582" s="4"/>
      <c r="F582" s="4"/>
      <c r="G582" s="4"/>
      <c r="H582" s="1"/>
      <c r="I582" s="1"/>
    </row>
    <row r="583" spans="1:9" x14ac:dyDescent="0.3">
      <c r="A583" s="1"/>
      <c r="C583" s="4"/>
      <c r="D583" s="4"/>
      <c r="E583" s="4"/>
      <c r="F583" s="4"/>
      <c r="G583" s="4"/>
      <c r="H583" s="1"/>
      <c r="I583" s="1"/>
    </row>
    <row r="584" spans="1:9" x14ac:dyDescent="0.3">
      <c r="A584" s="1"/>
      <c r="C584" s="4"/>
      <c r="D584" s="4"/>
      <c r="E584" s="4"/>
      <c r="F584" s="4"/>
      <c r="G584" s="4"/>
      <c r="H584" s="1"/>
      <c r="I584" s="1"/>
    </row>
    <row r="585" spans="1:9" x14ac:dyDescent="0.3">
      <c r="A585" s="1"/>
      <c r="C585" s="4"/>
      <c r="D585" s="4"/>
      <c r="E585" s="4"/>
      <c r="F585" s="4"/>
      <c r="G585" s="4"/>
      <c r="H585" s="1"/>
      <c r="I585" s="1"/>
    </row>
    <row r="586" spans="1:9" x14ac:dyDescent="0.3">
      <c r="A586" s="1"/>
      <c r="C586" s="4"/>
      <c r="D586" s="4"/>
      <c r="E586" s="4"/>
      <c r="F586" s="4"/>
      <c r="G586" s="4"/>
      <c r="H586" s="1"/>
      <c r="I586" s="1"/>
    </row>
    <row r="587" spans="1:9" x14ac:dyDescent="0.3">
      <c r="A587" s="1"/>
      <c r="C587" s="4"/>
      <c r="D587" s="4"/>
      <c r="E587" s="4"/>
      <c r="F587" s="4"/>
      <c r="G587" s="4"/>
      <c r="H587" s="1"/>
      <c r="I587" s="1"/>
    </row>
    <row r="588" spans="1:9" x14ac:dyDescent="0.3">
      <c r="A588" s="1"/>
      <c r="C588" s="4"/>
      <c r="D588" s="4"/>
      <c r="E588" s="4"/>
      <c r="F588" s="4"/>
      <c r="G588" s="4"/>
      <c r="H588" s="1"/>
      <c r="I588" s="1"/>
    </row>
    <row r="589" spans="1:9" x14ac:dyDescent="0.3">
      <c r="A589" s="1"/>
      <c r="C589" s="4"/>
      <c r="D589" s="4"/>
      <c r="E589" s="4"/>
      <c r="F589" s="4"/>
      <c r="G589" s="4"/>
      <c r="H589" s="1"/>
      <c r="I589" s="1"/>
    </row>
    <row r="590" spans="1:9" x14ac:dyDescent="0.3">
      <c r="A590" s="1"/>
      <c r="C590" s="4"/>
      <c r="D590" s="4"/>
      <c r="E590" s="4"/>
      <c r="F590" s="4"/>
      <c r="G590" s="4"/>
      <c r="H590" s="1"/>
      <c r="I590" s="1"/>
    </row>
    <row r="591" spans="1:9" x14ac:dyDescent="0.3">
      <c r="A591" s="1"/>
      <c r="C591" s="4"/>
      <c r="D591" s="4"/>
      <c r="E591" s="4"/>
      <c r="F591" s="4"/>
      <c r="G591" s="4"/>
      <c r="H591" s="1"/>
      <c r="I591" s="1"/>
    </row>
    <row r="592" spans="1:9" x14ac:dyDescent="0.3">
      <c r="A592" s="1"/>
      <c r="C592" s="4"/>
      <c r="D592" s="4"/>
      <c r="E592" s="4"/>
      <c r="F592" s="4"/>
      <c r="G592" s="4"/>
      <c r="H592" s="1"/>
      <c r="I592" s="1"/>
    </row>
    <row r="593" spans="1:9" x14ac:dyDescent="0.3">
      <c r="A593" s="1"/>
      <c r="C593" s="4"/>
      <c r="D593" s="4"/>
      <c r="E593" s="4"/>
      <c r="F593" s="4"/>
      <c r="G593" s="4"/>
      <c r="H593" s="1"/>
      <c r="I593" s="1"/>
    </row>
    <row r="594" spans="1:9" x14ac:dyDescent="0.3">
      <c r="A594" s="1"/>
      <c r="C594" s="4"/>
      <c r="D594" s="4"/>
      <c r="E594" s="4"/>
      <c r="F594" s="4"/>
      <c r="G594" s="4"/>
      <c r="H594" s="1"/>
      <c r="I594" s="1"/>
    </row>
    <row r="595" spans="1:9" x14ac:dyDescent="0.3">
      <c r="A595" s="1"/>
      <c r="C595" s="4"/>
      <c r="D595" s="4"/>
      <c r="E595" s="4"/>
      <c r="F595" s="4"/>
      <c r="G595" s="4"/>
      <c r="H595" s="1"/>
      <c r="I595" s="1"/>
    </row>
    <row r="596" spans="1:9" x14ac:dyDescent="0.3">
      <c r="A596" s="1"/>
      <c r="C596" s="4"/>
      <c r="D596" s="4"/>
      <c r="E596" s="4"/>
      <c r="F596" s="4"/>
      <c r="G596" s="4"/>
      <c r="H596" s="1"/>
      <c r="I596" s="1"/>
    </row>
    <row r="597" spans="1:9" x14ac:dyDescent="0.3">
      <c r="A597" s="1"/>
      <c r="C597" s="4"/>
      <c r="D597" s="4"/>
      <c r="E597" s="4"/>
      <c r="F597" s="4"/>
      <c r="G597" s="4"/>
      <c r="H597" s="1"/>
      <c r="I597" s="1"/>
    </row>
    <row r="598" spans="1:9" x14ac:dyDescent="0.3">
      <c r="A598" s="1"/>
      <c r="C598" s="4"/>
      <c r="D598" s="4"/>
      <c r="E598" s="4"/>
      <c r="F598" s="4"/>
      <c r="G598" s="4"/>
      <c r="H598" s="1"/>
      <c r="I598" s="1"/>
    </row>
    <row r="599" spans="1:9" x14ac:dyDescent="0.3">
      <c r="A599" s="1"/>
      <c r="C599" s="4"/>
      <c r="D599" s="4"/>
      <c r="E599" s="4"/>
      <c r="F599" s="4"/>
      <c r="G599" s="4"/>
      <c r="H599" s="1"/>
      <c r="I599" s="1"/>
    </row>
    <row r="600" spans="1:9" x14ac:dyDescent="0.3">
      <c r="A600" s="1"/>
      <c r="C600" s="4"/>
      <c r="D600" s="4"/>
      <c r="E600" s="4"/>
      <c r="F600" s="4"/>
      <c r="G600" s="4"/>
      <c r="H600" s="1"/>
      <c r="I600" s="1"/>
    </row>
    <row r="601" spans="1:9" x14ac:dyDescent="0.3">
      <c r="A601" s="1"/>
      <c r="C601" s="4"/>
      <c r="D601" s="4"/>
      <c r="E601" s="4"/>
      <c r="F601" s="4"/>
      <c r="G601" s="4"/>
      <c r="H601" s="1"/>
      <c r="I601" s="1"/>
    </row>
    <row r="602" spans="1:9" x14ac:dyDescent="0.3">
      <c r="A602" s="1"/>
      <c r="C602" s="4"/>
      <c r="D602" s="4"/>
      <c r="E602" s="4"/>
      <c r="F602" s="4"/>
      <c r="G602" s="4"/>
      <c r="H602" s="1"/>
      <c r="I602" s="1"/>
    </row>
    <row r="603" spans="1:9" x14ac:dyDescent="0.3">
      <c r="A603" s="1"/>
      <c r="C603" s="4"/>
      <c r="D603" s="4"/>
      <c r="E603" s="4"/>
      <c r="F603" s="4"/>
      <c r="G603" s="4"/>
      <c r="H603" s="1"/>
      <c r="I603" s="1"/>
    </row>
    <row r="604" spans="1:9" x14ac:dyDescent="0.3">
      <c r="A604" s="1"/>
      <c r="C604" s="4"/>
      <c r="D604" s="4"/>
      <c r="E604" s="4"/>
      <c r="F604" s="4"/>
      <c r="G604" s="4"/>
      <c r="H604" s="1"/>
      <c r="I604" s="1"/>
    </row>
    <row r="605" spans="1:9" x14ac:dyDescent="0.3">
      <c r="A605" s="1"/>
      <c r="C605" s="4"/>
      <c r="D605" s="4"/>
      <c r="E605" s="4"/>
      <c r="F605" s="4"/>
      <c r="G605" s="4"/>
      <c r="H605" s="1"/>
      <c r="I605" s="1"/>
    </row>
    <row r="606" spans="1:9" x14ac:dyDescent="0.3">
      <c r="A606" s="1"/>
      <c r="C606" s="4"/>
      <c r="D606" s="4"/>
      <c r="E606" s="4"/>
      <c r="F606" s="4"/>
      <c r="G606" s="4"/>
      <c r="H606" s="1"/>
      <c r="I606" s="1"/>
    </row>
    <row r="607" spans="1:9" x14ac:dyDescent="0.3">
      <c r="A607" s="1"/>
      <c r="C607" s="4"/>
      <c r="D607" s="4"/>
      <c r="E607" s="4"/>
      <c r="F607" s="4"/>
      <c r="G607" s="4"/>
      <c r="H607" s="1"/>
      <c r="I607" s="1"/>
    </row>
    <row r="608" spans="1:9" x14ac:dyDescent="0.3">
      <c r="A608" s="1"/>
      <c r="C608" s="4"/>
      <c r="D608" s="4"/>
      <c r="E608" s="4"/>
      <c r="F608" s="4"/>
      <c r="G608" s="4"/>
      <c r="H608" s="1"/>
      <c r="I608" s="1"/>
    </row>
    <row r="609" spans="1:9" x14ac:dyDescent="0.3">
      <c r="A609" s="1"/>
      <c r="C609" s="4"/>
      <c r="D609" s="4"/>
      <c r="E609" s="4"/>
      <c r="F609" s="4"/>
      <c r="G609" s="4"/>
      <c r="H609" s="1"/>
      <c r="I609" s="1"/>
    </row>
    <row r="610" spans="1:9" x14ac:dyDescent="0.3">
      <c r="A610" s="1"/>
      <c r="C610" s="4"/>
      <c r="D610" s="4"/>
      <c r="E610" s="4"/>
      <c r="F610" s="4"/>
      <c r="G610" s="4"/>
      <c r="H610" s="1"/>
      <c r="I610" s="1"/>
    </row>
    <row r="611" spans="1:9" x14ac:dyDescent="0.3">
      <c r="A611" s="1"/>
      <c r="C611" s="4"/>
      <c r="D611" s="4"/>
      <c r="E611" s="4"/>
      <c r="F611" s="4"/>
      <c r="G611" s="4"/>
      <c r="H611" s="1"/>
      <c r="I611" s="1"/>
    </row>
    <row r="612" spans="1:9" x14ac:dyDescent="0.3">
      <c r="A612" s="1"/>
      <c r="C612" s="4"/>
      <c r="D612" s="4"/>
      <c r="E612" s="4"/>
      <c r="F612" s="4"/>
      <c r="G612" s="4"/>
      <c r="H612" s="1"/>
      <c r="I612" s="1"/>
    </row>
    <row r="613" spans="1:9" x14ac:dyDescent="0.3">
      <c r="A613" s="1"/>
      <c r="C613" s="4"/>
      <c r="D613" s="4"/>
      <c r="E613" s="4"/>
      <c r="F613" s="4"/>
      <c r="G613" s="4"/>
      <c r="H613" s="1"/>
      <c r="I613" s="1"/>
    </row>
    <row r="614" spans="1:9" x14ac:dyDescent="0.3">
      <c r="A614" s="1"/>
      <c r="C614" s="4"/>
      <c r="D614" s="4"/>
      <c r="E614" s="4"/>
      <c r="F614" s="4"/>
      <c r="G614" s="4"/>
      <c r="H614" s="1"/>
      <c r="I614" s="1"/>
    </row>
    <row r="615" spans="1:9" x14ac:dyDescent="0.3">
      <c r="A615" s="1"/>
      <c r="C615" s="4"/>
      <c r="D615" s="4"/>
      <c r="E615" s="4"/>
      <c r="F615" s="4"/>
      <c r="G615" s="4"/>
      <c r="H615" s="1"/>
      <c r="I615" s="1"/>
    </row>
    <row r="616" spans="1:9" x14ac:dyDescent="0.3">
      <c r="A616" s="1"/>
      <c r="C616" s="4"/>
      <c r="D616" s="4"/>
      <c r="E616" s="4"/>
      <c r="F616" s="4"/>
      <c r="G616" s="4"/>
      <c r="H616" s="1"/>
      <c r="I616" s="1"/>
    </row>
    <row r="617" spans="1:9" x14ac:dyDescent="0.3">
      <c r="A617" s="1"/>
      <c r="C617" s="4"/>
      <c r="D617" s="4"/>
      <c r="E617" s="4"/>
      <c r="F617" s="4"/>
      <c r="G617" s="4"/>
      <c r="H617" s="1"/>
      <c r="I617" s="1"/>
    </row>
    <row r="618" spans="1:9" x14ac:dyDescent="0.3">
      <c r="A618" s="1"/>
      <c r="C618" s="4"/>
      <c r="D618" s="4"/>
      <c r="E618" s="4"/>
      <c r="F618" s="4"/>
      <c r="G618" s="4"/>
      <c r="H618" s="1"/>
      <c r="I618" s="1"/>
    </row>
    <row r="619" spans="1:9" x14ac:dyDescent="0.3">
      <c r="A619" s="1"/>
      <c r="C619" s="4"/>
      <c r="D619" s="4"/>
      <c r="E619" s="4"/>
      <c r="F619" s="4"/>
      <c r="G619" s="4"/>
      <c r="H619" s="1"/>
      <c r="I619" s="1"/>
    </row>
    <row r="620" spans="1:9" x14ac:dyDescent="0.3">
      <c r="A620" s="1"/>
      <c r="C620" s="4"/>
      <c r="D620" s="4"/>
      <c r="E620" s="4"/>
      <c r="F620" s="4"/>
      <c r="G620" s="4"/>
      <c r="H620" s="1"/>
      <c r="I620" s="1"/>
    </row>
    <row r="621" spans="1:9" x14ac:dyDescent="0.3">
      <c r="A621" s="1"/>
      <c r="C621" s="4"/>
      <c r="D621" s="4"/>
      <c r="E621" s="4"/>
      <c r="F621" s="4"/>
      <c r="G621" s="4"/>
      <c r="H621" s="1"/>
      <c r="I621" s="1"/>
    </row>
    <row r="622" spans="1:9" x14ac:dyDescent="0.3">
      <c r="A622" s="1"/>
      <c r="C622" s="4"/>
      <c r="D622" s="4"/>
      <c r="E622" s="4"/>
      <c r="F622" s="4"/>
      <c r="G622" s="4"/>
      <c r="H622" s="1"/>
      <c r="I622" s="1"/>
    </row>
    <row r="623" spans="1:9" x14ac:dyDescent="0.3">
      <c r="A623" s="1"/>
      <c r="C623" s="4"/>
      <c r="D623" s="4"/>
      <c r="E623" s="4"/>
      <c r="F623" s="4"/>
      <c r="G623" s="4"/>
      <c r="H623" s="1"/>
      <c r="I623" s="1"/>
    </row>
    <row r="624" spans="1:9" x14ac:dyDescent="0.3">
      <c r="A624" s="1"/>
      <c r="C624" s="4"/>
      <c r="D624" s="4"/>
      <c r="E624" s="4"/>
      <c r="F624" s="4"/>
      <c r="G624" s="4"/>
      <c r="H624" s="1"/>
      <c r="I624" s="1"/>
    </row>
    <row r="625" spans="1:9" x14ac:dyDescent="0.3">
      <c r="A625" s="1"/>
      <c r="C625" s="4"/>
      <c r="D625" s="4"/>
      <c r="E625" s="4"/>
      <c r="F625" s="4"/>
      <c r="G625" s="4"/>
      <c r="H625" s="1"/>
      <c r="I625" s="1"/>
    </row>
    <row r="626" spans="1:9" x14ac:dyDescent="0.3">
      <c r="A626" s="1"/>
      <c r="C626" s="4"/>
      <c r="D626" s="4"/>
      <c r="E626" s="4"/>
      <c r="F626" s="4"/>
      <c r="G626" s="4"/>
      <c r="H626" s="1"/>
      <c r="I626" s="1"/>
    </row>
    <row r="627" spans="1:9" x14ac:dyDescent="0.3">
      <c r="A627" s="1"/>
      <c r="C627" s="4"/>
      <c r="D627" s="4"/>
      <c r="E627" s="4"/>
      <c r="F627" s="4"/>
      <c r="G627" s="4"/>
      <c r="H627" s="1"/>
      <c r="I627" s="1"/>
    </row>
    <row r="628" spans="1:9" x14ac:dyDescent="0.3">
      <c r="A628" s="1"/>
      <c r="C628" s="4"/>
      <c r="D628" s="4"/>
      <c r="E628" s="4"/>
      <c r="F628" s="4"/>
      <c r="G628" s="4"/>
      <c r="H628" s="1"/>
      <c r="I628" s="1"/>
    </row>
    <row r="629" spans="1:9" x14ac:dyDescent="0.3">
      <c r="A629" s="1"/>
      <c r="C629" s="4"/>
      <c r="D629" s="4"/>
      <c r="E629" s="4"/>
      <c r="F629" s="4"/>
      <c r="G629" s="4"/>
      <c r="H629" s="1"/>
      <c r="I629" s="1"/>
    </row>
    <row r="630" spans="1:9" x14ac:dyDescent="0.3">
      <c r="A630" s="1"/>
      <c r="C630" s="4"/>
      <c r="D630" s="4"/>
      <c r="E630" s="4"/>
      <c r="F630" s="4"/>
      <c r="G630" s="4"/>
      <c r="H630" s="1"/>
      <c r="I630" s="1"/>
    </row>
    <row r="631" spans="1:9" x14ac:dyDescent="0.3">
      <c r="A631" s="1"/>
      <c r="C631" s="4"/>
      <c r="D631" s="4"/>
      <c r="E631" s="4"/>
      <c r="F631" s="4"/>
      <c r="G631" s="4"/>
      <c r="H631" s="1"/>
      <c r="I631" s="1"/>
    </row>
    <row r="632" spans="1:9" x14ac:dyDescent="0.3">
      <c r="A632" s="1"/>
      <c r="C632" s="4"/>
      <c r="D632" s="4"/>
      <c r="E632" s="4"/>
      <c r="F632" s="4"/>
      <c r="G632" s="4"/>
      <c r="H632" s="1"/>
      <c r="I632" s="1"/>
    </row>
    <row r="633" spans="1:9" x14ac:dyDescent="0.3">
      <c r="A633" s="1"/>
      <c r="C633" s="4"/>
      <c r="D633" s="4"/>
      <c r="E633" s="4"/>
      <c r="F633" s="4"/>
      <c r="G633" s="4"/>
      <c r="H633" s="1"/>
      <c r="I633" s="1"/>
    </row>
    <row r="634" spans="1:9" x14ac:dyDescent="0.3">
      <c r="A634" s="1"/>
      <c r="C634" s="4"/>
      <c r="D634" s="4"/>
      <c r="E634" s="4"/>
      <c r="F634" s="4"/>
      <c r="G634" s="4"/>
      <c r="H634" s="1"/>
      <c r="I634" s="1"/>
    </row>
    <row r="635" spans="1:9" x14ac:dyDescent="0.3">
      <c r="A635" s="1"/>
      <c r="C635" s="4"/>
      <c r="D635" s="4"/>
      <c r="E635" s="4"/>
      <c r="F635" s="4"/>
      <c r="G635" s="4"/>
      <c r="H635" s="1"/>
      <c r="I635" s="1"/>
    </row>
    <row r="636" spans="1:9" x14ac:dyDescent="0.3">
      <c r="A636" s="1"/>
      <c r="C636" s="4"/>
      <c r="D636" s="4"/>
      <c r="E636" s="4"/>
      <c r="F636" s="4"/>
      <c r="G636" s="4"/>
      <c r="H636" s="1"/>
      <c r="I636" s="1"/>
    </row>
    <row r="637" spans="1:9" x14ac:dyDescent="0.3">
      <c r="A637" s="1"/>
      <c r="C637" s="4"/>
      <c r="D637" s="4"/>
      <c r="E637" s="4"/>
      <c r="F637" s="4"/>
      <c r="G637" s="4"/>
      <c r="H637" s="1"/>
      <c r="I637" s="1"/>
    </row>
    <row r="638" spans="1:9" x14ac:dyDescent="0.3">
      <c r="A638" s="1"/>
      <c r="C638" s="4"/>
      <c r="D638" s="4"/>
      <c r="E638" s="4"/>
      <c r="F638" s="4"/>
      <c r="G638" s="4"/>
      <c r="H638" s="1"/>
      <c r="I638" s="1"/>
    </row>
    <row r="639" spans="1:9" x14ac:dyDescent="0.3">
      <c r="A639" s="1"/>
      <c r="C639" s="4"/>
      <c r="D639" s="4"/>
      <c r="E639" s="4"/>
      <c r="F639" s="4"/>
      <c r="G639" s="4"/>
      <c r="H639" s="1"/>
      <c r="I639" s="1"/>
    </row>
    <row r="640" spans="1:9" x14ac:dyDescent="0.3">
      <c r="A640" s="1"/>
      <c r="C640" s="4"/>
      <c r="D640" s="4"/>
      <c r="E640" s="4"/>
      <c r="F640" s="4"/>
      <c r="G640" s="4"/>
      <c r="H640" s="1"/>
      <c r="I640" s="1"/>
    </row>
    <row r="641" spans="1:9" x14ac:dyDescent="0.3">
      <c r="A641" s="1"/>
      <c r="C641" s="4"/>
      <c r="D641" s="4"/>
      <c r="E641" s="4"/>
      <c r="F641" s="4"/>
      <c r="G641" s="4"/>
      <c r="H641" s="1"/>
      <c r="I641" s="1"/>
    </row>
    <row r="642" spans="1:9" x14ac:dyDescent="0.3">
      <c r="A642" s="1"/>
      <c r="C642" s="4"/>
      <c r="D642" s="4"/>
      <c r="E642" s="4"/>
      <c r="F642" s="4"/>
      <c r="G642" s="4"/>
      <c r="H642" s="1"/>
      <c r="I642" s="1"/>
    </row>
    <row r="643" spans="1:9" x14ac:dyDescent="0.3">
      <c r="A643" s="1"/>
      <c r="C643" s="4"/>
      <c r="D643" s="4"/>
      <c r="E643" s="4"/>
      <c r="F643" s="4"/>
      <c r="G643" s="4"/>
      <c r="H643" s="1"/>
      <c r="I643" s="1"/>
    </row>
    <row r="644" spans="1:9" x14ac:dyDescent="0.3">
      <c r="A644" s="1"/>
      <c r="C644" s="4"/>
      <c r="D644" s="4"/>
      <c r="E644" s="4"/>
      <c r="F644" s="4"/>
      <c r="G644" s="4"/>
      <c r="H644" s="1"/>
      <c r="I644" s="1"/>
    </row>
    <row r="645" spans="1:9" x14ac:dyDescent="0.3">
      <c r="A645" s="1"/>
      <c r="C645" s="4"/>
      <c r="D645" s="4"/>
      <c r="E645" s="4"/>
      <c r="F645" s="4"/>
      <c r="G645" s="4"/>
      <c r="H645" s="1"/>
      <c r="I645" s="1"/>
    </row>
    <row r="646" spans="1:9" x14ac:dyDescent="0.3">
      <c r="A646" s="1"/>
      <c r="C646" s="4"/>
      <c r="D646" s="4"/>
      <c r="E646" s="4"/>
      <c r="F646" s="4"/>
      <c r="G646" s="4"/>
      <c r="H646" s="1"/>
      <c r="I646" s="1"/>
    </row>
    <row r="647" spans="1:9" x14ac:dyDescent="0.3">
      <c r="A647" s="1"/>
      <c r="C647" s="4"/>
      <c r="D647" s="4"/>
      <c r="E647" s="4"/>
      <c r="F647" s="4"/>
      <c r="G647" s="4"/>
      <c r="H647" s="1"/>
      <c r="I647" s="1"/>
    </row>
    <row r="648" spans="1:9" x14ac:dyDescent="0.3">
      <c r="A648" s="1"/>
      <c r="C648" s="4"/>
      <c r="D648" s="4"/>
      <c r="E648" s="4"/>
      <c r="F648" s="4"/>
      <c r="G648" s="4"/>
      <c r="H648" s="1"/>
      <c r="I648" s="1"/>
    </row>
    <row r="649" spans="1:9" x14ac:dyDescent="0.3">
      <c r="A649" s="1"/>
      <c r="C649" s="4"/>
      <c r="D649" s="4"/>
      <c r="E649" s="4"/>
      <c r="F649" s="4"/>
      <c r="G649" s="4"/>
      <c r="H649" s="1"/>
      <c r="I649" s="1"/>
    </row>
    <row r="650" spans="1:9" x14ac:dyDescent="0.3">
      <c r="A650" s="1"/>
      <c r="C650" s="4"/>
      <c r="D650" s="4"/>
      <c r="E650" s="4"/>
      <c r="F650" s="4"/>
      <c r="G650" s="4"/>
      <c r="H650" s="1"/>
      <c r="I650" s="1"/>
    </row>
    <row r="651" spans="1:9" x14ac:dyDescent="0.3">
      <c r="A651" s="1"/>
      <c r="C651" s="4"/>
      <c r="D651" s="4"/>
      <c r="E651" s="4"/>
      <c r="F651" s="4"/>
      <c r="G651" s="4"/>
      <c r="H651" s="1"/>
      <c r="I651" s="1"/>
    </row>
    <row r="652" spans="1:9" x14ac:dyDescent="0.3">
      <c r="A652" s="1"/>
      <c r="C652" s="4"/>
      <c r="D652" s="4"/>
      <c r="E652" s="4"/>
      <c r="F652" s="4"/>
      <c r="G652" s="4"/>
      <c r="H652" s="1"/>
      <c r="I652" s="1"/>
    </row>
    <row r="653" spans="1:9" x14ac:dyDescent="0.3">
      <c r="A653" s="1"/>
      <c r="C653" s="4"/>
      <c r="D653" s="4"/>
      <c r="E653" s="4"/>
      <c r="F653" s="4"/>
      <c r="G653" s="4"/>
      <c r="H653" s="1"/>
      <c r="I653" s="1"/>
    </row>
    <row r="654" spans="1:9" x14ac:dyDescent="0.3">
      <c r="A654" s="1"/>
      <c r="C654" s="4"/>
      <c r="D654" s="4"/>
      <c r="E654" s="4"/>
      <c r="F654" s="4"/>
      <c r="G654" s="4"/>
      <c r="H654" s="1"/>
      <c r="I654" s="1"/>
    </row>
    <row r="655" spans="1:9" x14ac:dyDescent="0.3">
      <c r="A655" s="1"/>
      <c r="C655" s="4"/>
      <c r="D655" s="4"/>
      <c r="E655" s="4"/>
      <c r="F655" s="4"/>
      <c r="G655" s="4"/>
      <c r="H655" s="1"/>
      <c r="I655" s="1"/>
    </row>
    <row r="656" spans="1:9" x14ac:dyDescent="0.3">
      <c r="A656" s="1"/>
      <c r="C656" s="4"/>
      <c r="D656" s="4"/>
      <c r="E656" s="4"/>
      <c r="F656" s="4"/>
      <c r="G656" s="4"/>
      <c r="H656" s="1"/>
      <c r="I656" s="1"/>
    </row>
    <row r="657" spans="1:9" x14ac:dyDescent="0.3">
      <c r="A657" s="1"/>
      <c r="C657" s="4"/>
      <c r="D657" s="4"/>
      <c r="E657" s="4"/>
      <c r="F657" s="4"/>
      <c r="G657" s="4"/>
      <c r="H657" s="1"/>
      <c r="I657" s="1"/>
    </row>
    <row r="658" spans="1:9" x14ac:dyDescent="0.3">
      <c r="A658" s="1"/>
      <c r="C658" s="4"/>
      <c r="D658" s="4"/>
      <c r="E658" s="4"/>
      <c r="F658" s="4"/>
      <c r="G658" s="4"/>
      <c r="H658" s="1"/>
      <c r="I658" s="1"/>
    </row>
    <row r="659" spans="1:9" x14ac:dyDescent="0.3">
      <c r="A659" s="1"/>
      <c r="C659" s="4"/>
      <c r="D659" s="4"/>
      <c r="E659" s="4"/>
      <c r="F659" s="4"/>
      <c r="G659" s="4"/>
      <c r="H659" s="1"/>
      <c r="I659" s="1"/>
    </row>
    <row r="660" spans="1:9" x14ac:dyDescent="0.3">
      <c r="A660" s="1"/>
      <c r="C660" s="4"/>
      <c r="D660" s="4"/>
      <c r="E660" s="4"/>
      <c r="F660" s="4"/>
      <c r="G660" s="4"/>
      <c r="H660" s="1"/>
      <c r="I660" s="1"/>
    </row>
    <row r="661" spans="1:9" x14ac:dyDescent="0.3">
      <c r="A661" s="1"/>
      <c r="C661" s="4"/>
      <c r="D661" s="4"/>
      <c r="E661" s="4"/>
      <c r="F661" s="4"/>
      <c r="G661" s="4"/>
      <c r="H661" s="1"/>
      <c r="I661" s="1"/>
    </row>
    <row r="662" spans="1:9" x14ac:dyDescent="0.3">
      <c r="A662" s="1"/>
      <c r="C662" s="4"/>
      <c r="D662" s="4"/>
      <c r="E662" s="4"/>
      <c r="F662" s="4"/>
      <c r="G662" s="4"/>
      <c r="H662" s="1"/>
      <c r="I662" s="1"/>
    </row>
    <row r="663" spans="1:9" x14ac:dyDescent="0.3">
      <c r="A663" s="1"/>
      <c r="C663" s="4"/>
      <c r="D663" s="4"/>
      <c r="E663" s="4"/>
      <c r="F663" s="4"/>
      <c r="G663" s="4"/>
      <c r="H663" s="1"/>
      <c r="I663" s="1"/>
    </row>
    <row r="664" spans="1:9" x14ac:dyDescent="0.3">
      <c r="A664" s="1"/>
      <c r="C664" s="4"/>
      <c r="D664" s="4"/>
      <c r="E664" s="4"/>
      <c r="F664" s="4"/>
      <c r="G664" s="4"/>
      <c r="H664" s="1"/>
      <c r="I664" s="1"/>
    </row>
    <row r="665" spans="1:9" x14ac:dyDescent="0.3">
      <c r="A665" s="1"/>
      <c r="C665" s="4"/>
      <c r="D665" s="4"/>
      <c r="E665" s="4"/>
      <c r="F665" s="4"/>
      <c r="G665" s="4"/>
      <c r="H665" s="1"/>
      <c r="I665" s="1"/>
    </row>
    <row r="666" spans="1:9" x14ac:dyDescent="0.3">
      <c r="A666" s="1"/>
      <c r="C666" s="4"/>
      <c r="D666" s="4"/>
      <c r="E666" s="4"/>
      <c r="F666" s="4"/>
      <c r="G666" s="4"/>
      <c r="H666" s="1"/>
      <c r="I666" s="1"/>
    </row>
    <row r="667" spans="1:9" x14ac:dyDescent="0.3">
      <c r="A667" s="1"/>
      <c r="C667" s="4"/>
      <c r="D667" s="4"/>
      <c r="E667" s="4"/>
      <c r="F667" s="4"/>
      <c r="G667" s="4"/>
      <c r="H667" s="1"/>
      <c r="I667" s="1"/>
    </row>
    <row r="668" spans="1:9" x14ac:dyDescent="0.3">
      <c r="A668" s="1"/>
      <c r="C668" s="4"/>
      <c r="D668" s="4"/>
      <c r="E668" s="4"/>
      <c r="F668" s="4"/>
      <c r="G668" s="4"/>
      <c r="H668" s="1"/>
      <c r="I668" s="1"/>
    </row>
    <row r="669" spans="1:9" x14ac:dyDescent="0.3">
      <c r="A669" s="1"/>
      <c r="C669" s="4"/>
      <c r="D669" s="4"/>
      <c r="E669" s="4"/>
      <c r="F669" s="4"/>
      <c r="G669" s="4"/>
      <c r="H669" s="1"/>
      <c r="I669" s="1"/>
    </row>
    <row r="670" spans="1:9" x14ac:dyDescent="0.3">
      <c r="A670" s="1"/>
      <c r="C670" s="4"/>
      <c r="D670" s="4"/>
      <c r="E670" s="4"/>
      <c r="F670" s="4"/>
      <c r="G670" s="4"/>
      <c r="H670" s="1"/>
      <c r="I670" s="1"/>
    </row>
    <row r="671" spans="1:9" x14ac:dyDescent="0.3">
      <c r="A671" s="1"/>
      <c r="C671" s="4"/>
      <c r="D671" s="4"/>
      <c r="E671" s="4"/>
      <c r="F671" s="4"/>
      <c r="G671" s="4"/>
      <c r="H671" s="1"/>
      <c r="I671" s="1"/>
    </row>
    <row r="672" spans="1:9" x14ac:dyDescent="0.3">
      <c r="A672" s="1"/>
      <c r="C672" s="4"/>
      <c r="D672" s="4"/>
      <c r="E672" s="4"/>
      <c r="F672" s="4"/>
      <c r="G672" s="4"/>
      <c r="H672" s="1"/>
      <c r="I672" s="1"/>
    </row>
    <row r="673" spans="1:9" x14ac:dyDescent="0.3">
      <c r="A673" s="1"/>
      <c r="C673" s="4"/>
      <c r="D673" s="4"/>
      <c r="E673" s="4"/>
      <c r="F673" s="4"/>
      <c r="G673" s="4"/>
      <c r="H673" s="1"/>
      <c r="I673" s="1"/>
    </row>
    <row r="674" spans="1:9" x14ac:dyDescent="0.3">
      <c r="A674" s="1"/>
      <c r="C674" s="4"/>
      <c r="D674" s="4"/>
      <c r="E674" s="4"/>
      <c r="F674" s="4"/>
      <c r="G674" s="4"/>
      <c r="H674" s="1"/>
      <c r="I674" s="1"/>
    </row>
    <row r="675" spans="1:9" x14ac:dyDescent="0.3">
      <c r="A675" s="1"/>
      <c r="C675" s="4"/>
      <c r="D675" s="4"/>
      <c r="E675" s="4"/>
      <c r="F675" s="4"/>
      <c r="G675" s="4"/>
      <c r="H675" s="1"/>
      <c r="I675" s="1"/>
    </row>
    <row r="676" spans="1:9" x14ac:dyDescent="0.3">
      <c r="A676" s="1"/>
      <c r="C676" s="4"/>
      <c r="D676" s="4"/>
      <c r="E676" s="4"/>
      <c r="F676" s="4"/>
      <c r="G676" s="4"/>
      <c r="H676" s="1"/>
      <c r="I676" s="1"/>
    </row>
    <row r="677" spans="1:9" x14ac:dyDescent="0.3">
      <c r="A677" s="1"/>
      <c r="C677" s="4"/>
      <c r="D677" s="4"/>
      <c r="E677" s="4"/>
      <c r="F677" s="4"/>
      <c r="G677" s="4"/>
      <c r="H677" s="1"/>
      <c r="I677" s="1"/>
    </row>
    <row r="678" spans="1:9" x14ac:dyDescent="0.3">
      <c r="A678" s="1"/>
      <c r="C678" s="4"/>
      <c r="D678" s="4"/>
      <c r="E678" s="4"/>
      <c r="F678" s="4"/>
      <c r="G678" s="4"/>
      <c r="H678" s="1"/>
      <c r="I678" s="1"/>
    </row>
    <row r="679" spans="1:9" x14ac:dyDescent="0.3">
      <c r="A679" s="1"/>
      <c r="C679" s="4"/>
      <c r="D679" s="4"/>
      <c r="E679" s="4"/>
      <c r="F679" s="4"/>
      <c r="G679" s="4"/>
      <c r="H679" s="1"/>
      <c r="I679" s="1"/>
    </row>
    <row r="680" spans="1:9" x14ac:dyDescent="0.3">
      <c r="A680" s="1"/>
      <c r="C680" s="4"/>
      <c r="D680" s="4"/>
      <c r="E680" s="4"/>
      <c r="F680" s="4"/>
      <c r="G680" s="4"/>
      <c r="H680" s="1"/>
      <c r="I680" s="1"/>
    </row>
    <row r="681" spans="1:9" x14ac:dyDescent="0.3">
      <c r="A681" s="1"/>
      <c r="C681" s="4"/>
      <c r="D681" s="4"/>
      <c r="E681" s="4"/>
      <c r="F681" s="4"/>
      <c r="G681" s="4"/>
      <c r="H681" s="1"/>
      <c r="I681" s="1"/>
    </row>
    <row r="682" spans="1:9" x14ac:dyDescent="0.3">
      <c r="A682" s="1"/>
      <c r="C682" s="4"/>
      <c r="D682" s="4"/>
      <c r="E682" s="4"/>
      <c r="F682" s="4"/>
      <c r="G682" s="4"/>
      <c r="H682" s="1"/>
      <c r="I682" s="1"/>
    </row>
    <row r="683" spans="1:9" x14ac:dyDescent="0.3">
      <c r="A683" s="1"/>
      <c r="C683" s="4"/>
      <c r="D683" s="4"/>
      <c r="E683" s="4"/>
      <c r="F683" s="4"/>
      <c r="G683" s="4"/>
      <c r="H683" s="1"/>
      <c r="I683" s="1"/>
    </row>
    <row r="684" spans="1:9" x14ac:dyDescent="0.3">
      <c r="A684" s="1"/>
      <c r="C684" s="4"/>
      <c r="D684" s="4"/>
      <c r="E684" s="4"/>
      <c r="F684" s="4"/>
      <c r="G684" s="4"/>
      <c r="H684" s="1"/>
      <c r="I684" s="1"/>
    </row>
    <row r="685" spans="1:9" x14ac:dyDescent="0.3">
      <c r="A685" s="1"/>
      <c r="C685" s="4"/>
      <c r="D685" s="4"/>
      <c r="E685" s="4"/>
      <c r="F685" s="4"/>
      <c r="G685" s="4"/>
      <c r="H685" s="1"/>
      <c r="I685" s="1"/>
    </row>
    <row r="686" spans="1:9" x14ac:dyDescent="0.3">
      <c r="A686" s="1"/>
      <c r="C686" s="4"/>
      <c r="D686" s="4"/>
      <c r="E686" s="4"/>
      <c r="F686" s="4"/>
      <c r="G686" s="4"/>
      <c r="H686" s="1"/>
      <c r="I686" s="1"/>
    </row>
    <row r="687" spans="1:9" x14ac:dyDescent="0.3">
      <c r="A687" s="1"/>
      <c r="C687" s="4"/>
      <c r="D687" s="4"/>
      <c r="E687" s="4"/>
      <c r="F687" s="4"/>
      <c r="G687" s="4"/>
      <c r="H687" s="1"/>
      <c r="I687" s="1"/>
    </row>
    <row r="688" spans="1:9" x14ac:dyDescent="0.3">
      <c r="A688" s="1"/>
      <c r="C688" s="4"/>
      <c r="D688" s="4"/>
      <c r="E688" s="4"/>
      <c r="F688" s="4"/>
      <c r="G688" s="4"/>
      <c r="H688" s="1"/>
      <c r="I688" s="1"/>
    </row>
    <row r="689" spans="1:9" x14ac:dyDescent="0.3">
      <c r="A689" s="1"/>
      <c r="C689" s="4"/>
      <c r="D689" s="4"/>
      <c r="E689" s="4"/>
      <c r="F689" s="4"/>
      <c r="G689" s="4"/>
      <c r="H689" s="1"/>
      <c r="I689" s="1"/>
    </row>
    <row r="690" spans="1:9" x14ac:dyDescent="0.3">
      <c r="A690" s="1"/>
      <c r="C690" s="4"/>
      <c r="D690" s="4"/>
      <c r="E690" s="4"/>
      <c r="F690" s="4"/>
      <c r="G690" s="4"/>
      <c r="H690" s="1"/>
      <c r="I690" s="1"/>
    </row>
    <row r="691" spans="1:9" x14ac:dyDescent="0.3">
      <c r="A691" s="1"/>
      <c r="C691" s="4"/>
      <c r="D691" s="4"/>
      <c r="E691" s="4"/>
      <c r="F691" s="4"/>
      <c r="G691" s="4"/>
      <c r="H691" s="1"/>
      <c r="I691" s="1"/>
    </row>
    <row r="692" spans="1:9" x14ac:dyDescent="0.3">
      <c r="A692" s="1"/>
      <c r="C692" s="4"/>
      <c r="D692" s="4"/>
      <c r="E692" s="4"/>
      <c r="F692" s="4"/>
      <c r="G692" s="4"/>
      <c r="H692" s="1"/>
      <c r="I692" s="1"/>
    </row>
    <row r="693" spans="1:9" x14ac:dyDescent="0.3">
      <c r="A693" s="1"/>
      <c r="C693" s="4"/>
      <c r="D693" s="4"/>
      <c r="E693" s="4"/>
      <c r="F693" s="4"/>
      <c r="G693" s="4"/>
      <c r="H693" s="1"/>
      <c r="I693" s="1"/>
    </row>
    <row r="694" spans="1:9" x14ac:dyDescent="0.3">
      <c r="A694" s="1"/>
      <c r="C694" s="4"/>
      <c r="D694" s="4"/>
      <c r="E694" s="4"/>
      <c r="F694" s="4"/>
      <c r="G694" s="4"/>
      <c r="H694" s="1"/>
      <c r="I694" s="1"/>
    </row>
    <row r="695" spans="1:9" x14ac:dyDescent="0.3">
      <c r="A695" s="1"/>
      <c r="C695" s="4"/>
      <c r="D695" s="4"/>
      <c r="E695" s="4"/>
      <c r="F695" s="4"/>
      <c r="G695" s="4"/>
      <c r="H695" s="1"/>
      <c r="I695" s="1"/>
    </row>
    <row r="696" spans="1:9" x14ac:dyDescent="0.3">
      <c r="A696" s="1"/>
      <c r="C696" s="4"/>
      <c r="D696" s="4"/>
      <c r="E696" s="4"/>
      <c r="F696" s="4"/>
      <c r="G696" s="4"/>
      <c r="H696" s="1"/>
      <c r="I696" s="1"/>
    </row>
    <row r="697" spans="1:9" x14ac:dyDescent="0.3">
      <c r="A697" s="1"/>
      <c r="C697" s="4"/>
      <c r="D697" s="4"/>
      <c r="E697" s="4"/>
      <c r="F697" s="4"/>
      <c r="G697" s="4"/>
      <c r="H697" s="1"/>
      <c r="I697" s="1"/>
    </row>
    <row r="698" spans="1:9" x14ac:dyDescent="0.3">
      <c r="A698" s="1"/>
      <c r="C698" s="4"/>
      <c r="D698" s="4"/>
      <c r="E698" s="4"/>
      <c r="F698" s="4"/>
      <c r="G698" s="4"/>
      <c r="H698" s="1"/>
      <c r="I698" s="1"/>
    </row>
    <row r="699" spans="1:9" x14ac:dyDescent="0.3">
      <c r="A699" s="1"/>
      <c r="C699" s="4"/>
      <c r="D699" s="4"/>
      <c r="E699" s="4"/>
      <c r="F699" s="4"/>
      <c r="G699" s="4"/>
      <c r="H699" s="1"/>
      <c r="I699" s="1"/>
    </row>
    <row r="700" spans="1:9" x14ac:dyDescent="0.3">
      <c r="A700" s="1"/>
      <c r="C700" s="4"/>
      <c r="D700" s="4"/>
      <c r="E700" s="4"/>
      <c r="F700" s="4"/>
      <c r="G700" s="4"/>
      <c r="H700" s="1"/>
      <c r="I700" s="1"/>
    </row>
    <row r="701" spans="1:9" x14ac:dyDescent="0.3">
      <c r="A701" s="1"/>
      <c r="C701" s="4"/>
      <c r="D701" s="4"/>
      <c r="E701" s="4"/>
      <c r="F701" s="4"/>
      <c r="G701" s="4"/>
      <c r="H701" s="1"/>
      <c r="I701" s="1"/>
    </row>
    <row r="702" spans="1:9" x14ac:dyDescent="0.3">
      <c r="A702" s="1"/>
      <c r="C702" s="4"/>
      <c r="D702" s="4"/>
      <c r="E702" s="4"/>
      <c r="F702" s="4"/>
      <c r="G702" s="4"/>
      <c r="H702" s="1"/>
      <c r="I702" s="1"/>
    </row>
    <row r="703" spans="1:9" x14ac:dyDescent="0.3">
      <c r="A703" s="1"/>
      <c r="C703" s="4"/>
      <c r="D703" s="4"/>
      <c r="E703" s="4"/>
      <c r="F703" s="4"/>
      <c r="G703" s="4"/>
      <c r="H703" s="1"/>
      <c r="I703" s="1"/>
    </row>
    <row r="704" spans="1:9" x14ac:dyDescent="0.3">
      <c r="A704" s="1"/>
      <c r="C704" s="4"/>
      <c r="D704" s="4"/>
      <c r="E704" s="4"/>
      <c r="F704" s="4"/>
      <c r="G704" s="4"/>
      <c r="H704" s="1"/>
      <c r="I704" s="1"/>
    </row>
    <row r="705" spans="1:9" x14ac:dyDescent="0.3">
      <c r="A705" s="1"/>
      <c r="C705" s="4"/>
      <c r="D705" s="4"/>
      <c r="E705" s="4"/>
      <c r="F705" s="4"/>
      <c r="G705" s="4"/>
      <c r="H705" s="1"/>
      <c r="I705" s="1"/>
    </row>
    <row r="706" spans="1:9" x14ac:dyDescent="0.3">
      <c r="A706" s="1"/>
      <c r="C706" s="4"/>
      <c r="D706" s="4"/>
      <c r="E706" s="4"/>
      <c r="F706" s="4"/>
      <c r="G706" s="4"/>
      <c r="H706" s="1"/>
      <c r="I706" s="1"/>
    </row>
    <row r="707" spans="1:9" x14ac:dyDescent="0.3">
      <c r="A707" s="1"/>
      <c r="C707" s="4"/>
      <c r="D707" s="4"/>
      <c r="E707" s="4"/>
      <c r="F707" s="4"/>
      <c r="G707" s="4"/>
      <c r="H707" s="1"/>
      <c r="I707" s="1"/>
    </row>
    <row r="708" spans="1:9" x14ac:dyDescent="0.3">
      <c r="A708" s="1"/>
      <c r="C708" s="4"/>
      <c r="D708" s="4"/>
      <c r="E708" s="4"/>
      <c r="F708" s="4"/>
      <c r="G708" s="4"/>
      <c r="H708" s="1"/>
      <c r="I708" s="1"/>
    </row>
    <row r="709" spans="1:9" x14ac:dyDescent="0.3">
      <c r="A709" s="1"/>
      <c r="C709" s="4"/>
      <c r="D709" s="4"/>
      <c r="E709" s="4"/>
      <c r="F709" s="4"/>
      <c r="G709" s="4"/>
      <c r="H709" s="1"/>
      <c r="I709" s="1"/>
    </row>
    <row r="710" spans="1:9" x14ac:dyDescent="0.3">
      <c r="A710" s="1"/>
      <c r="C710" s="4"/>
      <c r="D710" s="4"/>
      <c r="E710" s="4"/>
      <c r="F710" s="4"/>
      <c r="G710" s="4"/>
      <c r="H710" s="1"/>
      <c r="I710" s="1"/>
    </row>
    <row r="711" spans="1:9" x14ac:dyDescent="0.3">
      <c r="A711" s="1"/>
      <c r="C711" s="4"/>
      <c r="D711" s="4"/>
      <c r="E711" s="4"/>
      <c r="F711" s="4"/>
      <c r="G711" s="4"/>
      <c r="H711" s="1"/>
      <c r="I711" s="1"/>
    </row>
    <row r="712" spans="1:9" x14ac:dyDescent="0.3">
      <c r="A712" s="1"/>
      <c r="C712" s="4"/>
      <c r="D712" s="4"/>
      <c r="E712" s="4"/>
      <c r="F712" s="4"/>
      <c r="G712" s="4"/>
      <c r="H712" s="1"/>
      <c r="I712" s="1"/>
    </row>
    <row r="713" spans="1:9" x14ac:dyDescent="0.3">
      <c r="A713" s="1"/>
      <c r="C713" s="4"/>
      <c r="D713" s="4"/>
      <c r="E713" s="4"/>
      <c r="F713" s="4"/>
      <c r="G713" s="4"/>
      <c r="H713" s="1"/>
      <c r="I713" s="1"/>
    </row>
    <row r="714" spans="1:9" x14ac:dyDescent="0.3">
      <c r="A714" s="1"/>
      <c r="C714" s="4"/>
      <c r="D714" s="4"/>
      <c r="E714" s="4"/>
      <c r="F714" s="4"/>
      <c r="G714" s="4"/>
      <c r="H714" s="1"/>
      <c r="I714" s="1"/>
    </row>
    <row r="715" spans="1:9" x14ac:dyDescent="0.3">
      <c r="A715" s="1"/>
      <c r="C715" s="4"/>
      <c r="D715" s="4"/>
      <c r="E715" s="4"/>
      <c r="F715" s="4"/>
      <c r="G715" s="4"/>
      <c r="H715" s="1"/>
      <c r="I715" s="1"/>
    </row>
    <row r="716" spans="1:9" x14ac:dyDescent="0.3">
      <c r="A716" s="1"/>
      <c r="C716" s="4"/>
      <c r="D716" s="4"/>
      <c r="E716" s="4"/>
      <c r="F716" s="4"/>
      <c r="G716" s="4"/>
      <c r="H716" s="1"/>
      <c r="I716" s="1"/>
    </row>
    <row r="717" spans="1:9" x14ac:dyDescent="0.3">
      <c r="A717" s="1"/>
      <c r="C717" s="4"/>
      <c r="D717" s="4"/>
      <c r="E717" s="4"/>
      <c r="F717" s="4"/>
      <c r="G717" s="4"/>
      <c r="H717" s="1"/>
      <c r="I717" s="1"/>
    </row>
    <row r="718" spans="1:9" x14ac:dyDescent="0.3">
      <c r="A718" s="1"/>
      <c r="C718" s="4"/>
      <c r="D718" s="4"/>
      <c r="E718" s="4"/>
      <c r="F718" s="4"/>
      <c r="G718" s="4"/>
      <c r="H718" s="1"/>
      <c r="I718" s="1"/>
    </row>
    <row r="719" spans="1:9" x14ac:dyDescent="0.3">
      <c r="A719" s="1"/>
      <c r="C719" s="4"/>
      <c r="D719" s="4"/>
      <c r="E719" s="4"/>
      <c r="F719" s="4"/>
      <c r="G719" s="4"/>
      <c r="H719" s="1"/>
      <c r="I719" s="1"/>
    </row>
    <row r="720" spans="1:9" x14ac:dyDescent="0.3">
      <c r="A720" s="1"/>
      <c r="C720" s="4"/>
      <c r="D720" s="4"/>
      <c r="E720" s="4"/>
      <c r="F720" s="4"/>
      <c r="G720" s="4"/>
      <c r="H720" s="1"/>
      <c r="I720" s="1"/>
    </row>
    <row r="721" spans="1:9" x14ac:dyDescent="0.3">
      <c r="A721" s="1"/>
      <c r="C721" s="4"/>
      <c r="D721" s="4"/>
      <c r="E721" s="4"/>
      <c r="F721" s="4"/>
      <c r="G721" s="4"/>
      <c r="H721" s="1"/>
      <c r="I721" s="1"/>
    </row>
    <row r="722" spans="1:9" x14ac:dyDescent="0.3">
      <c r="A722" s="1"/>
      <c r="C722" s="4"/>
      <c r="D722" s="4"/>
      <c r="E722" s="4"/>
      <c r="F722" s="4"/>
      <c r="G722" s="4"/>
      <c r="H722" s="1"/>
      <c r="I722" s="1"/>
    </row>
    <row r="723" spans="1:9" x14ac:dyDescent="0.3">
      <c r="A723" s="1"/>
      <c r="C723" s="4"/>
      <c r="D723" s="4"/>
      <c r="E723" s="4"/>
      <c r="F723" s="4"/>
      <c r="G723" s="4"/>
      <c r="H723" s="1"/>
      <c r="I723" s="1"/>
    </row>
    <row r="724" spans="1:9" x14ac:dyDescent="0.3">
      <c r="A724" s="1"/>
      <c r="C724" s="4"/>
      <c r="D724" s="4"/>
      <c r="E724" s="4"/>
      <c r="F724" s="4"/>
      <c r="G724" s="4"/>
      <c r="H724" s="1"/>
      <c r="I724" s="1"/>
    </row>
    <row r="725" spans="1:9" x14ac:dyDescent="0.3">
      <c r="A725" s="1"/>
      <c r="C725" s="4"/>
      <c r="D725" s="4"/>
      <c r="E725" s="4"/>
      <c r="F725" s="4"/>
      <c r="G725" s="4"/>
      <c r="H725" s="1"/>
      <c r="I725" s="1"/>
    </row>
    <row r="726" spans="1:9" x14ac:dyDescent="0.3">
      <c r="A726" s="1"/>
      <c r="C726" s="4"/>
      <c r="D726" s="4"/>
      <c r="E726" s="4"/>
      <c r="F726" s="4"/>
      <c r="G726" s="4"/>
      <c r="H726" s="1"/>
      <c r="I726" s="1"/>
    </row>
    <row r="727" spans="1:9" x14ac:dyDescent="0.3">
      <c r="A727" s="1"/>
      <c r="C727" s="4"/>
      <c r="D727" s="4"/>
      <c r="E727" s="4"/>
      <c r="F727" s="4"/>
      <c r="G727" s="4"/>
      <c r="H727" s="1"/>
      <c r="I727" s="1"/>
    </row>
    <row r="728" spans="1:9" x14ac:dyDescent="0.3">
      <c r="A728" s="1"/>
      <c r="C728" s="4"/>
      <c r="D728" s="4"/>
      <c r="E728" s="4"/>
      <c r="F728" s="4"/>
      <c r="G728" s="4"/>
      <c r="H728" s="1"/>
      <c r="I728" s="1"/>
    </row>
    <row r="729" spans="1:9" x14ac:dyDescent="0.3">
      <c r="A729" s="1"/>
      <c r="C729" s="4"/>
      <c r="D729" s="4"/>
      <c r="E729" s="4"/>
      <c r="F729" s="4"/>
      <c r="G729" s="4"/>
      <c r="H729" s="1"/>
      <c r="I729" s="1"/>
    </row>
    <row r="730" spans="1:9" x14ac:dyDescent="0.3">
      <c r="A730" s="1"/>
      <c r="C730" s="4"/>
      <c r="D730" s="4"/>
      <c r="E730" s="4"/>
      <c r="F730" s="4"/>
      <c r="G730" s="4"/>
      <c r="H730" s="1"/>
      <c r="I730" s="1"/>
    </row>
    <row r="731" spans="1:9" x14ac:dyDescent="0.3">
      <c r="A731" s="1"/>
      <c r="C731" s="4"/>
      <c r="D731" s="4"/>
      <c r="E731" s="4"/>
      <c r="F731" s="4"/>
      <c r="G731" s="4"/>
      <c r="H731" s="1"/>
      <c r="I731" s="1"/>
    </row>
    <row r="732" spans="1:9" x14ac:dyDescent="0.3">
      <c r="A732" s="1"/>
      <c r="C732" s="4"/>
      <c r="D732" s="4"/>
      <c r="E732" s="4"/>
      <c r="F732" s="4"/>
      <c r="G732" s="4"/>
      <c r="H732" s="1"/>
      <c r="I732" s="1"/>
    </row>
    <row r="733" spans="1:9" x14ac:dyDescent="0.3">
      <c r="A733" s="1"/>
      <c r="C733" s="4"/>
      <c r="D733" s="4"/>
      <c r="E733" s="4"/>
      <c r="F733" s="4"/>
      <c r="G733" s="4"/>
      <c r="H733" s="1"/>
      <c r="I733" s="1"/>
    </row>
    <row r="734" spans="1:9" x14ac:dyDescent="0.3">
      <c r="A734" s="1"/>
      <c r="C734" s="4"/>
      <c r="D734" s="4"/>
      <c r="E734" s="4"/>
      <c r="F734" s="4"/>
      <c r="G734" s="4"/>
      <c r="H734" s="1"/>
      <c r="I734" s="1"/>
    </row>
    <row r="735" spans="1:9" x14ac:dyDescent="0.3">
      <c r="A735" s="1"/>
      <c r="C735" s="4"/>
      <c r="D735" s="4"/>
      <c r="E735" s="4"/>
      <c r="F735" s="4"/>
      <c r="G735" s="4"/>
      <c r="H735" s="1"/>
      <c r="I735" s="1"/>
    </row>
    <row r="736" spans="1:9" x14ac:dyDescent="0.3">
      <c r="A736" s="1"/>
      <c r="C736" s="4"/>
      <c r="D736" s="4"/>
      <c r="E736" s="4"/>
      <c r="F736" s="4"/>
      <c r="G736" s="4"/>
      <c r="H736" s="1"/>
      <c r="I736" s="1"/>
    </row>
    <row r="737" spans="1:9" x14ac:dyDescent="0.3">
      <c r="A737" s="1"/>
      <c r="C737" s="4"/>
      <c r="D737" s="4"/>
      <c r="E737" s="4"/>
      <c r="F737" s="4"/>
      <c r="G737" s="4"/>
      <c r="H737" s="1"/>
      <c r="I737" s="1"/>
    </row>
    <row r="738" spans="1:9" x14ac:dyDescent="0.3">
      <c r="A738" s="1"/>
      <c r="C738" s="4"/>
      <c r="D738" s="4"/>
      <c r="E738" s="4"/>
      <c r="F738" s="4"/>
      <c r="G738" s="4"/>
      <c r="H738" s="1"/>
      <c r="I738" s="1"/>
    </row>
    <row r="739" spans="1:9" x14ac:dyDescent="0.3">
      <c r="A739" s="1"/>
      <c r="C739" s="4"/>
      <c r="D739" s="4"/>
      <c r="E739" s="4"/>
      <c r="F739" s="4"/>
      <c r="G739" s="4"/>
      <c r="H739" s="1"/>
      <c r="I739" s="1"/>
    </row>
    <row r="740" spans="1:9" x14ac:dyDescent="0.3">
      <c r="A740" s="1"/>
      <c r="C740" s="4"/>
      <c r="D740" s="4"/>
      <c r="E740" s="4"/>
      <c r="F740" s="4"/>
      <c r="G740" s="4"/>
      <c r="H740" s="1"/>
      <c r="I740" s="1"/>
    </row>
    <row r="741" spans="1:9" x14ac:dyDescent="0.3">
      <c r="A741" s="1"/>
      <c r="C741" s="4"/>
      <c r="D741" s="4"/>
      <c r="E741" s="4"/>
      <c r="F741" s="4"/>
      <c r="G741" s="4"/>
      <c r="H741" s="1"/>
      <c r="I741" s="1"/>
    </row>
    <row r="742" spans="1:9" x14ac:dyDescent="0.3">
      <c r="A742" s="1"/>
      <c r="C742" s="4"/>
      <c r="D742" s="4"/>
      <c r="E742" s="4"/>
      <c r="F742" s="4"/>
      <c r="G742" s="4"/>
      <c r="H742" s="1"/>
      <c r="I742" s="1"/>
    </row>
    <row r="743" spans="1:9" x14ac:dyDescent="0.3">
      <c r="A743" s="1"/>
      <c r="C743" s="4"/>
      <c r="D743" s="4"/>
      <c r="E743" s="4"/>
      <c r="F743" s="4"/>
      <c r="G743" s="4"/>
      <c r="H743" s="1"/>
      <c r="I743" s="1"/>
    </row>
    <row r="744" spans="1:9" x14ac:dyDescent="0.3">
      <c r="A744" s="1"/>
      <c r="C744" s="4"/>
      <c r="D744" s="4"/>
      <c r="E744" s="4"/>
      <c r="F744" s="4"/>
      <c r="G744" s="4"/>
      <c r="H744" s="1"/>
      <c r="I744" s="1"/>
    </row>
    <row r="745" spans="1:9" x14ac:dyDescent="0.3">
      <c r="A745" s="1"/>
      <c r="C745" s="4"/>
      <c r="D745" s="4"/>
      <c r="E745" s="4"/>
      <c r="F745" s="4"/>
      <c r="G745" s="4"/>
      <c r="H745" s="1"/>
      <c r="I745" s="1"/>
    </row>
    <row r="746" spans="1:9" x14ac:dyDescent="0.3">
      <c r="A746" s="1"/>
      <c r="C746" s="4"/>
      <c r="D746" s="4"/>
      <c r="E746" s="4"/>
      <c r="F746" s="4"/>
      <c r="G746" s="4"/>
      <c r="H746" s="1"/>
      <c r="I746" s="1"/>
    </row>
    <row r="747" spans="1:9" x14ac:dyDescent="0.3">
      <c r="A747" s="1"/>
      <c r="C747" s="4"/>
      <c r="D747" s="4"/>
      <c r="E747" s="4"/>
      <c r="F747" s="4"/>
      <c r="G747" s="4"/>
      <c r="H747" s="1"/>
      <c r="I747" s="1"/>
    </row>
    <row r="748" spans="1:9" x14ac:dyDescent="0.3">
      <c r="A748" s="1"/>
      <c r="C748" s="4"/>
      <c r="D748" s="4"/>
      <c r="E748" s="4"/>
      <c r="F748" s="4"/>
      <c r="G748" s="4"/>
      <c r="H748" s="1"/>
      <c r="I748" s="1"/>
    </row>
    <row r="749" spans="1:9" x14ac:dyDescent="0.3">
      <c r="A749" s="1"/>
      <c r="C749" s="4"/>
      <c r="D749" s="4"/>
      <c r="E749" s="4"/>
      <c r="F749" s="4"/>
      <c r="G749" s="4"/>
      <c r="H749" s="1"/>
      <c r="I749" s="1"/>
    </row>
    <row r="750" spans="1:9" x14ac:dyDescent="0.3">
      <c r="A750" s="1"/>
      <c r="C750" s="4"/>
      <c r="D750" s="4"/>
      <c r="E750" s="4"/>
      <c r="F750" s="4"/>
      <c r="G750" s="4"/>
      <c r="H750" s="1"/>
      <c r="I750" s="1"/>
    </row>
    <row r="751" spans="1:9" x14ac:dyDescent="0.3">
      <c r="A751" s="1"/>
      <c r="C751" s="4"/>
      <c r="D751" s="4"/>
      <c r="E751" s="4"/>
      <c r="F751" s="4"/>
      <c r="G751" s="4"/>
      <c r="H751" s="1"/>
      <c r="I751" s="1"/>
    </row>
    <row r="752" spans="1:9" x14ac:dyDescent="0.3">
      <c r="A752" s="1"/>
      <c r="C752" s="4"/>
      <c r="D752" s="4"/>
      <c r="E752" s="4"/>
      <c r="F752" s="4"/>
      <c r="G752" s="4"/>
      <c r="H752" s="1"/>
      <c r="I752" s="1"/>
    </row>
    <row r="753" spans="1:9" x14ac:dyDescent="0.3">
      <c r="A753" s="1"/>
      <c r="C753" s="4"/>
      <c r="D753" s="4"/>
      <c r="E753" s="4"/>
      <c r="F753" s="4"/>
      <c r="G753" s="4"/>
      <c r="H753" s="1"/>
      <c r="I753" s="1"/>
    </row>
    <row r="754" spans="1:9" x14ac:dyDescent="0.3">
      <c r="A754" s="1"/>
      <c r="C754" s="4"/>
      <c r="D754" s="4"/>
      <c r="E754" s="4"/>
      <c r="F754" s="4"/>
      <c r="G754" s="4"/>
      <c r="H754" s="1"/>
      <c r="I754" s="1"/>
    </row>
    <row r="755" spans="1:9" x14ac:dyDescent="0.3">
      <c r="A755" s="1"/>
      <c r="C755" s="4"/>
      <c r="D755" s="4"/>
      <c r="E755" s="4"/>
      <c r="F755" s="4"/>
      <c r="G755" s="4"/>
      <c r="H755" s="1"/>
      <c r="I755" s="1"/>
    </row>
    <row r="756" spans="1:9" x14ac:dyDescent="0.3">
      <c r="A756" s="1"/>
      <c r="C756" s="4"/>
      <c r="D756" s="4"/>
      <c r="E756" s="4"/>
      <c r="F756" s="4"/>
      <c r="G756" s="4"/>
      <c r="H756" s="1"/>
      <c r="I756" s="1"/>
    </row>
    <row r="757" spans="1:9" x14ac:dyDescent="0.3">
      <c r="A757" s="1"/>
      <c r="C757" s="4"/>
      <c r="D757" s="4"/>
      <c r="E757" s="4"/>
      <c r="F757" s="4"/>
      <c r="G757" s="4"/>
      <c r="H757" s="1"/>
      <c r="I757" s="1"/>
    </row>
    <row r="758" spans="1:9" x14ac:dyDescent="0.3">
      <c r="A758" s="1"/>
      <c r="C758" s="4"/>
      <c r="D758" s="4"/>
      <c r="E758" s="4"/>
      <c r="F758" s="4"/>
      <c r="G758" s="4"/>
      <c r="H758" s="1"/>
      <c r="I758" s="1"/>
    </row>
    <row r="759" spans="1:9" x14ac:dyDescent="0.3">
      <c r="A759" s="1"/>
      <c r="C759" s="4"/>
      <c r="D759" s="4"/>
      <c r="E759" s="4"/>
      <c r="F759" s="4"/>
      <c r="G759" s="4"/>
      <c r="H759" s="1"/>
      <c r="I759" s="1"/>
    </row>
    <row r="760" spans="1:9" x14ac:dyDescent="0.3">
      <c r="A760" s="1"/>
      <c r="C760" s="4"/>
      <c r="D760" s="4"/>
      <c r="E760" s="4"/>
      <c r="F760" s="4"/>
      <c r="G760" s="4"/>
      <c r="H760" s="1"/>
      <c r="I760" s="1"/>
    </row>
    <row r="761" spans="1:9" x14ac:dyDescent="0.3">
      <c r="A761" s="1"/>
      <c r="C761" s="4"/>
      <c r="D761" s="4"/>
      <c r="E761" s="4"/>
      <c r="F761" s="4"/>
      <c r="G761" s="4"/>
      <c r="H761" s="1"/>
      <c r="I761" s="1"/>
    </row>
    <row r="762" spans="1:9" x14ac:dyDescent="0.3">
      <c r="A762" s="1"/>
      <c r="C762" s="4"/>
      <c r="D762" s="4"/>
      <c r="E762" s="4"/>
      <c r="F762" s="4"/>
      <c r="G762" s="4"/>
      <c r="H762" s="1"/>
      <c r="I762" s="1"/>
    </row>
    <row r="763" spans="1:9" x14ac:dyDescent="0.3">
      <c r="A763" s="1"/>
      <c r="C763" s="4"/>
      <c r="D763" s="4"/>
      <c r="E763" s="4"/>
      <c r="F763" s="4"/>
      <c r="G763" s="4"/>
      <c r="H763" s="1"/>
      <c r="I763" s="1"/>
    </row>
    <row r="764" spans="1:9" x14ac:dyDescent="0.3">
      <c r="A764" s="1"/>
      <c r="C764" s="4"/>
      <c r="D764" s="4"/>
      <c r="E764" s="4"/>
      <c r="F764" s="4"/>
      <c r="G764" s="4"/>
      <c r="H764" s="1"/>
      <c r="I764" s="1"/>
    </row>
    <row r="765" spans="1:9" x14ac:dyDescent="0.3">
      <c r="A765" s="1"/>
      <c r="C765" s="4"/>
      <c r="D765" s="4"/>
      <c r="E765" s="4"/>
      <c r="F765" s="4"/>
      <c r="G765" s="4"/>
      <c r="H765" s="1"/>
      <c r="I765" s="1"/>
    </row>
    <row r="766" spans="1:9" x14ac:dyDescent="0.3">
      <c r="A766" s="1"/>
      <c r="C766" s="4"/>
      <c r="D766" s="4"/>
      <c r="E766" s="4"/>
      <c r="F766" s="4"/>
      <c r="G766" s="4"/>
      <c r="H766" s="1"/>
      <c r="I766" s="1"/>
    </row>
    <row r="767" spans="1:9" x14ac:dyDescent="0.3">
      <c r="A767" s="1"/>
      <c r="C767" s="4"/>
      <c r="D767" s="4"/>
      <c r="E767" s="4"/>
      <c r="F767" s="4"/>
      <c r="G767" s="4"/>
      <c r="H767" s="1"/>
      <c r="I767" s="1"/>
    </row>
    <row r="768" spans="1:9" x14ac:dyDescent="0.3">
      <c r="A768" s="1"/>
      <c r="C768" s="4"/>
      <c r="D768" s="4"/>
      <c r="E768" s="4"/>
      <c r="F768" s="4"/>
      <c r="G768" s="4"/>
      <c r="H768" s="1"/>
      <c r="I768" s="1"/>
    </row>
    <row r="769" spans="1:9" x14ac:dyDescent="0.3">
      <c r="A769" s="1"/>
      <c r="C769" s="4"/>
      <c r="D769" s="4"/>
      <c r="E769" s="4"/>
      <c r="F769" s="4"/>
      <c r="G769" s="4"/>
      <c r="H769" s="1"/>
      <c r="I769" s="1"/>
    </row>
    <row r="770" spans="1:9" x14ac:dyDescent="0.3">
      <c r="A770" s="1"/>
      <c r="C770" s="4"/>
      <c r="D770" s="4"/>
      <c r="E770" s="4"/>
      <c r="F770" s="4"/>
      <c r="G770" s="4"/>
      <c r="H770" s="1"/>
      <c r="I770" s="1"/>
    </row>
    <row r="771" spans="1:9" x14ac:dyDescent="0.3">
      <c r="A771" s="1"/>
      <c r="C771" s="4"/>
      <c r="D771" s="4"/>
      <c r="E771" s="4"/>
      <c r="F771" s="4"/>
      <c r="G771" s="4"/>
      <c r="H771" s="1"/>
      <c r="I771" s="1"/>
    </row>
    <row r="772" spans="1:9" x14ac:dyDescent="0.3">
      <c r="A772" s="1"/>
      <c r="C772" s="4"/>
      <c r="D772" s="4"/>
      <c r="E772" s="4"/>
      <c r="F772" s="4"/>
      <c r="G772" s="4"/>
      <c r="H772" s="1"/>
      <c r="I772" s="1"/>
    </row>
    <row r="773" spans="1:9" x14ac:dyDescent="0.3">
      <c r="A773" s="1"/>
      <c r="C773" s="4"/>
      <c r="D773" s="4"/>
      <c r="E773" s="4"/>
      <c r="F773" s="4"/>
      <c r="G773" s="4"/>
      <c r="H773" s="1"/>
      <c r="I773" s="1"/>
    </row>
    <row r="774" spans="1:9" x14ac:dyDescent="0.3">
      <c r="A774" s="1"/>
      <c r="C774" s="4"/>
      <c r="D774" s="4"/>
      <c r="E774" s="4"/>
      <c r="F774" s="4"/>
      <c r="G774" s="4"/>
      <c r="H774" s="1"/>
      <c r="I774" s="1"/>
    </row>
    <row r="775" spans="1:9" x14ac:dyDescent="0.3">
      <c r="A775" s="1"/>
      <c r="C775" s="4"/>
      <c r="D775" s="4"/>
      <c r="E775" s="4"/>
      <c r="F775" s="4"/>
      <c r="G775" s="4"/>
      <c r="H775" s="1"/>
      <c r="I775" s="1"/>
    </row>
    <row r="776" spans="1:9" x14ac:dyDescent="0.3">
      <c r="A776" s="1"/>
      <c r="C776" s="4"/>
      <c r="D776" s="4"/>
      <c r="E776" s="4"/>
      <c r="F776" s="4"/>
      <c r="G776" s="4"/>
      <c r="H776" s="1"/>
      <c r="I776" s="1"/>
    </row>
    <row r="777" spans="1:9" x14ac:dyDescent="0.3">
      <c r="A777" s="1"/>
      <c r="C777" s="4"/>
      <c r="D777" s="4"/>
      <c r="E777" s="4"/>
      <c r="F777" s="4"/>
      <c r="G777" s="4"/>
      <c r="H777" s="1"/>
      <c r="I777" s="1"/>
    </row>
    <row r="778" spans="1:9" x14ac:dyDescent="0.3">
      <c r="A778" s="1"/>
      <c r="C778" s="4"/>
      <c r="D778" s="4"/>
      <c r="E778" s="4"/>
      <c r="F778" s="4"/>
      <c r="G778" s="4"/>
      <c r="H778" s="1"/>
      <c r="I778" s="1"/>
    </row>
    <row r="779" spans="1:9" x14ac:dyDescent="0.3">
      <c r="A779" s="1"/>
      <c r="C779" s="4"/>
      <c r="D779" s="4"/>
      <c r="E779" s="4"/>
      <c r="F779" s="4"/>
      <c r="G779" s="4"/>
      <c r="H779" s="1"/>
      <c r="I779" s="1"/>
    </row>
    <row r="780" spans="1:9" x14ac:dyDescent="0.3">
      <c r="A780" s="1"/>
      <c r="C780" s="4"/>
      <c r="D780" s="4"/>
      <c r="E780" s="4"/>
      <c r="F780" s="4"/>
      <c r="G780" s="4"/>
      <c r="H780" s="1"/>
      <c r="I780" s="1"/>
    </row>
    <row r="781" spans="1:9" x14ac:dyDescent="0.3">
      <c r="A781" s="1"/>
      <c r="C781" s="4"/>
      <c r="D781" s="4"/>
      <c r="E781" s="4"/>
      <c r="F781" s="4"/>
      <c r="G781" s="4"/>
      <c r="H781" s="1"/>
      <c r="I781" s="1"/>
    </row>
    <row r="782" spans="1:9" x14ac:dyDescent="0.3">
      <c r="A782" s="1"/>
      <c r="C782" s="4"/>
      <c r="D782" s="4"/>
      <c r="E782" s="4"/>
      <c r="F782" s="4"/>
      <c r="G782" s="4"/>
      <c r="H782" s="1"/>
      <c r="I782" s="1"/>
    </row>
    <row r="783" spans="1:9" x14ac:dyDescent="0.3">
      <c r="A783" s="1"/>
      <c r="C783" s="4"/>
      <c r="D783" s="4"/>
      <c r="E783" s="4"/>
      <c r="F783" s="4"/>
      <c r="G783" s="4"/>
      <c r="H783" s="1"/>
      <c r="I783" s="1"/>
    </row>
    <row r="784" spans="1:9" x14ac:dyDescent="0.3">
      <c r="A784" s="1"/>
      <c r="C784" s="4"/>
      <c r="D784" s="4"/>
      <c r="E784" s="4"/>
      <c r="F784" s="4"/>
      <c r="G784" s="4"/>
      <c r="H784" s="1"/>
      <c r="I784" s="1"/>
    </row>
    <row r="785" spans="1:9" x14ac:dyDescent="0.3">
      <c r="A785" s="1"/>
      <c r="C785" s="4"/>
      <c r="D785" s="4"/>
      <c r="E785" s="4"/>
      <c r="F785" s="4"/>
      <c r="G785" s="4"/>
      <c r="H785" s="1"/>
      <c r="I785" s="1"/>
    </row>
    <row r="786" spans="1:9" x14ac:dyDescent="0.3">
      <c r="A786" s="1"/>
      <c r="C786" s="4"/>
      <c r="D786" s="4"/>
      <c r="E786" s="4"/>
      <c r="F786" s="4"/>
      <c r="G786" s="4"/>
      <c r="H786" s="1"/>
      <c r="I786" s="1"/>
    </row>
    <row r="787" spans="1:9" x14ac:dyDescent="0.3">
      <c r="A787" s="1"/>
      <c r="C787" s="4"/>
      <c r="D787" s="4"/>
      <c r="E787" s="4"/>
      <c r="F787" s="4"/>
      <c r="G787" s="4"/>
      <c r="H787" s="1"/>
      <c r="I787" s="1"/>
    </row>
    <row r="788" spans="1:9" x14ac:dyDescent="0.3">
      <c r="A788" s="1"/>
      <c r="C788" s="4"/>
      <c r="D788" s="4"/>
      <c r="E788" s="4"/>
      <c r="F788" s="4"/>
      <c r="G788" s="4"/>
      <c r="H788" s="1"/>
      <c r="I788" s="1"/>
    </row>
    <row r="789" spans="1:9" x14ac:dyDescent="0.3">
      <c r="A789" s="1"/>
      <c r="C789" s="4"/>
      <c r="D789" s="4"/>
      <c r="E789" s="4"/>
      <c r="F789" s="4"/>
      <c r="G789" s="4"/>
      <c r="H789" s="1"/>
      <c r="I789" s="1"/>
    </row>
    <row r="790" spans="1:9" x14ac:dyDescent="0.3">
      <c r="A790" s="1"/>
      <c r="C790" s="4"/>
      <c r="D790" s="4"/>
      <c r="E790" s="4"/>
      <c r="F790" s="4"/>
      <c r="G790" s="4"/>
      <c r="H790" s="1"/>
      <c r="I790" s="1"/>
    </row>
    <row r="791" spans="1:9" x14ac:dyDescent="0.3">
      <c r="A791" s="1"/>
      <c r="C791" s="4"/>
      <c r="D791" s="4"/>
      <c r="E791" s="4"/>
      <c r="F791" s="4"/>
      <c r="G791" s="4"/>
      <c r="H791" s="1"/>
      <c r="I791" s="1"/>
    </row>
    <row r="792" spans="1:9" x14ac:dyDescent="0.3">
      <c r="A792" s="1"/>
      <c r="C792" s="4"/>
      <c r="D792" s="4"/>
      <c r="E792" s="4"/>
      <c r="F792" s="4"/>
      <c r="G792" s="4"/>
      <c r="H792" s="1"/>
      <c r="I792" s="1"/>
    </row>
    <row r="793" spans="1:9" x14ac:dyDescent="0.3">
      <c r="A793" s="1"/>
      <c r="C793" s="4"/>
      <c r="D793" s="4"/>
      <c r="E793" s="4"/>
      <c r="F793" s="4"/>
      <c r="G793" s="4"/>
      <c r="H793" s="1"/>
      <c r="I793" s="1"/>
    </row>
    <row r="794" spans="1:9" x14ac:dyDescent="0.3">
      <c r="A794" s="1"/>
      <c r="C794" s="4"/>
      <c r="D794" s="4"/>
      <c r="E794" s="4"/>
      <c r="F794" s="4"/>
      <c r="G794" s="4"/>
      <c r="H794" s="1"/>
      <c r="I794" s="1"/>
    </row>
    <row r="795" spans="1:9" x14ac:dyDescent="0.3">
      <c r="A795" s="1"/>
      <c r="C795" s="4"/>
      <c r="D795" s="4"/>
      <c r="E795" s="4"/>
      <c r="F795" s="4"/>
      <c r="G795" s="4"/>
      <c r="H795" s="1"/>
      <c r="I795" s="1"/>
    </row>
    <row r="796" spans="1:9" x14ac:dyDescent="0.3">
      <c r="A796" s="1"/>
      <c r="C796" s="4"/>
      <c r="D796" s="4"/>
      <c r="E796" s="4"/>
      <c r="F796" s="4"/>
      <c r="G796" s="4"/>
      <c r="H796" s="1"/>
      <c r="I796" s="1"/>
    </row>
    <row r="797" spans="1:9" x14ac:dyDescent="0.3">
      <c r="A797" s="1"/>
      <c r="C797" s="4"/>
      <c r="D797" s="4"/>
      <c r="E797" s="4"/>
      <c r="F797" s="4"/>
      <c r="G797" s="4"/>
      <c r="H797" s="1"/>
      <c r="I797" s="1"/>
    </row>
    <row r="798" spans="1:9" x14ac:dyDescent="0.3">
      <c r="A798" s="1"/>
      <c r="C798" s="4"/>
      <c r="D798" s="4"/>
      <c r="E798" s="4"/>
      <c r="F798" s="4"/>
      <c r="G798" s="4"/>
      <c r="H798" s="1"/>
      <c r="I798" s="1"/>
    </row>
    <row r="799" spans="1:9" x14ac:dyDescent="0.3">
      <c r="A799" s="1"/>
      <c r="C799" s="4"/>
      <c r="D799" s="4"/>
      <c r="E799" s="4"/>
      <c r="F799" s="4"/>
      <c r="G799" s="4"/>
      <c r="H799" s="1"/>
      <c r="I799" s="1"/>
    </row>
    <row r="800" spans="1:9" x14ac:dyDescent="0.3">
      <c r="A800" s="1"/>
      <c r="C800" s="4"/>
      <c r="D800" s="4"/>
      <c r="E800" s="4"/>
      <c r="F800" s="4"/>
      <c r="G800" s="4"/>
      <c r="H800" s="1"/>
      <c r="I800" s="1"/>
    </row>
    <row r="801" spans="1:9" x14ac:dyDescent="0.3">
      <c r="A801" s="1"/>
      <c r="C801" s="4"/>
      <c r="D801" s="4"/>
      <c r="E801" s="4"/>
      <c r="F801" s="4"/>
      <c r="G801" s="4"/>
      <c r="H801" s="1"/>
      <c r="I801" s="1"/>
    </row>
    <row r="802" spans="1:9" x14ac:dyDescent="0.3">
      <c r="A802" s="1"/>
      <c r="C802" s="4"/>
      <c r="D802" s="4"/>
      <c r="E802" s="4"/>
      <c r="F802" s="4"/>
      <c r="G802" s="4"/>
      <c r="H802" s="1"/>
      <c r="I802" s="1"/>
    </row>
    <row r="803" spans="1:9" x14ac:dyDescent="0.3">
      <c r="A803" s="1"/>
      <c r="C803" s="4"/>
      <c r="D803" s="4"/>
      <c r="E803" s="4"/>
      <c r="F803" s="4"/>
      <c r="G803" s="4"/>
      <c r="H803" s="1"/>
      <c r="I803" s="1"/>
    </row>
    <row r="804" spans="1:9" x14ac:dyDescent="0.3">
      <c r="A804" s="1"/>
      <c r="C804" s="4"/>
      <c r="D804" s="4"/>
      <c r="E804" s="4"/>
      <c r="F804" s="4"/>
      <c r="G804" s="4"/>
      <c r="H804" s="1"/>
      <c r="I804" s="1"/>
    </row>
    <row r="805" spans="1:9" x14ac:dyDescent="0.3">
      <c r="A805" s="1"/>
      <c r="C805" s="4"/>
      <c r="D805" s="4"/>
      <c r="E805" s="4"/>
      <c r="F805" s="4"/>
      <c r="G805" s="4"/>
      <c r="H805" s="1"/>
      <c r="I805" s="1"/>
    </row>
    <row r="806" spans="1:9" x14ac:dyDescent="0.3">
      <c r="A806" s="1"/>
      <c r="C806" s="4"/>
      <c r="D806" s="4"/>
      <c r="E806" s="4"/>
      <c r="F806" s="4"/>
      <c r="G806" s="4"/>
      <c r="H806" s="1"/>
      <c r="I806" s="1"/>
    </row>
    <row r="807" spans="1:9" x14ac:dyDescent="0.3">
      <c r="A807" s="1"/>
      <c r="C807" s="4"/>
      <c r="D807" s="4"/>
      <c r="E807" s="4"/>
      <c r="F807" s="4"/>
      <c r="G807" s="4"/>
      <c r="H807" s="1"/>
      <c r="I807" s="1"/>
    </row>
    <row r="808" spans="1:9" x14ac:dyDescent="0.3">
      <c r="A808" s="1"/>
      <c r="C808" s="4"/>
      <c r="D808" s="4"/>
      <c r="E808" s="4"/>
      <c r="F808" s="4"/>
      <c r="G808" s="4"/>
      <c r="H808" s="1"/>
      <c r="I808" s="1"/>
    </row>
    <row r="809" spans="1:9" x14ac:dyDescent="0.3">
      <c r="A809" s="1"/>
      <c r="C809" s="4"/>
      <c r="D809" s="4"/>
      <c r="E809" s="4"/>
      <c r="F809" s="4"/>
      <c r="G809" s="4"/>
      <c r="H809" s="1"/>
      <c r="I809" s="1"/>
    </row>
    <row r="810" spans="1:9" x14ac:dyDescent="0.3">
      <c r="A810" s="1"/>
      <c r="C810" s="4"/>
      <c r="D810" s="4"/>
      <c r="E810" s="4"/>
      <c r="F810" s="4"/>
      <c r="G810" s="4"/>
      <c r="H810" s="1"/>
      <c r="I810" s="1"/>
    </row>
    <row r="811" spans="1:9" x14ac:dyDescent="0.3">
      <c r="A811" s="1"/>
      <c r="C811" s="4"/>
      <c r="D811" s="4"/>
      <c r="E811" s="4"/>
      <c r="F811" s="4"/>
      <c r="G811" s="4"/>
      <c r="H811" s="1"/>
      <c r="I811" s="1"/>
    </row>
    <row r="812" spans="1:9" x14ac:dyDescent="0.3">
      <c r="A812" s="1"/>
      <c r="C812" s="4"/>
      <c r="D812" s="4"/>
      <c r="E812" s="4"/>
      <c r="F812" s="4"/>
      <c r="G812" s="4"/>
      <c r="H812" s="1"/>
      <c r="I812" s="1"/>
    </row>
    <row r="813" spans="1:9" x14ac:dyDescent="0.3">
      <c r="A813" s="1"/>
      <c r="C813" s="4"/>
      <c r="D813" s="4"/>
      <c r="E813" s="4"/>
      <c r="F813" s="4"/>
      <c r="G813" s="4"/>
      <c r="H813" s="1"/>
      <c r="I813" s="1"/>
    </row>
    <row r="814" spans="1:9" x14ac:dyDescent="0.3">
      <c r="A814" s="1"/>
      <c r="C814" s="4"/>
      <c r="D814" s="4"/>
      <c r="E814" s="4"/>
      <c r="F814" s="4"/>
      <c r="G814" s="4"/>
      <c r="H814" s="1"/>
      <c r="I814" s="1"/>
    </row>
    <row r="815" spans="1:9" x14ac:dyDescent="0.3">
      <c r="A815" s="1"/>
      <c r="C815" s="4"/>
      <c r="D815" s="4"/>
      <c r="E815" s="4"/>
      <c r="F815" s="4"/>
      <c r="G815" s="4"/>
      <c r="H815" s="1"/>
      <c r="I815" s="1"/>
    </row>
    <row r="816" spans="1:9" x14ac:dyDescent="0.3">
      <c r="A816" s="1"/>
      <c r="C816" s="4"/>
      <c r="D816" s="4"/>
      <c r="E816" s="4"/>
      <c r="F816" s="4"/>
      <c r="G816" s="4"/>
      <c r="H816" s="1"/>
      <c r="I816" s="1"/>
    </row>
    <row r="817" spans="1:9" x14ac:dyDescent="0.3">
      <c r="A817" s="1"/>
      <c r="C817" s="4"/>
      <c r="D817" s="4"/>
      <c r="E817" s="4"/>
      <c r="F817" s="4"/>
      <c r="G817" s="4"/>
      <c r="H817" s="1"/>
      <c r="I817" s="1"/>
    </row>
    <row r="818" spans="1:9" x14ac:dyDescent="0.3">
      <c r="A818" s="1"/>
      <c r="C818" s="4"/>
      <c r="D818" s="4"/>
      <c r="E818" s="4"/>
      <c r="F818" s="4"/>
      <c r="G818" s="4"/>
      <c r="H818" s="1"/>
      <c r="I818" s="1"/>
    </row>
    <row r="819" spans="1:9" x14ac:dyDescent="0.3">
      <c r="A819" s="1"/>
      <c r="C819" s="4"/>
      <c r="D819" s="4"/>
      <c r="E819" s="4"/>
      <c r="F819" s="4"/>
      <c r="G819" s="4"/>
      <c r="H819" s="1"/>
      <c r="I819" s="1"/>
    </row>
    <row r="820" spans="1:9" x14ac:dyDescent="0.3">
      <c r="A820" s="1"/>
      <c r="C820" s="4"/>
      <c r="D820" s="4"/>
      <c r="E820" s="4"/>
      <c r="F820" s="4"/>
      <c r="G820" s="4"/>
      <c r="H820" s="1"/>
      <c r="I820" s="1"/>
    </row>
    <row r="821" spans="1:9" x14ac:dyDescent="0.3">
      <c r="A821" s="1"/>
      <c r="C821" s="4"/>
      <c r="D821" s="4"/>
      <c r="E821" s="4"/>
      <c r="F821" s="4"/>
      <c r="G821" s="4"/>
      <c r="H821" s="1"/>
      <c r="I821" s="1"/>
    </row>
    <row r="822" spans="1:9" x14ac:dyDescent="0.3">
      <c r="A822" s="1"/>
      <c r="C822" s="4"/>
      <c r="D822" s="4"/>
      <c r="E822" s="4"/>
      <c r="F822" s="4"/>
      <c r="G822" s="4"/>
      <c r="H822" s="1"/>
      <c r="I822" s="1"/>
    </row>
    <row r="823" spans="1:9" x14ac:dyDescent="0.3">
      <c r="A823" s="1"/>
      <c r="C823" s="4"/>
      <c r="D823" s="4"/>
      <c r="E823" s="4"/>
      <c r="F823" s="4"/>
      <c r="G823" s="4"/>
      <c r="H823" s="1"/>
      <c r="I823" s="1"/>
    </row>
    <row r="824" spans="1:9" x14ac:dyDescent="0.3">
      <c r="A824" s="1"/>
      <c r="C824" s="4"/>
      <c r="D824" s="4"/>
      <c r="E824" s="4"/>
      <c r="F824" s="4"/>
      <c r="G824" s="4"/>
      <c r="H824" s="1"/>
      <c r="I824" s="1"/>
    </row>
    <row r="825" spans="1:9" x14ac:dyDescent="0.3">
      <c r="A825" s="1"/>
      <c r="C825" s="4"/>
      <c r="D825" s="4"/>
      <c r="E825" s="4"/>
      <c r="F825" s="4"/>
      <c r="G825" s="4"/>
      <c r="H825" s="1"/>
      <c r="I825" s="1"/>
    </row>
    <row r="826" spans="1:9" x14ac:dyDescent="0.3">
      <c r="A826" s="1"/>
      <c r="C826" s="4"/>
      <c r="D826" s="4"/>
      <c r="E826" s="4"/>
      <c r="F826" s="4"/>
      <c r="G826" s="4"/>
      <c r="H826" s="1"/>
      <c r="I826" s="1"/>
    </row>
    <row r="827" spans="1:9" x14ac:dyDescent="0.3">
      <c r="A827" s="1"/>
      <c r="C827" s="4"/>
      <c r="D827" s="4"/>
      <c r="E827" s="4"/>
      <c r="F827" s="4"/>
      <c r="G827" s="4"/>
      <c r="H827" s="1"/>
      <c r="I827" s="1"/>
    </row>
    <row r="828" spans="1:9" x14ac:dyDescent="0.3">
      <c r="A828" s="1"/>
      <c r="C828" s="4"/>
      <c r="D828" s="4"/>
      <c r="E828" s="4"/>
      <c r="F828" s="4"/>
      <c r="G828" s="4"/>
      <c r="H828" s="1"/>
      <c r="I828" s="1"/>
    </row>
    <row r="829" spans="1:9" x14ac:dyDescent="0.3">
      <c r="A829" s="1"/>
      <c r="C829" s="4"/>
      <c r="D829" s="4"/>
      <c r="E829" s="4"/>
      <c r="F829" s="4"/>
      <c r="G829" s="4"/>
      <c r="H829" s="1"/>
      <c r="I829" s="1"/>
    </row>
    <row r="830" spans="1:9" x14ac:dyDescent="0.3">
      <c r="A830" s="1"/>
      <c r="C830" s="1"/>
      <c r="D830" s="4"/>
      <c r="E830" s="4"/>
      <c r="F830" s="4"/>
      <c r="G830" s="4"/>
      <c r="H830" s="1"/>
      <c r="I830" s="1"/>
    </row>
    <row r="831" spans="1:9" x14ac:dyDescent="0.3">
      <c r="A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C833" s="1"/>
      <c r="D833" s="1"/>
      <c r="E833" s="1"/>
      <c r="F833" s="1"/>
      <c r="G833" s="1"/>
      <c r="H833" s="1"/>
      <c r="I833" s="1"/>
    </row>
    <row r="834" spans="1:9" x14ac:dyDescent="0.3">
      <c r="A834" s="7"/>
    </row>
  </sheetData>
  <mergeCells count="6">
    <mergeCell ref="J115:J138"/>
    <mergeCell ref="C6:G6"/>
    <mergeCell ref="J7:J30"/>
    <mergeCell ref="J34:J57"/>
    <mergeCell ref="J61:J84"/>
    <mergeCell ref="J88:J11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Reagent Stoichiometry</vt:lpstr>
      <vt:lpstr>Sorting Preparation</vt:lpstr>
      <vt:lpstr>Sorted Conditions</vt:lpstr>
      <vt:lpstr>Timing Calculation</vt:lpstr>
      <vt:lpstr>Final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2021-10-29T17:08:09Z</dcterms:modified>
</cp:coreProperties>
</file>