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29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nguyenhuy/Desktop/Products/outsourcing/vlxd-binh-duong/weighing-station-frontend/public/"/>
    </mc:Choice>
  </mc:AlternateContent>
  <xr:revisionPtr revIDLastSave="0" documentId="13_ncr:1_{3F91437C-49A7-104A-AF83-BBD34F708B45}" xr6:coauthVersionLast="47" xr6:coauthVersionMax="47" xr10:uidLastSave="{00000000-0000-0000-0000-000000000000}"/>
  <bookViews>
    <workbookView xWindow="1700" yWindow="760" windowWidth="22360" windowHeight="18880" xr2:uid="{00000000-000D-0000-FFFF-FFFF00000000}"/>
  </bookViews>
  <sheets>
    <sheet name="31.05.2023" sheetId="3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4" roundtripDataChecksum="KjXVWw5doWhhPK566n/z/o63p515DWjuf8Grx2Vi7uc="/>
    </ext>
  </extLst>
</workbook>
</file>

<file path=xl/calcChain.xml><?xml version="1.0" encoding="utf-8"?>
<calcChain xmlns="http://schemas.openxmlformats.org/spreadsheetml/2006/main">
  <c r="D34" i="30" l="1"/>
  <c r="I30" i="30"/>
  <c r="G26" i="30"/>
  <c r="K23" i="30"/>
  <c r="G23" i="30"/>
  <c r="G30" i="30" s="1"/>
  <c r="C23" i="30"/>
  <c r="C30" i="30" s="1"/>
  <c r="H20" i="30"/>
  <c r="F19" i="30"/>
  <c r="D19" i="30"/>
  <c r="I18" i="30"/>
  <c r="I23" i="30" s="1"/>
  <c r="D18" i="30"/>
  <c r="F18" i="30" s="1"/>
  <c r="J14" i="30"/>
  <c r="J23" i="30" s="1"/>
  <c r="I14" i="30"/>
  <c r="H14" i="30"/>
  <c r="F14" i="30"/>
  <c r="D14" i="30"/>
  <c r="I13" i="30"/>
  <c r="D13" i="30"/>
  <c r="F13" i="30" s="1"/>
  <c r="E12" i="30"/>
  <c r="I11" i="30"/>
  <c r="H11" i="30"/>
  <c r="H23" i="30" s="1"/>
  <c r="H30" i="30" s="1"/>
  <c r="E11" i="30"/>
  <c r="E23" i="30" s="1"/>
  <c r="E30" i="30" s="1"/>
  <c r="D11" i="30"/>
  <c r="F11" i="30" s="1"/>
  <c r="F23" i="30" l="1"/>
  <c r="F30" i="30" s="1"/>
  <c r="D23" i="30"/>
  <c r="D30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1D00-000006000000}">
      <text>
        <r>
          <rPr>
            <sz val="12"/>
            <color theme="1"/>
            <rFont val="Calibri"/>
            <scheme val="minor"/>
          </rPr>
          <t>======
ID#AAAAyblJ9xY
Admin    (2023-06-02 09:42:39)
Bảng 2, 3 cố định</t>
        </r>
      </text>
    </comment>
    <comment ref="B2" authorId="0" shapeId="0" xr:uid="{00000000-0006-0000-1D00-000008000000}">
      <text>
        <r>
          <rPr>
            <sz val="12"/>
            <color theme="1"/>
            <rFont val="Calibri"/>
            <scheme val="minor"/>
          </rPr>
          <t>======
ID#AAAAyblJ9vQ
Admin    (2023-06-02 09:42:39)
Nhập số chuyến ngày báo cáo</t>
        </r>
      </text>
    </comment>
    <comment ref="B3" authorId="0" shapeId="0" xr:uid="{00000000-0006-0000-1D00-000004000000}">
      <text>
        <r>
          <rPr>
            <sz val="12"/>
            <color theme="1"/>
            <rFont val="Calibri"/>
            <scheme val="minor"/>
          </rPr>
          <t>======
ID#AAAAyblJ9yM
Admin    (2023-06-02 09:42:39)
Nhập số khối ngày báo cáo</t>
        </r>
      </text>
    </comment>
    <comment ref="F9" authorId="0" shapeId="0" xr:uid="{00000000-0006-0000-1D00-00000B000000}">
      <text>
        <r>
          <rPr>
            <sz val="12"/>
            <color theme="1"/>
            <rFont val="Calibri"/>
            <scheme val="minor"/>
          </rPr>
          <t>======
ID#AAAAyblJ9vA
Admin    (2023-06-02 09:42:39)
bao gồm SLMP
------
ID#AAAAyblJ9z0
SHub Classroom    (2023-06-02 09:49:24)
Tồn cuối kỳ</t>
        </r>
      </text>
    </comment>
    <comment ref="E10" authorId="0" shapeId="0" xr:uid="{00000000-0006-0000-1D00-00000C000000}">
      <text>
        <r>
          <rPr>
            <sz val="12"/>
            <color theme="1"/>
            <rFont val="Calibri"/>
            <scheme val="minor"/>
          </rPr>
          <t>======
ID#AAAAybibNNE
Admin    (2023-06-02 09:42:39)
không tính SLMP,</t>
        </r>
      </text>
    </comment>
    <comment ref="J11" authorId="0" shapeId="0" xr:uid="{00000000-0006-0000-1D00-000001000000}">
      <text>
        <r>
          <rPr>
            <sz val="12"/>
            <color theme="1"/>
            <rFont val="Calibri"/>
            <scheme val="minor"/>
          </rPr>
          <t>Xuất sẽ nhập được
======</t>
        </r>
      </text>
    </comment>
    <comment ref="A24" authorId="0" shapeId="0" xr:uid="{00000000-0006-0000-1D00-000005000000}">
      <text>
        <r>
          <rPr>
            <sz val="12"/>
            <color theme="1"/>
            <rFont val="Calibri"/>
            <scheme val="minor"/>
          </rPr>
          <t>======
ID#AAAAyblJ9x4
Admin    (2023-06-02 09:42:39)
Không có SLMP</t>
        </r>
      </text>
    </comment>
    <comment ref="J24" authorId="0" shapeId="0" xr:uid="{00000000-0006-0000-1D00-000002000000}">
      <text>
        <r>
          <rPr>
            <sz val="12"/>
            <color theme="1"/>
            <rFont val="Calibri"/>
            <scheme val="minor"/>
          </rPr>
          <t>Nhập ở đây
======</t>
        </r>
      </text>
    </comment>
    <comment ref="A27" authorId="0" shapeId="0" xr:uid="{00000000-0006-0000-1D00-000007000000}">
      <text>
        <r>
          <rPr>
            <sz val="12"/>
            <color theme="1"/>
            <rFont val="Calibri"/>
            <scheme val="minor"/>
          </rPr>
          <t>======
ID#AAAAyblJ9vk
Admin    (2023-06-02 09:42:39)
Tách riêng Khối lượng và Doanh thu</t>
        </r>
      </text>
    </comment>
    <comment ref="E27" authorId="0" shapeId="0" xr:uid="{00000000-0006-0000-1D00-000003000000}">
      <text>
        <r>
          <rPr>
            <sz val="12"/>
            <color theme="1"/>
            <rFont val="Calibri"/>
            <scheme val="minor"/>
          </rPr>
          <t>======
ID#AAAAyblJ9zU
Admin    (2023-06-02 09:42:39)
KL trong ngày</t>
        </r>
      </text>
    </comment>
    <comment ref="H27" authorId="0" shapeId="0" xr:uid="{00000000-0006-0000-1D00-000009000000}">
      <text>
        <r>
          <rPr>
            <sz val="12"/>
            <color theme="1"/>
            <rFont val="Calibri"/>
            <scheme val="minor"/>
          </rPr>
          <t>======
ID#AAAAyblJ9vU
Admin    (2023-06-02 09:42:39)
Lũy kế KL</t>
        </r>
      </text>
    </comment>
    <comment ref="I27" authorId="0" shapeId="0" xr:uid="{00000000-0006-0000-1D00-00000A000000}">
      <text>
        <r>
          <rPr>
            <sz val="12"/>
            <color theme="1"/>
            <rFont val="Calibri"/>
            <scheme val="minor"/>
          </rPr>
          <t>======
ID#AAAAyblJ9vE
Admin    (2023-06-02 09:42:39)
Doanh thu ngày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THBWWm5nvDbLJOx4/hzZ38wXkUA=="/>
    </ext>
  </extLst>
</comments>
</file>

<file path=xl/sharedStrings.xml><?xml version="1.0" encoding="utf-8"?>
<sst xmlns="http://schemas.openxmlformats.org/spreadsheetml/2006/main" count="68" uniqueCount="60">
  <si>
    <t>(1)</t>
  </si>
  <si>
    <t>Đá lên (m3)</t>
  </si>
  <si>
    <t>Máy xay 1</t>
  </si>
  <si>
    <t>Máy xay 2</t>
  </si>
  <si>
    <t>Máy xay 3</t>
  </si>
  <si>
    <t>(2)</t>
  </si>
  <si>
    <t xml:space="preserve">Tỷ lệ đá xay </t>
  </si>
  <si>
    <t>(3)</t>
  </si>
  <si>
    <t>Tỷ trọng đá chung 3 máy</t>
  </si>
  <si>
    <t>Số chuyến</t>
  </si>
  <si>
    <t xml:space="preserve">ĐÁ 1X2 </t>
  </si>
  <si>
    <t>Số khối</t>
  </si>
  <si>
    <t>ĐÁ 4X6</t>
  </si>
  <si>
    <t>Đá 4 x 6</t>
  </si>
  <si>
    <t>0 X 4</t>
  </si>
  <si>
    <t>Lũy kế số chuyến</t>
  </si>
  <si>
    <t>MI BỤI</t>
  </si>
  <si>
    <t>Lũy kế số khối</t>
  </si>
  <si>
    <t>MI SÀNG</t>
  </si>
  <si>
    <t>MI SÀN</t>
  </si>
  <si>
    <t>TỔNG XUẤT NNC</t>
  </si>
  <si>
    <t>Stt</t>
  </si>
  <si>
    <t>Loại đá</t>
  </si>
  <si>
    <t>Nhập</t>
  </si>
  <si>
    <t>Xuất</t>
  </si>
  <si>
    <t>Xuất lũy kế</t>
  </si>
  <si>
    <t>Đá 1x2 (vs25)</t>
  </si>
  <si>
    <t>Đá 1x2 (vs27)</t>
  </si>
  <si>
    <t>Đá 0x4</t>
  </si>
  <si>
    <t>Đá 0x4 (L2)</t>
  </si>
  <si>
    <t>Đá 0x4 (L3)</t>
  </si>
  <si>
    <t>ĐÁ 0X4 - M3</t>
  </si>
  <si>
    <t>Đá mi bụi</t>
  </si>
  <si>
    <t>Đá mi sàng</t>
  </si>
  <si>
    <t>Đá trái (đá tảng)</t>
  </si>
  <si>
    <t>Đá vệ sinh</t>
  </si>
  <si>
    <t xml:space="preserve">Đá hộc hỗn hợp </t>
  </si>
  <si>
    <t>TỔNG CỘNG</t>
  </si>
  <si>
    <t>Đơn giá (đ)</t>
  </si>
  <si>
    <t>Số lượng (lít)</t>
  </si>
  <si>
    <t>Doanh thu (đ)</t>
  </si>
  <si>
    <t>Số lượng lũy kế</t>
  </si>
  <si>
    <t>Doanh thu lũy kế</t>
  </si>
  <si>
    <t>Tồn ĐK</t>
  </si>
  <si>
    <t>Số lượng trong kỳ</t>
  </si>
  <si>
    <t>Tồn CK</t>
  </si>
  <si>
    <t>Lũy kế số lượng</t>
  </si>
  <si>
    <t>Nhập tháng</t>
  </si>
  <si>
    <t>Xuất tháng</t>
  </si>
  <si>
    <t>Xuất năm 2023</t>
  </si>
  <si>
    <t>DOANH THU</t>
  </si>
  <si>
    <t>Trong kỳ</t>
  </si>
  <si>
    <t>Lũy kế tháng</t>
  </si>
  <si>
    <t>Lũy kế 2023</t>
  </si>
  <si>
    <t>San lấp Mỹ Phước</t>
  </si>
  <si>
    <t>CN-TPM</t>
  </si>
  <si>
    <t>TỔNG</t>
  </si>
  <si>
    <t>TỔNG NHẬP XUẤT TỒN MỎ ĐÁ TÂN LẬP NGÀY 31/05/2023</t>
  </si>
  <si>
    <t>.</t>
  </si>
  <si>
    <t>DOANH THU DẦU NGÀY 31/05/2023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</si>
</sst>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₫_-;\-* #,##0.00\ _₫_-;_-* &quot;-&quot;??\ _₫_-;_-@"/>
    <numFmt numFmtId="165" formatCode="_-* #,##0\ _₫_-;\-* #,##0\ _₫_-;_-* &quot;-&quot;??\ _₫_-;_-@"/>
    <numFmt numFmtId="167" formatCode="#,##0.000"/>
  </numFmts>
  <fonts count="21" x14ac:knownFonts="1">
    <font>
      <sz val="12"/>
      <color theme="1"/>
      <name val="Calibri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A5A5A5"/>
      <name val="Times New Roman"/>
      <family val="1"/>
    </font>
    <font>
      <sz val="11"/>
      <color rgb="FFA5A5A5"/>
      <name val="Times New Roman"/>
      <family val="1"/>
    </font>
    <font>
      <sz val="12"/>
      <name val="Calibri"/>
      <family val="2"/>
    </font>
    <font>
      <sz val="11"/>
      <color rgb="FF7F7F7F"/>
      <name val="Times New Roman"/>
      <family val="1"/>
    </font>
    <font>
      <b/>
      <sz val="12"/>
      <color rgb="FF7F7F7F"/>
      <name val="Times New Roman"/>
      <family val="1"/>
    </font>
    <font>
      <sz val="10"/>
      <color rgb="FFA5A5A5"/>
      <name val="Times New Roman"/>
      <family val="1"/>
    </font>
    <font>
      <b/>
      <sz val="10"/>
      <color rgb="FF7F7F7F"/>
      <name val="Times New Roman"/>
      <family val="1"/>
    </font>
    <font>
      <b/>
      <sz val="11"/>
      <color theme="1"/>
      <name val="Times New Roman"/>
      <family val="1"/>
    </font>
    <font>
      <b/>
      <sz val="11"/>
      <color rgb="FF974806"/>
      <name val="Times New Roman"/>
      <family val="1"/>
    </font>
    <font>
      <sz val="11"/>
      <color rgb="FF0066CC"/>
      <name val="Times New Roman"/>
      <family val="1"/>
    </font>
    <font>
      <sz val="11"/>
      <color rgb="FFFF0000"/>
      <name val="Times New Roman"/>
      <family val="1"/>
    </font>
    <font>
      <sz val="11"/>
      <color rgb="FF974806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003366"/>
      <name val="Times New Roman"/>
      <family val="1"/>
    </font>
    <font>
      <sz val="10"/>
      <color theme="1"/>
      <name val="Times New Roman"/>
      <family val="1"/>
    </font>
    <font>
      <b/>
      <sz val="10"/>
      <color rgb="FF003366"/>
      <name val="Times New Roman"/>
      <family val="1"/>
    </font>
    <font>
      <b/>
      <sz val="10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99CC00"/>
        <bgColor rgb="FF99CC00"/>
      </patternFill>
    </fill>
    <fill>
      <patternFill patternType="solid">
        <fgColor rgb="FFFABF8F"/>
        <bgColor rgb="FFFABF8F"/>
      </patternFill>
    </fill>
    <fill>
      <patternFill patternType="solid">
        <fgColor rgb="FFEAF1DD"/>
        <bgColor rgb="FFEAF1DD"/>
      </patternFill>
    </fill>
    <fill>
      <patternFill patternType="solid">
        <fgColor rgb="FFDBE5F1"/>
        <bgColor rgb="FFDBE5F1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1" fillId="0" borderId="0" xfId="0" applyFont="1"/>
    <xf numFmtId="0" fontId="7" fillId="0" borderId="0" xfId="0" applyFont="1"/>
    <xf numFmtId="0" fontId="8" fillId="3" borderId="2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vertical="center"/>
    </xf>
    <xf numFmtId="3" fontId="3" fillId="3" borderId="2" xfId="0" applyNumberFormat="1" applyFont="1" applyFill="1" applyBorder="1" applyAlignment="1">
      <alignment horizontal="center" vertical="center"/>
    </xf>
    <xf numFmtId="0" fontId="9" fillId="0" borderId="8" xfId="0" applyFont="1" applyBorder="1"/>
    <xf numFmtId="0" fontId="5" fillId="0" borderId="2" xfId="0" applyFont="1" applyBorder="1"/>
    <xf numFmtId="0" fontId="9" fillId="0" borderId="2" xfId="0" applyFont="1" applyBorder="1"/>
    <xf numFmtId="0" fontId="5" fillId="0" borderId="0" xfId="0" applyFont="1"/>
    <xf numFmtId="0" fontId="9" fillId="0" borderId="9" xfId="0" applyFont="1" applyBorder="1"/>
    <xf numFmtId="0" fontId="5" fillId="0" borderId="2" xfId="0" applyFont="1" applyBorder="1" applyAlignment="1">
      <alignment vertical="center" wrapText="1"/>
    </xf>
    <xf numFmtId="0" fontId="9" fillId="4" borderId="9" xfId="0" applyFont="1" applyFill="1" applyBorder="1"/>
    <xf numFmtId="0" fontId="8" fillId="0" borderId="2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left" vertical="center"/>
    </xf>
    <xf numFmtId="3" fontId="2" fillId="5" borderId="2" xfId="0" applyNumberFormat="1" applyFont="1" applyFill="1" applyBorder="1" applyAlignment="1">
      <alignment horizontal="center" vertical="center"/>
    </xf>
    <xf numFmtId="0" fontId="9" fillId="0" borderId="10" xfId="0" applyFont="1" applyBorder="1"/>
    <xf numFmtId="0" fontId="5" fillId="0" borderId="11" xfId="0" applyFont="1" applyBorder="1"/>
    <xf numFmtId="0" fontId="9" fillId="0" borderId="11" xfId="0" applyFont="1" applyBorder="1"/>
    <xf numFmtId="0" fontId="5" fillId="0" borderId="12" xfId="0" applyFont="1" applyBorder="1"/>
    <xf numFmtId="0" fontId="9" fillId="0" borderId="13" xfId="0" applyFont="1" applyBorder="1"/>
    <xf numFmtId="0" fontId="10" fillId="0" borderId="0" xfId="0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3" fillId="0" borderId="0" xfId="0" applyFont="1"/>
    <xf numFmtId="2" fontId="1" fillId="0" borderId="0" xfId="0" applyNumberFormat="1" applyFont="1"/>
    <xf numFmtId="0" fontId="1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vertical="center" wrapText="1"/>
    </xf>
    <xf numFmtId="4" fontId="13" fillId="0" borderId="24" xfId="0" applyNumberFormat="1" applyFont="1" applyBorder="1" applyAlignment="1">
      <alignment horizontal="right" vertical="center"/>
    </xf>
    <xf numFmtId="43" fontId="1" fillId="0" borderId="0" xfId="0" applyNumberFormat="1" applyFont="1"/>
    <xf numFmtId="164" fontId="1" fillId="0" borderId="0" xfId="0" applyNumberFormat="1" applyFont="1"/>
    <xf numFmtId="0" fontId="14" fillId="0" borderId="24" xfId="0" applyFont="1" applyBorder="1" applyAlignment="1">
      <alignment vertical="center" wrapText="1"/>
    </xf>
    <xf numFmtId="43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0" fontId="1" fillId="0" borderId="3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11" fillId="0" borderId="2" xfId="0" applyNumberFormat="1" applyFont="1" applyBorder="1" applyAlignment="1">
      <alignment vertical="center"/>
    </xf>
    <xf numFmtId="4" fontId="16" fillId="0" borderId="2" xfId="0" applyNumberFormat="1" applyFont="1" applyBorder="1" applyAlignment="1">
      <alignment horizontal="right" vertical="center"/>
    </xf>
    <xf numFmtId="4" fontId="11" fillId="0" borderId="2" xfId="0" applyNumberFormat="1" applyFont="1" applyBorder="1" applyAlignment="1">
      <alignment horizontal="right" vertical="center"/>
    </xf>
    <xf numFmtId="4" fontId="17" fillId="0" borderId="2" xfId="0" applyNumberFormat="1" applyFont="1" applyBorder="1" applyAlignment="1">
      <alignment horizontal="right" vertical="center"/>
    </xf>
    <xf numFmtId="4" fontId="17" fillId="4" borderId="2" xfId="0" applyNumberFormat="1" applyFont="1" applyFill="1" applyBorder="1" applyAlignment="1">
      <alignment horizontal="right" vertical="center"/>
    </xf>
    <xf numFmtId="4" fontId="1" fillId="0" borderId="0" xfId="0" applyNumberFormat="1" applyFont="1"/>
    <xf numFmtId="165" fontId="1" fillId="0" borderId="0" xfId="0" applyNumberFormat="1" applyFont="1"/>
    <xf numFmtId="0" fontId="18" fillId="0" borderId="0" xfId="0" applyFont="1"/>
    <xf numFmtId="3" fontId="18" fillId="0" borderId="0" xfId="0" applyNumberFormat="1" applyFont="1"/>
    <xf numFmtId="3" fontId="19" fillId="0" borderId="2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/>
    </xf>
    <xf numFmtId="3" fontId="20" fillId="0" borderId="14" xfId="0" applyNumberFormat="1" applyFont="1" applyBorder="1"/>
    <xf numFmtId="3" fontId="20" fillId="0" borderId="2" xfId="0" applyNumberFormat="1" applyFont="1" applyBorder="1"/>
    <xf numFmtId="3" fontId="2" fillId="5" borderId="2" xfId="0" applyNumberFormat="1" applyFont="1" applyFill="1" applyBorder="1" applyAlignment="1">
      <alignment vertical="center"/>
    </xf>
    <xf numFmtId="4" fontId="13" fillId="4" borderId="2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4" fontId="1" fillId="0" borderId="17" xfId="0" applyNumberFormat="1" applyFont="1" applyBorder="1"/>
    <xf numFmtId="4" fontId="1" fillId="0" borderId="30" xfId="0" applyNumberFormat="1" applyFont="1" applyBorder="1"/>
    <xf numFmtId="0" fontId="1" fillId="3" borderId="24" xfId="0" applyFont="1" applyFill="1" applyBorder="1" applyAlignment="1">
      <alignment vertical="center" wrapText="1"/>
    </xf>
    <xf numFmtId="0" fontId="1" fillId="0" borderId="35" xfId="0" applyFont="1" applyBorder="1" applyAlignment="1">
      <alignment horizontal="center" vertical="center"/>
    </xf>
    <xf numFmtId="4" fontId="13" fillId="0" borderId="33" xfId="0" applyNumberFormat="1" applyFont="1" applyBorder="1" applyAlignment="1">
      <alignment horizontal="right" vertical="center"/>
    </xf>
    <xf numFmtId="4" fontId="11" fillId="0" borderId="2" xfId="0" applyNumberFormat="1" applyFont="1" applyBorder="1"/>
    <xf numFmtId="4" fontId="1" fillId="0" borderId="2" xfId="0" applyNumberFormat="1" applyFont="1" applyBorder="1"/>
    <xf numFmtId="4" fontId="11" fillId="9" borderId="2" xfId="0" applyNumberFormat="1" applyFont="1" applyFill="1" applyBorder="1"/>
    <xf numFmtId="0" fontId="11" fillId="4" borderId="1" xfId="0" applyFont="1" applyFill="1" applyBorder="1" applyAlignment="1">
      <alignment horizontal="center"/>
    </xf>
    <xf numFmtId="4" fontId="11" fillId="4" borderId="1" xfId="0" applyNumberFormat="1" applyFont="1" applyFill="1" applyBorder="1"/>
    <xf numFmtId="0" fontId="1" fillId="4" borderId="1" xfId="0" applyFont="1" applyFill="1" applyBorder="1"/>
    <xf numFmtId="4" fontId="14" fillId="4" borderId="19" xfId="0" applyNumberFormat="1" applyFont="1" applyFill="1" applyBorder="1"/>
    <xf numFmtId="4" fontId="14" fillId="4" borderId="24" xfId="0" applyNumberFormat="1" applyFont="1" applyFill="1" applyBorder="1"/>
    <xf numFmtId="4" fontId="1" fillId="4" borderId="24" xfId="0" applyNumberFormat="1" applyFont="1" applyFill="1" applyBorder="1" applyAlignment="1">
      <alignment horizontal="right" vertical="center"/>
    </xf>
    <xf numFmtId="4" fontId="13" fillId="4" borderId="24" xfId="0" applyNumberFormat="1" applyFont="1" applyFill="1" applyBorder="1" applyAlignment="1">
      <alignment horizontal="right" vertical="center"/>
    </xf>
    <xf numFmtId="4" fontId="14" fillId="4" borderId="2" xfId="0" applyNumberFormat="1" applyFont="1" applyFill="1" applyBorder="1" applyAlignment="1">
      <alignment horizontal="right" vertical="center"/>
    </xf>
    <xf numFmtId="2" fontId="15" fillId="4" borderId="24" xfId="0" applyNumberFormat="1" applyFont="1" applyFill="1" applyBorder="1" applyAlignment="1">
      <alignment horizontal="right" vertical="center"/>
    </xf>
    <xf numFmtId="4" fontId="15" fillId="4" borderId="28" xfId="0" applyNumberFormat="1" applyFont="1" applyFill="1" applyBorder="1" applyAlignment="1">
      <alignment horizontal="right" vertical="center"/>
    </xf>
    <xf numFmtId="4" fontId="15" fillId="4" borderId="24" xfId="0" applyNumberFormat="1" applyFont="1" applyFill="1" applyBorder="1" applyAlignment="1">
      <alignment horizontal="right" vertical="center"/>
    </xf>
    <xf numFmtId="4" fontId="1" fillId="4" borderId="24" xfId="0" applyNumberFormat="1" applyFont="1" applyFill="1" applyBorder="1"/>
    <xf numFmtId="4" fontId="14" fillId="4" borderId="24" xfId="0" applyNumberFormat="1" applyFont="1" applyFill="1" applyBorder="1" applyAlignment="1">
      <alignment horizontal="right" vertical="center"/>
    </xf>
    <xf numFmtId="4" fontId="14" fillId="4" borderId="28" xfId="0" applyNumberFormat="1" applyFont="1" applyFill="1" applyBorder="1" applyAlignment="1">
      <alignment horizontal="right" vertical="center"/>
    </xf>
    <xf numFmtId="4" fontId="1" fillId="4" borderId="33" xfId="0" applyNumberFormat="1" applyFont="1" applyFill="1" applyBorder="1"/>
    <xf numFmtId="4" fontId="14" fillId="4" borderId="33" xfId="0" applyNumberFormat="1" applyFont="1" applyFill="1" applyBorder="1"/>
    <xf numFmtId="4" fontId="13" fillId="4" borderId="33" xfId="0" applyNumberFormat="1" applyFont="1" applyFill="1" applyBorder="1" applyAlignment="1">
      <alignment horizontal="right" vertical="center"/>
    </xf>
    <xf numFmtId="4" fontId="15" fillId="4" borderId="33" xfId="0" applyNumberFormat="1" applyFont="1" applyFill="1" applyBorder="1" applyAlignment="1">
      <alignment horizontal="right" vertical="center"/>
    </xf>
    <xf numFmtId="4" fontId="15" fillId="4" borderId="34" xfId="0" applyNumberFormat="1" applyFont="1" applyFill="1" applyBorder="1" applyAlignment="1">
      <alignment horizontal="right" vertical="center"/>
    </xf>
    <xf numFmtId="3" fontId="11" fillId="0" borderId="2" xfId="0" applyNumberFormat="1" applyFont="1" applyBorder="1"/>
    <xf numFmtId="4" fontId="11" fillId="7" borderId="2" xfId="0" applyNumberFormat="1" applyFont="1" applyFill="1" applyBorder="1"/>
    <xf numFmtId="0" fontId="11" fillId="7" borderId="2" xfId="0" applyFont="1" applyFill="1" applyBorder="1"/>
    <xf numFmtId="2" fontId="11" fillId="7" borderId="2" xfId="0" applyNumberFormat="1" applyFont="1" applyFill="1" applyBorder="1"/>
    <xf numFmtId="3" fontId="11" fillId="7" borderId="2" xfId="0" applyNumberFormat="1" applyFont="1" applyFill="1" applyBorder="1"/>
    <xf numFmtId="3" fontId="16" fillId="7" borderId="2" xfId="0" applyNumberFormat="1" applyFont="1" applyFill="1" applyBorder="1"/>
    <xf numFmtId="1" fontId="11" fillId="0" borderId="14" xfId="0" applyNumberFormat="1" applyFont="1" applyBorder="1" applyAlignment="1">
      <alignment horizontal="center" vertic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2" xfId="0" applyFont="1" applyBorder="1"/>
    <xf numFmtId="2" fontId="11" fillId="0" borderId="2" xfId="0" applyNumberFormat="1" applyFont="1" applyBorder="1"/>
    <xf numFmtId="3" fontId="16" fillId="0" borderId="2" xfId="0" applyNumberFormat="1" applyFont="1" applyBorder="1"/>
    <xf numFmtId="4" fontId="4" fillId="4" borderId="2" xfId="0" applyNumberFormat="1" applyFont="1" applyFill="1" applyBorder="1"/>
    <xf numFmtId="0" fontId="4" fillId="4" borderId="2" xfId="0" applyFont="1" applyFill="1" applyBorder="1"/>
    <xf numFmtId="2" fontId="4" fillId="4" borderId="2" xfId="0" applyNumberFormat="1" applyFont="1" applyFill="1" applyBorder="1"/>
    <xf numFmtId="3" fontId="4" fillId="4" borderId="2" xfId="0" applyNumberFormat="1" applyFont="1" applyFill="1" applyBorder="1"/>
    <xf numFmtId="0" fontId="5" fillId="4" borderId="1" xfId="0" applyFont="1" applyFill="1" applyBorder="1"/>
    <xf numFmtId="3" fontId="11" fillId="9" borderId="2" xfId="0" applyNumberFormat="1" applyFont="1" applyFill="1" applyBorder="1"/>
    <xf numFmtId="3" fontId="11" fillId="4" borderId="1" xfId="0" applyNumberFormat="1" applyFont="1" applyFill="1" applyBorder="1"/>
    <xf numFmtId="0" fontId="6" fillId="0" borderId="25" xfId="0" applyFont="1" applyBorder="1"/>
    <xf numFmtId="0" fontId="5" fillId="0" borderId="6" xfId="0" applyFont="1" applyBorder="1" applyAlignment="1">
      <alignment horizontal="center"/>
    </xf>
    <xf numFmtId="0" fontId="6" fillId="0" borderId="7" xfId="0" applyFont="1" applyBorder="1"/>
    <xf numFmtId="0" fontId="11" fillId="6" borderId="14" xfId="0" applyFont="1" applyFill="1" applyBorder="1" applyAlignment="1">
      <alignment horizontal="center" vertical="center"/>
    </xf>
    <xf numFmtId="0" fontId="6" fillId="0" borderId="15" xfId="0" applyFont="1" applyBorder="1"/>
    <xf numFmtId="0" fontId="6" fillId="0" borderId="16" xfId="0" applyFont="1" applyBorder="1"/>
    <xf numFmtId="0" fontId="1" fillId="7" borderId="14" xfId="0" applyFont="1" applyFill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0" fontId="0" fillId="0" borderId="0" xfId="0"/>
    <xf numFmtId="0" fontId="6" fillId="0" borderId="26" xfId="0" applyFont="1" applyBorder="1"/>
    <xf numFmtId="0" fontId="6" fillId="0" borderId="17" xfId="0" applyFont="1" applyBorder="1"/>
    <xf numFmtId="0" fontId="6" fillId="0" borderId="31" xfId="0" applyFont="1" applyBorder="1"/>
    <xf numFmtId="3" fontId="11" fillId="0" borderId="14" xfId="0" applyNumberFormat="1" applyFont="1" applyBorder="1"/>
    <xf numFmtId="3" fontId="11" fillId="0" borderId="14" xfId="0" applyNumberFormat="1" applyFont="1" applyBorder="1" applyAlignment="1">
      <alignment horizontal="right" vertical="center"/>
    </xf>
    <xf numFmtId="0" fontId="6" fillId="0" borderId="27" xfId="0" applyFont="1" applyBorder="1"/>
    <xf numFmtId="4" fontId="13" fillId="0" borderId="29" xfId="0" applyNumberFormat="1" applyFont="1" applyBorder="1" applyAlignment="1">
      <alignment horizontal="right" vertical="center"/>
    </xf>
    <xf numFmtId="0" fontId="6" fillId="0" borderId="32" xfId="0" applyFont="1" applyBorder="1"/>
    <xf numFmtId="167" fontId="13" fillId="4" borderId="22" xfId="0" applyNumberFormat="1" applyFont="1" applyFill="1" applyBorder="1" applyAlignment="1">
      <alignment horizontal="right" vertical="center"/>
    </xf>
    <xf numFmtId="4" fontId="13" fillId="4" borderId="22" xfId="0" applyNumberFormat="1" applyFont="1" applyFill="1" applyBorder="1" applyAlignment="1">
      <alignment horizontal="right" vertical="center"/>
    </xf>
    <xf numFmtId="0" fontId="11" fillId="0" borderId="2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4" fontId="13" fillId="0" borderId="21" xfId="0" applyNumberFormat="1" applyFont="1" applyBorder="1" applyAlignment="1">
      <alignment horizontal="right" vertical="center"/>
    </xf>
    <xf numFmtId="0" fontId="11" fillId="8" borderId="14" xfId="0" applyFont="1" applyFill="1" applyBorder="1" applyAlignment="1">
      <alignment horizontal="center" vertical="center"/>
    </xf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6" fillId="0" borderId="41" xfId="0" applyFont="1" applyBorder="1"/>
    <xf numFmtId="0" fontId="6" fillId="0" borderId="42" xfId="0" applyFont="1" applyBorder="1"/>
    <xf numFmtId="3" fontId="11" fillId="8" borderId="14" xfId="0" applyNumberFormat="1" applyFont="1" applyFill="1" applyBorder="1"/>
    <xf numFmtId="3" fontId="16" fillId="8" borderId="14" xfId="0" applyNumberFormat="1" applyFont="1" applyFill="1" applyBorder="1" applyAlignment="1">
      <alignment horizontal="right"/>
    </xf>
    <xf numFmtId="0" fontId="11" fillId="8" borderId="36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/>
    </xf>
    <xf numFmtId="2" fontId="15" fillId="4" borderId="21" xfId="0" applyNumberFormat="1" applyFont="1" applyFill="1" applyBorder="1" applyAlignment="1">
      <alignment horizontal="right" vertical="center"/>
    </xf>
    <xf numFmtId="4" fontId="15" fillId="4" borderId="20" xfId="0" applyNumberFormat="1" applyFont="1" applyFill="1" applyBorder="1" applyAlignment="1">
      <alignment horizontal="right" vertical="center"/>
    </xf>
    <xf numFmtId="4" fontId="1" fillId="4" borderId="21" xfId="0" applyNumberFormat="1" applyFont="1" applyFill="1" applyBorder="1" applyAlignment="1">
      <alignment horizontal="right" vertical="center"/>
    </xf>
    <xf numFmtId="4" fontId="13" fillId="4" borderId="21" xfId="0" applyNumberFormat="1" applyFont="1" applyFill="1" applyBorder="1" applyAlignment="1">
      <alignment horizontal="right" vertical="center"/>
    </xf>
    <xf numFmtId="4" fontId="14" fillId="4" borderId="22" xfId="0" applyNumberFormat="1" applyFont="1" applyFill="1" applyBorder="1" applyAlignment="1">
      <alignment horizontal="right" vertical="center"/>
    </xf>
    <xf numFmtId="4" fontId="13" fillId="4" borderId="29" xfId="0" applyNumberFormat="1" applyFont="1" applyFill="1" applyBorder="1" applyAlignment="1">
      <alignment horizontal="right" vertical="center"/>
    </xf>
    <xf numFmtId="4" fontId="1" fillId="4" borderId="29" xfId="0" applyNumberFormat="1" applyFont="1" applyFill="1" applyBorder="1" applyAlignment="1">
      <alignment horizontal="right" vertical="center"/>
    </xf>
    <xf numFmtId="4" fontId="15" fillId="4" borderId="29" xfId="0" applyNumberFormat="1" applyFont="1" applyFill="1" applyBorder="1" applyAlignment="1">
      <alignment horizontal="right" vertical="center"/>
    </xf>
    <xf numFmtId="1" fontId="11" fillId="7" borderId="14" xfId="0" applyNumberFormat="1" applyFont="1" applyFill="1" applyBorder="1" applyAlignment="1">
      <alignment horizontal="center" vertical="center"/>
    </xf>
    <xf numFmtId="1" fontId="4" fillId="4" borderId="1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29"/></Relationships>
</file>

<file path=xl/_rels/workbook.xml.rels><?xml version="1.0" encoding="UTF-8" standalone="yes"?>
<Relationships xmlns="http://schemas.openxmlformats.org/package/2006/relationships"><Relationship Id="rId34" Type="http://customschemas.google.com/relationships/workbookmetadata" Target="metadata"/><Relationship Id="rId38" Type="http://schemas.openxmlformats.org/officeDocument/2006/relationships/calcChain" Target="calcChain.xml"/><Relationship Id="rId1" Type="http://schemas.openxmlformats.org/officeDocument/2006/relationships/worksheet" Target="worksheets/sheet1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1000"/>
  <sheetViews>
    <sheetView tabSelected="1" workbookViewId="0">
      <selection activeCell="K35" sqref="K35"/>
    </sheetView>
  </sheetViews>
  <sheetFormatPr baseColWidth="10" defaultColWidth="11.1640625" defaultRowHeight="15" customHeight="1" x14ac:dyDescent="0.2"/>
  <cols>
    <col min="1" max="1" width="3.83203125" customWidth="1"/>
    <col min="2" max="2" width="15" customWidth="1"/>
    <col min="3" max="3" width="16.33203125" customWidth="1"/>
    <col min="4" max="4" width="10.83203125" customWidth="1"/>
    <col min="5" max="5" width="12.1640625" customWidth="1"/>
    <col min="6" max="6" width="12.5" customWidth="1"/>
    <col min="7" max="7" width="11.5" customWidth="1"/>
    <col min="8" max="8" width="11.33203125" customWidth="1"/>
    <col min="9" max="9" width="15.33203125" customWidth="1"/>
    <col min="10" max="10" width="10.1640625" customWidth="1"/>
    <col min="11" max="12" width="11.83203125" customWidth="1"/>
    <col min="13" max="13" width="14.6640625" customWidth="1"/>
    <col min="14" max="14" width="9.1640625" customWidth="1"/>
    <col min="15" max="26" width="8" customWidth="1"/>
  </cols>
  <sheetData>
    <row r="1" spans="1:26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5" t="s">
        <v>6</v>
      </c>
      <c r="H1" s="6" t="s">
        <v>2</v>
      </c>
      <c r="I1" s="6" t="s">
        <v>3</v>
      </c>
      <c r="J1" s="6" t="s">
        <v>4</v>
      </c>
      <c r="K1" s="7" t="s">
        <v>7</v>
      </c>
      <c r="L1" s="112" t="s">
        <v>8</v>
      </c>
      <c r="M1" s="113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 t="s">
        <v>9</v>
      </c>
      <c r="C2" s="11">
        <v>50</v>
      </c>
      <c r="D2" s="12">
        <v>50</v>
      </c>
      <c r="E2" s="12">
        <v>74</v>
      </c>
      <c r="F2" s="9"/>
      <c r="G2" s="13" t="s">
        <v>10</v>
      </c>
      <c r="H2" s="14">
        <v>0.40720000000000001</v>
      </c>
      <c r="I2" s="14">
        <v>0.35220000000000001</v>
      </c>
      <c r="J2" s="15">
        <v>0.4</v>
      </c>
      <c r="K2" s="16"/>
      <c r="L2" s="15" t="s">
        <v>10</v>
      </c>
      <c r="M2" s="17">
        <v>1.48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9"/>
      <c r="B3" s="10" t="s">
        <v>11</v>
      </c>
      <c r="C3" s="11">
        <v>641</v>
      </c>
      <c r="D3" s="12">
        <v>780</v>
      </c>
      <c r="E3" s="12">
        <v>946</v>
      </c>
      <c r="F3" s="9"/>
      <c r="G3" s="13" t="s">
        <v>12</v>
      </c>
      <c r="H3" s="14">
        <v>2.9499999999999998E-2</v>
      </c>
      <c r="I3" s="14">
        <v>0</v>
      </c>
      <c r="J3" s="15">
        <v>6.1699999999999998E-2</v>
      </c>
      <c r="K3" s="16"/>
      <c r="L3" s="18" t="s">
        <v>13</v>
      </c>
      <c r="M3" s="19">
        <v>1.45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9"/>
      <c r="B4" s="20"/>
      <c r="C4" s="21"/>
      <c r="D4" s="22"/>
      <c r="E4" s="21"/>
      <c r="F4" s="9"/>
      <c r="G4" s="13" t="s">
        <v>14</v>
      </c>
      <c r="H4" s="14">
        <v>0.26229999999999998</v>
      </c>
      <c r="I4" s="14">
        <v>0.35489999999999999</v>
      </c>
      <c r="J4" s="15">
        <v>0.26919999999999999</v>
      </c>
      <c r="K4" s="16"/>
      <c r="L4" s="15" t="s">
        <v>14</v>
      </c>
      <c r="M4" s="17">
        <v>1.85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9"/>
      <c r="B5" s="23" t="s">
        <v>15</v>
      </c>
      <c r="C5" s="63">
        <v>2341</v>
      </c>
      <c r="D5" s="24">
        <v>3374</v>
      </c>
      <c r="E5" s="24">
        <v>2702</v>
      </c>
      <c r="F5" s="9"/>
      <c r="G5" s="13" t="s">
        <v>16</v>
      </c>
      <c r="H5" s="14">
        <v>0.155</v>
      </c>
      <c r="I5" s="14">
        <v>0.16900000000000001</v>
      </c>
      <c r="J5" s="15">
        <v>0.1769</v>
      </c>
      <c r="K5" s="16"/>
      <c r="L5" s="15" t="s">
        <v>16</v>
      </c>
      <c r="M5" s="17">
        <v>1.58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 x14ac:dyDescent="0.2">
      <c r="A6" s="9"/>
      <c r="B6" s="23" t="s">
        <v>17</v>
      </c>
      <c r="C6" s="63">
        <v>31470</v>
      </c>
      <c r="D6" s="24">
        <v>51247</v>
      </c>
      <c r="E6" s="24">
        <v>29643</v>
      </c>
      <c r="F6" s="9"/>
      <c r="G6" s="25" t="s">
        <v>18</v>
      </c>
      <c r="H6" s="26">
        <v>0.14599999999999999</v>
      </c>
      <c r="I6" s="26">
        <v>0.1239</v>
      </c>
      <c r="J6" s="27">
        <v>9.2200000000000004E-2</v>
      </c>
      <c r="K6" s="28"/>
      <c r="L6" s="27" t="s">
        <v>19</v>
      </c>
      <c r="M6" s="29">
        <v>1.39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9"/>
      <c r="B7" s="30"/>
      <c r="C7" s="31"/>
      <c r="D7" s="31"/>
      <c r="E7" s="32"/>
      <c r="F7" s="9"/>
      <c r="G7" s="9"/>
      <c r="H7" s="33"/>
      <c r="I7" s="33"/>
      <c r="J7" s="33"/>
      <c r="K7" s="33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 x14ac:dyDescent="0.2">
      <c r="A8" s="114" t="s">
        <v>57</v>
      </c>
      <c r="B8" s="115"/>
      <c r="C8" s="115"/>
      <c r="D8" s="115"/>
      <c r="E8" s="115"/>
      <c r="F8" s="115"/>
      <c r="G8" s="115"/>
      <c r="H8" s="115"/>
      <c r="I8" s="116"/>
      <c r="J8" s="117" t="s">
        <v>20</v>
      </c>
      <c r="K8" s="11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2.5" customHeight="1" x14ac:dyDescent="0.2">
      <c r="A9" s="130" t="s">
        <v>21</v>
      </c>
      <c r="B9" s="130" t="s">
        <v>22</v>
      </c>
      <c r="C9" s="130" t="s">
        <v>43</v>
      </c>
      <c r="D9" s="131" t="s">
        <v>44</v>
      </c>
      <c r="E9" s="116"/>
      <c r="F9" s="130" t="s">
        <v>45</v>
      </c>
      <c r="G9" s="131" t="s">
        <v>46</v>
      </c>
      <c r="H9" s="115"/>
      <c r="I9" s="116"/>
      <c r="J9" s="34"/>
      <c r="K9" s="3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7.25" customHeight="1" x14ac:dyDescent="0.2">
      <c r="A10" s="125"/>
      <c r="B10" s="125"/>
      <c r="C10" s="125"/>
      <c r="D10" s="65" t="s">
        <v>23</v>
      </c>
      <c r="E10" s="65" t="s">
        <v>24</v>
      </c>
      <c r="F10" s="125"/>
      <c r="G10" s="65" t="s">
        <v>47</v>
      </c>
      <c r="H10" s="65" t="s">
        <v>48</v>
      </c>
      <c r="I10" s="65" t="s">
        <v>49</v>
      </c>
      <c r="J10" s="34" t="s">
        <v>24</v>
      </c>
      <c r="K10" s="34" t="s">
        <v>25</v>
      </c>
      <c r="L10" s="118"/>
      <c r="M10" s="119"/>
      <c r="N10" s="119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3.5" customHeight="1" x14ac:dyDescent="0.2">
      <c r="A11" s="36">
        <v>1</v>
      </c>
      <c r="B11" s="37" t="s">
        <v>26</v>
      </c>
      <c r="C11" s="132">
        <v>4191.4147760000205</v>
      </c>
      <c r="D11" s="146">
        <f>(C3*H2+D3*I2+E3*J2)*M2</f>
        <v>1352.914176</v>
      </c>
      <c r="E11" s="77">
        <f>608.67+42.46</f>
        <v>651.13</v>
      </c>
      <c r="F11" s="147">
        <f>C11+D11-E11-E12</f>
        <v>4000.2289520000204</v>
      </c>
      <c r="G11" s="146">
        <v>34722.850096000002</v>
      </c>
      <c r="H11" s="148">
        <f>17922.1+20127.78</f>
        <v>38049.879999999997</v>
      </c>
      <c r="I11" s="128">
        <f>186964.78+E11+E12</f>
        <v>188508.88</v>
      </c>
      <c r="J11" s="144">
        <v>39.42</v>
      </c>
      <c r="K11" s="145">
        <v>3529.7500000000005</v>
      </c>
      <c r="L11" s="66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38">
        <v>2</v>
      </c>
      <c r="B12" s="39" t="s">
        <v>27</v>
      </c>
      <c r="C12" s="120"/>
      <c r="D12" s="120"/>
      <c r="E12" s="78">
        <f>675.86+217.11</f>
        <v>892.97</v>
      </c>
      <c r="F12" s="120"/>
      <c r="G12" s="120"/>
      <c r="H12" s="125"/>
      <c r="I12" s="125"/>
      <c r="J12" s="120"/>
      <c r="K12" s="111"/>
      <c r="L12" s="6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" x14ac:dyDescent="0.2">
      <c r="A13" s="38">
        <v>3</v>
      </c>
      <c r="B13" s="39" t="s">
        <v>13</v>
      </c>
      <c r="C13" s="40">
        <v>22180.812748799988</v>
      </c>
      <c r="D13" s="79">
        <f>(C3*H3+D3*I3+E3*J3)*M3</f>
        <v>112.05266499999999</v>
      </c>
      <c r="E13" s="78">
        <v>192.9</v>
      </c>
      <c r="F13" s="80">
        <f>C13+D13-E13</f>
        <v>22099.965413799986</v>
      </c>
      <c r="G13" s="79">
        <v>2345.917735</v>
      </c>
      <c r="H13" s="81">
        <v>1713.83</v>
      </c>
      <c r="I13" s="64">
        <f>7532.94+E13</f>
        <v>7725.8399999999992</v>
      </c>
      <c r="J13" s="82">
        <v>14.67</v>
      </c>
      <c r="K13" s="83">
        <v>1163.54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" x14ac:dyDescent="0.2">
      <c r="A14" s="38">
        <v>4</v>
      </c>
      <c r="B14" s="39" t="s">
        <v>28</v>
      </c>
      <c r="C14" s="126">
        <v>93424.728815000024</v>
      </c>
      <c r="D14" s="150">
        <f>(C3*H4+D3*I4+E3*J4)*M4</f>
        <v>1294.2960750000002</v>
      </c>
      <c r="E14" s="78">
        <v>267.54000000000002</v>
      </c>
      <c r="F14" s="149">
        <f>C14+D14-E14-E16-E27</f>
        <v>93646.50489000004</v>
      </c>
      <c r="G14" s="150">
        <v>33904.529494999995</v>
      </c>
      <c r="H14" s="148">
        <f>13029.24+870.28+11178.61-2796.77</f>
        <v>22281.360000000001</v>
      </c>
      <c r="I14" s="129">
        <f>96658.97+E14+E15+E16</f>
        <v>97094.409999999989</v>
      </c>
      <c r="J14" s="151">
        <f>271.09+38.23</f>
        <v>309.32</v>
      </c>
      <c r="K14" s="151">
        <v>15216.82</v>
      </c>
      <c r="L14" s="6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30" customHeight="1" x14ac:dyDescent="0.2">
      <c r="A15" s="38">
        <v>5</v>
      </c>
      <c r="B15" s="39" t="s">
        <v>29</v>
      </c>
      <c r="C15" s="122"/>
      <c r="D15" s="122"/>
      <c r="E15" s="78">
        <v>0</v>
      </c>
      <c r="F15" s="122"/>
      <c r="G15" s="122"/>
      <c r="H15" s="127"/>
      <c r="I15" s="127"/>
      <c r="J15" s="122"/>
      <c r="K15" s="122"/>
      <c r="L15" s="6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30" customHeight="1" x14ac:dyDescent="0.2">
      <c r="A16" s="38">
        <v>6</v>
      </c>
      <c r="B16" s="39" t="s">
        <v>30</v>
      </c>
      <c r="C16" s="122"/>
      <c r="D16" s="122"/>
      <c r="E16" s="78">
        <v>167.89999999999998</v>
      </c>
      <c r="F16" s="122"/>
      <c r="G16" s="122"/>
      <c r="H16" s="127"/>
      <c r="I16" s="127"/>
      <c r="J16" s="122"/>
      <c r="K16" s="122"/>
      <c r="L16" s="6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38">
        <v>7</v>
      </c>
      <c r="B17" s="68" t="s">
        <v>31</v>
      </c>
      <c r="C17" s="120"/>
      <c r="D17" s="120"/>
      <c r="E17" s="78">
        <v>0</v>
      </c>
      <c r="F17" s="120"/>
      <c r="G17" s="120"/>
      <c r="H17" s="125"/>
      <c r="I17" s="125"/>
      <c r="J17" s="120"/>
      <c r="K17" s="120"/>
      <c r="L17" s="6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9.5" customHeight="1" x14ac:dyDescent="0.2">
      <c r="A18" s="38">
        <v>8</v>
      </c>
      <c r="B18" s="39" t="s">
        <v>32</v>
      </c>
      <c r="C18" s="40">
        <v>32980.734132000027</v>
      </c>
      <c r="D18" s="79">
        <f>(C3*H5+D3*I5+E3*J5)*M5</f>
        <v>629.665392</v>
      </c>
      <c r="E18" s="78">
        <v>259.23</v>
      </c>
      <c r="F18" s="80">
        <f t="shared" ref="F18:F19" si="0">C18+D18-E18</f>
        <v>33351.169524000026</v>
      </c>
      <c r="G18" s="79">
        <v>16037.697728000001</v>
      </c>
      <c r="H18" s="81">
        <v>15326.66</v>
      </c>
      <c r="I18" s="64">
        <f>78316.05+E18</f>
        <v>78575.28</v>
      </c>
      <c r="J18" s="84">
        <v>181.93</v>
      </c>
      <c r="K18" s="84">
        <v>2400.41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38">
        <v>9</v>
      </c>
      <c r="B19" s="39" t="s">
        <v>33</v>
      </c>
      <c r="C19" s="40">
        <v>37940.243266999976</v>
      </c>
      <c r="D19" s="79">
        <f>(C3*H6+D3*I6+E3*J6)*M6</f>
        <v>385.65438799999998</v>
      </c>
      <c r="E19" s="78">
        <v>197.71999999999997</v>
      </c>
      <c r="F19" s="80">
        <f t="shared" si="0"/>
        <v>38128.177654999978</v>
      </c>
      <c r="G19" s="79">
        <v>10478.551418000001</v>
      </c>
      <c r="H19" s="81">
        <v>10527.59</v>
      </c>
      <c r="I19" s="64">
        <v>37000.800000000003</v>
      </c>
      <c r="J19" s="84">
        <v>0</v>
      </c>
      <c r="K19" s="83">
        <v>0</v>
      </c>
      <c r="L19" s="41"/>
      <c r="M19" s="42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9.5" customHeight="1" x14ac:dyDescent="0.2">
      <c r="A20" s="38">
        <v>10</v>
      </c>
      <c r="B20" s="43" t="s">
        <v>34</v>
      </c>
      <c r="C20" s="40">
        <v>0</v>
      </c>
      <c r="D20" s="85">
        <v>9.98</v>
      </c>
      <c r="E20" s="78">
        <v>9.98</v>
      </c>
      <c r="F20" s="80">
        <v>0</v>
      </c>
      <c r="G20" s="79">
        <v>34.340000000000003</v>
      </c>
      <c r="H20" s="81">
        <f>E20+24.36</f>
        <v>34.340000000000003</v>
      </c>
      <c r="I20" s="64">
        <v>822.13</v>
      </c>
      <c r="J20" s="86">
        <v>0</v>
      </c>
      <c r="K20" s="87">
        <v>0</v>
      </c>
      <c r="L20" s="44"/>
      <c r="M20" s="45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 x14ac:dyDescent="0.2">
      <c r="A21" s="38">
        <v>11</v>
      </c>
      <c r="B21" s="39" t="s">
        <v>35</v>
      </c>
      <c r="C21" s="40">
        <v>0</v>
      </c>
      <c r="D21" s="85">
        <v>0</v>
      </c>
      <c r="E21" s="78">
        <v>0</v>
      </c>
      <c r="F21" s="80">
        <v>0</v>
      </c>
      <c r="G21" s="79">
        <v>117.28</v>
      </c>
      <c r="H21" s="81">
        <v>117.28</v>
      </c>
      <c r="I21" s="64">
        <v>714.43</v>
      </c>
      <c r="J21" s="84">
        <v>0</v>
      </c>
      <c r="K21" s="83">
        <v>0</v>
      </c>
      <c r="L21" s="41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9">
        <v>12</v>
      </c>
      <c r="B22" s="47" t="s">
        <v>36</v>
      </c>
      <c r="C22" s="70">
        <v>0</v>
      </c>
      <c r="D22" s="88">
        <v>0</v>
      </c>
      <c r="E22" s="89">
        <v>0</v>
      </c>
      <c r="F22" s="90">
        <v>0</v>
      </c>
      <c r="G22" s="88">
        <v>38.58</v>
      </c>
      <c r="H22" s="81">
        <v>19.29</v>
      </c>
      <c r="I22" s="64">
        <v>68.449999999999989</v>
      </c>
      <c r="J22" s="91">
        <v>0</v>
      </c>
      <c r="K22" s="92">
        <v>165.68</v>
      </c>
      <c r="L22" s="41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48"/>
      <c r="B23" s="49" t="s">
        <v>37</v>
      </c>
      <c r="C23" s="51">
        <f>C11+C13+C14+C18+C19</f>
        <v>190717.93373880003</v>
      </c>
      <c r="D23" s="51">
        <f t="shared" ref="D23:E23" si="1">SUM(D11:D22)</f>
        <v>3784.562696</v>
      </c>
      <c r="E23" s="50">
        <f t="shared" si="1"/>
        <v>2639.37</v>
      </c>
      <c r="F23" s="52">
        <f t="shared" ref="F23:I23" si="2">F11+F13+F14+F18+F19+F20+F21+F22</f>
        <v>191226.04643480005</v>
      </c>
      <c r="G23" s="53">
        <f t="shared" si="2"/>
        <v>97679.746471999999</v>
      </c>
      <c r="H23" s="50">
        <f t="shared" si="2"/>
        <v>88070.229999999981</v>
      </c>
      <c r="I23" s="53">
        <f t="shared" si="2"/>
        <v>410510.22000000003</v>
      </c>
      <c r="J23" s="51">
        <f t="shared" ref="J23:K23" si="3">SUM(J11:J22)</f>
        <v>545.33999999999992</v>
      </c>
      <c r="K23" s="51">
        <f t="shared" si="3"/>
        <v>22476.2</v>
      </c>
      <c r="L23" s="54"/>
      <c r="M23" s="42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" customHeight="1" x14ac:dyDescent="0.2">
      <c r="A24" s="142" t="s">
        <v>50</v>
      </c>
      <c r="B24" s="134"/>
      <c r="C24" s="134"/>
      <c r="D24" s="135"/>
      <c r="E24" s="133" t="s">
        <v>51</v>
      </c>
      <c r="F24" s="116"/>
      <c r="G24" s="140">
        <v>386869769</v>
      </c>
      <c r="H24" s="116"/>
      <c r="I24" s="71"/>
      <c r="J24" s="124">
        <v>58031600</v>
      </c>
      <c r="K24" s="116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" customHeight="1" x14ac:dyDescent="0.2">
      <c r="A25" s="121"/>
      <c r="B25" s="119"/>
      <c r="C25" s="119"/>
      <c r="D25" s="136"/>
      <c r="E25" s="133" t="s">
        <v>52</v>
      </c>
      <c r="F25" s="116"/>
      <c r="G25" s="140">
        <v>11805690743</v>
      </c>
      <c r="H25" s="116"/>
      <c r="I25" s="72"/>
      <c r="J25" s="123">
        <v>2649809581</v>
      </c>
      <c r="K25" s="116"/>
      <c r="L25" s="55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" customHeight="1" x14ac:dyDescent="0.2">
      <c r="A26" s="137"/>
      <c r="B26" s="138"/>
      <c r="C26" s="138"/>
      <c r="D26" s="139"/>
      <c r="E26" s="133" t="s">
        <v>53</v>
      </c>
      <c r="F26" s="116"/>
      <c r="G26" s="141">
        <f>40401252966+G25</f>
        <v>52206943709</v>
      </c>
      <c r="H26" s="116"/>
      <c r="I26" s="93"/>
      <c r="J26" s="57"/>
      <c r="K26" s="57"/>
      <c r="L26" s="54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" customHeight="1" x14ac:dyDescent="0.2">
      <c r="A27" s="152" t="s">
        <v>54</v>
      </c>
      <c r="B27" s="116"/>
      <c r="C27" s="94"/>
      <c r="D27" s="95"/>
      <c r="E27" s="96">
        <v>637.08000000000004</v>
      </c>
      <c r="F27" s="97"/>
      <c r="G27" s="95" t="s">
        <v>58</v>
      </c>
      <c r="H27" s="94">
        <v>2796.77</v>
      </c>
      <c r="I27" s="98">
        <v>32236248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" customHeight="1" x14ac:dyDescent="0.2">
      <c r="A28" s="99"/>
      <c r="B28" s="100"/>
      <c r="C28" s="71"/>
      <c r="D28" s="101"/>
      <c r="E28" s="102"/>
      <c r="F28" s="93"/>
      <c r="G28" s="101"/>
      <c r="H28" s="71"/>
      <c r="I28" s="10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" customHeight="1" x14ac:dyDescent="0.2">
      <c r="A29" s="153" t="s">
        <v>55</v>
      </c>
      <c r="B29" s="116"/>
      <c r="C29" s="104"/>
      <c r="D29" s="105"/>
      <c r="E29" s="106"/>
      <c r="F29" s="107"/>
      <c r="G29" s="105"/>
      <c r="H29" s="104">
        <v>5443.5199999999995</v>
      </c>
      <c r="I29" s="107">
        <v>46681019</v>
      </c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</row>
    <row r="30" spans="1:26" ht="19.5" customHeight="1" x14ac:dyDescent="0.2">
      <c r="A30" s="143" t="s">
        <v>56</v>
      </c>
      <c r="B30" s="116"/>
      <c r="C30" s="73">
        <f t="shared" ref="C30:D30" si="4">C23</f>
        <v>190717.93373880003</v>
      </c>
      <c r="D30" s="73">
        <f t="shared" si="4"/>
        <v>3784.562696</v>
      </c>
      <c r="E30" s="73">
        <f>E23+E27</f>
        <v>3276.45</v>
      </c>
      <c r="F30" s="73">
        <f t="shared" ref="F30:G30" si="5">F23</f>
        <v>191226.04643480005</v>
      </c>
      <c r="G30" s="73">
        <f t="shared" si="5"/>
        <v>97679.746471999999</v>
      </c>
      <c r="H30" s="73">
        <f>H23+H27</f>
        <v>90866.999999999985</v>
      </c>
      <c r="I30" s="109">
        <f>G24+I27</f>
        <v>419106017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21" customHeight="1" x14ac:dyDescent="0.2">
      <c r="A31" s="74"/>
      <c r="B31" s="74"/>
      <c r="C31" s="75"/>
      <c r="D31" s="75"/>
      <c r="E31" s="75"/>
      <c r="F31" s="75"/>
      <c r="G31" s="75"/>
      <c r="H31" s="75"/>
      <c r="I31" s="110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spans="1:26" ht="15.75" customHeight="1" x14ac:dyDescent="0.2">
      <c r="A32" s="56"/>
      <c r="B32" s="114" t="s">
        <v>59</v>
      </c>
      <c r="C32" s="115"/>
      <c r="D32" s="115"/>
      <c r="E32" s="115"/>
      <c r="F32" s="116"/>
      <c r="G32" s="8"/>
      <c r="H32" s="54"/>
      <c r="I32" s="5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3.25" customHeight="1" x14ac:dyDescent="0.2">
      <c r="A33" s="8"/>
      <c r="B33" s="58" t="s">
        <v>38</v>
      </c>
      <c r="C33" s="58" t="s">
        <v>39</v>
      </c>
      <c r="D33" s="58" t="s">
        <v>40</v>
      </c>
      <c r="E33" s="59" t="s">
        <v>41</v>
      </c>
      <c r="F33" s="59" t="s">
        <v>42</v>
      </c>
      <c r="G33" s="8"/>
      <c r="H33" s="8"/>
      <c r="I33" s="54"/>
      <c r="J33" s="5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60">
        <v>17950</v>
      </c>
      <c r="C34" s="60">
        <v>1827</v>
      </c>
      <c r="D34" s="61">
        <f>B34*C34</f>
        <v>32794650</v>
      </c>
      <c r="E34" s="60">
        <v>118103</v>
      </c>
      <c r="F34" s="62">
        <v>2134653650</v>
      </c>
      <c r="G34" s="8"/>
      <c r="H34" s="8"/>
      <c r="I34" s="5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9">
    <mergeCell ref="G24:H24"/>
    <mergeCell ref="E25:F25"/>
    <mergeCell ref="G25:H25"/>
    <mergeCell ref="E26:F26"/>
    <mergeCell ref="G26:H26"/>
    <mergeCell ref="A24:D26"/>
    <mergeCell ref="A27:B27"/>
    <mergeCell ref="A29:B29"/>
    <mergeCell ref="A30:B30"/>
    <mergeCell ref="B32:F32"/>
    <mergeCell ref="E24:F24"/>
    <mergeCell ref="C14:C17"/>
    <mergeCell ref="F14:F17"/>
    <mergeCell ref="G14:G17"/>
    <mergeCell ref="H14:H17"/>
    <mergeCell ref="I14:I17"/>
    <mergeCell ref="D14:D17"/>
    <mergeCell ref="C11:C12"/>
    <mergeCell ref="D11:D12"/>
    <mergeCell ref="F11:F12"/>
    <mergeCell ref="G11:G12"/>
    <mergeCell ref="H11:H12"/>
    <mergeCell ref="I11:I12"/>
    <mergeCell ref="J11:J12"/>
    <mergeCell ref="K11:K12"/>
    <mergeCell ref="J24:K24"/>
    <mergeCell ref="J25:K25"/>
    <mergeCell ref="J14:J17"/>
    <mergeCell ref="K14:K17"/>
    <mergeCell ref="L1:M1"/>
    <mergeCell ref="A8:I8"/>
    <mergeCell ref="J8:K8"/>
    <mergeCell ref="A9:A10"/>
    <mergeCell ref="B9:B10"/>
    <mergeCell ref="C9:C10"/>
    <mergeCell ref="F9:F10"/>
    <mergeCell ref="L10:N10"/>
    <mergeCell ref="D9:E9"/>
    <mergeCell ref="G9:I9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31.05.2023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Huy</cp:lastModifiedBy>
  <dcterms:created xsi:type="dcterms:W3CDTF">2022-12-15T02:06:31Z</dcterms:created>
  <dcterms:modified xsi:type="dcterms:W3CDTF">2023-08-29T10:44:36Z</dcterms:modified>
</cp:coreProperties>
</file>