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14850" windowHeight="10290"/>
  </bookViews>
  <sheets>
    <sheet name="パッシブ" sheetId="5" r:id="rId1"/>
    <sheet name="タイプ系パッシブ" sheetId="1" r:id="rId2"/>
    <sheet name="リザルト表示専用パッシブ" sheetId="9" r:id="rId3"/>
    <sheet name="コアページ" sheetId="6" r:id="rId4"/>
    <sheet name="バトルページ状態" sheetId="7" r:id="rId5"/>
    <sheet name="状態" sheetId="10" r:id="rId6"/>
    <sheet name="バトルページ" sheetId="2" r:id="rId7"/>
    <sheet name="レアリティ" sheetId="4" r:id="rId8"/>
    <sheet name="範囲" sheetId="12" r:id="rId9"/>
    <sheet name="チャプター" sheetId="14" r:id="rId10"/>
    <sheet name="ダイス種類" sheetId="15" r:id="rId11"/>
    <sheet name="ダイス詳細" sheetId="16" r:id="rId12"/>
    <sheet name="ダイスアクション" sheetId="17" r:id="rId13"/>
    <sheet name="属性耐性" sheetId="18" r:id="rId14"/>
    <sheet name="ブール値" sheetId="19" r:id="rId15"/>
    <sheet name="タイプ" sheetId="20" r:id="rId16"/>
    <sheet name="相性表" sheetId="8" r:id="rId17"/>
  </sheets>
  <calcPr calcId="152511" concurrentManualCount="2"/>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9" l="1"/>
  <c r="K3" i="9"/>
  <c r="K4" i="9"/>
  <c r="K5" i="9"/>
  <c r="B2" i="1" l="1"/>
  <c r="B3" i="1"/>
  <c r="B4" i="1"/>
  <c r="B5" i="1"/>
  <c r="B6" i="1"/>
  <c r="B7" i="1"/>
  <c r="B8" i="1"/>
  <c r="B9" i="1"/>
  <c r="B10" i="1"/>
  <c r="B11" i="1"/>
  <c r="C2" i="1"/>
  <c r="C3" i="1"/>
  <c r="C4" i="1"/>
  <c r="C5" i="1"/>
  <c r="C6" i="1"/>
  <c r="C7" i="1"/>
  <c r="C8" i="1"/>
  <c r="C9" i="1"/>
  <c r="C10" i="1"/>
  <c r="C11" i="1"/>
  <c r="B2" i="7"/>
  <c r="B3" i="7"/>
  <c r="B4" i="7"/>
  <c r="B5" i="7"/>
  <c r="B6" i="7"/>
  <c r="B7" i="7"/>
  <c r="B8" i="7"/>
  <c r="B9" i="7"/>
  <c r="B10" i="7"/>
  <c r="B11" i="7"/>
  <c r="Z2" i="6"/>
  <c r="X2" i="6"/>
  <c r="X3" i="6"/>
  <c r="X4" i="6"/>
  <c r="X5" i="6"/>
  <c r="X6" i="6"/>
  <c r="X7" i="6"/>
  <c r="X8" i="6"/>
  <c r="X9" i="6"/>
  <c r="X10" i="6"/>
  <c r="X11" i="6"/>
  <c r="X12" i="6"/>
  <c r="X13" i="6"/>
  <c r="X14" i="6"/>
  <c r="I2" i="9"/>
  <c r="I3" i="9"/>
  <c r="I4" i="9"/>
  <c r="I5" i="9"/>
  <c r="H2" i="9"/>
  <c r="H3" i="9"/>
  <c r="H4" i="9"/>
  <c r="H5" i="9"/>
  <c r="K2" i="5"/>
  <c r="H2" i="5"/>
  <c r="I2" i="5"/>
  <c r="J2" i="5"/>
  <c r="K11" i="5"/>
  <c r="K10" i="5"/>
  <c r="K9" i="5"/>
  <c r="K8" i="5"/>
  <c r="K7" i="5"/>
  <c r="K6" i="5"/>
  <c r="K5" i="5"/>
  <c r="K4" i="5"/>
  <c r="K3" i="5"/>
  <c r="L2" i="1"/>
  <c r="L3" i="1"/>
  <c r="L4" i="1"/>
  <c r="L5" i="1"/>
  <c r="L6" i="1"/>
  <c r="L7" i="1"/>
  <c r="L8" i="1"/>
  <c r="L9" i="1"/>
  <c r="L10" i="1"/>
  <c r="L11" i="1"/>
  <c r="K2" i="1"/>
  <c r="K3" i="1"/>
  <c r="K4" i="1"/>
  <c r="K5" i="1"/>
  <c r="K6" i="1"/>
  <c r="K7" i="1"/>
  <c r="K8" i="1"/>
  <c r="K9" i="1"/>
  <c r="K10" i="1"/>
  <c r="K11" i="1"/>
  <c r="N2" i="1"/>
  <c r="I3" i="5"/>
  <c r="I4" i="5"/>
  <c r="I5" i="5"/>
  <c r="I6" i="5"/>
  <c r="I7" i="5"/>
  <c r="I8" i="5"/>
  <c r="I9" i="5"/>
  <c r="I10" i="5"/>
  <c r="I11" i="5"/>
  <c r="I12" i="5"/>
  <c r="I13" i="5"/>
  <c r="I14" i="5"/>
  <c r="I15" i="5"/>
  <c r="I16" i="5"/>
  <c r="I17" i="5"/>
  <c r="I18" i="5"/>
  <c r="I19" i="5"/>
  <c r="I20" i="5"/>
  <c r="I21" i="5"/>
  <c r="I22" i="5"/>
  <c r="I23" i="5"/>
  <c r="I24" i="5"/>
  <c r="I25" i="5"/>
  <c r="H3" i="5"/>
  <c r="H4" i="5"/>
  <c r="H5" i="5"/>
  <c r="H6" i="5"/>
  <c r="H7" i="5"/>
  <c r="H8" i="5"/>
  <c r="H9" i="5"/>
  <c r="H10" i="5"/>
  <c r="H11" i="5"/>
  <c r="H12" i="5"/>
  <c r="H13" i="5"/>
  <c r="H14" i="5"/>
  <c r="H15" i="5"/>
  <c r="H16" i="5"/>
  <c r="H17" i="5"/>
  <c r="H18" i="5"/>
  <c r="H19" i="5"/>
  <c r="H20" i="5"/>
  <c r="H21" i="5"/>
  <c r="H22" i="5"/>
  <c r="H23" i="5"/>
  <c r="H24" i="5"/>
  <c r="H25" i="5"/>
  <c r="M2" i="1"/>
  <c r="M3" i="1"/>
  <c r="M4" i="1"/>
  <c r="M5" i="1"/>
  <c r="M6" i="1"/>
  <c r="M7" i="1"/>
  <c r="M8" i="1"/>
  <c r="M9" i="1"/>
  <c r="M10" i="1"/>
  <c r="M11" i="1"/>
  <c r="C3" i="7" l="1"/>
  <c r="C4" i="7"/>
  <c r="C5" i="7"/>
  <c r="C6" i="7"/>
  <c r="C7" i="7"/>
  <c r="C8" i="7"/>
  <c r="C9" i="7"/>
  <c r="C10" i="7"/>
  <c r="C11" i="7"/>
  <c r="C2" i="7"/>
  <c r="A2" i="7"/>
  <c r="A3" i="7"/>
  <c r="A4" i="7"/>
  <c r="A5" i="7"/>
  <c r="A6" i="7"/>
  <c r="A7" i="7"/>
  <c r="A8" i="7"/>
  <c r="A9" i="7"/>
  <c r="A10" i="7"/>
  <c r="A11" i="7"/>
  <c r="L4" i="9" l="1"/>
  <c r="L5" i="9"/>
  <c r="J5" i="9"/>
  <c r="J4" i="9"/>
  <c r="L3" i="9"/>
  <c r="J3" i="9"/>
  <c r="L2" i="9"/>
  <c r="J2" i="9"/>
  <c r="A3" i="1" l="1"/>
  <c r="A4" i="1"/>
  <c r="A5" i="1"/>
  <c r="A6" i="1"/>
  <c r="A7" i="1"/>
  <c r="A8" i="1"/>
  <c r="A9" i="1"/>
  <c r="A10" i="1"/>
  <c r="A11" i="1"/>
  <c r="A2" i="1"/>
  <c r="Z3" i="6" l="1"/>
  <c r="Z4" i="6"/>
  <c r="Z5" i="6"/>
  <c r="Z6" i="6"/>
  <c r="Z7" i="6"/>
  <c r="Z8" i="6"/>
  <c r="Z9" i="6"/>
  <c r="Z10" i="6"/>
  <c r="Z11" i="6"/>
  <c r="Z12" i="6"/>
  <c r="Z13" i="6"/>
  <c r="Z14" i="6"/>
  <c r="J19" i="5" l="1"/>
  <c r="J21" i="5"/>
  <c r="J22" i="5"/>
  <c r="J13" i="5"/>
  <c r="J7" i="5"/>
  <c r="J9" i="5"/>
  <c r="J25" i="5"/>
  <c r="J20" i="5"/>
  <c r="J4" i="5"/>
  <c r="J10" i="5"/>
  <c r="J12" i="5"/>
  <c r="J6" i="5"/>
  <c r="J5" i="5"/>
  <c r="J11" i="5"/>
  <c r="J24" i="5"/>
  <c r="J15" i="5"/>
  <c r="J3" i="5"/>
  <c r="J14" i="5"/>
  <c r="J8" i="5"/>
  <c r="J23" i="5"/>
  <c r="J18" i="5"/>
  <c r="J17" i="5"/>
  <c r="J16" i="5"/>
  <c r="AA13" i="6" l="1"/>
  <c r="AA12" i="6"/>
  <c r="L23" i="5"/>
  <c r="L24" i="5"/>
  <c r="L25" i="5"/>
  <c r="Y12" i="6"/>
  <c r="Y13" i="6"/>
  <c r="Y2" i="6"/>
  <c r="Y3" i="6"/>
  <c r="Y4" i="6"/>
  <c r="Y5" i="6"/>
  <c r="Y6" i="6"/>
  <c r="Y7" i="6"/>
  <c r="Y8" i="6"/>
  <c r="Y9" i="6"/>
  <c r="Y10" i="6"/>
  <c r="Y11" i="6"/>
  <c r="Y14" i="6"/>
  <c r="AA3" i="6"/>
  <c r="AA4" i="6"/>
  <c r="AA5" i="6"/>
  <c r="AA6" i="6"/>
  <c r="AA7" i="6"/>
  <c r="AA8" i="6"/>
  <c r="AA9" i="6"/>
  <c r="AA10" i="6"/>
  <c r="AA11" i="6"/>
  <c r="AA14" i="6"/>
  <c r="AA2" i="6"/>
  <c r="N3" i="1"/>
  <c r="N4" i="1"/>
  <c r="N5" i="1"/>
  <c r="N6" i="1"/>
  <c r="N7" i="1"/>
  <c r="N8" i="1"/>
  <c r="N9" i="1"/>
  <c r="N10" i="1"/>
  <c r="N11" i="1"/>
  <c r="F2" i="1"/>
  <c r="J2" i="1" s="1"/>
  <c r="F3" i="1"/>
  <c r="J3" i="1" s="1"/>
  <c r="F4" i="1"/>
  <c r="J4" i="1" s="1"/>
  <c r="F5" i="1"/>
  <c r="J5" i="1" s="1"/>
  <c r="F6" i="1"/>
  <c r="J6" i="1" s="1"/>
  <c r="F7" i="1"/>
  <c r="J7" i="1" s="1"/>
  <c r="F8" i="1"/>
  <c r="J8" i="1" s="1"/>
  <c r="F9" i="1"/>
  <c r="J9" i="1" s="1"/>
  <c r="F10" i="1"/>
  <c r="J10" i="1" s="1"/>
  <c r="F11" i="1"/>
  <c r="J11" i="1" s="1"/>
  <c r="L22" i="5"/>
  <c r="L21" i="5"/>
  <c r="L20" i="5"/>
  <c r="L19" i="5"/>
  <c r="L18" i="5"/>
  <c r="L17" i="5"/>
  <c r="L16" i="5"/>
  <c r="L15" i="5"/>
  <c r="L14" i="5"/>
  <c r="L13" i="5"/>
  <c r="L12" i="5"/>
  <c r="L11" i="5"/>
  <c r="L10" i="5"/>
  <c r="L9" i="5"/>
  <c r="L8" i="5"/>
  <c r="L7" i="5"/>
  <c r="L6" i="5"/>
  <c r="L5" i="5"/>
  <c r="L4" i="5"/>
  <c r="L3" i="5"/>
  <c r="L2" i="5" l="1"/>
</calcChain>
</file>

<file path=xl/comments1.xml><?xml version="1.0" encoding="utf-8"?>
<comments xmlns="http://schemas.openxmlformats.org/spreadsheetml/2006/main">
  <authors>
    <author>作成者</author>
  </authors>
  <commentList>
    <comment ref="F1" authorId="0" shapeId="0">
      <text>
        <r>
          <rPr>
            <sz val="10"/>
            <color theme="1"/>
            <rFont val="Meiryo UI"/>
            <family val="3"/>
            <charset val="128"/>
          </rPr>
          <t>同じ内部IDを持つパッシブは、それらの中から1つしか装着することができなくなる。
速度パッシブと同じ仕組み。</t>
        </r>
      </text>
    </comment>
    <comment ref="G1" authorId="0" shapeId="0">
      <text>
        <r>
          <rPr>
            <sz val="9"/>
            <color indexed="81"/>
            <rFont val="Meiryo UI"/>
            <family val="3"/>
            <charset val="128"/>
          </rPr>
          <t>ゲーム中では明記させない細かい仕様。
Wikiページに記述する。</t>
        </r>
      </text>
    </comment>
    <comment ref="H1" authorId="0" shapeId="0">
      <text>
        <r>
          <rPr>
            <sz val="10"/>
            <color theme="1"/>
            <rFont val="Meiryo UI"/>
            <family val="3"/>
            <charset val="128"/>
          </rPr>
          <t>StaticInfoに記述するデータ。
①この列をコピーする。
②StaticInfoのPassiveListに貼り付ける。
③ドキュメントの整形を行う。</t>
        </r>
      </text>
    </comment>
    <comment ref="I1" authorId="0" shapeId="0">
      <text>
        <r>
          <rPr>
            <sz val="9"/>
            <color indexed="81"/>
            <rFont val="Meiryo UI"/>
            <family val="3"/>
            <charset val="128"/>
          </rPr>
          <t>Localizeに記述するデータ。
①この列をコピーする。
②LocalizeのPassiveDescに貼り付ける。
③ドキュメントの整形を行う。
④「\n」を改行コードに置換する。</t>
        </r>
      </text>
    </comment>
    <comment ref="J1" authorId="0" shapeId="0">
      <text>
        <r>
          <rPr>
            <sz val="9"/>
            <color indexed="81"/>
            <rFont val="Meiryo UI"/>
            <family val="3"/>
            <charset val="128"/>
          </rPr>
          <t>GitHubのWikiページに記載する一覧情報。
①この列をコピーする。
②GitHubのWikiページに貼り付ける。</t>
        </r>
      </text>
    </comment>
    <comment ref="K1" authorId="0" shapeId="0">
      <text>
        <r>
          <rPr>
            <sz val="9"/>
            <color indexed="81"/>
            <rFont val="Meiryo UI"/>
            <family val="3"/>
            <charset val="128"/>
          </rPr>
          <t xml:space="preserve">XMLコメント用のコード。
①この列をコピーする。
②各PassiveAbility_xxxxxxx.csに貼り付ける。
③文字列「\n」を改行コード「\r\n」に置換する。
</t>
        </r>
      </text>
    </comment>
  </commentList>
</comments>
</file>

<file path=xl/comments2.xml><?xml version="1.0" encoding="utf-8"?>
<comments xmlns="http://schemas.openxmlformats.org/spreadsheetml/2006/main">
  <authors>
    <author>作成者</author>
  </authors>
  <commentList>
    <comment ref="B1" authorId="0" shapeId="0">
      <text>
        <r>
          <rPr>
            <b/>
            <sz val="9"/>
            <color indexed="81"/>
            <rFont val="Meiryo UI"/>
            <family val="3"/>
            <charset val="128"/>
          </rPr>
          <t>タイプ系パッシブのID割り当て規則</t>
        </r>
        <r>
          <rPr>
            <sz val="9"/>
            <color indexed="81"/>
            <rFont val="Meiryo UI"/>
            <family val="3"/>
            <charset val="128"/>
          </rPr>
          <t xml:space="preserve">
"2270"固定 (4桁) +
1番目のタイプID (2桁) +
2番目のタイプID (2桁)
</t>
        </r>
        <r>
          <rPr>
            <b/>
            <sz val="9"/>
            <color indexed="81"/>
            <rFont val="Meiryo UI"/>
            <family val="3"/>
            <charset val="128"/>
          </rPr>
          <t>タイプID</t>
        </r>
        <r>
          <rPr>
            <sz val="9"/>
            <color indexed="81"/>
            <rFont val="Meiryo UI"/>
            <family val="3"/>
            <charset val="128"/>
          </rPr>
          <t xml:space="preserve">
00: タイプなし
01: ノーマル
02: ほのお
03: みず
…(中略)
18: フェアリー</t>
        </r>
      </text>
    </comment>
    <comment ref="F1" authorId="0" shapeId="0">
      <text>
        <r>
          <rPr>
            <sz val="10"/>
            <color theme="1"/>
            <rFont val="Meiryo UI"/>
            <family val="3"/>
            <charset val="128"/>
          </rPr>
          <t>同じ内部IDを持つパッシブは、それらの中から1つしか装着することができなくなる。
速度パッシブと同じ仕組み。</t>
        </r>
      </text>
    </comment>
    <comment ref="G1" authorId="0" shapeId="0">
      <text>
        <r>
          <rPr>
            <sz val="9"/>
            <color indexed="81"/>
            <rFont val="Meiryo UI"/>
            <family val="3"/>
            <charset val="128"/>
          </rPr>
          <t>ゲーム中では明記させない細かい仕様。
Wikiページに記述する。</t>
        </r>
      </text>
    </comment>
    <comment ref="J1" authorId="0" shapeId="0">
      <text>
        <r>
          <rPr>
            <sz val="10"/>
            <color theme="1"/>
            <rFont val="Meiryo UI"/>
            <family val="3"/>
            <charset val="128"/>
          </rPr>
          <t>StaticInfoに記述するデータ。
①この列をコピーする。
②StaticInfoのPassiveListに貼り付ける。
③ドキュメントの整形を行う。</t>
        </r>
      </text>
    </comment>
    <comment ref="K1" authorId="0" shapeId="0">
      <text>
        <r>
          <rPr>
            <sz val="9"/>
            <color indexed="81"/>
            <rFont val="Meiryo UI"/>
            <family val="3"/>
            <charset val="128"/>
          </rPr>
          <t>Localizeに記述するデータ。
①この列をコピーする。
②LocalizeのPassiveDescに貼り付ける。
③ドキュメントの整形を行う。
④「\n」を改行コードに置換する。</t>
        </r>
      </text>
    </comment>
    <comment ref="L1" authorId="0" shapeId="0">
      <text>
        <r>
          <rPr>
            <sz val="9"/>
            <color indexed="81"/>
            <rFont val="Meiryo UI"/>
            <family val="3"/>
            <charset val="128"/>
          </rPr>
          <t>GitHubのWikiページに記載する一覧情報。
①この列をコピーする。
②GitHubのWikiページに貼り付ける。</t>
        </r>
      </text>
    </comment>
    <comment ref="M1" authorId="0" shapeId="0">
      <text>
        <r>
          <rPr>
            <sz val="9"/>
            <color indexed="81"/>
            <rFont val="Meiryo UI"/>
            <family val="3"/>
            <charset val="128"/>
          </rPr>
          <t xml:space="preserve">PassiveAbilityTypes.csに記述するコード。
①この列をコピーする。
②PassiveAbilityTypes.csに貼り付ける。
③文字列「\n」を改行コード「\r\n」に置換する。
④ドキュメントの整形を行う。
</t>
        </r>
      </text>
    </comment>
  </commentList>
</comments>
</file>

<file path=xl/comments3.xml><?xml version="1.0" encoding="utf-8"?>
<comments xmlns="http://schemas.openxmlformats.org/spreadsheetml/2006/main">
  <authors>
    <author>作成者</author>
  </authors>
  <commentList>
    <comment ref="F1" authorId="0" shapeId="0">
      <text>
        <r>
          <rPr>
            <sz val="10"/>
            <color theme="1"/>
            <rFont val="Meiryo UI"/>
            <family val="3"/>
            <charset val="128"/>
          </rPr>
          <t>同じ内部IDを持つパッシブは、それらの中から1つしか装着することができなくなる。
速度パッシブと同じ仕組み。</t>
        </r>
      </text>
    </comment>
    <comment ref="G1" authorId="0" shapeId="0">
      <text>
        <r>
          <rPr>
            <sz val="9"/>
            <color indexed="81"/>
            <rFont val="Meiryo UI"/>
            <family val="3"/>
            <charset val="128"/>
          </rPr>
          <t>ゲーム中では明記させない細かい仕様。
Wikiページに記述する。</t>
        </r>
      </text>
    </comment>
    <comment ref="H1" authorId="0" shapeId="0">
      <text>
        <r>
          <rPr>
            <sz val="10"/>
            <color theme="1"/>
            <rFont val="Meiryo UI"/>
            <family val="3"/>
            <charset val="128"/>
          </rPr>
          <t>StaticInfoに記述するデータ。
①この列をコピーする。
②StaticInfoのPassiveListに貼り付ける。
③ドキュメントの整形を行う。</t>
        </r>
      </text>
    </comment>
    <comment ref="I1" authorId="0" shapeId="0">
      <text>
        <r>
          <rPr>
            <sz val="9"/>
            <color indexed="81"/>
            <rFont val="Meiryo UI"/>
            <family val="3"/>
            <charset val="128"/>
          </rPr>
          <t>Localizeに記述するデータ。
①この列をコピーする。
②LocalizeのPassiveDescに貼り付ける。
③ドキュメントの整形を行う。
④「\n」を改行コードに置換する。</t>
        </r>
      </text>
    </comment>
    <comment ref="J1" authorId="0" shapeId="0">
      <text>
        <r>
          <rPr>
            <sz val="9"/>
            <color indexed="81"/>
            <rFont val="Meiryo UI"/>
            <family val="3"/>
            <charset val="128"/>
          </rPr>
          <t>GitHubのWikiページに記載する一覧情報。
①この列をコピーする。
②GitHubのWikiページに貼り付ける。</t>
        </r>
      </text>
    </comment>
    <comment ref="K1" authorId="0" shapeId="0">
      <text>
        <r>
          <rPr>
            <sz val="9"/>
            <color indexed="81"/>
            <rFont val="Meiryo UI"/>
            <family val="3"/>
            <charset val="128"/>
          </rPr>
          <t xml:space="preserve">PassiveAbilityResultOnly.csに記述するコード。
①この列をコピーする。
②PassiveAbilityResultOnly.csに貼り付ける。
③文字列「\n」を改行コード「\r\n」に置換する。
④ドキュメントの整形を行う。
</t>
        </r>
      </text>
    </comment>
  </commentList>
</comments>
</file>

<file path=xl/comments4.xml><?xml version="1.0" encoding="utf-8"?>
<comments xmlns="http://schemas.openxmlformats.org/spreadsheetml/2006/main">
  <authors>
    <author>作成者</author>
  </authors>
  <commentList>
    <comment ref="X1" authorId="0" shapeId="0">
      <text>
        <r>
          <rPr>
            <sz val="10"/>
            <color theme="1"/>
            <rFont val="Meiryo UI"/>
            <family val="3"/>
            <charset val="128"/>
          </rPr>
          <t>StaticInfoに記述するデータ。
①この列をコピーする。
②StaticInfoのEquipPageに貼り付ける。
③ドキュメントの整形を行う。</t>
        </r>
      </text>
    </comment>
    <comment ref="Y1" authorId="0" shapeId="0">
      <text>
        <r>
          <rPr>
            <sz val="9"/>
            <color indexed="81"/>
            <rFont val="Meiryo UI"/>
            <family val="3"/>
            <charset val="128"/>
          </rPr>
          <t>Localizeに記述するデータ。
①この列をコピーする。
②LocalizeのBooksに貼り付ける。
③ドキュメントの整形を行う。</t>
        </r>
      </text>
    </comment>
    <comment ref="Z1" authorId="0" shapeId="0">
      <text>
        <r>
          <rPr>
            <sz val="9"/>
            <color indexed="81"/>
            <rFont val="Meiryo UI"/>
            <family val="3"/>
            <charset val="128"/>
          </rPr>
          <t>GitHubのWikiページに記載する一覧情報。
①この列をコピーする。
②GitHubのWikiページに貼り付ける。</t>
        </r>
      </text>
    </comment>
  </commentList>
</comments>
</file>

<file path=xl/sharedStrings.xml><?xml version="1.0" encoding="utf-8"?>
<sst xmlns="http://schemas.openxmlformats.org/spreadsheetml/2006/main" count="747" uniqueCount="385">
  <si>
    <t>ID</t>
    <phoneticPr fontId="2"/>
  </si>
  <si>
    <t>概要</t>
    <rPh sb="0" eb="2">
      <t>ガイヨウ</t>
    </rPh>
    <phoneticPr fontId="2"/>
  </si>
  <si>
    <t>内部ID</t>
    <rPh sb="0" eb="2">
      <t>ナイブ</t>
    </rPh>
    <phoneticPr fontId="2"/>
  </si>
  <si>
    <t>レアリティ</t>
    <phoneticPr fontId="2"/>
  </si>
  <si>
    <t>範囲</t>
    <rPh sb="0" eb="2">
      <t>ハンイ</t>
    </rPh>
    <phoneticPr fontId="2"/>
  </si>
  <si>
    <t>コスト</t>
    <phoneticPr fontId="2"/>
  </si>
  <si>
    <t>Rain Dance</t>
    <phoneticPr fontId="2"/>
  </si>
  <si>
    <t>RainDance</t>
    <phoneticPr fontId="2"/>
  </si>
  <si>
    <t>あまごい</t>
    <phoneticPr fontId="2"/>
  </si>
  <si>
    <t>Unique</t>
    <phoneticPr fontId="2"/>
  </si>
  <si>
    <t>ダイス1</t>
    <phoneticPr fontId="2"/>
  </si>
  <si>
    <t>ダイス2</t>
    <phoneticPr fontId="2"/>
  </si>
  <si>
    <t>ダイス3</t>
    <phoneticPr fontId="2"/>
  </si>
  <si>
    <t>rain5all</t>
    <phoneticPr fontId="2"/>
  </si>
  <si>
    <t>都市疾病</t>
    <rPh sb="0" eb="4">
      <t>トシシッペイ</t>
    </rPh>
    <phoneticPr fontId="2"/>
  </si>
  <si>
    <t>種類</t>
    <rPh sb="0" eb="2">
      <t>シュルイ</t>
    </rPh>
    <phoneticPr fontId="2"/>
  </si>
  <si>
    <t>防御</t>
    <rPh sb="0" eb="2">
      <t>ボウギョ</t>
    </rPh>
    <phoneticPr fontId="2"/>
  </si>
  <si>
    <t>ダイス効果</t>
    <rPh sb="3" eb="5">
      <t>コウカ</t>
    </rPh>
    <phoneticPr fontId="2"/>
  </si>
  <si>
    <t>最小</t>
    <rPh sb="0" eb="2">
      <t>サイショウ</t>
    </rPh>
    <phoneticPr fontId="2"/>
  </si>
  <si>
    <t>最大</t>
    <rPh sb="0" eb="2">
      <t>サイダイ</t>
    </rPh>
    <phoneticPr fontId="2"/>
  </si>
  <si>
    <t>エフェクト</t>
    <phoneticPr fontId="2"/>
  </si>
  <si>
    <t>チャプター</t>
    <phoneticPr fontId="2"/>
  </si>
  <si>
    <t>芸術</t>
    <rPh sb="0" eb="2">
      <t>ゲイジュツ</t>
    </rPh>
    <phoneticPr fontId="2"/>
  </si>
  <si>
    <t>値</t>
    <rPh sb="0" eb="1">
      <t>アタイ</t>
    </rPh>
    <phoneticPr fontId="2"/>
  </si>
  <si>
    <t>普及</t>
    <rPh sb="0" eb="2">
      <t>フキュウ</t>
    </rPh>
    <phoneticPr fontId="2"/>
  </si>
  <si>
    <t>限定</t>
    <rPh sb="0" eb="2">
      <t>ゲンテイ</t>
    </rPh>
    <phoneticPr fontId="2"/>
  </si>
  <si>
    <t>高級</t>
    <rPh sb="0" eb="2">
      <t>コウキュウ</t>
    </rPh>
    <phoneticPr fontId="2"/>
  </si>
  <si>
    <t>Common</t>
    <phoneticPr fontId="2"/>
  </si>
  <si>
    <t>Uncommon</t>
    <phoneticPr fontId="2"/>
  </si>
  <si>
    <t>Rare</t>
    <phoneticPr fontId="2"/>
  </si>
  <si>
    <t>遠距離</t>
    <rPh sb="0" eb="3">
      <t>エンキョリ</t>
    </rPh>
    <phoneticPr fontId="2"/>
  </si>
  <si>
    <t>Near</t>
    <phoneticPr fontId="2"/>
  </si>
  <si>
    <t>Far</t>
    <phoneticPr fontId="2"/>
  </si>
  <si>
    <t>FarArea</t>
    <phoneticPr fontId="2"/>
  </si>
  <si>
    <t>FarAreaEach</t>
    <phoneticPr fontId="2"/>
  </si>
  <si>
    <t>近接</t>
  </si>
  <si>
    <t>近接</t>
    <phoneticPr fontId="2"/>
  </si>
  <si>
    <t>広域</t>
    <rPh sb="0" eb="2">
      <t>コウイキ</t>
    </rPh>
    <phoneticPr fontId="2"/>
  </si>
  <si>
    <t>個別広域</t>
    <rPh sb="0" eb="2">
      <t>コベツ</t>
    </rPh>
    <rPh sb="2" eb="4">
      <t>コウイキ</t>
    </rPh>
    <phoneticPr fontId="2"/>
  </si>
  <si>
    <t>あらぬ噂</t>
    <rPh sb="3" eb="4">
      <t>ウワサ</t>
    </rPh>
    <phoneticPr fontId="2"/>
  </si>
  <si>
    <t>都市怪談</t>
    <rPh sb="0" eb="4">
      <t>トシカイダン</t>
    </rPh>
    <phoneticPr fontId="2"/>
  </si>
  <si>
    <t>都市伝説</t>
    <rPh sb="0" eb="4">
      <t>トシデンセツ</t>
    </rPh>
    <phoneticPr fontId="2"/>
  </si>
  <si>
    <t>都市悪夢</t>
    <rPh sb="0" eb="4">
      <t>トシアクム</t>
    </rPh>
    <phoneticPr fontId="2"/>
  </si>
  <si>
    <t>都市の星</t>
    <rPh sb="0" eb="2">
      <t>トシ</t>
    </rPh>
    <rPh sb="3" eb="4">
      <t>ホシ</t>
    </rPh>
    <phoneticPr fontId="2"/>
  </si>
  <si>
    <t>不純物</t>
    <rPh sb="0" eb="3">
      <t>フジュンブツ</t>
    </rPh>
    <phoneticPr fontId="2"/>
  </si>
  <si>
    <t>ダイス種類</t>
    <rPh sb="3" eb="5">
      <t>シュルイ</t>
    </rPh>
    <phoneticPr fontId="2"/>
  </si>
  <si>
    <t>斬撃</t>
    <rPh sb="0" eb="2">
      <t>ザンゲキ</t>
    </rPh>
    <phoneticPr fontId="2"/>
  </si>
  <si>
    <t>貫通</t>
    <rPh sb="0" eb="2">
      <t>カンツウ</t>
    </rPh>
    <phoneticPr fontId="2"/>
  </si>
  <si>
    <t>打撃</t>
    <rPh sb="0" eb="2">
      <t>ダゲキ</t>
    </rPh>
    <phoneticPr fontId="2"/>
  </si>
  <si>
    <t>回避</t>
    <rPh sb="0" eb="2">
      <t>カイヒ</t>
    </rPh>
    <phoneticPr fontId="2"/>
  </si>
  <si>
    <t>Def</t>
    <phoneticPr fontId="2"/>
  </si>
  <si>
    <t>Atk</t>
    <phoneticPr fontId="2"/>
  </si>
  <si>
    <t>値</t>
    <phoneticPr fontId="2"/>
  </si>
  <si>
    <t>攻撃</t>
    <rPh sb="0" eb="2">
      <t>コウゲキ</t>
    </rPh>
    <phoneticPr fontId="2"/>
  </si>
  <si>
    <t>反撃</t>
    <rPh sb="0" eb="2">
      <t>ハンゲキ</t>
    </rPh>
    <phoneticPr fontId="2"/>
  </si>
  <si>
    <t>Standby</t>
    <phoneticPr fontId="2"/>
  </si>
  <si>
    <t>ダイス詳細</t>
    <rPh sb="3" eb="5">
      <t>ショウサイ</t>
    </rPh>
    <phoneticPr fontId="2"/>
  </si>
  <si>
    <t>Slash</t>
    <phoneticPr fontId="2"/>
  </si>
  <si>
    <t>Penetrate</t>
    <phoneticPr fontId="2"/>
  </si>
  <si>
    <t>Hit</t>
    <phoneticPr fontId="2"/>
  </si>
  <si>
    <t>Guard</t>
    <phoneticPr fontId="2"/>
  </si>
  <si>
    <t>Evasion</t>
    <phoneticPr fontId="2"/>
  </si>
  <si>
    <t>詳細</t>
    <rPh sb="0" eb="2">
      <t>ショウサイ</t>
    </rPh>
    <phoneticPr fontId="2"/>
  </si>
  <si>
    <t>G</t>
    <phoneticPr fontId="2"/>
  </si>
  <si>
    <t>E</t>
    <phoneticPr fontId="2"/>
  </si>
  <si>
    <t>H</t>
    <phoneticPr fontId="2"/>
  </si>
  <si>
    <t>Z</t>
    <phoneticPr fontId="2"/>
  </si>
  <si>
    <t>J</t>
    <phoneticPr fontId="2"/>
  </si>
  <si>
    <t>ダイスアクション</t>
    <phoneticPr fontId="2"/>
  </si>
  <si>
    <t>アクション</t>
    <phoneticPr fontId="2"/>
  </si>
  <si>
    <t>ページ効果</t>
    <rPh sb="3" eb="5">
      <t>コウカ</t>
    </rPh>
    <phoneticPr fontId="2"/>
  </si>
  <si>
    <t>Sunny Day</t>
    <phoneticPr fontId="2"/>
  </si>
  <si>
    <t>にほんばれ</t>
    <phoneticPr fontId="2"/>
  </si>
  <si>
    <t>SunnyDay</t>
    <phoneticPr fontId="2"/>
  </si>
  <si>
    <t>sunny5all</t>
    <phoneticPr fontId="2"/>
  </si>
  <si>
    <t>Hail</t>
    <phoneticPr fontId="2"/>
  </si>
  <si>
    <t>あられ</t>
    <phoneticPr fontId="2"/>
  </si>
  <si>
    <t>hail5all</t>
    <phoneticPr fontId="2"/>
  </si>
  <si>
    <t>energy1pw</t>
    <phoneticPr fontId="2"/>
  </si>
  <si>
    <t>damage2pw</t>
    <phoneticPr fontId="2"/>
  </si>
  <si>
    <t>レアリティ</t>
    <phoneticPr fontId="2"/>
  </si>
  <si>
    <t>Eevee</t>
    <phoneticPr fontId="2"/>
  </si>
  <si>
    <t>イーブイのページ</t>
    <phoneticPr fontId="2"/>
  </si>
  <si>
    <t>ペリッパーのページ</t>
    <phoneticPr fontId="2"/>
  </si>
  <si>
    <t>体力</t>
    <rPh sb="0" eb="2">
      <t>タイリョク</t>
    </rPh>
    <phoneticPr fontId="2"/>
  </si>
  <si>
    <t>属性耐性</t>
    <rPh sb="0" eb="4">
      <t>ゾクセイタイセイ</t>
    </rPh>
    <phoneticPr fontId="2"/>
  </si>
  <si>
    <t>脆弱</t>
    <rPh sb="0" eb="2">
      <t>ゼイジャク</t>
    </rPh>
    <phoneticPr fontId="2"/>
  </si>
  <si>
    <t>弱点</t>
    <rPh sb="0" eb="2">
      <t>ジャクテン</t>
    </rPh>
    <phoneticPr fontId="2"/>
  </si>
  <si>
    <t>普通</t>
    <rPh sb="0" eb="2">
      <t>フツウ</t>
    </rPh>
    <phoneticPr fontId="2"/>
  </si>
  <si>
    <t>耐性</t>
    <rPh sb="0" eb="2">
      <t>タイセイ</t>
    </rPh>
    <phoneticPr fontId="2"/>
  </si>
  <si>
    <t>免疫</t>
    <rPh sb="0" eb="2">
      <t>メンエキ</t>
    </rPh>
    <phoneticPr fontId="2"/>
  </si>
  <si>
    <t>抵抗</t>
    <rPh sb="0" eb="2">
      <t>テイコウ</t>
    </rPh>
    <phoneticPr fontId="2"/>
  </si>
  <si>
    <t>Weak</t>
    <phoneticPr fontId="2"/>
  </si>
  <si>
    <t>Vulnerable</t>
    <phoneticPr fontId="2"/>
  </si>
  <si>
    <t>Normal</t>
    <phoneticPr fontId="2"/>
  </si>
  <si>
    <t>Endure</t>
    <phoneticPr fontId="2"/>
  </si>
  <si>
    <t>Resist</t>
    <phoneticPr fontId="2"/>
  </si>
  <si>
    <t>Immune</t>
    <phoneticPr fontId="2"/>
  </si>
  <si>
    <t>true</t>
  </si>
  <si>
    <t>true</t>
    <phoneticPr fontId="2"/>
  </si>
  <si>
    <t>false</t>
    <phoneticPr fontId="2"/>
  </si>
  <si>
    <t>ブール値</t>
    <rPh sb="3" eb="4">
      <t>ネ</t>
    </rPh>
    <phoneticPr fontId="2"/>
  </si>
  <si>
    <t>true</t>
    <phoneticPr fontId="2"/>
  </si>
  <si>
    <t>アイコン名</t>
    <rPh sb="4" eb="5">
      <t>メイ</t>
    </rPh>
    <phoneticPr fontId="2"/>
  </si>
  <si>
    <t>Pokemon</t>
  </si>
  <si>
    <t>Pokemon</t>
    <phoneticPr fontId="2"/>
  </si>
  <si>
    <t>ステージID</t>
    <phoneticPr fontId="2"/>
  </si>
  <si>
    <t>レアリティ</t>
    <phoneticPr fontId="2"/>
  </si>
  <si>
    <t>KetherLibrarian</t>
  </si>
  <si>
    <t>KetherLibrarian</t>
    <phoneticPr fontId="2"/>
  </si>
  <si>
    <t>パッシブ1(タイプ系)</t>
    <rPh sb="9" eb="10">
      <t>ケイ</t>
    </rPh>
    <phoneticPr fontId="2"/>
  </si>
  <si>
    <t>パッシブ2(特性1)</t>
    <rPh sb="6" eb="8">
      <t>トクセイ</t>
    </rPh>
    <phoneticPr fontId="2"/>
  </si>
  <si>
    <t>パッシブ3(特性2)</t>
    <rPh sb="6" eb="8">
      <t>トクセイ</t>
    </rPh>
    <phoneticPr fontId="2"/>
  </si>
  <si>
    <t>パッシブ4(隠れ特性)</t>
    <rPh sb="6" eb="7">
      <t>カク</t>
    </rPh>
    <rPh sb="8" eb="10">
      <t>トクセイ</t>
    </rPh>
    <phoneticPr fontId="2"/>
  </si>
  <si>
    <t>StaticInfo</t>
  </si>
  <si>
    <t>StaticInfo</t>
    <phoneticPr fontId="2"/>
  </si>
  <si>
    <t>Localize</t>
  </si>
  <si>
    <t>Localize</t>
    <phoneticPr fontId="2"/>
  </si>
  <si>
    <t>にげあし</t>
  </si>
  <si>
    <t>てきおうりょく</t>
  </si>
  <si>
    <t>きけんよち</t>
  </si>
  <si>
    <t>ちょすい</t>
    <phoneticPr fontId="2"/>
  </si>
  <si>
    <t>うるおいボディ</t>
  </si>
  <si>
    <t>うるおいボディ</t>
    <phoneticPr fontId="2"/>
  </si>
  <si>
    <t>メロメロボディ</t>
  </si>
  <si>
    <t>メロメロボディ</t>
    <phoneticPr fontId="2"/>
  </si>
  <si>
    <t>フェアリースキン</t>
  </si>
  <si>
    <t>フェアリースキン</t>
    <phoneticPr fontId="2"/>
  </si>
  <si>
    <t>リーフガード</t>
  </si>
  <si>
    <t>リーフガード</t>
    <phoneticPr fontId="2"/>
  </si>
  <si>
    <t>ようりょくそ</t>
  </si>
  <si>
    <t>ようりょくそ</t>
    <phoneticPr fontId="2"/>
  </si>
  <si>
    <t>ゆきがくれ</t>
  </si>
  <si>
    <t>ゆきがくれ</t>
    <phoneticPr fontId="2"/>
  </si>
  <si>
    <t>アイスボディ</t>
  </si>
  <si>
    <t>アイスボディ</t>
    <phoneticPr fontId="2"/>
  </si>
  <si>
    <t>するどいめ</t>
  </si>
  <si>
    <t>するどいめ</t>
    <phoneticPr fontId="2"/>
  </si>
  <si>
    <t>あめうけざら</t>
  </si>
  <si>
    <t>あめうけざら</t>
    <phoneticPr fontId="2"/>
  </si>
  <si>
    <t>あめふらし</t>
  </si>
  <si>
    <t>あめふらし</t>
    <phoneticPr fontId="2"/>
  </si>
  <si>
    <t>補足概要</t>
    <rPh sb="0" eb="4">
      <t>ホソクガイヨウ</t>
    </rPh>
    <phoneticPr fontId="2"/>
  </si>
  <si>
    <t>ノーマルタイプ</t>
  </si>
  <si>
    <t>シンクロ</t>
    <phoneticPr fontId="2"/>
  </si>
  <si>
    <t>マジックミラー</t>
    <phoneticPr fontId="2"/>
  </si>
  <si>
    <t>せいしんりょく</t>
    <phoneticPr fontId="2"/>
  </si>
  <si>
    <t>ID</t>
    <phoneticPr fontId="2"/>
  </si>
  <si>
    <t>レアリティ</t>
    <phoneticPr fontId="2"/>
  </si>
  <si>
    <t>コスト</t>
    <phoneticPr fontId="2"/>
  </si>
  <si>
    <t>シンクロ</t>
    <phoneticPr fontId="2"/>
  </si>
  <si>
    <t>※自分自身や味方からのバトルページでは効果が発揮しない。</t>
    <phoneticPr fontId="2"/>
  </si>
  <si>
    <t>マジックミラー</t>
    <phoneticPr fontId="2"/>
  </si>
  <si>
    <t>せいしんりょく</t>
    <phoneticPr fontId="2"/>
  </si>
  <si>
    <t>にげあし</t>
    <phoneticPr fontId="2"/>
  </si>
  <si>
    <t>てきおうりょく</t>
    <phoneticPr fontId="2"/>
  </si>
  <si>
    <t>きけんよち</t>
    <phoneticPr fontId="2"/>
  </si>
  <si>
    <t>もらいび</t>
    <phoneticPr fontId="2"/>
  </si>
  <si>
    <t>こんじょう</t>
    <phoneticPr fontId="2"/>
  </si>
  <si>
    <t>ちくでん</t>
    <phoneticPr fontId="2"/>
  </si>
  <si>
    <t>はやあし</t>
    <phoneticPr fontId="2"/>
  </si>
  <si>
    <t>内部名</t>
    <rPh sb="0" eb="3">
      <t>ナイブメイ</t>
    </rPh>
    <phoneticPr fontId="2"/>
  </si>
  <si>
    <t>混乱耐性</t>
    <rPh sb="0" eb="2">
      <t>コンラン</t>
    </rPh>
    <rPh sb="2" eb="4">
      <t>タイセイ</t>
    </rPh>
    <phoneticPr fontId="2"/>
  </si>
  <si>
    <t>最大速度</t>
    <rPh sb="0" eb="2">
      <t>サイダイ</t>
    </rPh>
    <phoneticPr fontId="2"/>
  </si>
  <si>
    <t>斬撃耐性</t>
    <rPh sb="0" eb="2">
      <t>ザンゲキ</t>
    </rPh>
    <phoneticPr fontId="2"/>
  </si>
  <si>
    <t>打撃耐性</t>
    <rPh sb="0" eb="2">
      <t>ダゲキ</t>
    </rPh>
    <phoneticPr fontId="2"/>
  </si>
  <si>
    <t>貫通耐性</t>
    <rPh sb="0" eb="2">
      <t>カンツウ</t>
    </rPh>
    <phoneticPr fontId="2"/>
  </si>
  <si>
    <t>斬撃混乱耐性</t>
    <rPh sb="0" eb="2">
      <t>ザンゲキ</t>
    </rPh>
    <rPh sb="2" eb="6">
      <t>コンランタイセイ</t>
    </rPh>
    <phoneticPr fontId="2"/>
  </si>
  <si>
    <t>貫通混乱耐性</t>
    <rPh sb="0" eb="2">
      <t>カンツウ</t>
    </rPh>
    <phoneticPr fontId="2"/>
  </si>
  <si>
    <t>打撃混乱耐性</t>
    <rPh sb="0" eb="2">
      <t>ダゲキ</t>
    </rPh>
    <phoneticPr fontId="2"/>
  </si>
  <si>
    <t>装着不可</t>
    <rPh sb="0" eb="2">
      <t>ソウチャク</t>
    </rPh>
    <rPh sb="2" eb="4">
      <t>フカ</t>
    </rPh>
    <phoneticPr fontId="2"/>
  </si>
  <si>
    <t>シャワーズのページ</t>
    <phoneticPr fontId="2"/>
  </si>
  <si>
    <t>サンダースのページ</t>
    <phoneticPr fontId="2"/>
  </si>
  <si>
    <t>ブースターのページ</t>
    <phoneticPr fontId="2"/>
  </si>
  <si>
    <t>エーフィのページ</t>
    <phoneticPr fontId="2"/>
  </si>
  <si>
    <t>ブラッキーのページ</t>
    <phoneticPr fontId="2"/>
  </si>
  <si>
    <t>キャモメのページ</t>
    <phoneticPr fontId="2"/>
  </si>
  <si>
    <t>リーフィアのページ</t>
    <phoneticPr fontId="2"/>
  </si>
  <si>
    <t>グレイシアのページ</t>
    <phoneticPr fontId="2"/>
  </si>
  <si>
    <t>ニンフィアのページ</t>
    <phoneticPr fontId="2"/>
  </si>
  <si>
    <t>StaticInfo</t>
    <phoneticPr fontId="2"/>
  </si>
  <si>
    <t>Localize</t>
    <phoneticPr fontId="2"/>
  </si>
  <si>
    <t>表示名</t>
    <rPh sb="0" eb="3">
      <t>ヒョウジメイ</t>
    </rPh>
    <phoneticPr fontId="2"/>
  </si>
  <si>
    <t>Vaporeon</t>
    <phoneticPr fontId="2"/>
  </si>
  <si>
    <t>Jolteon</t>
    <phoneticPr fontId="2"/>
  </si>
  <si>
    <t>Flareon</t>
    <phoneticPr fontId="2"/>
  </si>
  <si>
    <t>Espeon</t>
    <phoneticPr fontId="2"/>
  </si>
  <si>
    <t>Umbreon</t>
    <phoneticPr fontId="2"/>
  </si>
  <si>
    <t>Wingull</t>
    <phoneticPr fontId="2"/>
  </si>
  <si>
    <t>Pelipper</t>
    <phoneticPr fontId="2"/>
  </si>
  <si>
    <t>Leafeon</t>
    <phoneticPr fontId="2"/>
  </si>
  <si>
    <t>Glaceon</t>
    <phoneticPr fontId="2"/>
  </si>
  <si>
    <t>Sylveon</t>
    <phoneticPr fontId="2"/>
  </si>
  <si>
    <t>表示スキン名</t>
    <rPh sb="0" eb="2">
      <t>ヒョウジ</t>
    </rPh>
    <rPh sb="5" eb="6">
      <t>メイ</t>
    </rPh>
    <phoneticPr fontId="2"/>
  </si>
  <si>
    <t>ちょすい</t>
    <phoneticPr fontId="2"/>
  </si>
  <si>
    <t>うるおいボディ</t>
    <phoneticPr fontId="2"/>
  </si>
  <si>
    <t>ちくでん</t>
    <phoneticPr fontId="2"/>
  </si>
  <si>
    <t>はやあし</t>
    <phoneticPr fontId="2"/>
  </si>
  <si>
    <t>もらいび</t>
    <phoneticPr fontId="2"/>
  </si>
  <si>
    <t>こんじょう</t>
    <phoneticPr fontId="2"/>
  </si>
  <si>
    <t>シンクロ</t>
    <phoneticPr fontId="2"/>
  </si>
  <si>
    <t>最小速度</t>
    <phoneticPr fontId="2"/>
  </si>
  <si>
    <t>表示名</t>
    <rPh sb="0" eb="2">
      <t>ヒョウジ</t>
    </rPh>
    <rPh sb="2" eb="3">
      <t>メイ</t>
    </rPh>
    <phoneticPr fontId="2"/>
  </si>
  <si>
    <t>表示アートワーク名</t>
    <rPh sb="0" eb="2">
      <t>ヒョウジ</t>
    </rPh>
    <rPh sb="8" eb="9">
      <t>メイ</t>
    </rPh>
    <phoneticPr fontId="2"/>
  </si>
  <si>
    <t>ツンベアーのページ</t>
    <phoneticPr fontId="2"/>
  </si>
  <si>
    <t>Beartic</t>
    <phoneticPr fontId="2"/>
  </si>
  <si>
    <t>Cubchoo</t>
    <phoneticPr fontId="2"/>
  </si>
  <si>
    <t>ゆきがくれ</t>
    <phoneticPr fontId="2"/>
  </si>
  <si>
    <t>ゆきかき</t>
  </si>
  <si>
    <t>びびり</t>
  </si>
  <si>
    <t>すいすい</t>
  </si>
  <si>
    <t>※「○○タイプ」のパッシブは、速度系パッシブと同様に1種類しか使用することができない。</t>
    <rPh sb="15" eb="17">
      <t>ソクド</t>
    </rPh>
    <rPh sb="17" eb="18">
      <t>ケイ</t>
    </rPh>
    <rPh sb="23" eb="25">
      <t>ドウヨウ</t>
    </rPh>
    <rPh sb="27" eb="29">
      <t>シュルイ</t>
    </rPh>
    <rPh sb="31" eb="33">
      <t>シヨウ</t>
    </rPh>
    <phoneticPr fontId="2"/>
  </si>
  <si>
    <t>ゆきかき</t>
    <phoneticPr fontId="2"/>
  </si>
  <si>
    <t>びびり</t>
    <phoneticPr fontId="2"/>
  </si>
  <si>
    <t>すいすい</t>
    <phoneticPr fontId="2"/>
  </si>
  <si>
    <t>クマシュンのページ</t>
    <phoneticPr fontId="2"/>
  </si>
  <si>
    <t>※これらの状態異常そのものがキャラクターに付与されるのを防ぐ。</t>
    <phoneticPr fontId="2"/>
  </si>
  <si>
    <t>~~※ポケダン寄りの効果になっているのはここだけの話。~~</t>
    <phoneticPr fontId="2"/>
  </si>
  <si>
    <t>※性別関係なしに誰にでも状態を付与できる。
~~※内部データとして敵味方キャラクターの性別情報はあるけど、パッシブの効果として使うには不向きな設定値だったので採用しなかった。~~</t>
    <phoneticPr fontId="2"/>
  </si>
  <si>
    <t>Wiki</t>
    <phoneticPr fontId="2"/>
  </si>
  <si>
    <t>※自分自身や味方からのバトルページでは効果が発揮しない。</t>
    <phoneticPr fontId="2"/>
  </si>
  <si>
    <t>Wiki</t>
    <phoneticPr fontId="2"/>
  </si>
  <si>
    <t>タイプ</t>
    <phoneticPr fontId="2"/>
  </si>
  <si>
    <t>ノーマル</t>
  </si>
  <si>
    <t>ノーマル</t>
    <phoneticPr fontId="2"/>
  </si>
  <si>
    <t>ほのお</t>
    <phoneticPr fontId="2"/>
  </si>
  <si>
    <t>みず</t>
    <phoneticPr fontId="2"/>
  </si>
  <si>
    <t>でんき</t>
    <phoneticPr fontId="2"/>
  </si>
  <si>
    <t>くさ</t>
    <phoneticPr fontId="2"/>
  </si>
  <si>
    <t>こおり</t>
    <phoneticPr fontId="2"/>
  </si>
  <si>
    <t>かくとう</t>
    <phoneticPr fontId="2"/>
  </si>
  <si>
    <t>どく</t>
    <phoneticPr fontId="2"/>
  </si>
  <si>
    <t>じめん</t>
    <phoneticPr fontId="2"/>
  </si>
  <si>
    <t>ひこう</t>
    <phoneticPr fontId="2"/>
  </si>
  <si>
    <t>エスパー</t>
    <phoneticPr fontId="2"/>
  </si>
  <si>
    <t>むし</t>
    <phoneticPr fontId="2"/>
  </si>
  <si>
    <t>いわ</t>
    <phoneticPr fontId="2"/>
  </si>
  <si>
    <t>ゴースト</t>
    <phoneticPr fontId="2"/>
  </si>
  <si>
    <t>ドラゴン</t>
    <phoneticPr fontId="2"/>
  </si>
  <si>
    <t>あく</t>
    <phoneticPr fontId="2"/>
  </si>
  <si>
    <t>はがね</t>
    <phoneticPr fontId="2"/>
  </si>
  <si>
    <t>フェアリー</t>
    <phoneticPr fontId="2"/>
  </si>
  <si>
    <t>Fire</t>
    <phoneticPr fontId="2"/>
  </si>
  <si>
    <t>Water</t>
    <phoneticPr fontId="2"/>
  </si>
  <si>
    <t>Electric</t>
    <phoneticPr fontId="2"/>
  </si>
  <si>
    <t>Grass</t>
    <phoneticPr fontId="2"/>
  </si>
  <si>
    <t>Ice</t>
    <phoneticPr fontId="2"/>
  </si>
  <si>
    <t>Fighting</t>
    <phoneticPr fontId="2"/>
  </si>
  <si>
    <t>Poison</t>
    <phoneticPr fontId="2"/>
  </si>
  <si>
    <t>Ground</t>
    <phoneticPr fontId="2"/>
  </si>
  <si>
    <t>Flying</t>
    <phoneticPr fontId="2"/>
  </si>
  <si>
    <t>Psychic</t>
    <phoneticPr fontId="2"/>
  </si>
  <si>
    <t>Bug</t>
    <phoneticPr fontId="2"/>
  </si>
  <si>
    <t>Rock</t>
    <phoneticPr fontId="2"/>
  </si>
  <si>
    <t>Ghost</t>
    <phoneticPr fontId="2"/>
  </si>
  <si>
    <t>Dragon</t>
    <phoneticPr fontId="2"/>
  </si>
  <si>
    <t>Dark</t>
    <phoneticPr fontId="2"/>
  </si>
  <si>
    <t>Steel</t>
    <phoneticPr fontId="2"/>
  </si>
  <si>
    <t>Fairy</t>
    <phoneticPr fontId="2"/>
  </si>
  <si>
    <t>01</t>
    <phoneticPr fontId="2"/>
  </si>
  <si>
    <t>02</t>
    <phoneticPr fontId="2"/>
  </si>
  <si>
    <t>03</t>
  </si>
  <si>
    <t>04</t>
  </si>
  <si>
    <t>05</t>
  </si>
  <si>
    <t>06</t>
  </si>
  <si>
    <t>07</t>
  </si>
  <si>
    <t>08</t>
  </si>
  <si>
    <t>09</t>
  </si>
  <si>
    <t>10</t>
  </si>
  <si>
    <t>11</t>
  </si>
  <si>
    <t>12</t>
  </si>
  <si>
    <t>13</t>
  </si>
  <si>
    <t>14</t>
  </si>
  <si>
    <t>15</t>
  </si>
  <si>
    <t>16</t>
  </si>
  <si>
    <t>17</t>
  </si>
  <si>
    <t>18</t>
  </si>
  <si>
    <t>タイプ1</t>
    <phoneticPr fontId="2"/>
  </si>
  <si>
    <t>タイプ2</t>
  </si>
  <si>
    <t>ほのお</t>
    <phoneticPr fontId="2"/>
  </si>
  <si>
    <t>みず</t>
    <phoneticPr fontId="2"/>
  </si>
  <si>
    <t>みず</t>
    <phoneticPr fontId="2"/>
  </si>
  <si>
    <t>でんき</t>
    <phoneticPr fontId="2"/>
  </si>
  <si>
    <t>くさ</t>
    <phoneticPr fontId="2"/>
  </si>
  <si>
    <t>こおり</t>
    <phoneticPr fontId="2"/>
  </si>
  <si>
    <t>エスパー</t>
    <phoneticPr fontId="2"/>
  </si>
  <si>
    <t>フェアリー</t>
    <phoneticPr fontId="2"/>
  </si>
  <si>
    <t>ほのお</t>
  </si>
  <si>
    <t>みず</t>
  </si>
  <si>
    <t>でんき</t>
  </si>
  <si>
    <t>くさ</t>
  </si>
  <si>
    <t>こおり</t>
  </si>
  <si>
    <t>かくとう</t>
  </si>
  <si>
    <t>どく</t>
  </si>
  <si>
    <t>じめん</t>
  </si>
  <si>
    <t>ひこう</t>
  </si>
  <si>
    <t>エスパー</t>
  </si>
  <si>
    <t>むし</t>
  </si>
  <si>
    <t>いわ</t>
  </si>
  <si>
    <t>ゴースト</t>
  </si>
  <si>
    <t>ドラゴン</t>
  </si>
  <si>
    <t>あく</t>
  </si>
  <si>
    <t>はがね</t>
  </si>
  <si>
    <t>フェアリー</t>
  </si>
  <si>
    <t>技のタイプ</t>
    <rPh sb="0" eb="1">
      <t>ワザ</t>
    </rPh>
    <phoneticPr fontId="2"/>
  </si>
  <si>
    <t>防御側のタイプ</t>
    <rPh sb="0" eb="2">
      <t>ボウギョ</t>
    </rPh>
    <rPh sb="2" eb="3">
      <t>ガワ</t>
    </rPh>
    <phoneticPr fontId="2"/>
  </si>
  <si>
    <t>△</t>
    <phoneticPr fontId="2"/>
  </si>
  <si>
    <t>×</t>
    <phoneticPr fontId="2"/>
  </si>
  <si>
    <t>○</t>
    <phoneticPr fontId="2"/>
  </si>
  <si>
    <t>くさ</t>
    <phoneticPr fontId="2"/>
  </si>
  <si>
    <t>タイプ一致</t>
    <rPh sb="3" eb="5">
      <t>イッチ</t>
    </rPh>
    <phoneticPr fontId="2"/>
  </si>
  <si>
    <t>効果はバツグンだ！</t>
    <rPh sb="0" eb="2">
      <t>コウカ</t>
    </rPh>
    <phoneticPr fontId="2"/>
  </si>
  <si>
    <t>効果は今ひとつのようだ……</t>
    <phoneticPr fontId="2"/>
  </si>
  <si>
    <t>効果がないようだ…</t>
    <phoneticPr fontId="2"/>
  </si>
  <si>
    <t>ひこう</t>
    <phoneticPr fontId="2"/>
  </si>
  <si>
    <t>ノーマル</t>
    <phoneticPr fontId="2"/>
  </si>
  <si>
    <t>ダメージ・混乱ダメージ量+1</t>
    <rPh sb="5" eb="7">
      <t>コンラン</t>
    </rPh>
    <phoneticPr fontId="2"/>
  </si>
  <si>
    <t>ダメージ・混乱ダメージ量+1</t>
    <phoneticPr fontId="2"/>
  </si>
  <si>
    <t>ダメージ・混乱ダメージ量-1</t>
    <phoneticPr fontId="2"/>
  </si>
  <si>
    <t>ダメージ・混乱ダメージ量-2</t>
    <rPh sb="11" eb="12">
      <t>リョウ</t>
    </rPh>
    <phoneticPr fontId="2"/>
  </si>
  <si>
    <t>※攻撃ダイスのバトルページと攻撃キャラクターのタイプが同じ場合に効果が発揮する。
※リザルト表示(攻撃キャラクターがバトルダイスを使用した時にポップアップ表示される効果の一覧)に表示させるために使用するパッシブ。コアページに使用しない。</t>
    <rPh sb="1" eb="3">
      <t>コウゲキ</t>
    </rPh>
    <rPh sb="14" eb="16">
      <t>コウゲキ</t>
    </rPh>
    <rPh sb="27" eb="28">
      <t>オナ</t>
    </rPh>
    <rPh sb="29" eb="31">
      <t>バアイ</t>
    </rPh>
    <rPh sb="32" eb="34">
      <t>コウカ</t>
    </rPh>
    <rPh sb="35" eb="37">
      <t>ハッキ</t>
    </rPh>
    <rPh sb="49" eb="51">
      <t>コウゲキ</t>
    </rPh>
    <rPh sb="65" eb="67">
      <t>シヨウ</t>
    </rPh>
    <rPh sb="69" eb="70">
      <t>トキ</t>
    </rPh>
    <rPh sb="77" eb="79">
      <t>ヒョウジ</t>
    </rPh>
    <rPh sb="82" eb="84">
      <t>コウカ</t>
    </rPh>
    <rPh sb="85" eb="87">
      <t>イチラン</t>
    </rPh>
    <rPh sb="89" eb="91">
      <t>ヒョウジ</t>
    </rPh>
    <rPh sb="97" eb="99">
      <t>シヨウ</t>
    </rPh>
    <rPh sb="112" eb="114">
      <t>シヨウ</t>
    </rPh>
    <phoneticPr fontId="2"/>
  </si>
  <si>
    <t>※攻撃ダイスのバトルページのタイプが相手キャラクターの弱点タイプである場合に効果が発揮する。</t>
    <rPh sb="1" eb="3">
      <t>コウゲキ</t>
    </rPh>
    <rPh sb="18" eb="20">
      <t>アイテ</t>
    </rPh>
    <rPh sb="27" eb="29">
      <t>ジャクテン</t>
    </rPh>
    <rPh sb="35" eb="37">
      <t>バアイ</t>
    </rPh>
    <rPh sb="38" eb="40">
      <t>コウカ</t>
    </rPh>
    <rPh sb="41" eb="43">
      <t>ハッキ</t>
    </rPh>
    <phoneticPr fontId="2"/>
  </si>
  <si>
    <t>※攻撃ダイスのバトルページのタイプが相手キャラクターの半減タイプである場合に効果が発揮する。</t>
    <rPh sb="27" eb="29">
      <t>ハンゲン</t>
    </rPh>
    <phoneticPr fontId="2"/>
  </si>
  <si>
    <t>※攻撃ダイスのバトルページのタイプが相手キャラクターの無効タイプである場合に効果が発揮する。</t>
    <rPh sb="27" eb="29">
      <t>ムコウ</t>
    </rPh>
    <phoneticPr fontId="2"/>
  </si>
  <si>
    <t>行動不能・虚弱状態に対して免疫</t>
    <phoneticPr fontId="2"/>
  </si>
  <si>
    <t>自分の体力が50%以下なら、幕の開始時にクイック2を得て、25%の確率で行動不能</t>
    <phoneticPr fontId="2"/>
  </si>
  <si>
    <t>弱点や脆弱属性の攻撃を受けるとき、その相手のダイス威力を-1</t>
    <phoneticPr fontId="2"/>
  </si>
  <si>
    <t>状態異常のとき、虚弱状態の影響を受けず、攻撃ダイスの威力+1</t>
    <phoneticPr fontId="2"/>
  </si>
  <si>
    <t>XMLコメント</t>
    <phoneticPr fontId="2"/>
  </si>
  <si>
    <t>PassiveAbilityResultOnly</t>
    <phoneticPr fontId="2"/>
  </si>
  <si>
    <t>PassiveAbilityTypes</t>
    <phoneticPr fontId="2"/>
  </si>
  <si>
    <t>束縛状態の影響を受けない。幕の終了時に状態異常なら、次の幕にクイック1を得る</t>
    <phoneticPr fontId="2"/>
  </si>
  <si>
    <t>あめ状態のとき、幕の終了時に全ての状態異常を解除する</t>
    <phoneticPr fontId="2"/>
  </si>
  <si>
    <t>にほんばれ状態のとき、状態異常に対して免疫</t>
    <phoneticPr fontId="2"/>
  </si>
  <si>
    <t>にほんばれ状態のとき、幕の開始時にクイック2を得る</t>
    <phoneticPr fontId="2"/>
  </si>
  <si>
    <t>あられ状態のとき、幕の終了時にあられダメージを受けず、最大体力の1/16だけ体力が回復する(最大5)</t>
    <phoneticPr fontId="2"/>
  </si>
  <si>
    <t>マッチ相手の回避ダイスは威力の影響を受けない</t>
    <phoneticPr fontId="2"/>
  </si>
  <si>
    <t>あめ状態のとき、最大体力の1/16だけ体力が回復する(最大5)</t>
    <phoneticPr fontId="2"/>
  </si>
  <si>
    <t>1幕で虚弱状態を受けるたびに今回の舞台の間、幕の開始時にクイック1を得る(最大6)</t>
    <rPh sb="3" eb="5">
      <t>キョジャク</t>
    </rPh>
    <rPh sb="8" eb="9">
      <t>ウ</t>
    </rPh>
    <rPh sb="14" eb="16">
      <t>コンカイ</t>
    </rPh>
    <rPh sb="17" eb="19">
      <t>ブタイ</t>
    </rPh>
    <rPh sb="20" eb="21">
      <t>アイダ</t>
    </rPh>
    <rPh sb="22" eb="23">
      <t>マク</t>
    </rPh>
    <rPh sb="24" eb="27">
      <t>カイシジ</t>
    </rPh>
    <rPh sb="34" eb="35">
      <t>エ</t>
    </rPh>
    <rPh sb="37" eb="39">
      <t>サイダイ</t>
    </rPh>
    <phoneticPr fontId="2"/>
  </si>
  <si>
    <t>あめ状態のとき、幕の開始時にクイック2を得る</t>
    <phoneticPr fontId="2"/>
  </si>
  <si>
    <t>タイプ一致のとき、更に与えるダメージ・混乱ダメージ量+1</t>
    <rPh sb="3" eb="5">
      <t>イッチ</t>
    </rPh>
    <rPh sb="9" eb="10">
      <t>サラ</t>
    </rPh>
    <rPh sb="11" eb="12">
      <t>アタ</t>
    </rPh>
    <rPh sb="19" eb="21">
      <t>コンラン</t>
    </rPh>
    <rPh sb="25" eb="26">
      <t>リョウ</t>
    </rPh>
    <phoneticPr fontId="2"/>
  </si>
  <si>
    <r>
      <t xml:space="preserve">※火傷状態そのものはキャラクターに付与され、状態異常を受けていると判定されるが、火傷ダメージを受けない。
</t>
    </r>
    <r>
      <rPr>
        <sz val="10"/>
        <color rgb="FFFF0000"/>
        <rFont val="Meiryo UI"/>
        <family val="3"/>
        <charset val="128"/>
      </rPr>
      <t>※もらいび状態になるときの攻撃キャラクターは敵味方を問わない。</t>
    </r>
    <rPh sb="58" eb="60">
      <t>ジョウタイ</t>
    </rPh>
    <rPh sb="66" eb="68">
      <t>コウゲキ</t>
    </rPh>
    <rPh sb="75" eb="78">
      <t>テキミカタ</t>
    </rPh>
    <rPh sb="79" eb="80">
      <t>ト</t>
    </rPh>
    <phoneticPr fontId="2"/>
  </si>
  <si>
    <t>※虚弱状態そのものはキャラクターに付与され、状態異常を受けていると判定されるが、ダイスロール時に威力低下が発生しない。</t>
    <phoneticPr fontId="2"/>
  </si>
  <si>
    <r>
      <t xml:space="preserve">※麻痺状態そのものはキャラクターに付与され、麻痺異常を受けていると判定されるが、ダイスの弱体化が発生しない。
</t>
    </r>
    <r>
      <rPr>
        <sz val="10"/>
        <color rgb="FFFF0000"/>
        <rFont val="Meiryo UI"/>
        <family val="3"/>
        <charset val="128"/>
      </rPr>
      <t>※充電を得るときの攻撃キャラクターは敵味方を問わない。</t>
    </r>
    <rPh sb="1" eb="3">
      <t>マヒ</t>
    </rPh>
    <rPh sb="22" eb="24">
      <t>マヒ</t>
    </rPh>
    <rPh sb="44" eb="47">
      <t>ジャクタイカ</t>
    </rPh>
    <rPh sb="56" eb="58">
      <t>ジュウデン</t>
    </rPh>
    <rPh sb="59" eb="60">
      <t>エ</t>
    </rPh>
    <phoneticPr fontId="2"/>
  </si>
  <si>
    <t>敵からページで出血・麻痺・火傷が付与されたとき、相手にも同じ状態を付与</t>
    <phoneticPr fontId="2"/>
  </si>
  <si>
    <t>敵からページで付与される状態異常を無効化し、相手に跳ね返す</t>
    <phoneticPr fontId="2"/>
  </si>
  <si>
    <t>でんきタイプ付きページの攻撃で受けるダメージ・混乱ダメージ量-2。麻痺状態の影響を受けない。
また、でんきタイプ付きバトルページの攻撃を受けるか麻痺が付与されたとき、充電1を得る</t>
    <rPh sb="6" eb="7">
      <t>ツ</t>
    </rPh>
    <rPh sb="12" eb="14">
      <t>コウゲキ</t>
    </rPh>
    <rPh sb="15" eb="16">
      <t>ウ</t>
    </rPh>
    <rPh sb="23" eb="25">
      <t>コンラン</t>
    </rPh>
    <rPh sb="29" eb="30">
      <t>リョウ</t>
    </rPh>
    <rPh sb="56" eb="57">
      <t>ツ</t>
    </rPh>
    <rPh sb="65" eb="67">
      <t>コウゲキ</t>
    </rPh>
    <rPh sb="68" eb="69">
      <t>ウ</t>
    </rPh>
    <rPh sb="72" eb="74">
      <t>マヒ</t>
    </rPh>
    <rPh sb="75" eb="77">
      <t>フヨ</t>
    </rPh>
    <rPh sb="83" eb="85">
      <t>ジュウデン</t>
    </rPh>
    <rPh sb="87" eb="88">
      <t>エ</t>
    </rPh>
    <phoneticPr fontId="2"/>
  </si>
  <si>
    <t>みずタイプ付きページの攻撃を受けるとき、受けるダメージ・混乱ダメージ量が2減少し、体力を2回復する</t>
    <rPh sb="11" eb="13">
      <t>コウゲキ</t>
    </rPh>
    <rPh sb="20" eb="21">
      <t>ウ</t>
    </rPh>
    <rPh sb="28" eb="30">
      <t>コンラン</t>
    </rPh>
    <rPh sb="34" eb="35">
      <t>リョウ</t>
    </rPh>
    <rPh sb="37" eb="39">
      <t>ゲンショウ</t>
    </rPh>
    <rPh sb="41" eb="43">
      <t>タイリョク</t>
    </rPh>
    <phoneticPr fontId="2"/>
  </si>
  <si>
    <t>近接ページの攻撃を受けるとき、20%の確率で相手にメロメロを付与</t>
    <phoneticPr fontId="2"/>
  </si>
  <si>
    <t>幕の開始時、手元のページ1枚に「ノーマルタイプ」をランダムに付与。
ノーマルタイプ付きページ使用時、ページのタイプがフェアリータイプに変化し、ページの全攻撃ダイスに「[的中] 妖精1 付与」効果を追加</t>
    <rPh sb="41" eb="42">
      <t>ツ</t>
    </rPh>
    <rPh sb="46" eb="49">
      <t>シヨウジ</t>
    </rPh>
    <rPh sb="67" eb="69">
      <t>ヘンカ</t>
    </rPh>
    <rPh sb="75" eb="76">
      <t>ゼン</t>
    </rPh>
    <rPh sb="76" eb="78">
      <t>コウゲキ</t>
    </rPh>
    <rPh sb="84" eb="86">
      <t>テキチュウ</t>
    </rPh>
    <rPh sb="88" eb="90">
      <t>ヨウセイ</t>
    </rPh>
    <rPh sb="92" eb="94">
      <t>フヨ</t>
    </rPh>
    <rPh sb="95" eb="97">
      <t>コウカ</t>
    </rPh>
    <rPh sb="98" eb="100">
      <t>ツイカ</t>
    </rPh>
    <phoneticPr fontId="2"/>
  </si>
  <si>
    <t>※フェアリータイプを持つキャラクターがノーマルタイプ付きバトルページを使用した時、攻撃ダイスにタイプ一致の効果も乗る。
※ノーマルタイプを持つキャラクターがノーマルタイプ付きバトルページを使用した時、攻撃ダイスにタイプ一致の効果は乗らない。ただし、「[的中] 妖精1 付与」の効果は追加される。</t>
    <rPh sb="10" eb="11">
      <t>モ</t>
    </rPh>
    <rPh sb="26" eb="27">
      <t>ツ</t>
    </rPh>
    <rPh sb="35" eb="37">
      <t>シヨウ</t>
    </rPh>
    <rPh sb="39" eb="40">
      <t>トキ</t>
    </rPh>
    <rPh sb="41" eb="43">
      <t>コウゲキ</t>
    </rPh>
    <rPh sb="50" eb="52">
      <t>イッチ</t>
    </rPh>
    <rPh sb="53" eb="55">
      <t>コウカ</t>
    </rPh>
    <rPh sb="56" eb="57">
      <t>ノ</t>
    </rPh>
    <rPh sb="69" eb="70">
      <t>モ</t>
    </rPh>
    <rPh sb="85" eb="86">
      <t>ツ</t>
    </rPh>
    <rPh sb="94" eb="96">
      <t>シヨウ</t>
    </rPh>
    <rPh sb="98" eb="99">
      <t>トキ</t>
    </rPh>
    <rPh sb="100" eb="102">
      <t>コウゲキ</t>
    </rPh>
    <rPh sb="109" eb="111">
      <t>イッチ</t>
    </rPh>
    <rPh sb="112" eb="114">
      <t>コウカ</t>
    </rPh>
    <rPh sb="115" eb="116">
      <t>ノ</t>
    </rPh>
    <rPh sb="138" eb="140">
      <t>コウカ</t>
    </rPh>
    <rPh sb="141" eb="143">
      <t>ツイカ</t>
    </rPh>
    <phoneticPr fontId="2"/>
  </si>
  <si>
    <t>あられ状態のとき、20%の確率でページによるダメージを受けない。あられダメージを受けない</t>
    <phoneticPr fontId="2"/>
  </si>
  <si>
    <t>ほのおタイプ付きページの攻撃で受けるダメージ・混乱ダメージ量-2。火傷ダメージを受けない。
また、ほのおタイプ付きページの攻撃を受けるか火傷が付与されたとき、今回の舞台の間、ほのおタイプ付きページの攻撃ダイスの威力が1増加する「もらいび」状態になる</t>
    <rPh sb="40" eb="41">
      <t>ウ</t>
    </rPh>
    <rPh sb="55" eb="56">
      <t>ツ</t>
    </rPh>
    <rPh sb="61" eb="63">
      <t>コウゲキ</t>
    </rPh>
    <rPh sb="64" eb="65">
      <t>ウ</t>
    </rPh>
    <rPh sb="68" eb="70">
      <t>ヤケド</t>
    </rPh>
    <rPh sb="71" eb="73">
      <t>フヨ</t>
    </rPh>
    <rPh sb="93" eb="94">
      <t>ツ</t>
    </rPh>
    <phoneticPr fontId="2"/>
  </si>
  <si>
    <t>みずタイプ</t>
    <phoneticPr fontId="2"/>
  </si>
  <si>
    <t>でんきタイプ</t>
    <phoneticPr fontId="2"/>
  </si>
  <si>
    <t>ほのおタイプ</t>
    <phoneticPr fontId="2"/>
  </si>
  <si>
    <t>エスパータイプ</t>
    <phoneticPr fontId="2"/>
  </si>
  <si>
    <t>あくタイプ</t>
    <phoneticPr fontId="2"/>
  </si>
  <si>
    <t>みず/ひこうタイプ</t>
    <phoneticPr fontId="2"/>
  </si>
  <si>
    <t>くさタイプ</t>
    <phoneticPr fontId="2"/>
  </si>
  <si>
    <t>こおりタイプ</t>
    <phoneticPr fontId="2"/>
  </si>
  <si>
    <t>こおりタイプ</t>
    <phoneticPr fontId="2"/>
  </si>
  <si>
    <t>こおりタイプ</t>
    <phoneticPr fontId="2"/>
  </si>
  <si>
    <t>フェアリータイプ</t>
    <phoneticPr fontId="2"/>
  </si>
  <si>
    <t>あめ</t>
  </si>
  <si>
    <t>にほんばれ</t>
  </si>
  <si>
    <t>あられ</t>
  </si>
  <si>
    <t>もらいび</t>
  </si>
  <si>
    <t>メロメロ</t>
  </si>
  <si>
    <t>Rain</t>
  </si>
  <si>
    <t>Rain_Simple</t>
  </si>
  <si>
    <t>SunnyDay</t>
  </si>
  <si>
    <t>SunnyDay_Simple</t>
  </si>
  <si>
    <t>Hail</t>
  </si>
  <si>
    <t>FlashFire</t>
  </si>
  <si>
    <t>Infatuation</t>
  </si>
  <si>
    <t>幕の開始時、手札2枚にみずタイプをランダム付与。幕の終了時、数値が1減少</t>
    <phoneticPr fontId="2"/>
  </si>
  <si>
    <t>幕の開始時、タイプ付与されていない手元のページ2枚にほのおタイプをランダムに付与。
ほのおタイプ付きページで受けるダメージ・混乱ダメージ量+1
みずタイプ付きページで受けるダメージ・混乱ダメージ量-1
幕の終了時、数値が1減少する(最大5)</t>
    <rPh sb="48" eb="49">
      <t>ツ</t>
    </rPh>
    <rPh sb="62" eb="64">
      <t>コンラン</t>
    </rPh>
    <phoneticPr fontId="2"/>
  </si>
  <si>
    <t>幕の開始時、タイプ付与されていない手元のページ2枚にみずタイプをランダムに付与。
みずタイプ付きページで受けるダメージ・混乱ダメージ量+1
ほのおタイプ付きページで受けるダメージ・混乱ダメージ量-1
幕の終了時、数値が1減少する(最大5)</t>
    <rPh sb="9" eb="11">
      <t>フヨ</t>
    </rPh>
    <rPh sb="46" eb="47">
      <t>ツ</t>
    </rPh>
    <phoneticPr fontId="2"/>
  </si>
  <si>
    <t>幕の開始時、手札2枚にほのおタイプをランダム付与。幕の終了時、数値が1減少</t>
    <phoneticPr fontId="2"/>
  </si>
  <si>
    <t>幕の終了時、こおりタイプを持たないキャラクターは最大体力の1/16だけダメージを受ける(最大5ダメージ)
幕の終了時、数値が1減少する(最大5)</t>
    <phoneticPr fontId="2"/>
  </si>
  <si>
    <t>幕の開始時、50%の確率で行動不能状態になる。
この状態を付与したキャラクターが死亡した時、メロメロ状態が解除される</t>
    <phoneticPr fontId="2"/>
  </si>
  <si>
    <t>今回の舞台の間、ほのおタイプ付きページの攻撃ダイスの威力+1</t>
    <phoneticPr fontId="2"/>
  </si>
  <si>
    <t>舞台の開始時、全てのキャラクターにあめ5を付与</t>
    <phoneticPr fontId="2"/>
  </si>
  <si>
    <t>あられ状態のとき、幕の開始時にクイック2を得る</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</si>
</sst>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color theme="1"/>
      <name val="Meiryo UI"/>
      <family val="2"/>
      <charset val="128"/>
    </font>
    <font>
      <sz val="10"/>
      <color theme="1"/>
      <name val="Meiryo UI"/>
      <family val="2"/>
      <charset val="128"/>
    </font>
    <font>
      <sz val="6"/>
      <name val="Meiryo UI"/>
      <family val="2"/>
      <charset val="128"/>
    </font>
    <font>
      <b/>
      <sz val="9"/>
      <color indexed="81"/>
      <name val="Meiryo UI"/>
      <family val="3"/>
      <charset val="128"/>
    </font>
    <font>
      <sz val="9"/>
      <color indexed="81"/>
      <name val="Meiryo UI"/>
      <family val="3"/>
      <charset val="128"/>
    </font>
    <font>
      <sz val="10"/>
      <color theme="1"/>
      <name val="Meiryo UI"/>
      <family val="3"/>
      <charset val="128"/>
    </font>
    <font>
      <sz val="10"/>
      <color theme="1"/>
      <name val="Yu Gothic UI"/>
      <family val="3"/>
      <charset val="128"/>
    </font>
    <font>
      <sz val="10"/>
      <color rgb="FFFF0000"/>
      <name val="Meiryo UI"/>
      <family val="2"/>
      <charset val="128"/>
    </font>
    <font>
      <sz val="10"/>
      <color rgb="FFFF0000"/>
      <name val="Meiryo UI"/>
      <family val="3"/>
      <charset val="128"/>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38">
    <xf numFmtId="0" fontId="0" fillId="0" borderId="0" xfId="0">
      <alignment vertical="center"/>
    </xf>
    <xf numFmtId="0" fontId="0" fillId="0" borderId="0" xfId="1" applyNumberFormat="1" applyFont="1">
      <alignment vertical="center"/>
    </xf>
    <xf numFmtId="49" fontId="0" fillId="0" borderId="0" xfId="0" applyNumberFormat="1">
      <alignment vertical="center"/>
    </xf>
    <xf numFmtId="0" fontId="0" fillId="0" borderId="0" xfId="0" applyNumberFormat="1">
      <alignment vertical="center"/>
    </xf>
    <xf numFmtId="0" fontId="0" fillId="0" borderId="1" xfId="0" applyNumberFormat="1" applyBorder="1">
      <alignment vertical="center"/>
    </xf>
    <xf numFmtId="49" fontId="0" fillId="0" borderId="1" xfId="0" applyNumberFormat="1" applyBorder="1">
      <alignment vertical="center"/>
    </xf>
    <xf numFmtId="49" fontId="0" fillId="0" borderId="0" xfId="1" applyNumberFormat="1" applyFont="1" applyFill="1" applyBorder="1">
      <alignment vertical="center"/>
    </xf>
    <xf numFmtId="0" fontId="0" fillId="0" borderId="0" xfId="1" applyNumberFormat="1" applyFont="1" applyFill="1" applyBorder="1">
      <alignment vertical="center"/>
    </xf>
    <xf numFmtId="49" fontId="0" fillId="0" borderId="0" xfId="1" applyNumberFormat="1" applyFont="1" applyFill="1" applyBorder="1" applyAlignment="1">
      <alignment vertical="center" wrapText="1"/>
    </xf>
    <xf numFmtId="49" fontId="0" fillId="0" borderId="0" xfId="1" applyNumberFormat="1" applyFont="1" applyFill="1" applyBorder="1" applyAlignment="1">
      <alignment vertical="center"/>
    </xf>
    <xf numFmtId="0" fontId="0" fillId="0" borderId="0" xfId="1" applyNumberFormat="1" applyFont="1" applyFill="1" applyBorder="1" applyAlignment="1">
      <alignment vertical="center"/>
    </xf>
    <xf numFmtId="49" fontId="5" fillId="0" borderId="0" xfId="1" applyNumberFormat="1" applyFont="1" applyFill="1" applyBorder="1">
      <alignment vertical="center"/>
    </xf>
    <xf numFmtId="0" fontId="5" fillId="0" borderId="0" xfId="1" applyNumberFormat="1" applyFont="1" applyFill="1" applyBorder="1">
      <alignment vertical="center"/>
    </xf>
    <xf numFmtId="49" fontId="5" fillId="0" borderId="0" xfId="1" applyNumberFormat="1" applyFont="1" applyFill="1" applyBorder="1" applyAlignment="1">
      <alignment vertical="center" wrapText="1"/>
    </xf>
    <xf numFmtId="49" fontId="5" fillId="0" borderId="0" xfId="1" applyNumberFormat="1" applyFont="1" applyFill="1" applyBorder="1" applyAlignment="1">
      <alignment vertical="center"/>
    </xf>
    <xf numFmtId="0" fontId="5" fillId="0" borderId="0" xfId="1" applyNumberFormat="1" applyFont="1" applyFill="1" applyBorder="1" applyAlignme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Alignment="1">
      <alignment vertical="center" wrapText="1"/>
    </xf>
    <xf numFmtId="49" fontId="0" fillId="0" borderId="0" xfId="0" applyNumberFormat="1" applyAlignment="1">
      <alignment vertical="center" wrapText="1"/>
    </xf>
    <xf numFmtId="0" fontId="0" fillId="2" borderId="1" xfId="0" applyNumberFormat="1" applyFill="1" applyBorder="1" applyAlignment="1">
      <alignment vertical="center"/>
    </xf>
    <xf numFmtId="49" fontId="0" fillId="2" borderId="1" xfId="0" applyNumberFormat="1" applyFill="1" applyBorder="1" applyAlignment="1">
      <alignment vertical="center"/>
    </xf>
    <xf numFmtId="0" fontId="0" fillId="0" borderId="0" xfId="0" applyNumberFormat="1" applyAlignment="1">
      <alignment vertical="center"/>
    </xf>
    <xf numFmtId="0" fontId="0" fillId="0" borderId="0" xfId="1" applyNumberFormat="1" applyFont="1" applyFill="1" applyBorder="1" applyAlignment="1">
      <alignment vertical="center" wrapText="1"/>
    </xf>
    <xf numFmtId="0" fontId="5" fillId="0" borderId="0" xfId="1" applyNumberFormat="1" applyFont="1" applyFill="1" applyBorder="1" applyAlignment="1">
      <alignment vertical="center" wrapText="1"/>
    </xf>
    <xf numFmtId="0" fontId="0" fillId="0" borderId="0" xfId="1" applyNumberFormat="1" applyFont="1" applyBorder="1">
      <alignment vertical="center"/>
    </xf>
    <xf numFmtId="0" fontId="6" fillId="0" borderId="0" xfId="0" applyFont="1">
      <alignment vertical="center"/>
    </xf>
    <xf numFmtId="0" fontId="6" fillId="0" borderId="0" xfId="0" applyFont="1" applyAlignment="1">
      <alignment vertical="center" textRotation="255"/>
    </xf>
    <xf numFmtId="49" fontId="8" fillId="0" borderId="0" xfId="1" applyNumberFormat="1" applyFont="1" applyFill="1" applyBorder="1" applyAlignment="1">
      <alignment vertical="center" wrapText="1"/>
    </xf>
    <xf numFmtId="0" fontId="8" fillId="0" borderId="0" xfId="1" applyNumberFormat="1" applyFont="1" applyFill="1" applyBorder="1" applyAlignment="1">
      <alignment vertical="center"/>
    </xf>
    <xf numFmtId="0" fontId="0" fillId="0" borderId="0" xfId="0" applyNumberFormat="1" applyBorder="1">
      <alignment vertical="center"/>
    </xf>
    <xf numFmtId="0" fontId="0" fillId="0" borderId="0" xfId="0" applyNumberFormat="1" applyBorder="1" applyAlignment="1">
      <alignment vertical="center" wrapText="1"/>
    </xf>
    <xf numFmtId="0" fontId="0" fillId="0" borderId="0" xfId="0" applyNumberFormat="1" applyFont="1" applyBorder="1">
      <alignment vertical="center"/>
    </xf>
    <xf numFmtId="0" fontId="7" fillId="0" borderId="0" xfId="0" applyNumberFormat="1" applyFont="1" applyBorder="1" applyAlignment="1">
      <alignment vertical="center" wrapText="1"/>
    </xf>
    <xf numFmtId="0" fontId="0" fillId="2" borderId="1" xfId="0" applyNumberFormat="1" applyFill="1" applyBorder="1" applyAlignment="1">
      <alignment vertical="center"/>
    </xf>
    <xf numFmtId="49" fontId="0" fillId="2" borderId="1" xfId="0" applyNumberFormat="1" applyFill="1" applyBorder="1" applyAlignment="1">
      <alignment vertical="center"/>
    </xf>
    <xf numFmtId="0" fontId="6" fillId="0" borderId="0" xfId="0" applyFont="1">
      <alignment vertical="center"/>
    </xf>
    <xf numFmtId="0" fontId="6" fillId="0" borderId="0" xfId="0" applyFont="1" applyAlignment="1">
      <alignment vertical="center" textRotation="255"/>
    </xf>
  </cellXfs>
  <cellStyles count="2">
    <cellStyle name="パーセント" xfId="1" builtinId="5"/>
    <cellStyle name="標準" xfId="0" builtinId="0"/>
  </cellStyles>
  <dxfs count="73">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numFmt numFmtId="30" formatCode="@"/>
    </dxf>
    <dxf>
      <numFmt numFmtId="30" formatCode="@"/>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
      <alignment horizontal="general" vertical="center" textRotation="0" wrapText="1" indent="0" justifyLastLine="0" shrinkToFit="0" readingOrder="0"/>
    </dxf>
    <dxf>
      <numFmt numFmtId="0" formatCode="General"/>
    </dxf>
    <dxf>
      <numFmt numFmtId="0" formatCode="General"/>
    </dxf>
    <dxf>
      <numFmt numFmtId="0" formatCode="General"/>
      <alignment horizontal="general" vertical="center" textRotation="0" wrapText="0" indent="0" justifyLastLine="0" shrinkToFit="0" readingOrder="0"/>
    </dxf>
    <dxf>
      <numFmt numFmtId="0" formatCode="General"/>
    </dxf>
    <dxf>
      <numFmt numFmtId="0" formatCode="General"/>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30" formatCode="@"/>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30" formatCode="@"/>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dxf>
    <dxf>
      <font>
        <b val="0"/>
        <i val="0"/>
        <strike val="0"/>
        <condense val="0"/>
        <extend val="0"/>
        <outline val="0"/>
        <shadow val="0"/>
        <u val="none"/>
        <vertAlign val="baseline"/>
        <sz val="10"/>
        <color theme="1"/>
        <name val="Meiryo UI"/>
        <scheme val="none"/>
      </font>
      <numFmt numFmtId="30" formatCode="@"/>
      <fill>
        <patternFill patternType="none">
          <fgColor indexed="64"/>
          <bgColor indexed="65"/>
        </patternFill>
      </fill>
    </dxf>
    <dxf>
      <font>
        <b val="0"/>
        <i val="0"/>
        <strike val="0"/>
        <condense val="0"/>
        <extend val="0"/>
        <outline val="0"/>
        <shadow val="0"/>
        <u val="none"/>
        <vertAlign val="baseline"/>
        <sz val="10"/>
        <color theme="1"/>
        <name val="Meiryo U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30" formatCode="@"/>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Meiryo UI"/>
        <scheme val="none"/>
      </font>
      <numFmt numFmtId="30" formatCode="@"/>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Meiryo UI"/>
        <scheme val="none"/>
      </font>
      <numFmt numFmtId="30" formatCode="@"/>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dxf>
    <dxf>
      <font>
        <b val="0"/>
        <i val="0"/>
        <strike val="0"/>
        <condense val="0"/>
        <extend val="0"/>
        <outline val="0"/>
        <shadow val="0"/>
        <u val="none"/>
        <vertAlign val="baseline"/>
        <sz val="10"/>
        <color theme="1"/>
        <name val="Meiryo U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30" formatCode="@"/>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30" formatCode="@"/>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Meiryo UI"/>
        <scheme val="none"/>
      </font>
      <numFmt numFmtId="30" formatCode="@"/>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0"/>
        <color theme="1"/>
        <name val="Meiryo UI"/>
        <scheme val="none"/>
      </font>
      <numFmt numFmtId="0" formatCode="General"/>
      <fill>
        <patternFill patternType="none">
          <fgColor indexed="64"/>
          <bgColor indexed="65"/>
        </patternFill>
      </fill>
    </dxf>
    <dxf>
      <font>
        <b val="0"/>
        <i val="0"/>
        <strike val="0"/>
        <condense val="0"/>
        <extend val="0"/>
        <outline val="0"/>
        <shadow val="0"/>
        <u val="none"/>
        <vertAlign val="baseline"/>
        <sz val="10"/>
        <color theme="1"/>
        <name val="Meiryo UI"/>
        <scheme val="none"/>
      </font>
      <numFmt numFmtId="30" formatCode="@"/>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Meiryo UI"/>
        <scheme val="none"/>
      </font>
      <fill>
        <patternFill patternType="none">
          <fgColor indexed="64"/>
          <bgColor indexed="65"/>
        </patternFill>
      </fill>
      <alignment horizontal="general" vertical="center" textRotation="0" wrapText="0" indent="0" justifyLastLine="0" shrinkToFit="0" readingOrder="0"/>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0" name="パッシブテーブル" displayName="パッシブテーブル" ref="A1:K25" totalsRowShown="0" dataDxfId="71" headerRowBorderDxfId="72" tableBorderDxfId="70" totalsRowBorderDxfId="69" dataCellStyle="パーセント">
  <sortState ref="A2:J25">
    <sortCondition ref="B2:B25"/>
  </sortState>
  <tableColumns count="11">
    <tableColumn id="1" name="表示名" dataDxfId="68" dataCellStyle="パーセント"/>
    <tableColumn id="2" name="ID" dataDxfId="67" dataCellStyle="パーセント"/>
    <tableColumn id="3" name="概要" dataDxfId="66" dataCellStyle="パーセント"/>
    <tableColumn id="4" name="レアリティ" dataDxfId="65" dataCellStyle="パーセント"/>
    <tableColumn id="5" name="コスト" dataDxfId="64" dataCellStyle="パーセント"/>
    <tableColumn id="6" name="内部ID" dataDxfId="63" dataCellStyle="パーセント"/>
    <tableColumn id="7" name="補足概要" dataDxfId="62" dataCellStyle="パーセント"/>
    <tableColumn id="8" name="StaticInfo" dataDxfId="61" dataCellStyle="パーセント">
      <calculatedColumnFormula>"&lt;!--"&amp;パッシブテーブル[[#This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calculatedColumnFormula>
    </tableColumn>
    <tableColumn id="9" name="Localize" dataDxfId="60" dataCellStyle="パーセント">
      <calculatedColumnFormula>"&lt;PassiveDesc ID="""&amp;パッシブテーブル[[#This Row],[ID]]&amp;"""&gt;"&amp;
"&lt;Name&gt;"&amp;パッシブテーブル[[#This Row],[表示名]]&amp;"&lt;/Name&gt;"&amp;
"&lt;Desc&gt;"&amp;SUBSTITUTE(パッシブテーブル[[#This Row],[概要]],CHAR(10),"\n")&amp;"&lt;/Desc&gt;"&amp;
"&lt;/PassiveDesc&gt;"</calculatedColumnFormula>
    </tableColumn>
    <tableColumn id="11" name="Wiki" dataDxfId="59" dataCellStyle="パーセント">
      <calculatedColumnFormula>"|"&amp;パッシブテーブル[[#This Row],[表示名]]&amp;"|"&amp;パッシブテーブル[[#This Row],[コスト]]&amp;"|"&amp;SUBSTITUTE(パッシブテーブル[[#This Row],[概要]]&amp;IF(ISBLANK(パッシブテーブル[[#This Row],[補足概要]]),"","&lt;br&gt;"&amp;パッシブテーブル[[#This Row],[補足概要]]),CHAR(10),"&lt;br&gt;")&amp;"|"</calculatedColumnFormula>
    </tableColumn>
    <tableColumn id="10" name="XMLコメント" dataDxfId="58" dataCellStyle="パーセント"/>
  </tableColumns>
  <tableStyleInfo name="TableStyleLight14" showFirstColumn="0" showLastColumn="0" showRowStripes="1" showColumnStripes="0"/>
</table>
</file>

<file path=xl/tables/table10.xml><?xml version="1.0" encoding="utf-8"?>
<table xmlns="http://schemas.openxmlformats.org/spreadsheetml/2006/main" id="47" name="ダイス種類テーブル" displayName="ダイス種類テーブル" ref="A1:B4" totalsRowShown="0">
  <autoFilter ref="A1:B4">
    <filterColumn colId="0" hiddenButton="1"/>
    <filterColumn colId="1" hiddenButton="1"/>
  </autoFilter>
  <tableColumns count="2">
    <tableColumn id="1" name="ダイス種類"/>
    <tableColumn id="2" name="値"/>
  </tableColumns>
  <tableStyleInfo name="TableStyleLight9" showFirstColumn="0" showLastColumn="0" showRowStripes="1" showColumnStripes="0"/>
</table>
</file>

<file path=xl/tables/table11.xml><?xml version="1.0" encoding="utf-8"?>
<table xmlns="http://schemas.openxmlformats.org/spreadsheetml/2006/main" id="54" name="ダイス詳細テーブル" displayName="ダイス詳細テーブル" ref="A1:B6" totalsRowShown="0">
  <autoFilter ref="A1:B6">
    <filterColumn colId="0" hiddenButton="1"/>
    <filterColumn colId="1" hiddenButton="1"/>
  </autoFilter>
  <tableColumns count="2">
    <tableColumn id="1" name="ダイス詳細"/>
    <tableColumn id="3" name="値"/>
  </tableColumns>
  <tableStyleInfo name="TableStyleLight9" showFirstColumn="0" showLastColumn="0" showRowStripes="1" showColumnStripes="0"/>
</table>
</file>

<file path=xl/tables/table12.xml><?xml version="1.0" encoding="utf-8"?>
<table xmlns="http://schemas.openxmlformats.org/spreadsheetml/2006/main" id="61" name="ダイスアクションテーブル" displayName="ダイスアクションテーブル" ref="A1:B6" totalsRowShown="0">
  <autoFilter ref="A1:B6">
    <filterColumn colId="0" hiddenButton="1"/>
    <filterColumn colId="1" hiddenButton="1"/>
  </autoFilter>
  <tableColumns count="2">
    <tableColumn id="1" name="ダイスアクション"/>
    <tableColumn id="3" name="値"/>
  </tableColumns>
  <tableStyleInfo name="TableStyleLight9" showFirstColumn="0" showLastColumn="0" showRowStripes="1" showColumnStripes="0"/>
</table>
</file>

<file path=xl/tables/table13.xml><?xml version="1.0" encoding="utf-8"?>
<table xmlns="http://schemas.openxmlformats.org/spreadsheetml/2006/main" id="68" name="属性耐性テーブル" displayName="属性耐性テーブル" ref="A1:B7" totalsRowShown="0">
  <autoFilter ref="A1:B7">
    <filterColumn colId="0" hiddenButton="1"/>
    <filterColumn colId="1" hiddenButton="1"/>
  </autoFilter>
  <tableColumns count="2">
    <tableColumn id="1" name="属性耐性"/>
    <tableColumn id="3" name="値"/>
  </tableColumns>
  <tableStyleInfo name="TableStyleLight9" showFirstColumn="0" showLastColumn="0" showRowStripes="1" showColumnStripes="0"/>
</table>
</file>

<file path=xl/tables/table14.xml><?xml version="1.0" encoding="utf-8"?>
<table xmlns="http://schemas.openxmlformats.org/spreadsheetml/2006/main" id="75" name="ブール値テーブル" displayName="ブール値テーブル" ref="A1:A3" totalsRowShown="0">
  <autoFilter ref="A1:A3">
    <filterColumn colId="0" hiddenButton="1"/>
  </autoFilter>
  <tableColumns count="1">
    <tableColumn id="1" name="ブール値" dataDxfId="2"/>
  </tableColumns>
  <tableStyleInfo name="TableStyleLight9" showFirstColumn="0" showLastColumn="0" showRowStripes="1" showColumnStripes="0"/>
</table>
</file>

<file path=xl/tables/table15.xml><?xml version="1.0" encoding="utf-8"?>
<table xmlns="http://schemas.openxmlformats.org/spreadsheetml/2006/main" id="82" name="タイプテーブル" displayName="タイプテーブル" ref="A1:C19" totalsRowShown="0">
  <autoFilter ref="A1:C19">
    <filterColumn colId="0" hiddenButton="1"/>
    <filterColumn colId="1" hiddenButton="1"/>
    <filterColumn colId="2" hiddenButton="1"/>
  </autoFilter>
  <tableColumns count="3">
    <tableColumn id="1" name="タイプ"/>
    <tableColumn id="3" name="値"/>
    <tableColumn id="2" name="ID" dataDxfId="1"/>
  </tableColumns>
  <tableStyleInfo name="TableStyleLight9" showFirstColumn="0" showLastColumn="0" showRowStripes="1" showColumnStripes="0"/>
</table>
</file>

<file path=xl/tables/table2.xml><?xml version="1.0" encoding="utf-8"?>
<table xmlns="http://schemas.openxmlformats.org/spreadsheetml/2006/main" id="13" name="タイプ系パッシブテーブル" displayName="タイプ系パッシブテーブル" ref="A1:M11" totalsRowShown="0" dataDxfId="57" dataCellStyle="パーセント">
  <tableColumns count="13">
    <tableColumn id="1" name="表示名" dataDxfId="56" dataCellStyle="パーセント">
      <calculatedColumnFormula>タイプ系パッシブテーブル[[#This Row],[タイプ1]]&amp;IF(ISBLANK(タイプ系パッシブテーブル[[#This Row],[タイプ2]]),"","/"&amp;タイプ系パッシブテーブル[[#This Row],[タイプ2]])&amp;"タイプ"</calculatedColumnFormula>
    </tableColumn>
    <tableColumn id="2" name="ID" dataDxfId="55" dataCellStyle="パーセント">
      <calculatedColumnFormula>22700000+(VLOOKUP(タイプ系パッシブテーブル[[#This Row],[タイプ1]],タイプテーブル[],3,FALSE)*100)+(_xlfn.IFNA(VLOOKUP(タイプ系パッシブテーブル[[#This Row],[タイプ2]],タイプテーブル[],3,FALSE),0))</calculatedColumnFormula>
    </tableColumn>
    <tableColumn id="3" name="概要" dataDxfId="54" dataCellStyle="パーセント">
      <calculatedColumnFormula>IF(COUNTIF(A2,"*/*")=0,"このキャラクターは"&amp;A2&amp;"を持ち、特定のパッシブやページの影響を受ける。
幕の開始時、タイプ付与されていない手元のページ2枚に"&amp;A2&amp;"をランダムに付与","このキャラクターは"&amp;SUBSTITUTE(A2,"/","タイプと")&amp;"を持ち、特定のパッシブやページの影響を受ける。
幕の開始時、手元のページ2枚に"&amp;SUBSTITUTE(A2,"/","タイプと")&amp;"をそれぞれランダムに付与")</calculatedColumnFormula>
    </tableColumn>
    <tableColumn id="4" name="レアリティ" dataDxfId="53" dataCellStyle="パーセント"/>
    <tableColumn id="5" name="コスト" dataDxfId="52" dataCellStyle="パーセント"/>
    <tableColumn id="6" name="内部ID" dataDxfId="51" dataCellStyle="パーセント">
      <calculatedColumnFormula>$B$2</calculatedColumnFormula>
    </tableColumn>
    <tableColumn id="7" name="補足概要" dataDxfId="50" dataCellStyle="パーセント"/>
    <tableColumn id="12" name="タイプ1" dataDxfId="49" dataCellStyle="パーセント"/>
    <tableColumn id="14" name="タイプ2" dataDxfId="48" dataCellStyle="パーセント"/>
    <tableColumn id="8" name="StaticInfo" dataDxfId="47" dataCellStyle="パーセント">
      <calculatedColumnFormula>"&lt;!--"&amp;タイプ系パッシブテーブル[[#This Row],[表示名]]&amp;"--&gt;"&amp;
"&lt;Passive ID="""&amp;タイプ系パッシブテーブル[[#This Row],[ID]]&amp;"""&gt;"&amp;
"&lt;Rarity&gt;"&amp;VLOOKUP(タイプ系パッシブテーブル[[#This Row],[レアリティ]],レアリティテーブル[],2,FALSE)&amp;"&lt;/Rarity&gt;"&amp;
"&lt;NeedLevel&gt;1&lt;/NeedLevel&gt;"&amp;
"&lt;Cost&gt;"&amp;タイプ系パッシブテーブル[[#This Row],[コスト]]&amp;"&lt;/Cost&gt;"&amp;
IF(ISBLANK(タイプ系パッシブテーブル[[#This Row],[内部ID]]),"","&lt;InnerType&gt;"&amp;タイプ系パッシブテーブル[[#This Row],[内部ID]]&amp;"&lt;/InnerType&gt;")&amp;
"&lt;/Passive&gt;"</calculatedColumnFormula>
    </tableColumn>
    <tableColumn id="9" name="Localize" dataDxfId="46" dataCellStyle="パーセント">
      <calculatedColumnFormula>"&lt;PassiveDesc ID="""&amp;タイプ系パッシブテーブル[[#This Row],[ID]]&amp;"""&gt;"&amp;
"&lt;Name&gt;"&amp;タイプ系パッシブテーブル[[#This Row],[表示名]]&amp;"&lt;/Name&gt;"&amp;
"&lt;Desc&gt;"&amp;SUBSTITUTE(タイプ系パッシブテーブル[[#This Row],[概要]],CHAR(10),"\n")&amp;"&lt;/Desc&gt;"&amp;
"&lt;/PassiveDesc&gt;"</calculatedColumnFormula>
    </tableColumn>
    <tableColumn id="11" name="Wiki" dataDxfId="45" dataCellStyle="パーセント">
      <calculatedColumnFormula>"|"&amp;タイプ系パッシブテーブル[[#This Row],[表示名]]&amp;"|"&amp;タイプ系パッシブテーブル[[#This Row],[コスト]]&amp;"|"&amp;SUBSTITUTE(タイプ系パッシブテーブル[[#This Row],[概要]]&amp;IF(ISBLANK(タイプ系パッシブテーブル[[#This Row],[補足概要]]),"","&lt;br&gt;"&amp;タイプ系パッシブテーブル[[#This Row],[補足概要]]),CHAR(10),"&lt;br&gt;")&amp;"|"</calculatedColumnFormula>
    </tableColumn>
    <tableColumn id="15" name="PassiveAbilityTypes" dataDxfId="44" dataCellStyle="パーセント">
      <calculatedColumnFormula>"///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calculatedColumnFormula>
    </tableColumn>
  </tableColumns>
  <tableStyleInfo name="TableStyleLight14" showFirstColumn="0" showLastColumn="0" showRowStripes="1" showColumnStripes="0"/>
</table>
</file>

<file path=xl/tables/table3.xml><?xml version="1.0" encoding="utf-8"?>
<table xmlns="http://schemas.openxmlformats.org/spreadsheetml/2006/main" id="11" name="パッシブテーブル12" displayName="パッシブテーブル12" ref="A1:K5" totalsRowShown="0" dataDxfId="43" dataCellStyle="パーセント">
  <sortState ref="A2:J25">
    <sortCondition ref="B2:B25"/>
  </sortState>
  <tableColumns count="11">
    <tableColumn id="1" name="表示名" dataDxfId="42" dataCellStyle="パーセント"/>
    <tableColumn id="2" name="ID" dataDxfId="41" dataCellStyle="パーセント"/>
    <tableColumn id="3" name="概要" dataDxfId="40" dataCellStyle="パーセント"/>
    <tableColumn id="4" name="レアリティ" dataDxfId="39" dataCellStyle="パーセント"/>
    <tableColumn id="5" name="コスト" dataDxfId="38" dataCellStyle="パーセント"/>
    <tableColumn id="6" name="内部ID" dataDxfId="37" dataCellStyle="パーセント"/>
    <tableColumn id="7" name="補足概要" dataDxfId="36" dataCellStyle="パーセント"/>
    <tableColumn id="8" name="StaticInfo" dataDxfId="35" dataCellStyle="パーセント">
      <calculatedColumnFormula>"&lt;!--"&amp;パッシブテーブル12[[#This Row],[表示名]]&amp;"--&gt;"&amp;
"&lt;Passive ID="""&amp;パッシブテーブル12[[#This Row],[ID]]&amp;"""&gt;"&amp;
"&lt;Rarity&gt;"&amp;VLOOKUP(パッシブテーブル12[[#This Row],[レアリティ]],レアリティテーブル[],2,FALSE)&amp;"&lt;/Rarity&gt;"&amp;
"&lt;NeedLevel&gt;1&lt;/NeedLevel&gt;"&amp;
"&lt;Cost&gt;"&amp;パッシブテーブル12[[#This Row],[コスト]]&amp;"&lt;/Cost&gt;"&amp;
IF(ISBLANK(パッシブテーブル12[[#This Row],[内部ID]]),"","&lt;InnerType&gt;"&amp;パッシブテーブル12[[#This Row],[内部ID]]&amp;"&lt;/InnerType&gt;")&amp;
"&lt;/Passive&gt;"</calculatedColumnFormula>
    </tableColumn>
    <tableColumn id="9" name="Localize" dataDxfId="34" dataCellStyle="パーセント">
      <calculatedColumnFormula>"&lt;PassiveDesc ID="""&amp;パッシブテーブル12[[#This Row],[ID]]&amp;"""&gt;"&amp;
"&lt;Name&gt;"&amp;パッシブテーブル12[[#This Row],[表示名]]&amp;"&lt;/Name&gt;"&amp;
"&lt;Desc&gt;"&amp;SUBSTITUTE(パッシブテーブル12[[#This Row],[概要]],CHAR(10),"\n")&amp;"&lt;/Desc&gt;"&amp;
"&lt;/PassiveDesc&gt;"</calculatedColumnFormula>
    </tableColumn>
    <tableColumn id="11" name="Wiki" dataDxfId="33" dataCellStyle="パーセント">
      <calculatedColumnFormula>"|"&amp;パッシブテーブル12[[#This Row],[表示名]]&amp;"|"&amp;パッシブテーブル12[[#This Row],[コスト]]&amp;"|"&amp;SUBSTITUTE(パッシブテーブル12[[#This Row],[概要]]&amp;IF(ISBLANK(パッシブテーブル12[[#This Row],[補足概要]]),"","&lt;br&gt;"&amp;パッシブテーブル12[[#This Row],[補足概要]]),CHAR(10),"&lt;br&gt;")&amp;"|"</calculatedColumnFormula>
    </tableColumn>
    <tableColumn id="10" name="PassiveAbilityResultOnly" dataDxfId="0" dataCellStyle="パーセント">
      <calculatedColumnFormula>"/// &lt;summary&gt;\n/// 表示専用パッシブ「"&amp;パッシブテーブル12[[#This Row],[表示名]]&amp;"」\n/// "&amp;SUBSTITUTE(パッシブテーブル12[[#This Row],[概要]],CHAR(10),"\n/// ")&amp;"\n/// &lt;/summary&gt;\n"&amp;
"public class PassiveAbility_"&amp;パッシブテーブル12[[#This Row],[ID]]&amp;" : PassiveAbilityResultOnly\n"&amp;
"{\n"&amp;
"/// &lt;summary&gt;\n/// 規定のインスタンスを取得します。\n/// &lt;/summary&gt;\n"&amp;
"public static PassiveAbilityBase Instance { get; } = new PassiveAbility_"&amp;パッシブテーブル12[[#This Row],[ID]]&amp;"();\n"&amp;
"}\n"</calculatedColumnFormula>
    </tableColumn>
  </tableColumns>
  <tableStyleInfo name="TableStyleLight14" showFirstColumn="0" showLastColumn="0" showRowStripes="1" showColumnStripes="0"/>
</table>
</file>

<file path=xl/tables/table4.xml><?xml version="1.0" encoding="utf-8"?>
<table xmlns="http://schemas.openxmlformats.org/spreadsheetml/2006/main" id="14" name="コアページテーブル" displayName="コアページテーブル" ref="A1:Z14" totalsRowShown="0" headerRowDxfId="32" dataDxfId="31">
  <autoFilter ref="A1:Z1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name="表示名" dataDxfId="30"/>
    <tableColumn id="2" name="ID"/>
    <tableColumn id="3" name="内部名" dataDxfId="29"/>
    <tableColumn id="4" name="体力"/>
    <tableColumn id="5" name="混乱耐性"/>
    <tableColumn id="6" name="最小速度"/>
    <tableColumn id="7" name="最大速度"/>
    <tableColumn id="8" name="斬撃耐性" dataDxfId="28"/>
    <tableColumn id="9" name="貫通耐性" dataDxfId="27"/>
    <tableColumn id="10" name="打撃耐性" dataDxfId="26"/>
    <tableColumn id="11" name="斬撃混乱耐性" dataDxfId="25"/>
    <tableColumn id="12" name="貫通混乱耐性" dataDxfId="24"/>
    <tableColumn id="13" name="打撃混乱耐性" dataDxfId="23"/>
    <tableColumn id="14" name="装着不可" dataDxfId="22"/>
    <tableColumn id="15" name="アイコン名" dataDxfId="21"/>
    <tableColumn id="16" name="チャプター" dataDxfId="20"/>
    <tableColumn id="17" name="ステージID"/>
    <tableColumn id="18" name="レアリティ" dataDxfId="19"/>
    <tableColumn id="19" name="表示スキン名" dataDxfId="18"/>
    <tableColumn id="20" name="パッシブ1(タイプ系)" dataDxfId="17"/>
    <tableColumn id="21" name="パッシブ2(特性1)" dataDxfId="16"/>
    <tableColumn id="22" name="パッシブ3(特性2)" dataDxfId="15"/>
    <tableColumn id="23" name="パッシブ4(隠れ特性)" dataDxfId="14"/>
    <tableColumn id="24" name="StaticInfo" dataDxfId="13">
      <calculatedColumnFormula>"&lt;!--"&amp;コアページテーブル[[#This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calculatedColumnFormula>
    </tableColumn>
    <tableColumn id="25" name="Localize" dataDxfId="12">
      <calculatedColumnFormula>"&lt;BookDesc BookID="""&amp;コアページテーブル[[#This Row],[ID]]&amp;"""&gt;"&amp;
"&lt;BookName&gt;"&amp;コアページテーブル[[#This Row],[表示名]]&amp;"&lt;/BookName&gt;"&amp;
"&lt;TextList&gt;"&amp;
"&lt;/TextList&gt;"&amp;
"&lt;PassiveList /&gt;"&amp;
"&lt;/BookDesc&gt;"</calculatedColumnFormula>
    </tableColumn>
    <tableColumn id="26" name="Wiki" dataDxfId="11">
      <calculatedColumnFormula>"|"&amp;コアページテーブル[[#This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calculatedColumnFormula>
    </tableColumn>
  </tableColumns>
  <tableStyleInfo name="TableStyleLight14" showFirstColumn="0" showLastColumn="0" showRowStripes="1" showColumnStripes="0"/>
</table>
</file>

<file path=xl/tables/table5.xml><?xml version="1.0" encoding="utf-8"?>
<table xmlns="http://schemas.openxmlformats.org/spreadsheetml/2006/main" id="12" name="テーブル12" displayName="テーブル12" ref="A1:D11" totalsRowShown="0">
  <tableColumns count="4">
    <tableColumn id="1" name="表示名" dataDxfId="10">
      <calculatedColumnFormula>テーブル12[[#This Row],[タイプ]]&amp;"タイプ"</calculatedColumnFormula>
    </tableColumn>
    <tableColumn id="2" name="ID" dataDxfId="9">
      <calculatedColumnFormula>"CardBuf_"&amp;VLOOKUP(テーブル12[[#This Row],[タイプ]],タイプテーブル[],2,FALSE)&amp;"Type"</calculatedColumnFormula>
    </tableColumn>
    <tableColumn id="3" name="概要" dataDxfId="8">
      <calculatedColumnFormula>テーブル12[[#This Row],[タイプ]]&amp;"タイプを持つキャラクターが使用したとき、このページで与えるダメージ・混乱ダメージ量+1"</calculatedColumnFormula>
    </tableColumn>
    <tableColumn id="4" name="タイプ"/>
  </tableColumns>
  <tableStyleInfo name="TableStyleLight14" showFirstColumn="0" showLastColumn="0" showRowStripes="1" showColumnStripes="0"/>
</table>
</file>

<file path=xl/tables/table6.xml><?xml version="1.0" encoding="utf-8"?>
<table xmlns="http://schemas.openxmlformats.org/spreadsheetml/2006/main" id="15" name="テーブル1216" displayName="テーブル1216" ref="A1:C8" totalsRowShown="0" headerRowDxfId="7" dataDxfId="6">
  <tableColumns count="3">
    <tableColumn id="1" name="表示名" dataDxfId="5"/>
    <tableColumn id="2" name="ID" dataDxfId="4"/>
    <tableColumn id="3" name="概要" dataDxfId="3"/>
  </tableColumns>
  <tableStyleInfo name="TableStyleLight14" showFirstColumn="0" showLastColumn="0" showRowStripes="1" showColumnStripes="0"/>
</table>
</file>

<file path=xl/tables/table7.xml><?xml version="1.0" encoding="utf-8"?>
<table xmlns="http://schemas.openxmlformats.org/spreadsheetml/2006/main" id="1" name="レアリティテーブル" displayName="レアリティテーブル" ref="A1:B5" totalsRowShown="0">
  <autoFilter ref="A1:B5">
    <filterColumn colId="0" hiddenButton="1"/>
    <filterColumn colId="1" hiddenButton="1"/>
  </autoFilter>
  <tableColumns count="2">
    <tableColumn id="1" name="レアリティ"/>
    <tableColumn id="2" name="値"/>
  </tableColumns>
  <tableStyleInfo name="TableStyleLight9" showFirstColumn="0" showLastColumn="0" showRowStripes="1" showColumnStripes="0"/>
</table>
</file>

<file path=xl/tables/table8.xml><?xml version="1.0" encoding="utf-8"?>
<table xmlns="http://schemas.openxmlformats.org/spreadsheetml/2006/main" id="18" name="範囲テーブル" displayName="範囲テーブル" ref="A1:B5" totalsRowShown="0">
  <autoFilter ref="A1:B5">
    <filterColumn colId="0" hiddenButton="1"/>
    <filterColumn colId="1" hiddenButton="1"/>
  </autoFilter>
  <tableColumns count="2">
    <tableColumn id="1" name="範囲"/>
    <tableColumn id="2" name="値"/>
  </tableColumns>
  <tableStyleInfo name="TableStyleLight9" showFirstColumn="0" showLastColumn="0" showRowStripes="1" showColumnStripes="0"/>
</table>
</file>

<file path=xl/tables/table9.xml><?xml version="1.0" encoding="utf-8"?>
<table xmlns="http://schemas.openxmlformats.org/spreadsheetml/2006/main" id="37" name="チャプターテーブル" displayName="チャプターテーブル" ref="A1:B8" totalsRowShown="0">
  <autoFilter ref="A1:B8">
    <filterColumn colId="0" hiddenButton="1"/>
    <filterColumn colId="1" hiddenButton="1"/>
  </autoFilter>
  <tableColumns count="2">
    <tableColumn id="1" name="チャプター"/>
    <tableColumn id="2" name="値"/>
  </tableColumns>
  <tableStyleInfo name="TableStyleLight9"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5"/>
  <sheetViews>
    <sheetView tabSelected="1" workbookViewId="0"/>
  </sheetViews>
  <sheetFormatPr defaultRowHeight="14.25" x14ac:dyDescent="0.25"/>
  <cols>
    <col min="1" max="1" width="12.375" style="6" bestFit="1" customWidth="1"/>
    <col min="2" max="2" width="9.5" style="7" bestFit="1" customWidth="1"/>
    <col min="3" max="3" width="39" style="8" bestFit="1" customWidth="1"/>
    <col min="4" max="4" width="7.875" style="9" bestFit="1" customWidth="1"/>
    <col min="5" max="5" width="5.625" style="10" bestFit="1" customWidth="1"/>
    <col min="6" max="6" width="9.5" style="10" bestFit="1" customWidth="1"/>
    <col min="7" max="7" width="27.5" style="8" bestFit="1" customWidth="1"/>
    <col min="8" max="9" width="9" style="7" customWidth="1"/>
    <col min="10" max="10" width="9" style="7"/>
    <col min="11" max="11" width="9" style="7" customWidth="1"/>
    <col min="12" max="12" width="3" style="7" customWidth="1"/>
    <col min="13" max="16384" width="9" style="7"/>
  </cols>
  <sheetData>
    <row r="1" spans="1:12" x14ac:dyDescent="0.25">
      <c r="A1" s="6" t="s">
        <v>182</v>
      </c>
      <c r="B1" s="7" t="s">
        <v>147</v>
      </c>
      <c r="C1" s="8" t="s">
        <v>1</v>
      </c>
      <c r="D1" s="9" t="s">
        <v>148</v>
      </c>
      <c r="E1" s="10" t="s">
        <v>149</v>
      </c>
      <c r="F1" s="10" t="s">
        <v>2</v>
      </c>
      <c r="G1" s="8" t="s">
        <v>142</v>
      </c>
      <c r="H1" s="7" t="s">
        <v>115</v>
      </c>
      <c r="I1" s="7" t="s">
        <v>117</v>
      </c>
      <c r="J1" s="7" t="s">
        <v>219</v>
      </c>
      <c r="K1" s="7" t="s">
        <v>328</v>
      </c>
    </row>
    <row r="2" spans="1:12" ht="28.5" x14ac:dyDescent="0.25">
      <c r="A2" s="6" t="s">
        <v>150</v>
      </c>
      <c r="B2" s="7">
        <v>2270000</v>
      </c>
      <c r="C2" s="8" t="s">
        <v>344</v>
      </c>
      <c r="D2" s="9" t="s">
        <v>25</v>
      </c>
      <c r="E2" s="10">
        <v>2</v>
      </c>
      <c r="G2" s="8" t="s">
        <v>151</v>
      </c>
      <c r="H2"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&lt;!--シンクロ--&gt;&lt;Passive ID="2270000"&gt;&lt;Rarity&gt;Rare&lt;/Rarity&gt;&lt;NeedLevel&gt;1&lt;/NeedLevel&gt;&lt;Cost&gt;2&lt;/Cost&gt;&lt;/Passive&gt;</v>
      </c>
      <c r="I2" s="15" t="str">
        <f>"&lt;PassiveDesc ID="""&amp;パッシブテーブル[[#This Row],[ID]]&amp;"""&gt;"&amp;
"&lt;Name&gt;"&amp;パッシブテーブル[[#This Row],[表示名]]&amp;"&lt;/Name&gt;"&amp;
"&lt;Desc&gt;"&amp;SUBSTITUTE(パッシブテーブル[[#This Row],[概要]],CHAR(10),"\n")&amp;"&lt;/Desc&gt;"&amp;
"&lt;/PassiveDesc&gt;"</f>
        <v>&lt;PassiveDesc ID="2270000"&gt;&lt;Name&gt;シンクロ&lt;/Name&gt;&lt;Desc&gt;敵からページで出血・麻痺・火傷が付与されたとき、相手にも同じ状態を付与&lt;/Desc&gt;&lt;/PassiveDesc&gt;</v>
      </c>
      <c r="J2"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|シンクロ|2|敵からページで出血・麻痺・火傷が付与されたとき、相手にも同じ状態を付与&lt;br&gt;※自分自身や味方からのバトルページでは効果が発揮しない。|</v>
      </c>
      <c r="K2" s="15" t="str">
        <f>"/// &lt;summary&gt;\n"&amp;
"/// パッシブ「"&amp;パッシブテーブル[[#This Row],[表示名]]&amp;"」\n"&amp;
"/// "&amp;SUBSTITUTE(パッシブテーブル[[#This Row],[概要]],CHAR(10),"\n/// ")&amp;"\n"&amp;
"/// &lt;/summary&gt;"</f>
        <v>/// &lt;summary&gt;\n/// パッシブ「シンクロ」\n/// 敵からページで出血・麻痺・火傷が付与されたとき、相手にも同じ状態を付与\n/// &lt;/summary&gt;</v>
      </c>
      <c r="L2" s="7" t="str">
        <f>""</f>
        <v/>
      </c>
    </row>
    <row r="3" spans="1:12" ht="28.5" x14ac:dyDescent="0.25">
      <c r="A3" s="11" t="s">
        <v>152</v>
      </c>
      <c r="B3" s="12">
        <v>2270001</v>
      </c>
      <c r="C3" s="13" t="s">
        <v>345</v>
      </c>
      <c r="D3" s="14" t="s">
        <v>25</v>
      </c>
      <c r="E3" s="15">
        <v>4</v>
      </c>
      <c r="F3" s="15"/>
      <c r="G3" s="13" t="s">
        <v>220</v>
      </c>
      <c r="H3"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&lt;!--マジックミラー--&gt;&lt;Passive ID="2270001"&gt;&lt;Rarity&gt;Rare&lt;/Rarity&gt;&lt;NeedLevel&gt;1&lt;/NeedLevel&gt;&lt;Cost&gt;4&lt;/Cost&gt;&lt;/Passive&gt;</v>
      </c>
      <c r="I3" s="15" t="str">
        <f>"&lt;PassiveDesc ID="""&amp;パッシブテーブル[[#This Row],[ID]]&amp;"""&gt;"&amp;
"&lt;Name&gt;"&amp;パッシブテーブル[[#This Row],[表示名]]&amp;"&lt;/Name&gt;"&amp;
"&lt;Desc&gt;"&amp;SUBSTITUTE(パッシブテーブル[[#This Row],[概要]],CHAR(10),"\n")&amp;"&lt;/Desc&gt;"&amp;
"&lt;/PassiveDesc&gt;"</f>
        <v>&lt;PassiveDesc ID="2270001"&gt;&lt;Name&gt;マジックミラー&lt;/Name&gt;&lt;Desc&gt;敵からページで付与される状態異常を無効化し、相手に跳ね返す&lt;/Desc&gt;&lt;/PassiveDesc&gt;</v>
      </c>
      <c r="J3"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|マジックミラー|4|敵からページで付与される状態異常を無効化し、相手に跳ね返す&lt;br&gt;※自分自身や味方からのバトルページでは効果が発揮しない。|</v>
      </c>
      <c r="K3"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パッシブ「ほのおタイプ」\n/// このキャラクターはほのおタイプを持ち、特定のパッシブやページの影響を受ける。\n/// 幕の開始時、タイプ付与されていない手元のページ2枚にほのおタイプをランダムに付与\n/// &lt;/summary&gt;\npublic class PassiveAbility_22700200 : PassiveAbilityTypeBase\n{\npublic override IEnumerable&lt;PokeType&gt; Types =&gt; new[] { PokeType.Fire, };\n}\n</v>
      </c>
      <c r="L3" s="7" t="str">
        <f>""</f>
        <v/>
      </c>
    </row>
    <row r="4" spans="1:12" ht="28.5" x14ac:dyDescent="0.25">
      <c r="A4" s="11" t="s">
        <v>153</v>
      </c>
      <c r="B4" s="12">
        <v>2270002</v>
      </c>
      <c r="C4" s="13" t="s">
        <v>324</v>
      </c>
      <c r="D4" s="14" t="s">
        <v>25</v>
      </c>
      <c r="E4" s="15">
        <v>6</v>
      </c>
      <c r="F4" s="15"/>
      <c r="G4" s="13" t="s">
        <v>216</v>
      </c>
      <c r="H4"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&lt;!--せいしんりょく--&gt;&lt;Passive ID="2270002"&gt;&lt;Rarity&gt;Rare&lt;/Rarity&gt;&lt;NeedLevel&gt;1&lt;/NeedLevel&gt;&lt;Cost&gt;6&lt;/Cost&gt;&lt;/Passive&gt;</v>
      </c>
      <c r="I4" s="15" t="str">
        <f>"&lt;PassiveDesc ID="""&amp;パッシブテーブル[[#This Row],[ID]]&amp;"""&gt;"&amp;
"&lt;Name&gt;"&amp;パッシブテーブル[[#This Row],[表示名]]&amp;"&lt;/Name&gt;"&amp;
"&lt;Desc&gt;"&amp;SUBSTITUTE(パッシブテーブル[[#This Row],[概要]],CHAR(10),"\n")&amp;"&lt;/Desc&gt;"&amp;
"&lt;/PassiveDesc&gt;"</f>
        <v>&lt;PassiveDesc ID="2270002"&gt;&lt;Name&gt;せいしんりょく&lt;/Name&gt;&lt;Desc&gt;行動不能・虚弱状態に対して免疫&lt;/Desc&gt;&lt;/PassiveDesc&gt;</v>
      </c>
      <c r="J4"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|せいしんりょく|6|行動不能・虚弱状態に対して免疫&lt;br&gt;※これらの状態異常そのものがキャラクターに付与されるのを防ぐ。|</v>
      </c>
      <c r="K4"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パッシブ「みずタイプ」\n/// このキャラクターはみずタイプを持ち、特定のパッシブやページの影響を受ける。\n/// 幕の開始時、タイプ付与されていない手元のページ2枚にみずタイプをランダムに付与\n/// &lt;/summary&gt;\npublic class PassiveAbility_22700300 : PassiveAbilityTypeBase\n{\npublic override IEnumerable&lt;PokeType&gt; Types =&gt; new[] { PokeType.Water, };\n}\n</v>
      </c>
      <c r="L4" s="7" t="str">
        <f>""</f>
        <v/>
      </c>
    </row>
    <row r="5" spans="1:12" ht="28.5" x14ac:dyDescent="0.25">
      <c r="A5" s="11" t="s">
        <v>154</v>
      </c>
      <c r="B5" s="12">
        <v>2270003</v>
      </c>
      <c r="C5" s="13" t="s">
        <v>325</v>
      </c>
      <c r="D5" s="14" t="s">
        <v>25</v>
      </c>
      <c r="E5" s="15">
        <v>1</v>
      </c>
      <c r="F5" s="15"/>
      <c r="G5" s="13" t="s">
        <v>217</v>
      </c>
      <c r="H5"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&lt;!--にげあし--&gt;&lt;Passive ID="2270003"&gt;&lt;Rarity&gt;Rare&lt;/Rarity&gt;&lt;NeedLevel&gt;1&lt;/NeedLevel&gt;&lt;Cost&gt;1&lt;/Cost&gt;&lt;/Passive&gt;</v>
      </c>
      <c r="I5" s="15" t="str">
        <f>"&lt;PassiveDesc ID="""&amp;パッシブテーブル[[#This Row],[ID]]&amp;"""&gt;"&amp;
"&lt;Name&gt;"&amp;パッシブテーブル[[#This Row],[表示名]]&amp;"&lt;/Name&gt;"&amp;
"&lt;Desc&gt;"&amp;SUBSTITUTE(パッシブテーブル[[#This Row],[概要]],CHAR(10),"\n")&amp;"&lt;/Desc&gt;"&amp;
"&lt;/PassiveDesc&gt;"</f>
        <v>&lt;PassiveDesc ID="2270003"&gt;&lt;Name&gt;にげあし&lt;/Name&gt;&lt;Desc&gt;自分の体力が50%以下なら、幕の開始時にクイック2を得て、25%の確率で行動不能&lt;/Desc&gt;&lt;/PassiveDesc&gt;</v>
      </c>
      <c r="J5"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|にげあし|1|自分の体力が50%以下なら、幕の開始時にクイック2を得て、25%の確率で行動不能&lt;br&gt;~~※ポケダン寄りの効果になっているのはここだけの話。~~|</v>
      </c>
      <c r="K5"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パッシブ「みず/ひこうタイプ」\n/// このキャラクターはみずタイプとひこうタイプを持ち、特定のパッシブやページの影響を受ける。\n/// 幕の開始時、手元のページ2枚にみずタイプとひこうタイプをそれぞれランダムに付与\n/// &lt;/summary&gt;\npublic class PassiveAbility_22700310 : PassiveAbilityTypeBase\n{\npublic override IEnumerable&lt;PokeType&gt; Types =&gt; new[] { PokeType.Water, PokeType.Flying };\n}\n</v>
      </c>
      <c r="L5" s="7" t="str">
        <f>""</f>
        <v/>
      </c>
    </row>
    <row r="6" spans="1:12" x14ac:dyDescent="0.25">
      <c r="A6" s="11" t="s">
        <v>155</v>
      </c>
      <c r="B6" s="12">
        <v>2270004</v>
      </c>
      <c r="C6" s="28" t="s">
        <v>340</v>
      </c>
      <c r="D6" s="14" t="s">
        <v>25</v>
      </c>
      <c r="E6" s="15">
        <v>3</v>
      </c>
      <c r="F6" s="15"/>
      <c r="G6" s="13"/>
      <c r="H6"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&lt;!--てきおうりょく--&gt;&lt;Passive ID="2270004"&gt;&lt;Rarity&gt;Rare&lt;/Rarity&gt;&lt;NeedLevel&gt;1&lt;/NeedLevel&gt;&lt;Cost&gt;3&lt;/Cost&gt;&lt;/Passive&gt;</v>
      </c>
      <c r="I6" s="15" t="str">
        <f>"&lt;PassiveDesc ID="""&amp;パッシブテーブル[[#This Row],[ID]]&amp;"""&gt;"&amp;
"&lt;Name&gt;"&amp;パッシブテーブル[[#This Row],[表示名]]&amp;"&lt;/Name&gt;"&amp;
"&lt;Desc&gt;"&amp;SUBSTITUTE(パッシブテーブル[[#This Row],[概要]],CHAR(10),"\n")&amp;"&lt;/Desc&gt;"&amp;
"&lt;/PassiveDesc&gt;"</f>
        <v>&lt;PassiveDesc ID="2270004"&gt;&lt;Name&gt;てきおうりょく&lt;/Name&gt;&lt;Desc&gt;タイプ一致のとき、更に与えるダメージ・混乱ダメージ量+1&lt;/Desc&gt;&lt;/PassiveDesc&gt;</v>
      </c>
      <c r="J6"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|てきおうりょく|3|タイプ一致のとき、更に与えるダメージ・混乱ダメージ量+1|</v>
      </c>
      <c r="K6"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パッシブ「でんきタイプ」\n/// このキャラクターはでんきタイプを持ち、特定のパッシブやページの影響を受ける。\n/// 幕の開始時、タイプ付与されていない手元のページ2枚にでんきタイプをランダムに付与\n/// &lt;/summary&gt;\npublic class PassiveAbility_22700400 : PassiveAbilityTypeBase\n{\npublic override IEnumerable&lt;PokeType&gt; Types =&gt; new[] { PokeType.Electric, };\n}\n</v>
      </c>
      <c r="L6" s="7" t="str">
        <f>""</f>
        <v/>
      </c>
    </row>
    <row r="7" spans="1:12" ht="28.5" x14ac:dyDescent="0.25">
      <c r="A7" s="11" t="s">
        <v>156</v>
      </c>
      <c r="B7" s="12">
        <v>2270005</v>
      </c>
      <c r="C7" s="13" t="s">
        <v>326</v>
      </c>
      <c r="D7" s="14" t="s">
        <v>25</v>
      </c>
      <c r="E7" s="15">
        <v>2</v>
      </c>
      <c r="F7" s="15"/>
      <c r="G7" s="13"/>
      <c r="H7"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&lt;!--きけんよち--&gt;&lt;Passive ID="2270005"&gt;&lt;Rarity&gt;Rare&lt;/Rarity&gt;&lt;NeedLevel&gt;1&lt;/NeedLevel&gt;&lt;Cost&gt;2&lt;/Cost&gt;&lt;/Passive&gt;</v>
      </c>
      <c r="I7" s="15" t="str">
        <f>"&lt;PassiveDesc ID="""&amp;パッシブテーブル[[#This Row],[ID]]&amp;"""&gt;"&amp;
"&lt;Name&gt;"&amp;パッシブテーブル[[#This Row],[表示名]]&amp;"&lt;/Name&gt;"&amp;
"&lt;Desc&gt;"&amp;SUBSTITUTE(パッシブテーブル[[#This Row],[概要]],CHAR(10),"\n")&amp;"&lt;/Desc&gt;"&amp;
"&lt;/PassiveDesc&gt;"</f>
        <v>&lt;PassiveDesc ID="2270005"&gt;&lt;Name&gt;きけんよち&lt;/Name&gt;&lt;Desc&gt;弱点や脆弱属性の攻撃を受けるとき、その相手のダイス威力を-1&lt;/Desc&gt;&lt;/PassiveDesc&gt;</v>
      </c>
      <c r="J7"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|きけんよち|2|弱点や脆弱属性の攻撃を受けるとき、その相手のダイス威力を-1|</v>
      </c>
      <c r="K7"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パッシブ「くさタイプ」\n/// このキャラクターはくさタイプを持ち、特定のパッシブやページの影響を受ける。\n/// 幕の開始時、タイプ付与されていない手元のページ2枚にくさタイプをランダムに付与\n/// &lt;/summary&gt;\npublic class PassiveAbility_22700500 : PassiveAbilityTypeBase\n{\npublic override IEnumerable&lt;PokeType&gt; Types =&gt; new[] { PokeType.Grass, };\n}\n</v>
      </c>
      <c r="L7" s="7" t="str">
        <f>""</f>
        <v/>
      </c>
    </row>
    <row r="8" spans="1:12" ht="71.25" x14ac:dyDescent="0.25">
      <c r="A8" s="11" t="s">
        <v>157</v>
      </c>
      <c r="B8" s="12">
        <v>2270006</v>
      </c>
      <c r="C8" s="28" t="s">
        <v>352</v>
      </c>
      <c r="D8" s="14" t="s">
        <v>25</v>
      </c>
      <c r="E8" s="29">
        <v>4</v>
      </c>
      <c r="F8" s="15"/>
      <c r="G8" s="13" t="s">
        <v>341</v>
      </c>
      <c r="H8"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&lt;!--もらいび--&gt;&lt;Passive ID="2270006"&gt;&lt;Rarity&gt;Rare&lt;/Rarity&gt;&lt;NeedLevel&gt;1&lt;/NeedLevel&gt;&lt;Cost&gt;4&lt;/Cost&gt;&lt;/Passive&gt;</v>
      </c>
      <c r="I8" s="15" t="str">
        <f>"&lt;PassiveDesc ID="""&amp;パッシブテーブル[[#This Row],[ID]]&amp;"""&gt;"&amp;
"&lt;Name&gt;"&amp;パッシブテーブル[[#This Row],[表示名]]&amp;"&lt;/Name&gt;"&amp;
"&lt;Desc&gt;"&amp;SUBSTITUTE(パッシブテーブル[[#This Row],[概要]],CHAR(10),"\n")&amp;"&lt;/Desc&gt;"&amp;
"&lt;/PassiveDesc&gt;"</f>
        <v>&lt;PassiveDesc ID="2270006"&gt;&lt;Name&gt;もらいび&lt;/Name&gt;&lt;Desc&gt;ほのおタイプ付きページの攻撃で受けるダメージ・混乱ダメージ量-2。火傷ダメージを受けない。\nまた、ほのおタイプ付きページの攻撃を受けるか火傷が付与されたとき、今回の舞台の間、ほのおタイプ付きページの攻撃ダイスの威力が1増加する「もらいび」状態になる&lt;/Desc&gt;&lt;/PassiveDesc&gt;</v>
      </c>
      <c r="J8"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もらいび|4|ほのおタイプ付きページの攻撃で受けるダメージ・混乱ダメージ量-2。火傷ダメージを受けない。&lt;br&gt;また、ほのおタイプ付きページの攻撃を受けるか火傷が付与されたとき、今回の舞台の間、ほのおタイプ付きページの攻撃ダイスの威力が1増加する「もらいび」状態になる&lt;br&gt;※火傷状態そのものはキャラクターに付与され、状態異常を受けていると判定されるが、火傷ダメージを受けない。&lt;br&gt;※もらいび状態になるときの攻撃キャラクターは敵味方を問わない。|</v>
      </c>
      <c r="K8"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パッシブ「こおりタイプ」\n/// このキャラクターはこおりタイプを持ち、特定のパッシブやページの影響を受ける。\n/// 幕の開始時、タイプ付与されていない手元のページ2枚にこおりタイプをランダムに付与\n/// &lt;/summary&gt;\npublic class PassiveAbility_22700600 : PassiveAbilityTypeBase\n{\npublic override IEnumerable&lt;PokeType&gt; Types =&gt; new[] { PokeType.Ice, };\n}\n</v>
      </c>
      <c r="L8" s="7" t="str">
        <f>""</f>
        <v/>
      </c>
    </row>
    <row r="9" spans="1:12" ht="57" x14ac:dyDescent="0.25">
      <c r="A9" s="11" t="s">
        <v>158</v>
      </c>
      <c r="B9" s="12">
        <v>2270007</v>
      </c>
      <c r="C9" s="28" t="s">
        <v>327</v>
      </c>
      <c r="D9" s="14" t="s">
        <v>25</v>
      </c>
      <c r="E9" s="15">
        <v>2</v>
      </c>
      <c r="F9" s="15"/>
      <c r="G9" s="13" t="s">
        <v>342</v>
      </c>
      <c r="H9"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&lt;!--こんじょう--&gt;&lt;Passive ID="2270007"&gt;&lt;Rarity&gt;Rare&lt;/Rarity&gt;&lt;NeedLevel&gt;1&lt;/NeedLevel&gt;&lt;Cost&gt;2&lt;/Cost&gt;&lt;/Passive&gt;</v>
      </c>
      <c r="I9" s="15" t="str">
        <f>"&lt;PassiveDesc ID="""&amp;パッシブテーブル[[#This Row],[ID]]&amp;"""&gt;"&amp;
"&lt;Name&gt;"&amp;パッシブテーブル[[#This Row],[表示名]]&amp;"&lt;/Name&gt;"&amp;
"&lt;Desc&gt;"&amp;SUBSTITUTE(パッシブテーブル[[#This Row],[概要]],CHAR(10),"\n")&amp;"&lt;/Desc&gt;"&amp;
"&lt;/PassiveDesc&gt;"</f>
        <v>&lt;PassiveDesc ID="2270007"&gt;&lt;Name&gt;こんじょう&lt;/Name&gt;&lt;Desc&gt;状態異常のとき、虚弱状態の影響を受けず、攻撃ダイスの威力+1&lt;/Desc&gt;&lt;/PassiveDesc&gt;</v>
      </c>
      <c r="J9"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こんじょう|2|状態異常のとき、虚弱状態の影響を受けず、攻撃ダイスの威力+1&lt;br&gt;※虚弱状態そのものはキャラクターに付与され、状態異常を受けていると判定されるが、ダイスロール時に威力低下が発生しない。|</v>
      </c>
      <c r="K9"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パッシブ「エスパータイプ」\n/// このキャラクターはエスパータイプを持ち、特定のパッシブやページの影響を受ける。\n/// 幕の開始時、タイプ付与されていない手元のページ2枚にエスパータイプをランダムに付与\n/// &lt;/summary&gt;\npublic class PassiveAbility_22701100 : PassiveAbilityTypeBase\n{\npublic override IEnumerable&lt;PokeType&gt; Types =&gt; new[] { PokeType.Psychic, };\n}\n</v>
      </c>
      <c r="L9" s="7" t="str">
        <f>""</f>
        <v/>
      </c>
    </row>
    <row r="10" spans="1:12" ht="71.25" x14ac:dyDescent="0.25">
      <c r="A10" s="11" t="s">
        <v>159</v>
      </c>
      <c r="B10" s="12">
        <v>2270008</v>
      </c>
      <c r="C10" s="28" t="s">
        <v>346</v>
      </c>
      <c r="D10" s="14" t="s">
        <v>25</v>
      </c>
      <c r="E10" s="29">
        <v>3</v>
      </c>
      <c r="F10" s="15"/>
      <c r="G10" s="13" t="s">
        <v>343</v>
      </c>
      <c r="H10"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&lt;!--ちくでん--&gt;&lt;Passive ID="2270008"&gt;&lt;Rarity&gt;Rare&lt;/Rarity&gt;&lt;NeedLevel&gt;1&lt;/NeedLevel&gt;&lt;Cost&gt;3&lt;/Cost&gt;&lt;/Passive&gt;</v>
      </c>
      <c r="I10" s="15" t="str">
        <f>"&lt;PassiveDesc ID="""&amp;パッシブテーブル[[#This Row],[ID]]&amp;"""&gt;"&amp;
"&lt;Name&gt;"&amp;パッシブテーブル[[#This Row],[表示名]]&amp;"&lt;/Name&gt;"&amp;
"&lt;Desc&gt;"&amp;SUBSTITUTE(パッシブテーブル[[#This Row],[概要]],CHAR(10),"\n")&amp;"&lt;/Desc&gt;"&amp;
"&lt;/PassiveDesc&gt;"</f>
        <v>&lt;PassiveDesc ID="2270008"&gt;&lt;Name&gt;ちくでん&lt;/Name&gt;&lt;Desc&gt;でんきタイプ付きページの攻撃で受けるダメージ・混乱ダメージ量-2。麻痺状態の影響を受けない。\nまた、でんきタイプ付きバトルページの攻撃を受けるか麻痺が付与されたとき、充電1を得る&lt;/Desc&gt;&lt;/PassiveDesc&gt;</v>
      </c>
      <c r="J10"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ちくでん|3|でんきタイプ付きページの攻撃で受けるダメージ・混乱ダメージ量-2。麻痺状態の影響を受けない。&lt;br&gt;また、でんきタイプ付きバトルページの攻撃を受けるか麻痺が付与されたとき、充電1を得る&lt;br&gt;※麻痺状態そのものはキャラクターに付与され、麻痺異常を受けていると判定されるが、ダイスの弱体化が発生しない。&lt;br&gt;※充電を得るときの攻撃キャラクターは敵味方を問わない。|</v>
      </c>
      <c r="K10"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パッシブ「あくタイプ」\n/// このキャラクターはあくタイプを持ち、特定のパッシブやページの影響を受ける。\n/// 幕の開始時、タイプ付与されていない手元のページ2枚にあくタイプをランダムに付与\n/// &lt;/summary&gt;\npublic class PassiveAbility_22701600 : PassiveAbilityTypeBase\n{\npublic override IEnumerable&lt;PokeType&gt; Types =&gt; new[] { PokeType.Dark, };\n}\n</v>
      </c>
      <c r="L10" s="7" t="str">
        <f>""</f>
        <v/>
      </c>
    </row>
    <row r="11" spans="1:12" ht="28.5" x14ac:dyDescent="0.25">
      <c r="A11" s="11" t="s">
        <v>160</v>
      </c>
      <c r="B11" s="12">
        <v>2270009</v>
      </c>
      <c r="C11" s="13" t="s">
        <v>331</v>
      </c>
      <c r="D11" s="14" t="s">
        <v>25</v>
      </c>
      <c r="E11" s="15">
        <v>1</v>
      </c>
      <c r="F11" s="15"/>
      <c r="G11" s="13"/>
      <c r="H11"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&lt;!--はやあし--&gt;&lt;Passive ID="2270009"&gt;&lt;Rarity&gt;Rare&lt;/Rarity&gt;&lt;NeedLevel&gt;1&lt;/NeedLevel&gt;&lt;Cost&gt;1&lt;/Cost&gt;&lt;/Passive&gt;</v>
      </c>
      <c r="I11" s="15" t="str">
        <f>"&lt;PassiveDesc ID="""&amp;パッシブテーブル[[#This Row],[ID]]&amp;"""&gt;"&amp;
"&lt;Name&gt;"&amp;パッシブテーブル[[#This Row],[表示名]]&amp;"&lt;/Name&gt;"&amp;
"&lt;Desc&gt;"&amp;SUBSTITUTE(パッシブテーブル[[#This Row],[概要]],CHAR(10),"\n")&amp;"&lt;/Desc&gt;"&amp;
"&lt;/PassiveDesc&gt;"</f>
        <v>&lt;PassiveDesc ID="2270009"&gt;&lt;Name&gt;はやあし&lt;/Name&gt;&lt;Desc&gt;束縛状態の影響を受けない。幕の終了時に状態異常なら、次の幕にクイック1を得る&lt;/Desc&gt;&lt;/PassiveDesc&gt;</v>
      </c>
      <c r="J11"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|はやあし|1|束縛状態の影響を受けない。幕の終了時に状態異常なら、次の幕にクイック1を得る|</v>
      </c>
      <c r="K11"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パッシブ「フェアリータイプ」\n/// このキャラクターはフェアリータイプを持ち、特定のパッシブやページの影響を受ける。\n/// 幕の開始時、タイプ付与されていない手元のページ2枚にフェアリータイプをランダムに付与\n/// &lt;/summary&gt;\npublic class PassiveAbility_22701800 : PassiveAbilityTypeBase\n{\npublic override IEnumerable&lt;PokeType&gt; Types =&gt; new[] { PokeType.Fairy, };\n}\n</v>
      </c>
      <c r="L11" s="7" t="str">
        <f>""</f>
        <v/>
      </c>
    </row>
    <row r="12" spans="1:12" ht="28.5" x14ac:dyDescent="0.25">
      <c r="A12" s="11" t="s">
        <v>121</v>
      </c>
      <c r="B12" s="12">
        <v>2270010</v>
      </c>
      <c r="C12" s="28" t="s">
        <v>347</v>
      </c>
      <c r="D12" s="14" t="s">
        <v>25</v>
      </c>
      <c r="E12" s="29">
        <v>3</v>
      </c>
      <c r="F12" s="15"/>
      <c r="G12" s="13"/>
      <c r="H12"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&lt;!--ちょすい--&gt;&lt;Passive ID="2270010"&gt;&lt;Rarity&gt;Rare&lt;/Rarity&gt;&lt;NeedLevel&gt;1&lt;/NeedLevel&gt;&lt;Cost&gt;3&lt;/Cost&gt;&lt;/Passive&gt;</v>
      </c>
      <c r="I12" s="15" t="str">
        <f>"&lt;PassiveDesc ID="""&amp;パッシブテーブル[[#This Row],[ID]]&amp;"""&gt;"&amp;
"&lt;Name&gt;"&amp;パッシブテーブル[[#This Row],[表示名]]&amp;"&lt;/Name&gt;"&amp;
"&lt;Desc&gt;"&amp;SUBSTITUTE(パッシブテーブル[[#This Row],[概要]],CHAR(10),"\n")&amp;"&lt;/Desc&gt;"&amp;
"&lt;/PassiveDesc&gt;"</f>
        <v>&lt;PassiveDesc ID="2270010"&gt;&lt;Name&gt;ちょすい&lt;/Name&gt;&lt;Desc&gt;みずタイプ付きページの攻撃を受けるとき、受けるダメージ・混乱ダメージ量が2減少し、体力を2回復する&lt;/Desc&gt;&lt;/PassiveDesc&gt;</v>
      </c>
      <c r="J12"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|ちょすい|3|みずタイプ付きページの攻撃を受けるとき、受けるダメージ・混乱ダメージ量が2減少し、体力を2回復する|</v>
      </c>
      <c r="K12" s="15"/>
      <c r="L12" s="7" t="str">
        <f>""</f>
        <v/>
      </c>
    </row>
    <row r="13" spans="1:12" x14ac:dyDescent="0.25">
      <c r="A13" s="11" t="s">
        <v>123</v>
      </c>
      <c r="B13" s="12">
        <v>2270011</v>
      </c>
      <c r="C13" s="13" t="s">
        <v>332</v>
      </c>
      <c r="D13" s="14" t="s">
        <v>25</v>
      </c>
      <c r="E13" s="15">
        <v>4</v>
      </c>
      <c r="F13" s="15"/>
      <c r="G13" s="13"/>
      <c r="H13"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&lt;!--うるおいボディ--&gt;&lt;Passive ID="2270011"&gt;&lt;Rarity&gt;Rare&lt;/Rarity&gt;&lt;NeedLevel&gt;1&lt;/NeedLevel&gt;&lt;Cost&gt;4&lt;/Cost&gt;&lt;/Passive&gt;</v>
      </c>
      <c r="I13" s="15" t="str">
        <f>"&lt;PassiveDesc ID="""&amp;パッシブテーブル[[#This Row],[ID]]&amp;"""&gt;"&amp;
"&lt;Name&gt;"&amp;パッシブテーブル[[#This Row],[表示名]]&amp;"&lt;/Name&gt;"&amp;
"&lt;Desc&gt;"&amp;SUBSTITUTE(パッシブテーブル[[#This Row],[概要]],CHAR(10),"\n")&amp;"&lt;/Desc&gt;"&amp;
"&lt;/PassiveDesc&gt;"</f>
        <v>&lt;PassiveDesc ID="2270011"&gt;&lt;Name&gt;うるおいボディ&lt;/Name&gt;&lt;Desc&gt;あめ状態のとき、幕の終了時に全ての状態異常を解除する&lt;/Desc&gt;&lt;/PassiveDesc&gt;</v>
      </c>
      <c r="J13"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|うるおいボディ|4|あめ状態のとき、幕の終了時に全ての状態異常を解除する|</v>
      </c>
      <c r="K13" s="15"/>
      <c r="L13" s="7" t="str">
        <f>""</f>
        <v/>
      </c>
    </row>
    <row r="14" spans="1:12" ht="85.5" x14ac:dyDescent="0.25">
      <c r="A14" s="11" t="s">
        <v>125</v>
      </c>
      <c r="B14" s="12">
        <v>2270012</v>
      </c>
      <c r="C14" s="28" t="s">
        <v>348</v>
      </c>
      <c r="D14" s="14" t="s">
        <v>25</v>
      </c>
      <c r="E14" s="15">
        <v>3</v>
      </c>
      <c r="F14" s="15"/>
      <c r="G14" s="13" t="s">
        <v>218</v>
      </c>
      <c r="H14"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&lt;!--メロメロボディ--&gt;&lt;Passive ID="2270012"&gt;&lt;Rarity&gt;Rare&lt;/Rarity&gt;&lt;NeedLevel&gt;1&lt;/NeedLevel&gt;&lt;Cost&gt;3&lt;/Cost&gt;&lt;/Passive&gt;</v>
      </c>
      <c r="I14" s="15" t="str">
        <f>"&lt;PassiveDesc ID="""&amp;パッシブテーブル[[#This Row],[ID]]&amp;"""&gt;"&amp;
"&lt;Name&gt;"&amp;パッシブテーブル[[#This Row],[表示名]]&amp;"&lt;/Name&gt;"&amp;
"&lt;Desc&gt;"&amp;SUBSTITUTE(パッシブテーブル[[#This Row],[概要]],CHAR(10),"\n")&amp;"&lt;/Desc&gt;"&amp;
"&lt;/PassiveDesc&gt;"</f>
        <v>&lt;PassiveDesc ID="2270012"&gt;&lt;Name&gt;メロメロボディ&lt;/Name&gt;&lt;Desc&gt;近接ページの攻撃を受けるとき、20%の確率で相手にメロメロを付与&lt;/Desc&gt;&lt;/PassiveDesc&gt;</v>
      </c>
      <c r="J14"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メロメロボディ|3|近接ページの攻撃を受けるとき、20%の確率で相手にメロメロを付与&lt;br&gt;※性別関係なしに誰にでも状態を付与できる。&lt;br&gt;~~※内部データとして敵味方キャラクターの性別情報はあるけど、パッシブの効果として使うには不向きな設定値だったので採用しなかった。~~|</v>
      </c>
      <c r="K14" s="15"/>
      <c r="L14" s="7" t="str">
        <f>""</f>
        <v/>
      </c>
    </row>
    <row r="15" spans="1:12" ht="114" x14ac:dyDescent="0.25">
      <c r="A15" s="11" t="s">
        <v>127</v>
      </c>
      <c r="B15" s="12">
        <v>2270013</v>
      </c>
      <c r="C15" s="28" t="s">
        <v>349</v>
      </c>
      <c r="D15" s="14" t="s">
        <v>25</v>
      </c>
      <c r="E15" s="15">
        <v>5</v>
      </c>
      <c r="F15" s="15"/>
      <c r="G15" s="28" t="s">
        <v>350</v>
      </c>
      <c r="H15"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&lt;!--フェアリースキン--&gt;&lt;Passive ID="2270013"&gt;&lt;Rarity&gt;Rare&lt;/Rarity&gt;&lt;NeedLevel&gt;1&lt;/NeedLevel&gt;&lt;Cost&gt;5&lt;/Cost&gt;&lt;/Passive&gt;</v>
      </c>
      <c r="I15" s="15" t="str">
        <f>"&lt;PassiveDesc ID="""&amp;パッシブテーブル[[#This Row],[ID]]&amp;"""&gt;"&amp;
"&lt;Name&gt;"&amp;パッシブテーブル[[#This Row],[表示名]]&amp;"&lt;/Name&gt;"&amp;
"&lt;Desc&gt;"&amp;SUBSTITUTE(パッシブテーブル[[#This Row],[概要]],CHAR(10),"\n")&amp;"&lt;/Desc&gt;"&amp;
"&lt;/PassiveDesc&gt;"</f>
        <v>&lt;PassiveDesc ID="2270013"&gt;&lt;Name&gt;フェアリースキン&lt;/Name&gt;&lt;Desc&gt;幕の開始時、手元のページ1枚に「ノーマルタイプ」をランダムに付与。\nノーマルタイプ付きページ使用時、ページのタイプがフェアリータイプに変化し、ページの全攻撃ダイスに「[的中] 妖精1 付与」効果を追加&lt;/Desc&gt;&lt;/PassiveDesc&gt;</v>
      </c>
      <c r="J15"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フェアリースキン|5|幕の開始時、手元のページ1枚に「ノーマルタイプ」をランダムに付与。&lt;br&gt;ノーマルタイプ付きページ使用時、ページのタイプがフェアリータイプに変化し、ページの全攻撃ダイスに「[的中] 妖精1 付与」効果を追加&lt;br&gt;※フェアリータイプを持つキャラクターがノーマルタイプ付きバトルページを使用した時、攻撃ダイスにタイプ一致の効果も乗る。&lt;br&gt;※ノーマルタイプを持つキャラクターがノーマルタイプ付きバトルページを使用した時、攻撃ダイスにタイプ一致の効果は乗らない。ただし、「[的中] 妖精1 付与」の効果は追加される。|</v>
      </c>
      <c r="K15" s="15"/>
      <c r="L15" s="7" t="str">
        <f>""</f>
        <v/>
      </c>
    </row>
    <row r="16" spans="1:12" x14ac:dyDescent="0.25">
      <c r="A16" s="11" t="s">
        <v>129</v>
      </c>
      <c r="B16" s="12">
        <v>2270014</v>
      </c>
      <c r="C16" s="13" t="s">
        <v>333</v>
      </c>
      <c r="D16" s="14" t="s">
        <v>25</v>
      </c>
      <c r="E16" s="15">
        <v>4</v>
      </c>
      <c r="F16" s="15"/>
      <c r="G16" s="13"/>
      <c r="H16"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&lt;!--リーフガード--&gt;&lt;Passive ID="2270014"&gt;&lt;Rarity&gt;Rare&lt;/Rarity&gt;&lt;NeedLevel&gt;1&lt;/NeedLevel&gt;&lt;Cost&gt;4&lt;/Cost&gt;&lt;/Passive&gt;</v>
      </c>
      <c r="I16" s="15" t="str">
        <f>"&lt;PassiveDesc ID="""&amp;パッシブテーブル[[#This Row],[ID]]&amp;"""&gt;"&amp;
"&lt;Name&gt;"&amp;パッシブテーブル[[#This Row],[表示名]]&amp;"&lt;/Name&gt;"&amp;
"&lt;Desc&gt;"&amp;SUBSTITUTE(パッシブテーブル[[#This Row],[概要]],CHAR(10),"\n")&amp;"&lt;/Desc&gt;"&amp;
"&lt;/PassiveDesc&gt;"</f>
        <v>&lt;PassiveDesc ID="2270014"&gt;&lt;Name&gt;リーフガード&lt;/Name&gt;&lt;Desc&gt;にほんばれ状態のとき、状態異常に対して免疫&lt;/Desc&gt;&lt;/PassiveDesc&gt;</v>
      </c>
      <c r="J16"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|リーフガード|4|にほんばれ状態のとき、状態異常に対して免疫|</v>
      </c>
      <c r="K16" s="15"/>
      <c r="L16" s="7" t="str">
        <f>""</f>
        <v/>
      </c>
    </row>
    <row r="17" spans="1:12" x14ac:dyDescent="0.25">
      <c r="A17" s="11" t="s">
        <v>131</v>
      </c>
      <c r="B17" s="12">
        <v>2270015</v>
      </c>
      <c r="C17" s="13" t="s">
        <v>334</v>
      </c>
      <c r="D17" s="14" t="s">
        <v>25</v>
      </c>
      <c r="E17" s="15">
        <v>3</v>
      </c>
      <c r="F17" s="15"/>
      <c r="G17" s="13"/>
      <c r="H17"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&lt;!--ようりょくそ--&gt;&lt;Passive ID="2270015"&gt;&lt;Rarity&gt;Rare&lt;/Rarity&gt;&lt;NeedLevel&gt;1&lt;/NeedLevel&gt;&lt;Cost&gt;3&lt;/Cost&gt;&lt;/Passive&gt;</v>
      </c>
      <c r="I17" s="15" t="str">
        <f>"&lt;PassiveDesc ID="""&amp;パッシブテーブル[[#This Row],[ID]]&amp;"""&gt;"&amp;
"&lt;Name&gt;"&amp;パッシブテーブル[[#This Row],[表示名]]&amp;"&lt;/Name&gt;"&amp;
"&lt;Desc&gt;"&amp;SUBSTITUTE(パッシブテーブル[[#This Row],[概要]],CHAR(10),"\n")&amp;"&lt;/Desc&gt;"&amp;
"&lt;/PassiveDesc&gt;"</f>
        <v>&lt;PassiveDesc ID="2270015"&gt;&lt;Name&gt;ようりょくそ&lt;/Name&gt;&lt;Desc&gt;にほんばれ状態のとき、幕の開始時にクイック2を得る&lt;/Desc&gt;&lt;/PassiveDesc&gt;</v>
      </c>
      <c r="J17"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|ようりょくそ|3|にほんばれ状態のとき、幕の開始時にクイック2を得る|</v>
      </c>
      <c r="K17" s="15"/>
      <c r="L17" s="7" t="str">
        <f>""</f>
        <v/>
      </c>
    </row>
    <row r="18" spans="1:12" ht="28.5" x14ac:dyDescent="0.25">
      <c r="A18" s="11" t="s">
        <v>133</v>
      </c>
      <c r="B18" s="12">
        <v>2270016</v>
      </c>
      <c r="C18" s="13" t="s">
        <v>351</v>
      </c>
      <c r="D18" s="14" t="s">
        <v>25</v>
      </c>
      <c r="E18" s="15">
        <v>3</v>
      </c>
      <c r="F18" s="15"/>
      <c r="G18" s="13"/>
      <c r="H18"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&lt;!--ゆきがくれ--&gt;&lt;Passive ID="2270016"&gt;&lt;Rarity&gt;Rare&lt;/Rarity&gt;&lt;NeedLevel&gt;1&lt;/NeedLevel&gt;&lt;Cost&gt;3&lt;/Cost&gt;&lt;/Passive&gt;</v>
      </c>
      <c r="I18" s="15" t="str">
        <f>"&lt;PassiveDesc ID="""&amp;パッシブテーブル[[#This Row],[ID]]&amp;"""&gt;"&amp;
"&lt;Name&gt;"&amp;パッシブテーブル[[#This Row],[表示名]]&amp;"&lt;/Name&gt;"&amp;
"&lt;Desc&gt;"&amp;SUBSTITUTE(パッシブテーブル[[#This Row],[概要]],CHAR(10),"\n")&amp;"&lt;/Desc&gt;"&amp;
"&lt;/PassiveDesc&gt;"</f>
        <v>&lt;PassiveDesc ID="2270016"&gt;&lt;Name&gt;ゆきがくれ&lt;/Name&gt;&lt;Desc&gt;あられ状態のとき、20%の確率でページによるダメージを受けない。あられダメージを受けない&lt;/Desc&gt;&lt;/PassiveDesc&gt;</v>
      </c>
      <c r="J18"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|ゆきがくれ|3|あられ状態のとき、20%の確率でページによるダメージを受けない。あられダメージを受けない|</v>
      </c>
      <c r="K18" s="15"/>
      <c r="L18" s="7" t="str">
        <f>""</f>
        <v/>
      </c>
    </row>
    <row r="19" spans="1:12" ht="28.5" x14ac:dyDescent="0.25">
      <c r="A19" s="11" t="s">
        <v>135</v>
      </c>
      <c r="B19" s="12">
        <v>2270017</v>
      </c>
      <c r="C19" s="13" t="s">
        <v>335</v>
      </c>
      <c r="D19" s="14" t="s">
        <v>25</v>
      </c>
      <c r="E19" s="15">
        <v>3</v>
      </c>
      <c r="F19" s="15"/>
      <c r="G19" s="13"/>
      <c r="H19"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&lt;!--アイスボディ--&gt;&lt;Passive ID="2270017"&gt;&lt;Rarity&gt;Rare&lt;/Rarity&gt;&lt;NeedLevel&gt;1&lt;/NeedLevel&gt;&lt;Cost&gt;3&lt;/Cost&gt;&lt;/Passive&gt;</v>
      </c>
      <c r="I19" s="15" t="str">
        <f>"&lt;PassiveDesc ID="""&amp;パッシブテーブル[[#This Row],[ID]]&amp;"""&gt;"&amp;
"&lt;Name&gt;"&amp;パッシブテーブル[[#This Row],[表示名]]&amp;"&lt;/Name&gt;"&amp;
"&lt;Desc&gt;"&amp;SUBSTITUTE(パッシブテーブル[[#This Row],[概要]],CHAR(10),"\n")&amp;"&lt;/Desc&gt;"&amp;
"&lt;/PassiveDesc&gt;"</f>
        <v>&lt;PassiveDesc ID="2270017"&gt;&lt;Name&gt;アイスボディ&lt;/Name&gt;&lt;Desc&gt;あられ状態のとき、幕の終了時にあられダメージを受けず、最大体力の1/16だけ体力が回復する(最大5)&lt;/Desc&gt;&lt;/PassiveDesc&gt;</v>
      </c>
      <c r="J19"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|アイスボディ|3|あられ状態のとき、幕の終了時にあられダメージを受けず、最大体力の1/16だけ体力が回復する(最大5)|</v>
      </c>
      <c r="K19" s="15"/>
      <c r="L19" s="7" t="str">
        <f>""</f>
        <v/>
      </c>
    </row>
    <row r="20" spans="1:12" x14ac:dyDescent="0.25">
      <c r="A20" s="11" t="s">
        <v>137</v>
      </c>
      <c r="B20" s="12">
        <v>2270018</v>
      </c>
      <c r="C20" s="13" t="s">
        <v>336</v>
      </c>
      <c r="D20" s="14" t="s">
        <v>25</v>
      </c>
      <c r="E20" s="15">
        <v>1</v>
      </c>
      <c r="F20" s="15"/>
      <c r="G20" s="13"/>
      <c r="H20"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&lt;!--するどいめ--&gt;&lt;Passive ID="2270018"&gt;&lt;Rarity&gt;Rare&lt;/Rarity&gt;&lt;NeedLevel&gt;1&lt;/NeedLevel&gt;&lt;Cost&gt;1&lt;/Cost&gt;&lt;/Passive&gt;</v>
      </c>
      <c r="I20" s="15" t="str">
        <f>"&lt;PassiveDesc ID="""&amp;パッシブテーブル[[#This Row],[ID]]&amp;"""&gt;"&amp;
"&lt;Name&gt;"&amp;パッシブテーブル[[#This Row],[表示名]]&amp;"&lt;/Name&gt;"&amp;
"&lt;Desc&gt;"&amp;SUBSTITUTE(パッシブテーブル[[#This Row],[概要]],CHAR(10),"\n")&amp;"&lt;/Desc&gt;"&amp;
"&lt;/PassiveDesc&gt;"</f>
        <v>&lt;PassiveDesc ID="2270018"&gt;&lt;Name&gt;するどいめ&lt;/Name&gt;&lt;Desc&gt;マッチ相手の回避ダイスは威力の影響を受けない&lt;/Desc&gt;&lt;/PassiveDesc&gt;</v>
      </c>
      <c r="J20"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|するどいめ|1|マッチ相手の回避ダイスは威力の影響を受けない|</v>
      </c>
      <c r="K20" s="15"/>
      <c r="L20" s="7" t="str">
        <f>""</f>
        <v/>
      </c>
    </row>
    <row r="21" spans="1:12" ht="28.5" x14ac:dyDescent="0.25">
      <c r="A21" s="11" t="s">
        <v>139</v>
      </c>
      <c r="B21" s="12">
        <v>2270019</v>
      </c>
      <c r="C21" s="13" t="s">
        <v>337</v>
      </c>
      <c r="D21" s="14" t="s">
        <v>25</v>
      </c>
      <c r="E21" s="15">
        <v>2</v>
      </c>
      <c r="F21" s="15"/>
      <c r="G21" s="13"/>
      <c r="H21"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&lt;!--あめうけざら--&gt;&lt;Passive ID="2270019"&gt;&lt;Rarity&gt;Rare&lt;/Rarity&gt;&lt;NeedLevel&gt;1&lt;/NeedLevel&gt;&lt;Cost&gt;2&lt;/Cost&gt;&lt;/Passive&gt;</v>
      </c>
      <c r="I21" s="15" t="str">
        <f>"&lt;PassiveDesc ID="""&amp;パッシブテーブル[[#This Row],[ID]]&amp;"""&gt;"&amp;
"&lt;Name&gt;"&amp;パッシブテーブル[[#This Row],[表示名]]&amp;"&lt;/Name&gt;"&amp;
"&lt;Desc&gt;"&amp;SUBSTITUTE(パッシブテーブル[[#This Row],[概要]],CHAR(10),"\n")&amp;"&lt;/Desc&gt;"&amp;
"&lt;/PassiveDesc&gt;"</f>
        <v>&lt;PassiveDesc ID="2270019"&gt;&lt;Name&gt;あめうけざら&lt;/Name&gt;&lt;Desc&gt;あめ状態のとき、最大体力の1/16だけ体力が回復する(最大5)&lt;/Desc&gt;&lt;/PassiveDesc&gt;</v>
      </c>
      <c r="J21"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|あめうけざら|2|あめ状態のとき、最大体力の1/16だけ体力が回復する(最大5)|</v>
      </c>
      <c r="K21" s="15"/>
      <c r="L21" s="7" t="str">
        <f>""</f>
        <v/>
      </c>
    </row>
    <row r="22" spans="1:12" x14ac:dyDescent="0.25">
      <c r="A22" s="11" t="s">
        <v>141</v>
      </c>
      <c r="B22" s="12">
        <v>2270020</v>
      </c>
      <c r="C22" s="13" t="s">
        <v>383</v>
      </c>
      <c r="D22" s="14" t="s">
        <v>25</v>
      </c>
      <c r="E22" s="15">
        <v>3</v>
      </c>
      <c r="F22" s="15"/>
      <c r="G22" s="13"/>
      <c r="H22"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&lt;!--あめふらし--&gt;&lt;Passive ID="2270020"&gt;&lt;Rarity&gt;Rare&lt;/Rarity&gt;&lt;NeedLevel&gt;1&lt;/NeedLevel&gt;&lt;Cost&gt;3&lt;/Cost&gt;&lt;/Passive&gt;</v>
      </c>
      <c r="I22" s="15" t="str">
        <f>"&lt;PassiveDesc ID="""&amp;パッシブテーブル[[#This Row],[ID]]&amp;"""&gt;"&amp;
"&lt;Name&gt;"&amp;パッシブテーブル[[#This Row],[表示名]]&amp;"&lt;/Name&gt;"&amp;
"&lt;Desc&gt;"&amp;SUBSTITUTE(パッシブテーブル[[#This Row],[概要]],CHAR(10),"\n")&amp;"&lt;/Desc&gt;"&amp;
"&lt;/PassiveDesc&gt;"</f>
        <v>&lt;PassiveDesc ID="2270020"&gt;&lt;Name&gt;あめふらし&lt;/Name&gt;&lt;Desc&gt;舞台の開始時、全てのキャラクターにあめ5を付与&lt;/Desc&gt;&lt;/PassiveDesc&gt;</v>
      </c>
      <c r="J22"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|あめふらし|3|舞台の開始時、全てのキャラクターにあめ5を付与|</v>
      </c>
      <c r="K22" s="15"/>
      <c r="L22" s="7" t="str">
        <f>""</f>
        <v/>
      </c>
    </row>
    <row r="23" spans="1:12" x14ac:dyDescent="0.25">
      <c r="A23" s="11" t="s">
        <v>212</v>
      </c>
      <c r="B23" s="12">
        <v>2270021</v>
      </c>
      <c r="C23" s="13" t="s">
        <v>384</v>
      </c>
      <c r="D23" s="14" t="s">
        <v>25</v>
      </c>
      <c r="E23" s="15">
        <v>3</v>
      </c>
      <c r="F23" s="15"/>
      <c r="G23" s="13"/>
      <c r="H23"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&lt;!--ゆきかき--&gt;&lt;Passive ID="2270021"&gt;&lt;Rarity&gt;Rare&lt;/Rarity&gt;&lt;NeedLevel&gt;1&lt;/NeedLevel&gt;&lt;Cost&gt;3&lt;/Cost&gt;&lt;/Passive&gt;</v>
      </c>
      <c r="I23" s="15" t="str">
        <f>"&lt;PassiveDesc ID="""&amp;パッシブテーブル[[#This Row],[ID]]&amp;"""&gt;"&amp;
"&lt;Name&gt;"&amp;パッシブテーブル[[#This Row],[表示名]]&amp;"&lt;/Name&gt;"&amp;
"&lt;Desc&gt;"&amp;SUBSTITUTE(パッシブテーブル[[#This Row],[概要]],CHAR(10),"\n")&amp;"&lt;/Desc&gt;"&amp;
"&lt;/PassiveDesc&gt;"</f>
        <v>&lt;PassiveDesc ID="2270021"&gt;&lt;Name&gt;ゆきかき&lt;/Name&gt;&lt;Desc&gt;あられ状態のとき、幕の開始時にクイック2を得る&lt;/Desc&gt;&lt;/PassiveDesc&gt;</v>
      </c>
      <c r="J23"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|ゆきかき|3|あられ状態のとき、幕の開始時にクイック2を得る|</v>
      </c>
      <c r="K23" s="15"/>
      <c r="L23" s="7" t="str">
        <f>""</f>
        <v/>
      </c>
    </row>
    <row r="24" spans="1:12" ht="28.5" x14ac:dyDescent="0.25">
      <c r="A24" s="11" t="s">
        <v>213</v>
      </c>
      <c r="B24" s="12">
        <v>2270022</v>
      </c>
      <c r="C24" s="13" t="s">
        <v>338</v>
      </c>
      <c r="D24" s="14" t="s">
        <v>25</v>
      </c>
      <c r="E24" s="15">
        <v>4</v>
      </c>
      <c r="F24" s="15"/>
      <c r="G24" s="13"/>
      <c r="H24"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&lt;!--びびり--&gt;&lt;Passive ID="2270022"&gt;&lt;Rarity&gt;Rare&lt;/Rarity&gt;&lt;NeedLevel&gt;1&lt;/NeedLevel&gt;&lt;Cost&gt;4&lt;/Cost&gt;&lt;/Passive&gt;</v>
      </c>
      <c r="I24" s="15" t="str">
        <f>"&lt;PassiveDesc ID="""&amp;パッシブテーブル[[#This Row],[ID]]&amp;"""&gt;"&amp;
"&lt;Name&gt;"&amp;パッシブテーブル[[#This Row],[表示名]]&amp;"&lt;/Name&gt;"&amp;
"&lt;Desc&gt;"&amp;SUBSTITUTE(パッシブテーブル[[#This Row],[概要]],CHAR(10),"\n")&amp;"&lt;/Desc&gt;"&amp;
"&lt;/PassiveDesc&gt;"</f>
        <v>&lt;PassiveDesc ID="2270022"&gt;&lt;Name&gt;びびり&lt;/Name&gt;&lt;Desc&gt;1幕で虚弱状態を受けるたびに今回の舞台の間、幕の開始時にクイック1を得る(最大6)&lt;/Desc&gt;&lt;/PassiveDesc&gt;</v>
      </c>
      <c r="J24"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|びびり|4|1幕で虚弱状態を受けるたびに今回の舞台の間、幕の開始時にクイック1を得る(最大6)|</v>
      </c>
      <c r="K24" s="15"/>
      <c r="L24" s="7" t="str">
        <f>""</f>
        <v/>
      </c>
    </row>
    <row r="25" spans="1:12" x14ac:dyDescent="0.25">
      <c r="A25" s="11" t="s">
        <v>214</v>
      </c>
      <c r="B25" s="12">
        <v>2270023</v>
      </c>
      <c r="C25" s="13" t="s">
        <v>339</v>
      </c>
      <c r="D25" s="14" t="s">
        <v>25</v>
      </c>
      <c r="E25" s="15">
        <v>3</v>
      </c>
      <c r="F25" s="15"/>
      <c r="G25" s="13"/>
      <c r="H25" s="15" t="str">
        <f>"&lt;!--"&amp;パッシブテーブル[[#This Row],[表示名]]&amp;"--&gt;"&amp;
"&lt;Passive ID="""&amp;パッシブテーブル[[#This Row],[ID]]&amp;"""&gt;"&amp;
"&lt;Rarity&gt;"&amp;VLOOKUP(パッシブテーブル[[#This Row],[レアリティ]],レアリティテーブル[],2,FALSE)&amp;"&lt;/Rarity&gt;"&amp;
"&lt;NeedLevel&gt;1&lt;/NeedLevel&gt;"&amp;
"&lt;Cost&gt;"&amp;パッシブテーブル[[#This Row],[コスト]]&amp;"&lt;/Cost&gt;"&amp;
IF(ISBLANK(パッシブテーブル[[#This Row],[内部ID]]),"","&lt;InnerType&gt;"&amp;パッシブテーブル[[#This Row],[内部ID]]&amp;"&lt;/InnerType&gt;")&amp;
"&lt;/Passive&gt;"</f>
        <v>&lt;!--すいすい--&gt;&lt;Passive ID="2270023"&gt;&lt;Rarity&gt;Rare&lt;/Rarity&gt;&lt;NeedLevel&gt;1&lt;/NeedLevel&gt;&lt;Cost&gt;3&lt;/Cost&gt;&lt;/Passive&gt;</v>
      </c>
      <c r="I25" s="15" t="str">
        <f>"&lt;PassiveDesc ID="""&amp;パッシブテーブル[[#This Row],[ID]]&amp;"""&gt;"&amp;
"&lt;Name&gt;"&amp;パッシブテーブル[[#This Row],[表示名]]&amp;"&lt;/Name&gt;"&amp;
"&lt;Desc&gt;"&amp;SUBSTITUTE(パッシブテーブル[[#This Row],[概要]],CHAR(10),"\n")&amp;"&lt;/Desc&gt;"&amp;
"&lt;/PassiveDesc&gt;"</f>
        <v>&lt;PassiveDesc ID="2270023"&gt;&lt;Name&gt;すいすい&lt;/Name&gt;&lt;Desc&gt;あめ状態のとき、幕の開始時にクイック2を得る&lt;/Desc&gt;&lt;/PassiveDesc&gt;</v>
      </c>
      <c r="J25" s="15" t="str">
        <f>"|"&amp;パッシブテーブル[[#This Row],[表示名]]&amp;"|"&amp;パッシブテーブル[[#This Row],[コスト]]&amp;"|"&amp;SUBSTITUTE(パッシブテーブル[[#This Row],[概要]]&amp;IF(ISBLANK(パッシブテーブル[[#This Row],[補足概要]]),"","&lt;br&gt;"&amp;パッシブテーブル[[#This Row],[補足概要]]),CHAR(10),"&lt;br&gt;")&amp;"|"</f>
        <v>|すいすい|3|あめ状態のとき、幕の開始時にクイック2を得る|</v>
      </c>
      <c r="K25" s="15"/>
      <c r="L25" s="7" t="str">
        <f>""</f>
        <v/>
      </c>
    </row>
  </sheetData>
  <phoneticPr fontId="2"/>
  <dataValidations count="1">
    <dataValidation type="list" allowBlank="1" showInputMessage="1" showErrorMessage="1" sqref="D2:D25">
      <formula1>INDIRECT("レアリティテーブル[レアリティ]")</formula1>
    </dataValidation>
  </dataValidations>
  <pageMargins left="0.7" right="0.7" top="0.75" bottom="0.75" header="0.3" footer="0.3"/>
  <pageSetup paperSize="9" orientation="portrait" r:id="rId1"/>
  <legacy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8"/>
  <sheetViews>
    <sheetView workbookViewId="0"/>
  </sheetViews>
  <sheetFormatPr defaultRowHeight="14.25" x14ac:dyDescent="0.25"/>
  <cols>
    <col min="1" max="1" width="8.125" bestFit="1" customWidth="1"/>
    <col min="2" max="2" width="3.375" bestFit="1" customWidth="1"/>
  </cols>
  <sheetData>
    <row r="1" spans="1:2" x14ac:dyDescent="0.25">
      <c r="A1" t="s">
        <v>21</v>
      </c>
      <c r="B1" t="s">
        <v>23</v>
      </c>
    </row>
    <row r="2" spans="1:2" x14ac:dyDescent="0.25">
      <c r="A2" t="s">
        <v>39</v>
      </c>
      <c r="B2">
        <v>1</v>
      </c>
    </row>
    <row r="3" spans="1:2" x14ac:dyDescent="0.25">
      <c r="A3" t="s">
        <v>40</v>
      </c>
      <c r="B3">
        <v>2</v>
      </c>
    </row>
    <row r="4" spans="1:2" x14ac:dyDescent="0.25">
      <c r="A4" t="s">
        <v>41</v>
      </c>
      <c r="B4">
        <v>3</v>
      </c>
    </row>
    <row r="5" spans="1:2" x14ac:dyDescent="0.25">
      <c r="A5" t="s">
        <v>14</v>
      </c>
      <c r="B5">
        <v>4</v>
      </c>
    </row>
    <row r="6" spans="1:2" x14ac:dyDescent="0.25">
      <c r="A6" t="s">
        <v>42</v>
      </c>
      <c r="B6">
        <v>5</v>
      </c>
    </row>
    <row r="7" spans="1:2" x14ac:dyDescent="0.25">
      <c r="A7" t="s">
        <v>43</v>
      </c>
      <c r="B7">
        <v>6</v>
      </c>
    </row>
    <row r="8" spans="1:2" x14ac:dyDescent="0.25">
      <c r="A8" t="s">
        <v>44</v>
      </c>
      <c r="B8">
        <v>7</v>
      </c>
    </row>
  </sheetData>
  <phoneticPr fontId="2"/>
  <pageMargins left="0.7" right="0.7" top="0.75" bottom="0.75"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4"/>
  <sheetViews>
    <sheetView workbookViewId="0"/>
  </sheetViews>
  <sheetFormatPr defaultRowHeight="14.25" x14ac:dyDescent="0.25"/>
  <cols>
    <col min="1" max="1" width="9.125" bestFit="1" customWidth="1"/>
    <col min="2" max="2" width="8" bestFit="1" customWidth="1"/>
  </cols>
  <sheetData>
    <row r="1" spans="1:2" x14ac:dyDescent="0.25">
      <c r="A1" t="s">
        <v>45</v>
      </c>
      <c r="B1" t="s">
        <v>23</v>
      </c>
    </row>
    <row r="2" spans="1:2" x14ac:dyDescent="0.25">
      <c r="A2" t="s">
        <v>53</v>
      </c>
      <c r="B2" t="s">
        <v>51</v>
      </c>
    </row>
    <row r="3" spans="1:2" x14ac:dyDescent="0.25">
      <c r="A3" t="s">
        <v>16</v>
      </c>
      <c r="B3" t="s">
        <v>50</v>
      </c>
    </row>
    <row r="4" spans="1:2" x14ac:dyDescent="0.25">
      <c r="A4" t="s">
        <v>54</v>
      </c>
      <c r="B4" t="s">
        <v>55</v>
      </c>
    </row>
  </sheetData>
  <phoneticPr fontId="2"/>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6"/>
  <sheetViews>
    <sheetView workbookViewId="0"/>
  </sheetViews>
  <sheetFormatPr defaultRowHeight="14.25" x14ac:dyDescent="0.25"/>
  <cols>
    <col min="1" max="1" width="9.125" bestFit="1" customWidth="1"/>
    <col min="2" max="2" width="9.375" bestFit="1" customWidth="1"/>
  </cols>
  <sheetData>
    <row r="1" spans="1:2" x14ac:dyDescent="0.25">
      <c r="A1" t="s">
        <v>56</v>
      </c>
      <c r="B1" t="s">
        <v>23</v>
      </c>
    </row>
    <row r="2" spans="1:2" x14ac:dyDescent="0.25">
      <c r="A2" t="s">
        <v>46</v>
      </c>
      <c r="B2" t="s">
        <v>57</v>
      </c>
    </row>
    <row r="3" spans="1:2" x14ac:dyDescent="0.25">
      <c r="A3" t="s">
        <v>47</v>
      </c>
      <c r="B3" t="s">
        <v>58</v>
      </c>
    </row>
    <row r="4" spans="1:2" x14ac:dyDescent="0.25">
      <c r="A4" t="s">
        <v>48</v>
      </c>
      <c r="B4" t="s">
        <v>59</v>
      </c>
    </row>
    <row r="5" spans="1:2" x14ac:dyDescent="0.25">
      <c r="A5" t="s">
        <v>16</v>
      </c>
      <c r="B5" t="s">
        <v>60</v>
      </c>
    </row>
    <row r="6" spans="1:2" x14ac:dyDescent="0.25">
      <c r="A6" t="s">
        <v>49</v>
      </c>
      <c r="B6" t="s">
        <v>61</v>
      </c>
    </row>
  </sheetData>
  <phoneticPr fontId="2"/>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6"/>
  <sheetViews>
    <sheetView workbookViewId="0"/>
  </sheetViews>
  <sheetFormatPr defaultRowHeight="14.25" x14ac:dyDescent="0.25"/>
  <cols>
    <col min="1" max="1" width="12.5" bestFit="1" customWidth="1"/>
    <col min="2" max="2" width="3.375" bestFit="1" customWidth="1"/>
  </cols>
  <sheetData>
    <row r="1" spans="1:2" x14ac:dyDescent="0.25">
      <c r="A1" t="s">
        <v>68</v>
      </c>
      <c r="B1" t="s">
        <v>23</v>
      </c>
    </row>
    <row r="2" spans="1:2" x14ac:dyDescent="0.25">
      <c r="A2" t="s">
        <v>46</v>
      </c>
      <c r="B2" t="s">
        <v>67</v>
      </c>
    </row>
    <row r="3" spans="1:2" x14ac:dyDescent="0.25">
      <c r="A3" t="s">
        <v>47</v>
      </c>
      <c r="B3" t="s">
        <v>66</v>
      </c>
    </row>
    <row r="4" spans="1:2" x14ac:dyDescent="0.25">
      <c r="A4" t="s">
        <v>48</v>
      </c>
      <c r="B4" t="s">
        <v>65</v>
      </c>
    </row>
    <row r="5" spans="1:2" x14ac:dyDescent="0.25">
      <c r="A5" t="s">
        <v>16</v>
      </c>
      <c r="B5" t="s">
        <v>63</v>
      </c>
    </row>
    <row r="6" spans="1:2" x14ac:dyDescent="0.25">
      <c r="A6" t="s">
        <v>49</v>
      </c>
      <c r="B6" t="s">
        <v>64</v>
      </c>
    </row>
  </sheetData>
  <phoneticPr fontId="2"/>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7"/>
  <sheetViews>
    <sheetView workbookViewId="0"/>
  </sheetViews>
  <sheetFormatPr defaultRowHeight="14.25" x14ac:dyDescent="0.25"/>
  <cols>
    <col min="1" max="1" width="8.25" bestFit="1" customWidth="1"/>
    <col min="2" max="2" width="10" bestFit="1" customWidth="1"/>
  </cols>
  <sheetData>
    <row r="1" spans="1:2" x14ac:dyDescent="0.25">
      <c r="A1" t="s">
        <v>85</v>
      </c>
      <c r="B1" t="s">
        <v>23</v>
      </c>
    </row>
    <row r="2" spans="1:2" x14ac:dyDescent="0.25">
      <c r="A2" t="s">
        <v>86</v>
      </c>
      <c r="B2" t="s">
        <v>93</v>
      </c>
    </row>
    <row r="3" spans="1:2" x14ac:dyDescent="0.25">
      <c r="A3" t="s">
        <v>87</v>
      </c>
      <c r="B3" t="s">
        <v>92</v>
      </c>
    </row>
    <row r="4" spans="1:2" x14ac:dyDescent="0.25">
      <c r="A4" t="s">
        <v>88</v>
      </c>
      <c r="B4" t="s">
        <v>94</v>
      </c>
    </row>
    <row r="5" spans="1:2" x14ac:dyDescent="0.25">
      <c r="A5" t="s">
        <v>91</v>
      </c>
      <c r="B5" t="s">
        <v>96</v>
      </c>
    </row>
    <row r="6" spans="1:2" x14ac:dyDescent="0.25">
      <c r="A6" t="s">
        <v>89</v>
      </c>
      <c r="B6" t="s">
        <v>95</v>
      </c>
    </row>
    <row r="7" spans="1:2" x14ac:dyDescent="0.25">
      <c r="A7" t="s">
        <v>90</v>
      </c>
      <c r="B7" t="s">
        <v>97</v>
      </c>
    </row>
  </sheetData>
  <phoneticPr fontId="2"/>
  <pageMargins left="0.7" right="0.7" top="0.75" bottom="0.75"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3"/>
  <sheetViews>
    <sheetView workbookViewId="0"/>
  </sheetViews>
  <sheetFormatPr defaultRowHeight="14.25" x14ac:dyDescent="0.25"/>
  <cols>
    <col min="1" max="1" width="7.625" bestFit="1" customWidth="1"/>
  </cols>
  <sheetData>
    <row r="1" spans="1:1" x14ac:dyDescent="0.25">
      <c r="A1" t="s">
        <v>101</v>
      </c>
    </row>
    <row r="2" spans="1:1" x14ac:dyDescent="0.25">
      <c r="A2" s="2" t="s">
        <v>99</v>
      </c>
    </row>
    <row r="3" spans="1:1" x14ac:dyDescent="0.25">
      <c r="A3" s="2" t="s">
        <v>100</v>
      </c>
    </row>
  </sheetData>
  <phoneticPr fontId="2"/>
  <pageMargins left="0.7" right="0.7" top="0.75" bottom="0.75" header="0.3" footer="0.3"/>
  <pageSetup paperSize="9"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19"/>
  <sheetViews>
    <sheetView workbookViewId="0"/>
  </sheetViews>
  <sheetFormatPr defaultRowHeight="14.25" x14ac:dyDescent="0.25"/>
  <cols>
    <col min="1" max="1" width="7.25" bestFit="1" customWidth="1"/>
    <col min="2" max="2" width="7.75" bestFit="1" customWidth="1"/>
    <col min="3" max="3" width="3.875" bestFit="1" customWidth="1"/>
  </cols>
  <sheetData>
    <row r="1" spans="1:3" x14ac:dyDescent="0.25">
      <c r="A1" t="s">
        <v>222</v>
      </c>
      <c r="B1" t="s">
        <v>23</v>
      </c>
      <c r="C1" t="s">
        <v>0</v>
      </c>
    </row>
    <row r="2" spans="1:3" x14ac:dyDescent="0.25">
      <c r="A2" t="s">
        <v>224</v>
      </c>
      <c r="B2" t="s">
        <v>94</v>
      </c>
      <c r="C2" s="2" t="s">
        <v>259</v>
      </c>
    </row>
    <row r="3" spans="1:3" x14ac:dyDescent="0.25">
      <c r="A3" t="s">
        <v>225</v>
      </c>
      <c r="B3" t="s">
        <v>242</v>
      </c>
      <c r="C3" s="2" t="s">
        <v>260</v>
      </c>
    </row>
    <row r="4" spans="1:3" x14ac:dyDescent="0.25">
      <c r="A4" t="s">
        <v>226</v>
      </c>
      <c r="B4" t="s">
        <v>243</v>
      </c>
      <c r="C4" s="2" t="s">
        <v>261</v>
      </c>
    </row>
    <row r="5" spans="1:3" x14ac:dyDescent="0.25">
      <c r="A5" t="s">
        <v>227</v>
      </c>
      <c r="B5" t="s">
        <v>244</v>
      </c>
      <c r="C5" s="2" t="s">
        <v>262</v>
      </c>
    </row>
    <row r="6" spans="1:3" x14ac:dyDescent="0.25">
      <c r="A6" t="s">
        <v>228</v>
      </c>
      <c r="B6" t="s">
        <v>245</v>
      </c>
      <c r="C6" s="2" t="s">
        <v>263</v>
      </c>
    </row>
    <row r="7" spans="1:3" x14ac:dyDescent="0.25">
      <c r="A7" t="s">
        <v>229</v>
      </c>
      <c r="B7" t="s">
        <v>246</v>
      </c>
      <c r="C7" s="2" t="s">
        <v>264</v>
      </c>
    </row>
    <row r="8" spans="1:3" x14ac:dyDescent="0.25">
      <c r="A8" t="s">
        <v>230</v>
      </c>
      <c r="B8" t="s">
        <v>247</v>
      </c>
      <c r="C8" s="2" t="s">
        <v>265</v>
      </c>
    </row>
    <row r="9" spans="1:3" x14ac:dyDescent="0.25">
      <c r="A9" t="s">
        <v>231</v>
      </c>
      <c r="B9" t="s">
        <v>248</v>
      </c>
      <c r="C9" s="2" t="s">
        <v>266</v>
      </c>
    </row>
    <row r="10" spans="1:3" x14ac:dyDescent="0.25">
      <c r="A10" t="s">
        <v>232</v>
      </c>
      <c r="B10" t="s">
        <v>249</v>
      </c>
      <c r="C10" s="2" t="s">
        <v>267</v>
      </c>
    </row>
    <row r="11" spans="1:3" x14ac:dyDescent="0.25">
      <c r="A11" t="s">
        <v>233</v>
      </c>
      <c r="B11" t="s">
        <v>250</v>
      </c>
      <c r="C11" s="2" t="s">
        <v>268</v>
      </c>
    </row>
    <row r="12" spans="1:3" x14ac:dyDescent="0.25">
      <c r="A12" t="s">
        <v>234</v>
      </c>
      <c r="B12" t="s">
        <v>251</v>
      </c>
      <c r="C12" s="2" t="s">
        <v>269</v>
      </c>
    </row>
    <row r="13" spans="1:3" x14ac:dyDescent="0.25">
      <c r="A13" t="s">
        <v>235</v>
      </c>
      <c r="B13" t="s">
        <v>252</v>
      </c>
      <c r="C13" s="2" t="s">
        <v>270</v>
      </c>
    </row>
    <row r="14" spans="1:3" x14ac:dyDescent="0.25">
      <c r="A14" t="s">
        <v>236</v>
      </c>
      <c r="B14" t="s">
        <v>253</v>
      </c>
      <c r="C14" s="2" t="s">
        <v>271</v>
      </c>
    </row>
    <row r="15" spans="1:3" x14ac:dyDescent="0.25">
      <c r="A15" t="s">
        <v>237</v>
      </c>
      <c r="B15" t="s">
        <v>254</v>
      </c>
      <c r="C15" s="2" t="s">
        <v>272</v>
      </c>
    </row>
    <row r="16" spans="1:3" x14ac:dyDescent="0.25">
      <c r="A16" t="s">
        <v>238</v>
      </c>
      <c r="B16" t="s">
        <v>255</v>
      </c>
      <c r="C16" s="2" t="s">
        <v>273</v>
      </c>
    </row>
    <row r="17" spans="1:3" x14ac:dyDescent="0.25">
      <c r="A17" t="s">
        <v>239</v>
      </c>
      <c r="B17" t="s">
        <v>256</v>
      </c>
      <c r="C17" s="2" t="s">
        <v>274</v>
      </c>
    </row>
    <row r="18" spans="1:3" x14ac:dyDescent="0.25">
      <c r="A18" t="s">
        <v>240</v>
      </c>
      <c r="B18" t="s">
        <v>257</v>
      </c>
      <c r="C18" s="2" t="s">
        <v>275</v>
      </c>
    </row>
    <row r="19" spans="1:3" x14ac:dyDescent="0.25">
      <c r="A19" t="s">
        <v>241</v>
      </c>
      <c r="B19" t="s">
        <v>258</v>
      </c>
      <c r="C19" s="2" t="s">
        <v>276</v>
      </c>
    </row>
  </sheetData>
  <phoneticPr fontId="2"/>
  <pageMargins left="0.7" right="0.7" top="0.75" bottom="0.75"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T20"/>
  <sheetViews>
    <sheetView workbookViewId="0">
      <selection sqref="A1:A2"/>
    </sheetView>
  </sheetViews>
  <sheetFormatPr defaultRowHeight="14.25" x14ac:dyDescent="0.25"/>
  <cols>
    <col min="1" max="1" width="3" style="26" bestFit="1" customWidth="1"/>
    <col min="2" max="2" width="7" style="26" bestFit="1" customWidth="1"/>
    <col min="3" max="20" width="3" style="26" bestFit="1" customWidth="1"/>
    <col min="21" max="16384" width="9" style="26"/>
  </cols>
  <sheetData>
    <row r="1" spans="1:20" x14ac:dyDescent="0.25">
      <c r="C1" s="36" t="s">
        <v>305</v>
      </c>
      <c r="D1" s="36"/>
      <c r="E1" s="36"/>
      <c r="F1" s="36"/>
      <c r="G1" s="36"/>
      <c r="H1" s="36"/>
      <c r="I1" s="36"/>
      <c r="J1" s="36"/>
      <c r="K1" s="36"/>
      <c r="L1" s="36"/>
      <c r="M1" s="36"/>
      <c r="N1" s="36"/>
      <c r="O1" s="36"/>
      <c r="P1" s="36"/>
      <c r="Q1" s="36"/>
      <c r="R1" s="36"/>
      <c r="S1" s="36"/>
      <c r="T1" s="36"/>
    </row>
    <row r="2" spans="1:20" ht="72.75" x14ac:dyDescent="0.25">
      <c r="C2" s="27" t="s">
        <v>223</v>
      </c>
      <c r="D2" s="27" t="s">
        <v>287</v>
      </c>
      <c r="E2" s="27" t="s">
        <v>288</v>
      </c>
      <c r="F2" s="27" t="s">
        <v>289</v>
      </c>
      <c r="G2" s="27" t="s">
        <v>290</v>
      </c>
      <c r="H2" s="27" t="s">
        <v>291</v>
      </c>
      <c r="I2" s="27" t="s">
        <v>292</v>
      </c>
      <c r="J2" s="27" t="s">
        <v>293</v>
      </c>
      <c r="K2" s="27" t="s">
        <v>294</v>
      </c>
      <c r="L2" s="27" t="s">
        <v>295</v>
      </c>
      <c r="M2" s="27" t="s">
        <v>296</v>
      </c>
      <c r="N2" s="27" t="s">
        <v>297</v>
      </c>
      <c r="O2" s="27" t="s">
        <v>298</v>
      </c>
      <c r="P2" s="27" t="s">
        <v>299</v>
      </c>
      <c r="Q2" s="27" t="s">
        <v>300</v>
      </c>
      <c r="R2" s="27" t="s">
        <v>301</v>
      </c>
      <c r="S2" s="27" t="s">
        <v>302</v>
      </c>
      <c r="T2" s="27" t="s">
        <v>303</v>
      </c>
    </row>
    <row r="3" spans="1:20" x14ac:dyDescent="0.25">
      <c r="A3" s="37" t="s">
        <v>304</v>
      </c>
      <c r="B3" s="26" t="s">
        <v>223</v>
      </c>
      <c r="O3" s="26" t="s">
        <v>306</v>
      </c>
      <c r="P3" s="26" t="s">
        <v>307</v>
      </c>
      <c r="S3" s="26" t="s">
        <v>306</v>
      </c>
    </row>
    <row r="4" spans="1:20" x14ac:dyDescent="0.25">
      <c r="A4" s="37"/>
      <c r="B4" s="26" t="s">
        <v>287</v>
      </c>
      <c r="D4" s="26" t="s">
        <v>306</v>
      </c>
      <c r="E4" s="26" t="s">
        <v>306</v>
      </c>
      <c r="G4" s="26" t="s">
        <v>308</v>
      </c>
      <c r="H4" s="26" t="s">
        <v>308</v>
      </c>
      <c r="N4" s="26" t="s">
        <v>308</v>
      </c>
      <c r="O4" s="26" t="s">
        <v>306</v>
      </c>
      <c r="Q4" s="26" t="s">
        <v>306</v>
      </c>
      <c r="S4" s="26" t="s">
        <v>308</v>
      </c>
    </row>
    <row r="5" spans="1:20" x14ac:dyDescent="0.25">
      <c r="A5" s="37"/>
      <c r="B5" s="26" t="s">
        <v>288</v>
      </c>
      <c r="D5" s="26" t="s">
        <v>308</v>
      </c>
      <c r="E5" s="26" t="s">
        <v>306</v>
      </c>
      <c r="G5" s="26" t="s">
        <v>306</v>
      </c>
      <c r="K5" s="26" t="s">
        <v>308</v>
      </c>
      <c r="O5" s="26" t="s">
        <v>308</v>
      </c>
      <c r="Q5" s="26" t="s">
        <v>306</v>
      </c>
    </row>
    <row r="6" spans="1:20" x14ac:dyDescent="0.25">
      <c r="A6" s="37"/>
      <c r="B6" s="26" t="s">
        <v>289</v>
      </c>
      <c r="E6" s="26" t="s">
        <v>308</v>
      </c>
      <c r="F6" s="26" t="s">
        <v>306</v>
      </c>
      <c r="G6" s="26" t="s">
        <v>306</v>
      </c>
      <c r="K6" s="26" t="s">
        <v>307</v>
      </c>
      <c r="L6" s="26" t="s">
        <v>308</v>
      </c>
      <c r="Q6" s="26" t="s">
        <v>306</v>
      </c>
    </row>
    <row r="7" spans="1:20" x14ac:dyDescent="0.25">
      <c r="A7" s="37"/>
      <c r="B7" s="26" t="s">
        <v>290</v>
      </c>
      <c r="D7" s="26" t="s">
        <v>306</v>
      </c>
      <c r="E7" s="26" t="s">
        <v>308</v>
      </c>
      <c r="G7" s="26" t="s">
        <v>306</v>
      </c>
      <c r="J7" s="26" t="s">
        <v>306</v>
      </c>
      <c r="K7" s="26" t="s">
        <v>308</v>
      </c>
      <c r="L7" s="26" t="s">
        <v>306</v>
      </c>
      <c r="N7" s="26" t="s">
        <v>306</v>
      </c>
      <c r="O7" s="26" t="s">
        <v>308</v>
      </c>
      <c r="Q7" s="26" t="s">
        <v>306</v>
      </c>
      <c r="S7" s="26" t="s">
        <v>306</v>
      </c>
    </row>
    <row r="8" spans="1:20" x14ac:dyDescent="0.25">
      <c r="A8" s="37"/>
      <c r="B8" s="26" t="s">
        <v>291</v>
      </c>
      <c r="D8" s="26" t="s">
        <v>306</v>
      </c>
      <c r="E8" s="26" t="s">
        <v>306</v>
      </c>
      <c r="G8" s="26" t="s">
        <v>308</v>
      </c>
      <c r="H8" s="26" t="s">
        <v>306</v>
      </c>
      <c r="K8" s="26" t="s">
        <v>308</v>
      </c>
      <c r="L8" s="26" t="s">
        <v>308</v>
      </c>
      <c r="Q8" s="26" t="s">
        <v>308</v>
      </c>
      <c r="S8" s="26" t="s">
        <v>306</v>
      </c>
    </row>
    <row r="9" spans="1:20" x14ac:dyDescent="0.25">
      <c r="A9" s="37"/>
      <c r="B9" s="26" t="s">
        <v>292</v>
      </c>
      <c r="C9" s="26" t="s">
        <v>308</v>
      </c>
      <c r="H9" s="26" t="s">
        <v>308</v>
      </c>
      <c r="J9" s="26" t="s">
        <v>306</v>
      </c>
      <c r="L9" s="26" t="s">
        <v>306</v>
      </c>
      <c r="M9" s="26" t="s">
        <v>306</v>
      </c>
      <c r="N9" s="26" t="s">
        <v>306</v>
      </c>
      <c r="O9" s="26" t="s">
        <v>308</v>
      </c>
      <c r="P9" s="26" t="s">
        <v>307</v>
      </c>
      <c r="R9" s="26" t="s">
        <v>308</v>
      </c>
      <c r="S9" s="26" t="s">
        <v>308</v>
      </c>
      <c r="T9" s="26" t="s">
        <v>306</v>
      </c>
    </row>
    <row r="10" spans="1:20" x14ac:dyDescent="0.25">
      <c r="A10" s="37"/>
      <c r="B10" s="26" t="s">
        <v>293</v>
      </c>
      <c r="G10" s="26" t="s">
        <v>308</v>
      </c>
      <c r="J10" s="26" t="s">
        <v>306</v>
      </c>
      <c r="K10" s="26" t="s">
        <v>306</v>
      </c>
      <c r="O10" s="26" t="s">
        <v>306</v>
      </c>
      <c r="P10" s="26" t="s">
        <v>306</v>
      </c>
      <c r="S10" s="26" t="s">
        <v>307</v>
      </c>
      <c r="T10" s="26" t="s">
        <v>308</v>
      </c>
    </row>
    <row r="11" spans="1:20" x14ac:dyDescent="0.25">
      <c r="A11" s="37"/>
      <c r="B11" s="26" t="s">
        <v>294</v>
      </c>
      <c r="D11" s="26" t="s">
        <v>308</v>
      </c>
      <c r="F11" s="26" t="s">
        <v>308</v>
      </c>
      <c r="G11" s="26" t="s">
        <v>306</v>
      </c>
      <c r="J11" s="26" t="s">
        <v>308</v>
      </c>
      <c r="L11" s="26" t="s">
        <v>307</v>
      </c>
      <c r="N11" s="26" t="s">
        <v>306</v>
      </c>
      <c r="O11" s="26" t="s">
        <v>308</v>
      </c>
      <c r="S11" s="26" t="s">
        <v>308</v>
      </c>
    </row>
    <row r="12" spans="1:20" x14ac:dyDescent="0.25">
      <c r="A12" s="37"/>
      <c r="B12" s="26" t="s">
        <v>295</v>
      </c>
    </row>
    <row r="13" spans="1:20" x14ac:dyDescent="0.25">
      <c r="A13" s="37"/>
      <c r="B13" s="26" t="s">
        <v>296</v>
      </c>
    </row>
    <row r="14" spans="1:20" x14ac:dyDescent="0.25">
      <c r="A14" s="37"/>
      <c r="B14" s="26" t="s">
        <v>297</v>
      </c>
    </row>
    <row r="15" spans="1:20" x14ac:dyDescent="0.25">
      <c r="A15" s="37"/>
      <c r="B15" s="26" t="s">
        <v>298</v>
      </c>
      <c r="D15" s="26" t="s">
        <v>308</v>
      </c>
    </row>
    <row r="16" spans="1:20" x14ac:dyDescent="0.25">
      <c r="A16" s="37"/>
      <c r="B16" s="26" t="s">
        <v>299</v>
      </c>
    </row>
    <row r="17" spans="1:2" x14ac:dyDescent="0.25">
      <c r="A17" s="37"/>
      <c r="B17" s="26" t="s">
        <v>300</v>
      </c>
    </row>
    <row r="18" spans="1:2" x14ac:dyDescent="0.25">
      <c r="A18" s="37"/>
      <c r="B18" s="26" t="s">
        <v>301</v>
      </c>
    </row>
    <row r="19" spans="1:2" x14ac:dyDescent="0.25">
      <c r="A19" s="37"/>
      <c r="B19" s="26" t="s">
        <v>302</v>
      </c>
    </row>
    <row r="20" spans="1:2" x14ac:dyDescent="0.25">
      <c r="A20" s="37"/>
      <c r="B20" s="26" t="s">
        <v>303</v>
      </c>
    </row>
  </sheetData>
  <mergeCells count="2">
    <mergeCell ref="C1:T1"/>
    <mergeCell ref="A3:A20"/>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2"/>
  <sheetViews>
    <sheetView workbookViewId="0"/>
  </sheetViews>
  <sheetFormatPr defaultRowHeight="14.25" x14ac:dyDescent="0.25"/>
  <cols>
    <col min="1" max="1" width="12.375" style="6" bestFit="1" customWidth="1"/>
    <col min="2" max="2" width="9.5" style="7" bestFit="1" customWidth="1"/>
    <col min="3" max="3" width="39" style="8" bestFit="1" customWidth="1"/>
    <col min="4" max="4" width="7.875" style="9" bestFit="1" customWidth="1"/>
    <col min="5" max="5" width="5.625" style="10" bestFit="1" customWidth="1"/>
    <col min="6" max="6" width="9.5" style="10" bestFit="1" customWidth="1"/>
    <col min="7" max="7" width="27.5" style="8" bestFit="1" customWidth="1"/>
    <col min="8" max="8" width="6.875" style="8" bestFit="1" customWidth="1"/>
    <col min="9" max="9" width="6.875" style="8" customWidth="1"/>
    <col min="10" max="13" width="9" style="7" customWidth="1"/>
    <col min="14" max="14" width="3" style="7" customWidth="1"/>
    <col min="15" max="15" width="9" style="25"/>
    <col min="16" max="16384" width="9" style="1"/>
  </cols>
  <sheetData>
    <row r="1" spans="1:14" x14ac:dyDescent="0.25">
      <c r="A1" s="6" t="s">
        <v>182</v>
      </c>
      <c r="B1" s="7" t="s">
        <v>0</v>
      </c>
      <c r="C1" s="8" t="s">
        <v>1</v>
      </c>
      <c r="D1" s="9" t="s">
        <v>80</v>
      </c>
      <c r="E1" s="10" t="s">
        <v>5</v>
      </c>
      <c r="F1" s="10" t="s">
        <v>2</v>
      </c>
      <c r="G1" s="8" t="s">
        <v>142</v>
      </c>
      <c r="H1" s="8" t="s">
        <v>277</v>
      </c>
      <c r="I1" s="8" t="s">
        <v>278</v>
      </c>
      <c r="J1" s="7" t="s">
        <v>114</v>
      </c>
      <c r="K1" s="7" t="s">
        <v>116</v>
      </c>
      <c r="L1" s="7" t="s">
        <v>219</v>
      </c>
      <c r="M1" s="7" t="s">
        <v>330</v>
      </c>
    </row>
    <row r="2" spans="1:14" ht="57" x14ac:dyDescent="0.25">
      <c r="A2" s="7" t="str">
        <f>タイプ系パッシブテーブル[[#This Row],[タイプ1]]&amp;IF(ISBLANK(タイプ系パッシブテーブル[[#This Row],[タイプ2]]),"","/"&amp;タイプ系パッシブテーブル[[#This Row],[タイプ2]])&amp;"タイプ"</f>
        <v>ノーマルタイプ</v>
      </c>
      <c r="B2" s="7">
        <f>22700000+(VLOOKUP(タイプ系パッシブテーブル[[#This Row],[タイプ1]],タイプテーブル[],3,FALSE)*100)+(_xlfn.IFNA(VLOOKUP(タイプ系パッシブテーブル[[#This Row],[タイプ2]],タイプテーブル[],3,FALSE),0))</f>
        <v>22700100</v>
      </c>
      <c r="C2" s="23" t="str">
        <f t="shared" ref="C2:C11" si="0">IF(COUNTIF(A2,"*/*")=0,"このキャラクターは"&amp;A2&amp;"を持ち、特定のパッシブやページの影響を受ける。
幕の開始時、タイプ付与されていない手元のページ2枚に"&amp;A2&amp;"をランダムに付与","このキャラクターは"&amp;SUBSTITUTE(A2,"/","タイプと")&amp;"を持ち、特定のパッシブやページの影響を受ける。
幕の開始時、手元のページ2枚に"&amp;SUBSTITUTE(A2,"/","タイプと")&amp;"をそれぞれランダムに付与")</f>
        <v>このキャラクターはノーマルタイプを持ち、特定のパッシブやページの影響を受ける。
幕の開始時、タイプ付与されていない手元のページ2枚にノーマルタイプをランダムに付与</v>
      </c>
      <c r="D2" s="9" t="s">
        <v>24</v>
      </c>
      <c r="E2" s="10">
        <v>0</v>
      </c>
      <c r="F2" s="10">
        <f>$B$2</f>
        <v>22700100</v>
      </c>
      <c r="G2" s="8" t="s">
        <v>211</v>
      </c>
      <c r="H2" s="8" t="s">
        <v>223</v>
      </c>
      <c r="J2" s="15" t="str">
        <f>"&lt;!--"&amp;タイプ系パッシブテーブル[[#This Row],[表示名]]&amp;"--&gt;"&amp;
"&lt;Passive ID="""&amp;タイプ系パッシブテーブル[[#This Row],[ID]]&amp;"""&gt;"&amp;
"&lt;Rarity&gt;"&amp;VLOOKUP(タイプ系パッシブテーブル[[#This Row],[レアリティ]],レアリティテーブル[],2,FALSE)&amp;"&lt;/Rarity&gt;"&amp;
"&lt;NeedLevel&gt;1&lt;/NeedLevel&gt;"&amp;
"&lt;Cost&gt;"&amp;タイプ系パッシブテーブル[[#This Row],[コスト]]&amp;"&lt;/Cost&gt;"&amp;
IF(ISBLANK(タイプ系パッシブテーブル[[#This Row],[内部ID]]),"","&lt;InnerType&gt;"&amp;タイプ系パッシブテーブル[[#This Row],[内部ID]]&amp;"&lt;/InnerType&gt;")&amp;
"&lt;/Passive&gt;"</f>
        <v>&lt;!--ノーマルタイプ--&gt;&lt;Passive ID="22700100"&gt;&lt;Rarity&gt;Common&lt;/Rarity&gt;&lt;NeedLevel&gt;1&lt;/NeedLevel&gt;&lt;Cost&gt;0&lt;/Cost&gt;&lt;InnerType&gt;22700100&lt;/InnerType&gt;&lt;/Passive&gt;</v>
      </c>
      <c r="K2" s="15" t="str">
        <f>"&lt;PassiveDesc ID="""&amp;タイプ系パッシブテーブル[[#This Row],[ID]]&amp;"""&gt;"&amp;
"&lt;Name&gt;"&amp;タイプ系パッシブテーブル[[#This Row],[表示名]]&amp;"&lt;/Name&gt;"&amp;
"&lt;Desc&gt;"&amp;SUBSTITUTE(タイプ系パッシブテーブル[[#This Row],[概要]],CHAR(10),"\n")&amp;"&lt;/Desc&gt;"&amp;
"&lt;/PassiveDesc&gt;"</f>
        <v>&lt;PassiveDesc ID="22700100"&gt;&lt;Name&gt;ノーマルタイプ&lt;/Name&gt;&lt;Desc&gt;このキャラクターはノーマルタイプを持ち、特定のパッシブやページの影響を受ける。\n幕の開始時、タイプ付与されていない手元のページ2枚にノーマルタイプをランダムに付与&lt;/Desc&gt;&lt;/PassiveDesc&gt;</v>
      </c>
      <c r="L2" s="15" t="str">
        <f>"|"&amp;タイプ系パッシブテーブル[[#This Row],[表示名]]&amp;"|"&amp;タイプ系パッシブテーブル[[#This Row],[コスト]]&amp;"|"&amp;SUBSTITUTE(タイプ系パッシブテーブル[[#This Row],[概要]]&amp;IF(ISBLANK(タイプ系パッシブテーブル[[#This Row],[補足概要]]),"","&lt;br&gt;"&amp;タイプ系パッシブテーブル[[#This Row],[補足概要]]),CHAR(10),"&lt;br&gt;")&amp;"|"</f>
        <v>|ノーマルタイプ|0|このキャラクターはノーマルタイプを持ち、特定のパッシブやページの影響を受ける。&lt;br&gt;幕の開始時、タイプ付与されていない手元のページ2枚にノーマルタイプをランダムに付与&lt;br&gt;※「○○タイプ」のパッシブは、速度系パッシブと同様に1種類しか使用することができない。|</v>
      </c>
      <c r="M2"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パッシブ「ノーマルタイプ」\n/// このキャラクターはノーマルタイプを持ち、特定のパッシブやページの影響を受ける。\n/// 幕の開始時、タイプ付与されていない手元のページ2枚にノーマルタイプをランダムに付与\n/// &lt;/summary&gt;\npublic class PassiveAbility_22700100 : PassiveAbilityTypeBase\n{\npublic override IEnumerable&lt;PokeType&gt; Types =&gt; new[] { PokeType.Normal, };\n}\n</v>
      </c>
      <c r="N2" s="7" t="str">
        <f>""</f>
        <v/>
      </c>
    </row>
    <row r="3" spans="1:14" ht="57" x14ac:dyDescent="0.25">
      <c r="A3" s="7" t="str">
        <f>タイプ系パッシブテーブル[[#This Row],[タイプ1]]&amp;IF(ISBLANK(タイプ系パッシブテーブル[[#This Row],[タイプ2]]),"","/"&amp;タイプ系パッシブテーブル[[#This Row],[タイプ2]])&amp;"タイプ"</f>
        <v>ほのおタイプ</v>
      </c>
      <c r="B3" s="7">
        <f>22700000+(VLOOKUP(タイプ系パッシブテーブル[[#This Row],[タイプ1]],タイプテーブル[],3,FALSE)*100)+(_xlfn.IFNA(VLOOKUP(タイプ系パッシブテーブル[[#This Row],[タイプ2]],タイプテーブル[],3,FALSE),0))</f>
        <v>22700200</v>
      </c>
      <c r="C3" s="24" t="str">
        <f t="shared" si="0"/>
        <v>このキャラクターはほのおタイプを持ち、特定のパッシブやページの影響を受ける。
幕の開始時、タイプ付与されていない手元のページ2枚にほのおタイプをランダムに付与</v>
      </c>
      <c r="D3" s="14" t="s">
        <v>24</v>
      </c>
      <c r="E3" s="15">
        <v>0</v>
      </c>
      <c r="F3" s="15">
        <f t="shared" ref="F3:F11" si="1">$B$2</f>
        <v>22700100</v>
      </c>
      <c r="G3" s="13"/>
      <c r="H3" s="13" t="s">
        <v>279</v>
      </c>
      <c r="I3" s="13"/>
      <c r="J3" s="15" t="str">
        <f>"&lt;!--"&amp;タイプ系パッシブテーブル[[#This Row],[表示名]]&amp;"--&gt;"&amp;
"&lt;Passive ID="""&amp;タイプ系パッシブテーブル[[#This Row],[ID]]&amp;"""&gt;"&amp;
"&lt;Rarity&gt;"&amp;VLOOKUP(タイプ系パッシブテーブル[[#This Row],[レアリティ]],レアリティテーブル[],2,FALSE)&amp;"&lt;/Rarity&gt;"&amp;
"&lt;NeedLevel&gt;1&lt;/NeedLevel&gt;"&amp;
"&lt;Cost&gt;"&amp;タイプ系パッシブテーブル[[#This Row],[コスト]]&amp;"&lt;/Cost&gt;"&amp;
IF(ISBLANK(タイプ系パッシブテーブル[[#This Row],[内部ID]]),"","&lt;InnerType&gt;"&amp;タイプ系パッシブテーブル[[#This Row],[内部ID]]&amp;"&lt;/InnerType&gt;")&amp;
"&lt;/Passive&gt;"</f>
        <v>&lt;!--ほのおタイプ--&gt;&lt;Passive ID="22700200"&gt;&lt;Rarity&gt;Common&lt;/Rarity&gt;&lt;NeedLevel&gt;1&lt;/NeedLevel&gt;&lt;Cost&gt;0&lt;/Cost&gt;&lt;InnerType&gt;22700100&lt;/InnerType&gt;&lt;/Passive&gt;</v>
      </c>
      <c r="K3" s="15" t="str">
        <f>"&lt;PassiveDesc ID="""&amp;タイプ系パッシブテーブル[[#This Row],[ID]]&amp;"""&gt;"&amp;
"&lt;Name&gt;"&amp;タイプ系パッシブテーブル[[#This Row],[表示名]]&amp;"&lt;/Name&gt;"&amp;
"&lt;Desc&gt;"&amp;SUBSTITUTE(タイプ系パッシブテーブル[[#This Row],[概要]],CHAR(10),"\n")&amp;"&lt;/Desc&gt;"&amp;
"&lt;/PassiveDesc&gt;"</f>
        <v>&lt;PassiveDesc ID="22700200"&gt;&lt;Name&gt;ほのおタイプ&lt;/Name&gt;&lt;Desc&gt;このキャラクターはほのおタイプを持ち、特定のパッシブやページの影響を受ける。\n幕の開始時、タイプ付与されていない手元のページ2枚にほのおタイプをランダムに付与&lt;/Desc&gt;&lt;/PassiveDesc&gt;</v>
      </c>
      <c r="L3" s="15" t="str">
        <f>"|"&amp;タイプ系パッシブテーブル[[#This Row],[表示名]]&amp;"|"&amp;タイプ系パッシブテーブル[[#This Row],[コスト]]&amp;"|"&amp;SUBSTITUTE(タイプ系パッシブテーブル[[#This Row],[概要]]&amp;IF(ISBLANK(タイプ系パッシブテーブル[[#This Row],[補足概要]]),"","&lt;br&gt;"&amp;タイプ系パッシブテーブル[[#This Row],[補足概要]]),CHAR(10),"&lt;br&gt;")&amp;"|"</f>
        <v>|ほのおタイプ|0|このキャラクターはほのおタイプを持ち、特定のパッシブやページの影響を受ける。&lt;br&gt;幕の開始時、タイプ付与されていない手元のページ2枚にほのおタイプをランダムに付与|</v>
      </c>
      <c r="M3"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パッシブ「ほのおタイプ」\n/// このキャラクターはほのおタイプを持ち、特定のパッシブやページの影響を受ける。\n/// 幕の開始時、タイプ付与されていない手元のページ2枚にほのおタイプをランダムに付与\n/// &lt;/summary&gt;\npublic class PassiveAbility_22700200 : PassiveAbilityTypeBase\n{\npublic override IEnumerable&lt;PokeType&gt; Types =&gt; new[] { PokeType.Fire, };\n}\n</v>
      </c>
      <c r="N3" s="7" t="str">
        <f>""</f>
        <v/>
      </c>
    </row>
    <row r="4" spans="1:14" ht="57" x14ac:dyDescent="0.25">
      <c r="A4" s="7" t="str">
        <f>タイプ系パッシブテーブル[[#This Row],[タイプ1]]&amp;IF(ISBLANK(タイプ系パッシブテーブル[[#This Row],[タイプ2]]),"","/"&amp;タイプ系パッシブテーブル[[#This Row],[タイプ2]])&amp;"タイプ"</f>
        <v>みずタイプ</v>
      </c>
      <c r="B4" s="7">
        <f>22700000+(VLOOKUP(タイプ系パッシブテーブル[[#This Row],[タイプ1]],タイプテーブル[],3,FALSE)*100)+(_xlfn.IFNA(VLOOKUP(タイプ系パッシブテーブル[[#This Row],[タイプ2]],タイプテーブル[],3,FALSE),0))</f>
        <v>22700300</v>
      </c>
      <c r="C4" s="24" t="str">
        <f t="shared" si="0"/>
        <v>このキャラクターはみずタイプを持ち、特定のパッシブやページの影響を受ける。
幕の開始時、タイプ付与されていない手元のページ2枚にみずタイプをランダムに付与</v>
      </c>
      <c r="D4" s="14" t="s">
        <v>24</v>
      </c>
      <c r="E4" s="15">
        <v>0</v>
      </c>
      <c r="F4" s="15">
        <f t="shared" si="1"/>
        <v>22700100</v>
      </c>
      <c r="G4" s="13"/>
      <c r="H4" s="13" t="s">
        <v>280</v>
      </c>
      <c r="I4" s="13"/>
      <c r="J4" s="15" t="str">
        <f>"&lt;!--"&amp;タイプ系パッシブテーブル[[#This Row],[表示名]]&amp;"--&gt;"&amp;
"&lt;Passive ID="""&amp;タイプ系パッシブテーブル[[#This Row],[ID]]&amp;"""&gt;"&amp;
"&lt;Rarity&gt;"&amp;VLOOKUP(タイプ系パッシブテーブル[[#This Row],[レアリティ]],レアリティテーブル[],2,FALSE)&amp;"&lt;/Rarity&gt;"&amp;
"&lt;NeedLevel&gt;1&lt;/NeedLevel&gt;"&amp;
"&lt;Cost&gt;"&amp;タイプ系パッシブテーブル[[#This Row],[コスト]]&amp;"&lt;/Cost&gt;"&amp;
IF(ISBLANK(タイプ系パッシブテーブル[[#This Row],[内部ID]]),"","&lt;InnerType&gt;"&amp;タイプ系パッシブテーブル[[#This Row],[内部ID]]&amp;"&lt;/InnerType&gt;")&amp;
"&lt;/Passive&gt;"</f>
        <v>&lt;!--みずタイプ--&gt;&lt;Passive ID="22700300"&gt;&lt;Rarity&gt;Common&lt;/Rarity&gt;&lt;NeedLevel&gt;1&lt;/NeedLevel&gt;&lt;Cost&gt;0&lt;/Cost&gt;&lt;InnerType&gt;22700100&lt;/InnerType&gt;&lt;/Passive&gt;</v>
      </c>
      <c r="K4" s="15" t="str">
        <f>"&lt;PassiveDesc ID="""&amp;タイプ系パッシブテーブル[[#This Row],[ID]]&amp;"""&gt;"&amp;
"&lt;Name&gt;"&amp;タイプ系パッシブテーブル[[#This Row],[表示名]]&amp;"&lt;/Name&gt;"&amp;
"&lt;Desc&gt;"&amp;SUBSTITUTE(タイプ系パッシブテーブル[[#This Row],[概要]],CHAR(10),"\n")&amp;"&lt;/Desc&gt;"&amp;
"&lt;/PassiveDesc&gt;"</f>
        <v>&lt;PassiveDesc ID="22700300"&gt;&lt;Name&gt;みずタイプ&lt;/Name&gt;&lt;Desc&gt;このキャラクターはみずタイプを持ち、特定のパッシブやページの影響を受ける。\n幕の開始時、タイプ付与されていない手元のページ2枚にみずタイプをランダムに付与&lt;/Desc&gt;&lt;/PassiveDesc&gt;</v>
      </c>
      <c r="L4" s="15" t="str">
        <f>"|"&amp;タイプ系パッシブテーブル[[#This Row],[表示名]]&amp;"|"&amp;タイプ系パッシブテーブル[[#This Row],[コスト]]&amp;"|"&amp;SUBSTITUTE(タイプ系パッシブテーブル[[#This Row],[概要]]&amp;IF(ISBLANK(タイプ系パッシブテーブル[[#This Row],[補足概要]]),"","&lt;br&gt;"&amp;タイプ系パッシブテーブル[[#This Row],[補足概要]]),CHAR(10),"&lt;br&gt;")&amp;"|"</f>
        <v>|みずタイプ|0|このキャラクターはみずタイプを持ち、特定のパッシブやページの影響を受ける。&lt;br&gt;幕の開始時、タイプ付与されていない手元のページ2枚にみずタイプをランダムに付与|</v>
      </c>
      <c r="M4"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パッシブ「みずタイプ」\n/// このキャラクターはみずタイプを持ち、特定のパッシブやページの影響を受ける。\n/// 幕の開始時、タイプ付与されていない手元のページ2枚にみずタイプをランダムに付与\n/// &lt;/summary&gt;\npublic class PassiveAbility_22700300 : PassiveAbilityTypeBase\n{\npublic override IEnumerable&lt;PokeType&gt; Types =&gt; new[] { PokeType.Water, };\n}\n</v>
      </c>
      <c r="N4" s="7" t="str">
        <f>""</f>
        <v/>
      </c>
    </row>
    <row r="5" spans="1:14" ht="57" x14ac:dyDescent="0.25">
      <c r="A5" s="7" t="str">
        <f>タイプ系パッシブテーブル[[#This Row],[タイプ1]]&amp;IF(ISBLANK(タイプ系パッシブテーブル[[#This Row],[タイプ2]]),"","/"&amp;タイプ系パッシブテーブル[[#This Row],[タイプ2]])&amp;"タイプ"</f>
        <v>みず/ひこうタイプ</v>
      </c>
      <c r="B5" s="7">
        <f>22700000+(VLOOKUP(タイプ系パッシブテーブル[[#This Row],[タイプ1]],タイプテーブル[],3,FALSE)*100)+(_xlfn.IFNA(VLOOKUP(タイプ系パッシブテーブル[[#This Row],[タイプ2]],タイプテーブル[],3,FALSE),0))</f>
        <v>22700310</v>
      </c>
      <c r="C5" s="24" t="str">
        <f t="shared" si="0"/>
        <v>このキャラクターはみずタイプとひこうタイプを持ち、特定のパッシブやページの影響を受ける。
幕の開始時、手元のページ2枚にみずタイプとひこうタイプをそれぞれランダムに付与</v>
      </c>
      <c r="D5" s="14" t="s">
        <v>24</v>
      </c>
      <c r="E5" s="15">
        <v>0</v>
      </c>
      <c r="F5" s="15">
        <f t="shared" si="1"/>
        <v>22700100</v>
      </c>
      <c r="G5" s="13"/>
      <c r="H5" s="13" t="s">
        <v>281</v>
      </c>
      <c r="I5" s="13" t="s">
        <v>233</v>
      </c>
      <c r="J5" s="15" t="str">
        <f>"&lt;!--"&amp;タイプ系パッシブテーブル[[#This Row],[表示名]]&amp;"--&gt;"&amp;
"&lt;Passive ID="""&amp;タイプ系パッシブテーブル[[#This Row],[ID]]&amp;"""&gt;"&amp;
"&lt;Rarity&gt;"&amp;VLOOKUP(タイプ系パッシブテーブル[[#This Row],[レアリティ]],レアリティテーブル[],2,FALSE)&amp;"&lt;/Rarity&gt;"&amp;
"&lt;NeedLevel&gt;1&lt;/NeedLevel&gt;"&amp;
"&lt;Cost&gt;"&amp;タイプ系パッシブテーブル[[#This Row],[コスト]]&amp;"&lt;/Cost&gt;"&amp;
IF(ISBLANK(タイプ系パッシブテーブル[[#This Row],[内部ID]]),"","&lt;InnerType&gt;"&amp;タイプ系パッシブテーブル[[#This Row],[内部ID]]&amp;"&lt;/InnerType&gt;")&amp;
"&lt;/Passive&gt;"</f>
        <v>&lt;!--みず/ひこうタイプ--&gt;&lt;Passive ID="22700310"&gt;&lt;Rarity&gt;Common&lt;/Rarity&gt;&lt;NeedLevel&gt;1&lt;/NeedLevel&gt;&lt;Cost&gt;0&lt;/Cost&gt;&lt;InnerType&gt;22700100&lt;/InnerType&gt;&lt;/Passive&gt;</v>
      </c>
      <c r="K5" s="15" t="str">
        <f>"&lt;PassiveDesc ID="""&amp;タイプ系パッシブテーブル[[#This Row],[ID]]&amp;"""&gt;"&amp;
"&lt;Name&gt;"&amp;タイプ系パッシブテーブル[[#This Row],[表示名]]&amp;"&lt;/Name&gt;"&amp;
"&lt;Desc&gt;"&amp;SUBSTITUTE(タイプ系パッシブテーブル[[#This Row],[概要]],CHAR(10),"\n")&amp;"&lt;/Desc&gt;"&amp;
"&lt;/PassiveDesc&gt;"</f>
        <v>&lt;PassiveDesc ID="22700310"&gt;&lt;Name&gt;みず/ひこうタイプ&lt;/Name&gt;&lt;Desc&gt;このキャラクターはみずタイプとひこうタイプを持ち、特定のパッシブやページの影響を受ける。\n幕の開始時、手元のページ2枚にみずタイプとひこうタイプをそれぞれランダムに付与&lt;/Desc&gt;&lt;/PassiveDesc&gt;</v>
      </c>
      <c r="L5" s="15" t="str">
        <f>"|"&amp;タイプ系パッシブテーブル[[#This Row],[表示名]]&amp;"|"&amp;タイプ系パッシブテーブル[[#This Row],[コスト]]&amp;"|"&amp;SUBSTITUTE(タイプ系パッシブテーブル[[#This Row],[概要]]&amp;IF(ISBLANK(タイプ系パッシブテーブル[[#This Row],[補足概要]]),"","&lt;br&gt;"&amp;タイプ系パッシブテーブル[[#This Row],[補足概要]]),CHAR(10),"&lt;br&gt;")&amp;"|"</f>
        <v>|みず/ひこうタイプ|0|このキャラクターはみずタイプとひこうタイプを持ち、特定のパッシブやページの影響を受ける。&lt;br&gt;幕の開始時、手元のページ2枚にみずタイプとひこうタイプをそれぞれランダムに付与|</v>
      </c>
      <c r="M5"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パッシブ「みず/ひこうタイプ」\n/// このキャラクターはみずタイプとひこうタイプを持ち、特定のパッシブやページの影響を受ける。\n/// 幕の開始時、手元のページ2枚にみずタイプとひこうタイプをそれぞれランダムに付与\n/// &lt;/summary&gt;\npublic class PassiveAbility_22700310 : PassiveAbilityTypeBase\n{\npublic override IEnumerable&lt;PokeType&gt; Types =&gt; new[] { PokeType.Water, PokeType.Flying };\n}\n</v>
      </c>
      <c r="N5" s="7" t="str">
        <f>""</f>
        <v/>
      </c>
    </row>
    <row r="6" spans="1:14" ht="57" x14ac:dyDescent="0.25">
      <c r="A6" s="7" t="str">
        <f>タイプ系パッシブテーブル[[#This Row],[タイプ1]]&amp;IF(ISBLANK(タイプ系パッシブテーブル[[#This Row],[タイプ2]]),"","/"&amp;タイプ系パッシブテーブル[[#This Row],[タイプ2]])&amp;"タイプ"</f>
        <v>でんきタイプ</v>
      </c>
      <c r="B6" s="7">
        <f>22700000+(VLOOKUP(タイプ系パッシブテーブル[[#This Row],[タイプ1]],タイプテーブル[],3,FALSE)*100)+(_xlfn.IFNA(VLOOKUP(タイプ系パッシブテーブル[[#This Row],[タイプ2]],タイプテーブル[],3,FALSE),0))</f>
        <v>22700400</v>
      </c>
      <c r="C6" s="24" t="str">
        <f t="shared" si="0"/>
        <v>このキャラクターはでんきタイプを持ち、特定のパッシブやページの影響を受ける。
幕の開始時、タイプ付与されていない手元のページ2枚にでんきタイプをランダムに付与</v>
      </c>
      <c r="D6" s="14" t="s">
        <v>24</v>
      </c>
      <c r="E6" s="15">
        <v>0</v>
      </c>
      <c r="F6" s="15">
        <f t="shared" si="1"/>
        <v>22700100</v>
      </c>
      <c r="G6" s="13"/>
      <c r="H6" s="13" t="s">
        <v>282</v>
      </c>
      <c r="I6" s="13"/>
      <c r="J6" s="15" t="str">
        <f>"&lt;!--"&amp;タイプ系パッシブテーブル[[#This Row],[表示名]]&amp;"--&gt;"&amp;
"&lt;Passive ID="""&amp;タイプ系パッシブテーブル[[#This Row],[ID]]&amp;"""&gt;"&amp;
"&lt;Rarity&gt;"&amp;VLOOKUP(タイプ系パッシブテーブル[[#This Row],[レアリティ]],レアリティテーブル[],2,FALSE)&amp;"&lt;/Rarity&gt;"&amp;
"&lt;NeedLevel&gt;1&lt;/NeedLevel&gt;"&amp;
"&lt;Cost&gt;"&amp;タイプ系パッシブテーブル[[#This Row],[コスト]]&amp;"&lt;/Cost&gt;"&amp;
IF(ISBLANK(タイプ系パッシブテーブル[[#This Row],[内部ID]]),"","&lt;InnerType&gt;"&amp;タイプ系パッシブテーブル[[#This Row],[内部ID]]&amp;"&lt;/InnerType&gt;")&amp;
"&lt;/Passive&gt;"</f>
        <v>&lt;!--でんきタイプ--&gt;&lt;Passive ID="22700400"&gt;&lt;Rarity&gt;Common&lt;/Rarity&gt;&lt;NeedLevel&gt;1&lt;/NeedLevel&gt;&lt;Cost&gt;0&lt;/Cost&gt;&lt;InnerType&gt;22700100&lt;/InnerType&gt;&lt;/Passive&gt;</v>
      </c>
      <c r="K6" s="15" t="str">
        <f>"&lt;PassiveDesc ID="""&amp;タイプ系パッシブテーブル[[#This Row],[ID]]&amp;"""&gt;"&amp;
"&lt;Name&gt;"&amp;タイプ系パッシブテーブル[[#This Row],[表示名]]&amp;"&lt;/Name&gt;"&amp;
"&lt;Desc&gt;"&amp;SUBSTITUTE(タイプ系パッシブテーブル[[#This Row],[概要]],CHAR(10),"\n")&amp;"&lt;/Desc&gt;"&amp;
"&lt;/PassiveDesc&gt;"</f>
        <v>&lt;PassiveDesc ID="22700400"&gt;&lt;Name&gt;でんきタイプ&lt;/Name&gt;&lt;Desc&gt;このキャラクターはでんきタイプを持ち、特定のパッシブやページの影響を受ける。\n幕の開始時、タイプ付与されていない手元のページ2枚にでんきタイプをランダムに付与&lt;/Desc&gt;&lt;/PassiveDesc&gt;</v>
      </c>
      <c r="L6" s="15" t="str">
        <f>"|"&amp;タイプ系パッシブテーブル[[#This Row],[表示名]]&amp;"|"&amp;タイプ系パッシブテーブル[[#This Row],[コスト]]&amp;"|"&amp;SUBSTITUTE(タイプ系パッシブテーブル[[#This Row],[概要]]&amp;IF(ISBLANK(タイプ系パッシブテーブル[[#This Row],[補足概要]]),"","&lt;br&gt;"&amp;タイプ系パッシブテーブル[[#This Row],[補足概要]]),CHAR(10),"&lt;br&gt;")&amp;"|"</f>
        <v>|でんきタイプ|0|このキャラクターはでんきタイプを持ち、特定のパッシブやページの影響を受ける。&lt;br&gt;幕の開始時、タイプ付与されていない手元のページ2枚にでんきタイプをランダムに付与|</v>
      </c>
      <c r="M6"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パッシブ「でんきタイプ」\n/// このキャラクターはでんきタイプを持ち、特定のパッシブやページの影響を受ける。\n/// 幕の開始時、タイプ付与されていない手元のページ2枚にでんきタイプをランダムに付与\n/// &lt;/summary&gt;\npublic class PassiveAbility_22700400 : PassiveAbilityTypeBase\n{\npublic override IEnumerable&lt;PokeType&gt; Types =&gt; new[] { PokeType.Electric, };\n}\n</v>
      </c>
      <c r="N6" s="7" t="str">
        <f>""</f>
        <v/>
      </c>
    </row>
    <row r="7" spans="1:14" ht="57" x14ac:dyDescent="0.25">
      <c r="A7" s="7" t="str">
        <f>タイプ系パッシブテーブル[[#This Row],[タイプ1]]&amp;IF(ISBLANK(タイプ系パッシブテーブル[[#This Row],[タイプ2]]),"","/"&amp;タイプ系パッシブテーブル[[#This Row],[タイプ2]])&amp;"タイプ"</f>
        <v>くさタイプ</v>
      </c>
      <c r="B7" s="7">
        <f>22700000+(VLOOKUP(タイプ系パッシブテーブル[[#This Row],[タイプ1]],タイプテーブル[],3,FALSE)*100)+(_xlfn.IFNA(VLOOKUP(タイプ系パッシブテーブル[[#This Row],[タイプ2]],タイプテーブル[],3,FALSE),0))</f>
        <v>22700500</v>
      </c>
      <c r="C7" s="24" t="str">
        <f t="shared" si="0"/>
        <v>このキャラクターはくさタイプを持ち、特定のパッシブやページの影響を受ける。
幕の開始時、タイプ付与されていない手元のページ2枚にくさタイプをランダムに付与</v>
      </c>
      <c r="D7" s="14" t="s">
        <v>24</v>
      </c>
      <c r="E7" s="15">
        <v>0</v>
      </c>
      <c r="F7" s="15">
        <f t="shared" si="1"/>
        <v>22700100</v>
      </c>
      <c r="G7" s="13"/>
      <c r="H7" s="13" t="s">
        <v>283</v>
      </c>
      <c r="I7" s="13"/>
      <c r="J7" s="15" t="str">
        <f>"&lt;!--"&amp;タイプ系パッシブテーブル[[#This Row],[表示名]]&amp;"--&gt;"&amp;
"&lt;Passive ID="""&amp;タイプ系パッシブテーブル[[#This Row],[ID]]&amp;"""&gt;"&amp;
"&lt;Rarity&gt;"&amp;VLOOKUP(タイプ系パッシブテーブル[[#This Row],[レアリティ]],レアリティテーブル[],2,FALSE)&amp;"&lt;/Rarity&gt;"&amp;
"&lt;NeedLevel&gt;1&lt;/NeedLevel&gt;"&amp;
"&lt;Cost&gt;"&amp;タイプ系パッシブテーブル[[#This Row],[コスト]]&amp;"&lt;/Cost&gt;"&amp;
IF(ISBLANK(タイプ系パッシブテーブル[[#This Row],[内部ID]]),"","&lt;InnerType&gt;"&amp;タイプ系パッシブテーブル[[#This Row],[内部ID]]&amp;"&lt;/InnerType&gt;")&amp;
"&lt;/Passive&gt;"</f>
        <v>&lt;!--くさタイプ--&gt;&lt;Passive ID="22700500"&gt;&lt;Rarity&gt;Common&lt;/Rarity&gt;&lt;NeedLevel&gt;1&lt;/NeedLevel&gt;&lt;Cost&gt;0&lt;/Cost&gt;&lt;InnerType&gt;22700100&lt;/InnerType&gt;&lt;/Passive&gt;</v>
      </c>
      <c r="K7" s="15" t="str">
        <f>"&lt;PassiveDesc ID="""&amp;タイプ系パッシブテーブル[[#This Row],[ID]]&amp;"""&gt;"&amp;
"&lt;Name&gt;"&amp;タイプ系パッシブテーブル[[#This Row],[表示名]]&amp;"&lt;/Name&gt;"&amp;
"&lt;Desc&gt;"&amp;SUBSTITUTE(タイプ系パッシブテーブル[[#This Row],[概要]],CHAR(10),"\n")&amp;"&lt;/Desc&gt;"&amp;
"&lt;/PassiveDesc&gt;"</f>
        <v>&lt;PassiveDesc ID="22700500"&gt;&lt;Name&gt;くさタイプ&lt;/Name&gt;&lt;Desc&gt;このキャラクターはくさタイプを持ち、特定のパッシブやページの影響を受ける。\n幕の開始時、タイプ付与されていない手元のページ2枚にくさタイプをランダムに付与&lt;/Desc&gt;&lt;/PassiveDesc&gt;</v>
      </c>
      <c r="L7" s="15" t="str">
        <f>"|"&amp;タイプ系パッシブテーブル[[#This Row],[表示名]]&amp;"|"&amp;タイプ系パッシブテーブル[[#This Row],[コスト]]&amp;"|"&amp;SUBSTITUTE(タイプ系パッシブテーブル[[#This Row],[概要]]&amp;IF(ISBLANK(タイプ系パッシブテーブル[[#This Row],[補足概要]]),"","&lt;br&gt;"&amp;タイプ系パッシブテーブル[[#This Row],[補足概要]]),CHAR(10),"&lt;br&gt;")&amp;"|"</f>
        <v>|くさタイプ|0|このキャラクターはくさタイプを持ち、特定のパッシブやページの影響を受ける。&lt;br&gt;幕の開始時、タイプ付与されていない手元のページ2枚にくさタイプをランダムに付与|</v>
      </c>
      <c r="M7"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パッシブ「くさタイプ」\n/// このキャラクターはくさタイプを持ち、特定のパッシブやページの影響を受ける。\n/// 幕の開始時、タイプ付与されていない手元のページ2枚にくさタイプをランダムに付与\n/// &lt;/summary&gt;\npublic class PassiveAbility_22700500 : PassiveAbilityTypeBase\n{\npublic override IEnumerable&lt;PokeType&gt; Types =&gt; new[] { PokeType.Grass, };\n}\n</v>
      </c>
      <c r="N7" s="7" t="str">
        <f>""</f>
        <v/>
      </c>
    </row>
    <row r="8" spans="1:14" ht="57" x14ac:dyDescent="0.25">
      <c r="A8" s="7" t="str">
        <f>タイプ系パッシブテーブル[[#This Row],[タイプ1]]&amp;IF(ISBLANK(タイプ系パッシブテーブル[[#This Row],[タイプ2]]),"","/"&amp;タイプ系パッシブテーブル[[#This Row],[タイプ2]])&amp;"タイプ"</f>
        <v>こおりタイプ</v>
      </c>
      <c r="B8" s="7">
        <f>22700000+(VLOOKUP(タイプ系パッシブテーブル[[#This Row],[タイプ1]],タイプテーブル[],3,FALSE)*100)+(_xlfn.IFNA(VLOOKUP(タイプ系パッシブテーブル[[#This Row],[タイプ2]],タイプテーブル[],3,FALSE),0))</f>
        <v>22700600</v>
      </c>
      <c r="C8" s="24" t="str">
        <f t="shared" si="0"/>
        <v>このキャラクターはこおりタイプを持ち、特定のパッシブやページの影響を受ける。
幕の開始時、タイプ付与されていない手元のページ2枚にこおりタイプをランダムに付与</v>
      </c>
      <c r="D8" s="14" t="s">
        <v>24</v>
      </c>
      <c r="E8" s="15">
        <v>0</v>
      </c>
      <c r="F8" s="15">
        <f t="shared" si="1"/>
        <v>22700100</v>
      </c>
      <c r="G8" s="13"/>
      <c r="H8" s="13" t="s">
        <v>284</v>
      </c>
      <c r="I8" s="13"/>
      <c r="J8" s="15" t="str">
        <f>"&lt;!--"&amp;タイプ系パッシブテーブル[[#This Row],[表示名]]&amp;"--&gt;"&amp;
"&lt;Passive ID="""&amp;タイプ系パッシブテーブル[[#This Row],[ID]]&amp;"""&gt;"&amp;
"&lt;Rarity&gt;"&amp;VLOOKUP(タイプ系パッシブテーブル[[#This Row],[レアリティ]],レアリティテーブル[],2,FALSE)&amp;"&lt;/Rarity&gt;"&amp;
"&lt;NeedLevel&gt;1&lt;/NeedLevel&gt;"&amp;
"&lt;Cost&gt;"&amp;タイプ系パッシブテーブル[[#This Row],[コスト]]&amp;"&lt;/Cost&gt;"&amp;
IF(ISBLANK(タイプ系パッシブテーブル[[#This Row],[内部ID]]),"","&lt;InnerType&gt;"&amp;タイプ系パッシブテーブル[[#This Row],[内部ID]]&amp;"&lt;/InnerType&gt;")&amp;
"&lt;/Passive&gt;"</f>
        <v>&lt;!--こおりタイプ--&gt;&lt;Passive ID="22700600"&gt;&lt;Rarity&gt;Common&lt;/Rarity&gt;&lt;NeedLevel&gt;1&lt;/NeedLevel&gt;&lt;Cost&gt;0&lt;/Cost&gt;&lt;InnerType&gt;22700100&lt;/InnerType&gt;&lt;/Passive&gt;</v>
      </c>
      <c r="K8" s="15" t="str">
        <f>"&lt;PassiveDesc ID="""&amp;タイプ系パッシブテーブル[[#This Row],[ID]]&amp;"""&gt;"&amp;
"&lt;Name&gt;"&amp;タイプ系パッシブテーブル[[#This Row],[表示名]]&amp;"&lt;/Name&gt;"&amp;
"&lt;Desc&gt;"&amp;SUBSTITUTE(タイプ系パッシブテーブル[[#This Row],[概要]],CHAR(10),"\n")&amp;"&lt;/Desc&gt;"&amp;
"&lt;/PassiveDesc&gt;"</f>
        <v>&lt;PassiveDesc ID="22700600"&gt;&lt;Name&gt;こおりタイプ&lt;/Name&gt;&lt;Desc&gt;このキャラクターはこおりタイプを持ち、特定のパッシブやページの影響を受ける。\n幕の開始時、タイプ付与されていない手元のページ2枚にこおりタイプをランダムに付与&lt;/Desc&gt;&lt;/PassiveDesc&gt;</v>
      </c>
      <c r="L8" s="15" t="str">
        <f>"|"&amp;タイプ系パッシブテーブル[[#This Row],[表示名]]&amp;"|"&amp;タイプ系パッシブテーブル[[#This Row],[コスト]]&amp;"|"&amp;SUBSTITUTE(タイプ系パッシブテーブル[[#This Row],[概要]]&amp;IF(ISBLANK(タイプ系パッシブテーブル[[#This Row],[補足概要]]),"","&lt;br&gt;"&amp;タイプ系パッシブテーブル[[#This Row],[補足概要]]),CHAR(10),"&lt;br&gt;")&amp;"|"</f>
        <v>|こおりタイプ|0|このキャラクターはこおりタイプを持ち、特定のパッシブやページの影響を受ける。&lt;br&gt;幕の開始時、タイプ付与されていない手元のページ2枚にこおりタイプをランダムに付与|</v>
      </c>
      <c r="M8"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パッシブ「こおりタイプ」\n/// このキャラクターはこおりタイプを持ち、特定のパッシブやページの影響を受ける。\n/// 幕の開始時、タイプ付与されていない手元のページ2枚にこおりタイプをランダムに付与\n/// &lt;/summary&gt;\npublic class PassiveAbility_22700600 : PassiveAbilityTypeBase\n{\npublic override IEnumerable&lt;PokeType&gt; Types =&gt; new[] { PokeType.Ice, };\n}\n</v>
      </c>
      <c r="N8" s="7" t="str">
        <f>""</f>
        <v/>
      </c>
    </row>
    <row r="9" spans="1:14" ht="57" x14ac:dyDescent="0.25">
      <c r="A9" s="7" t="str">
        <f>タイプ系パッシブテーブル[[#This Row],[タイプ1]]&amp;IF(ISBLANK(タイプ系パッシブテーブル[[#This Row],[タイプ2]]),"","/"&amp;タイプ系パッシブテーブル[[#This Row],[タイプ2]])&amp;"タイプ"</f>
        <v>エスパータイプ</v>
      </c>
      <c r="B9" s="7">
        <f>22700000+(VLOOKUP(タイプ系パッシブテーブル[[#This Row],[タイプ1]],タイプテーブル[],3,FALSE)*100)+(_xlfn.IFNA(VLOOKUP(タイプ系パッシブテーブル[[#This Row],[タイプ2]],タイプテーブル[],3,FALSE),0))</f>
        <v>22701100</v>
      </c>
      <c r="C9" s="24" t="str">
        <f t="shared" si="0"/>
        <v>このキャラクターはエスパータイプを持ち、特定のパッシブやページの影響を受ける。
幕の開始時、タイプ付与されていない手元のページ2枚にエスパータイプをランダムに付与</v>
      </c>
      <c r="D9" s="14" t="s">
        <v>24</v>
      </c>
      <c r="E9" s="15">
        <v>0</v>
      </c>
      <c r="F9" s="15">
        <f t="shared" si="1"/>
        <v>22700100</v>
      </c>
      <c r="G9" s="13"/>
      <c r="H9" s="13" t="s">
        <v>285</v>
      </c>
      <c r="I9" s="13"/>
      <c r="J9" s="15" t="str">
        <f>"&lt;!--"&amp;タイプ系パッシブテーブル[[#This Row],[表示名]]&amp;"--&gt;"&amp;
"&lt;Passive ID="""&amp;タイプ系パッシブテーブル[[#This Row],[ID]]&amp;"""&gt;"&amp;
"&lt;Rarity&gt;"&amp;VLOOKUP(タイプ系パッシブテーブル[[#This Row],[レアリティ]],レアリティテーブル[],2,FALSE)&amp;"&lt;/Rarity&gt;"&amp;
"&lt;NeedLevel&gt;1&lt;/NeedLevel&gt;"&amp;
"&lt;Cost&gt;"&amp;タイプ系パッシブテーブル[[#This Row],[コスト]]&amp;"&lt;/Cost&gt;"&amp;
IF(ISBLANK(タイプ系パッシブテーブル[[#This Row],[内部ID]]),"","&lt;InnerType&gt;"&amp;タイプ系パッシブテーブル[[#This Row],[内部ID]]&amp;"&lt;/InnerType&gt;")&amp;
"&lt;/Passive&gt;"</f>
        <v>&lt;!--エスパータイプ--&gt;&lt;Passive ID="22701100"&gt;&lt;Rarity&gt;Common&lt;/Rarity&gt;&lt;NeedLevel&gt;1&lt;/NeedLevel&gt;&lt;Cost&gt;0&lt;/Cost&gt;&lt;InnerType&gt;22700100&lt;/InnerType&gt;&lt;/Passive&gt;</v>
      </c>
      <c r="K9" s="15" t="str">
        <f>"&lt;PassiveDesc ID="""&amp;タイプ系パッシブテーブル[[#This Row],[ID]]&amp;"""&gt;"&amp;
"&lt;Name&gt;"&amp;タイプ系パッシブテーブル[[#This Row],[表示名]]&amp;"&lt;/Name&gt;"&amp;
"&lt;Desc&gt;"&amp;SUBSTITUTE(タイプ系パッシブテーブル[[#This Row],[概要]],CHAR(10),"\n")&amp;"&lt;/Desc&gt;"&amp;
"&lt;/PassiveDesc&gt;"</f>
        <v>&lt;PassiveDesc ID="22701100"&gt;&lt;Name&gt;エスパータイプ&lt;/Name&gt;&lt;Desc&gt;このキャラクターはエスパータイプを持ち、特定のパッシブやページの影響を受ける。\n幕の開始時、タイプ付与されていない手元のページ2枚にエスパータイプをランダムに付与&lt;/Desc&gt;&lt;/PassiveDesc&gt;</v>
      </c>
      <c r="L9" s="15" t="str">
        <f>"|"&amp;タイプ系パッシブテーブル[[#This Row],[表示名]]&amp;"|"&amp;タイプ系パッシブテーブル[[#This Row],[コスト]]&amp;"|"&amp;SUBSTITUTE(タイプ系パッシブテーブル[[#This Row],[概要]]&amp;IF(ISBLANK(タイプ系パッシブテーブル[[#This Row],[補足概要]]),"","&lt;br&gt;"&amp;タイプ系パッシブテーブル[[#This Row],[補足概要]]),CHAR(10),"&lt;br&gt;")&amp;"|"</f>
        <v>|エスパータイプ|0|このキャラクターはエスパータイプを持ち、特定のパッシブやページの影響を受ける。&lt;br&gt;幕の開始時、タイプ付与されていない手元のページ2枚にエスパータイプをランダムに付与|</v>
      </c>
      <c r="M9"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パッシブ「エスパータイプ」\n/// このキャラクターはエスパータイプを持ち、特定のパッシブやページの影響を受ける。\n/// 幕の開始時、タイプ付与されていない手元のページ2枚にエスパータイプをランダムに付与\n/// &lt;/summary&gt;\npublic class PassiveAbility_22701100 : PassiveAbilityTypeBase\n{\npublic override IEnumerable&lt;PokeType&gt; Types =&gt; new[] { PokeType.Psychic, };\n}\n</v>
      </c>
      <c r="N9" s="7" t="str">
        <f>""</f>
        <v/>
      </c>
    </row>
    <row r="10" spans="1:14" ht="57" x14ac:dyDescent="0.25">
      <c r="A10" s="7" t="str">
        <f>タイプ系パッシブテーブル[[#This Row],[タイプ1]]&amp;IF(ISBLANK(タイプ系パッシブテーブル[[#This Row],[タイプ2]]),"","/"&amp;タイプ系パッシブテーブル[[#This Row],[タイプ2]])&amp;"タイプ"</f>
        <v>あくタイプ</v>
      </c>
      <c r="B10" s="7">
        <f>22700000+(VLOOKUP(タイプ系パッシブテーブル[[#This Row],[タイプ1]],タイプテーブル[],3,FALSE)*100)+(_xlfn.IFNA(VLOOKUP(タイプ系パッシブテーブル[[#This Row],[タイプ2]],タイプテーブル[],3,FALSE),0))</f>
        <v>22701600</v>
      </c>
      <c r="C10" s="24" t="str">
        <f t="shared" si="0"/>
        <v>このキャラクターはあくタイプを持ち、特定のパッシブやページの影響を受ける。
幕の開始時、タイプ付与されていない手元のページ2枚にあくタイプをランダムに付与</v>
      </c>
      <c r="D10" s="14" t="s">
        <v>24</v>
      </c>
      <c r="E10" s="15">
        <v>0</v>
      </c>
      <c r="F10" s="15">
        <f t="shared" si="1"/>
        <v>22700100</v>
      </c>
      <c r="G10" s="13"/>
      <c r="H10" s="13" t="s">
        <v>239</v>
      </c>
      <c r="I10" s="13"/>
      <c r="J10" s="15" t="str">
        <f>"&lt;!--"&amp;タイプ系パッシブテーブル[[#This Row],[表示名]]&amp;"--&gt;"&amp;
"&lt;Passive ID="""&amp;タイプ系パッシブテーブル[[#This Row],[ID]]&amp;"""&gt;"&amp;
"&lt;Rarity&gt;"&amp;VLOOKUP(タイプ系パッシブテーブル[[#This Row],[レアリティ]],レアリティテーブル[],2,FALSE)&amp;"&lt;/Rarity&gt;"&amp;
"&lt;NeedLevel&gt;1&lt;/NeedLevel&gt;"&amp;
"&lt;Cost&gt;"&amp;タイプ系パッシブテーブル[[#This Row],[コスト]]&amp;"&lt;/Cost&gt;"&amp;
IF(ISBLANK(タイプ系パッシブテーブル[[#This Row],[内部ID]]),"","&lt;InnerType&gt;"&amp;タイプ系パッシブテーブル[[#This Row],[内部ID]]&amp;"&lt;/InnerType&gt;")&amp;
"&lt;/Passive&gt;"</f>
        <v>&lt;!--あくタイプ--&gt;&lt;Passive ID="22701600"&gt;&lt;Rarity&gt;Common&lt;/Rarity&gt;&lt;NeedLevel&gt;1&lt;/NeedLevel&gt;&lt;Cost&gt;0&lt;/Cost&gt;&lt;InnerType&gt;22700100&lt;/InnerType&gt;&lt;/Passive&gt;</v>
      </c>
      <c r="K10" s="15" t="str">
        <f>"&lt;PassiveDesc ID="""&amp;タイプ系パッシブテーブル[[#This Row],[ID]]&amp;"""&gt;"&amp;
"&lt;Name&gt;"&amp;タイプ系パッシブテーブル[[#This Row],[表示名]]&amp;"&lt;/Name&gt;"&amp;
"&lt;Desc&gt;"&amp;SUBSTITUTE(タイプ系パッシブテーブル[[#This Row],[概要]],CHAR(10),"\n")&amp;"&lt;/Desc&gt;"&amp;
"&lt;/PassiveDesc&gt;"</f>
        <v>&lt;PassiveDesc ID="22701600"&gt;&lt;Name&gt;あくタイプ&lt;/Name&gt;&lt;Desc&gt;このキャラクターはあくタイプを持ち、特定のパッシブやページの影響を受ける。\n幕の開始時、タイプ付与されていない手元のページ2枚にあくタイプをランダムに付与&lt;/Desc&gt;&lt;/PassiveDesc&gt;</v>
      </c>
      <c r="L10" s="15" t="str">
        <f>"|"&amp;タイプ系パッシブテーブル[[#This Row],[表示名]]&amp;"|"&amp;タイプ系パッシブテーブル[[#This Row],[コスト]]&amp;"|"&amp;SUBSTITUTE(タイプ系パッシブテーブル[[#This Row],[概要]]&amp;IF(ISBLANK(タイプ系パッシブテーブル[[#This Row],[補足概要]]),"","&lt;br&gt;"&amp;タイプ系パッシブテーブル[[#This Row],[補足概要]]),CHAR(10),"&lt;br&gt;")&amp;"|"</f>
        <v>|あくタイプ|0|このキャラクターはあくタイプを持ち、特定のパッシブやページの影響を受ける。&lt;br&gt;幕の開始時、タイプ付与されていない手元のページ2枚にあくタイプをランダムに付与|</v>
      </c>
      <c r="M10"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パッシブ「あくタイプ」\n/// このキャラクターはあくタイプを持ち、特定のパッシブやページの影響を受ける。\n/// 幕の開始時、タイプ付与されていない手元のページ2枚にあくタイプをランダムに付与\n/// &lt;/summary&gt;\npublic class PassiveAbility_22701600 : PassiveAbilityTypeBase\n{\npublic override IEnumerable&lt;PokeType&gt; Types =&gt; new[] { PokeType.Dark, };\n}\n</v>
      </c>
      <c r="N10" s="7" t="str">
        <f>""</f>
        <v/>
      </c>
    </row>
    <row r="11" spans="1:14" ht="57" x14ac:dyDescent="0.25">
      <c r="A11" s="7" t="str">
        <f>タイプ系パッシブテーブル[[#This Row],[タイプ1]]&amp;IF(ISBLANK(タイプ系パッシブテーブル[[#This Row],[タイプ2]]),"","/"&amp;タイプ系パッシブテーブル[[#This Row],[タイプ2]])&amp;"タイプ"</f>
        <v>フェアリータイプ</v>
      </c>
      <c r="B11" s="7">
        <f>22700000+(VLOOKUP(タイプ系パッシブテーブル[[#This Row],[タイプ1]],タイプテーブル[],3,FALSE)*100)+(_xlfn.IFNA(VLOOKUP(タイプ系パッシブテーブル[[#This Row],[タイプ2]],タイプテーブル[],3,FALSE),0))</f>
        <v>22701800</v>
      </c>
      <c r="C11" s="24" t="str">
        <f t="shared" si="0"/>
        <v>このキャラクターはフェアリータイプを持ち、特定のパッシブやページの影響を受ける。
幕の開始時、タイプ付与されていない手元のページ2枚にフェアリータイプをランダムに付与</v>
      </c>
      <c r="D11" s="14" t="s">
        <v>24</v>
      </c>
      <c r="E11" s="15">
        <v>0</v>
      </c>
      <c r="F11" s="15">
        <f t="shared" si="1"/>
        <v>22700100</v>
      </c>
      <c r="G11" s="13"/>
      <c r="H11" s="13" t="s">
        <v>286</v>
      </c>
      <c r="I11" s="13"/>
      <c r="J11" s="15" t="str">
        <f>"&lt;!--"&amp;タイプ系パッシブテーブル[[#This Row],[表示名]]&amp;"--&gt;"&amp;
"&lt;Passive ID="""&amp;タイプ系パッシブテーブル[[#This Row],[ID]]&amp;"""&gt;"&amp;
"&lt;Rarity&gt;"&amp;VLOOKUP(タイプ系パッシブテーブル[[#This Row],[レアリティ]],レアリティテーブル[],2,FALSE)&amp;"&lt;/Rarity&gt;"&amp;
"&lt;NeedLevel&gt;1&lt;/NeedLevel&gt;"&amp;
"&lt;Cost&gt;"&amp;タイプ系パッシブテーブル[[#This Row],[コスト]]&amp;"&lt;/Cost&gt;"&amp;
IF(ISBLANK(タイプ系パッシブテーブル[[#This Row],[内部ID]]),"","&lt;InnerType&gt;"&amp;タイプ系パッシブテーブル[[#This Row],[内部ID]]&amp;"&lt;/InnerType&gt;")&amp;
"&lt;/Passive&gt;"</f>
        <v>&lt;!--フェアリータイプ--&gt;&lt;Passive ID="22701800"&gt;&lt;Rarity&gt;Common&lt;/Rarity&gt;&lt;NeedLevel&gt;1&lt;/NeedLevel&gt;&lt;Cost&gt;0&lt;/Cost&gt;&lt;InnerType&gt;22700100&lt;/InnerType&gt;&lt;/Passive&gt;</v>
      </c>
      <c r="K11" s="15" t="str">
        <f>"&lt;PassiveDesc ID="""&amp;タイプ系パッシブテーブル[[#This Row],[ID]]&amp;"""&gt;"&amp;
"&lt;Name&gt;"&amp;タイプ系パッシブテーブル[[#This Row],[表示名]]&amp;"&lt;/Name&gt;"&amp;
"&lt;Desc&gt;"&amp;SUBSTITUTE(タイプ系パッシブテーブル[[#This Row],[概要]],CHAR(10),"\n")&amp;"&lt;/Desc&gt;"&amp;
"&lt;/PassiveDesc&gt;"</f>
        <v>&lt;PassiveDesc ID="22701800"&gt;&lt;Name&gt;フェアリータイプ&lt;/Name&gt;&lt;Desc&gt;このキャラクターはフェアリータイプを持ち、特定のパッシブやページの影響を受ける。\n幕の開始時、タイプ付与されていない手元のページ2枚にフェアリータイプをランダムに付与&lt;/Desc&gt;&lt;/PassiveDesc&gt;</v>
      </c>
      <c r="L11" s="15" t="str">
        <f>"|"&amp;タイプ系パッシブテーブル[[#This Row],[表示名]]&amp;"|"&amp;タイプ系パッシブテーブル[[#This Row],[コスト]]&amp;"|"&amp;SUBSTITUTE(タイプ系パッシブテーブル[[#This Row],[概要]]&amp;IF(ISBLANK(タイプ系パッシブテーブル[[#This Row],[補足概要]]),"","&lt;br&gt;"&amp;タイプ系パッシブテーブル[[#This Row],[補足概要]]),CHAR(10),"&lt;br&gt;")&amp;"|"</f>
        <v>|フェアリータイプ|0|このキャラクターはフェアリータイプを持ち、特定のパッシブやページの影響を受ける。&lt;br&gt;幕の開始時、タイプ付与されていない手元のページ2枚にフェアリータイプをランダムに付与|</v>
      </c>
      <c r="M11" s="15" t="str">
        <f>"/// &lt;summary&gt;\n"&amp;
"/// パッシブ「"&amp;タイプ系パッシブテーブル[[#This Row],[表示名]]&amp;"」\n"&amp;
"/// "&amp;SUBSTITUTE(タイプ系パッシブテーブル[[#This Row],[概要]],CHAR(10),"\n/// ")&amp;"\n"&amp;
"/// &lt;/summary&gt;\n"&amp;
"public class PassiveAbility_"&amp;タイプ系パッシブテーブル[[#This Row],[ID]]&amp;" : PassiveAbilityTypeBase\n"&amp;
"{\n"&amp;
"public override IEnumerable&lt;PokeType&gt; Types =&gt; new[] { PokeType."&amp;VLOOKUP(タイプ系パッシブテーブル[[#This Row],[タイプ1]],タイプテーブル[],2,FALSE)&amp;","&amp;IF(ISBLANK(タイプ系パッシブテーブル[[#This Row],[タイプ2]]),""," PokeType."&amp;VLOOKUP(タイプ系パッシブテーブル[[#This Row],[タイプ2]],タイプテーブル[],2,FALSE))&amp;" };\n"&amp;
"}\n"</f>
        <v>/// &lt;summary&gt;\n/// パッシブ「フェアリータイプ」\n/// このキャラクターはフェアリータイプを持ち、特定のパッシブやページの影響を受ける。\n/// 幕の開始時、タイプ付与されていない手元のページ2枚にフェアリータイプをランダムに付与\n/// &lt;/summary&gt;\npublic class PassiveAbility_22701800 : PassiveAbilityTypeBase\n{\npublic override IEnumerable&lt;PokeType&gt; Types =&gt; new[] { PokeType.Fairy, };\n}\n</v>
      </c>
      <c r="N11" s="7" t="str">
        <f>""</f>
        <v/>
      </c>
    </row>
    <row r="12" spans="1:14" x14ac:dyDescent="0.25">
      <c r="A12" s="11"/>
      <c r="B12" s="12"/>
      <c r="C12" s="13"/>
      <c r="D12" s="14"/>
      <c r="E12" s="15"/>
      <c r="F12" s="15"/>
      <c r="G12" s="13"/>
      <c r="H12" s="13"/>
      <c r="I12" s="13"/>
      <c r="J12" s="15"/>
      <c r="K12" s="15"/>
      <c r="L12" s="15"/>
      <c r="M12" s="15"/>
    </row>
    <row r="13" spans="1:14" x14ac:dyDescent="0.25">
      <c r="A13" s="11"/>
      <c r="B13" s="12"/>
      <c r="C13" s="13"/>
      <c r="D13" s="14"/>
      <c r="E13" s="15"/>
      <c r="F13" s="15"/>
      <c r="G13" s="13"/>
      <c r="H13" s="13"/>
      <c r="I13" s="13"/>
      <c r="J13" s="15"/>
      <c r="K13" s="15"/>
      <c r="L13" s="15"/>
      <c r="M13" s="15"/>
    </row>
    <row r="14" spans="1:14" x14ac:dyDescent="0.25">
      <c r="A14" s="11"/>
      <c r="B14" s="12"/>
      <c r="C14" s="13"/>
      <c r="D14" s="14"/>
      <c r="E14" s="15"/>
      <c r="F14" s="15"/>
      <c r="G14" s="13"/>
      <c r="H14" s="13"/>
      <c r="I14" s="13"/>
      <c r="J14" s="15"/>
      <c r="K14" s="15"/>
      <c r="L14" s="15"/>
      <c r="M14" s="15"/>
    </row>
    <row r="15" spans="1:14" x14ac:dyDescent="0.25">
      <c r="A15" s="11"/>
      <c r="B15" s="12"/>
      <c r="C15" s="13"/>
      <c r="D15" s="14"/>
      <c r="E15" s="15"/>
      <c r="F15" s="15"/>
      <c r="G15" s="13"/>
      <c r="H15" s="13"/>
      <c r="I15" s="13"/>
      <c r="J15" s="15"/>
      <c r="K15" s="15"/>
      <c r="L15" s="15"/>
      <c r="M15" s="15"/>
    </row>
    <row r="16" spans="1:14" x14ac:dyDescent="0.25">
      <c r="A16" s="11"/>
      <c r="B16" s="12"/>
      <c r="C16" s="13"/>
      <c r="D16" s="14"/>
      <c r="E16" s="15"/>
      <c r="F16" s="15"/>
      <c r="G16" s="13"/>
      <c r="H16" s="13"/>
      <c r="I16" s="13"/>
      <c r="J16" s="15"/>
      <c r="K16" s="15"/>
      <c r="L16" s="15"/>
      <c r="M16" s="15"/>
    </row>
    <row r="17" spans="1:13" x14ac:dyDescent="0.25">
      <c r="A17" s="11"/>
      <c r="B17" s="12"/>
      <c r="C17" s="13"/>
      <c r="D17" s="14"/>
      <c r="E17" s="15"/>
      <c r="F17" s="15"/>
      <c r="G17" s="13"/>
      <c r="H17" s="13"/>
      <c r="I17" s="13"/>
      <c r="J17" s="15"/>
      <c r="K17" s="15"/>
      <c r="L17" s="15"/>
      <c r="M17" s="15"/>
    </row>
    <row r="18" spans="1:13" x14ac:dyDescent="0.25">
      <c r="A18" s="11"/>
      <c r="B18" s="12"/>
      <c r="C18" s="13"/>
      <c r="D18" s="14"/>
      <c r="E18" s="15"/>
      <c r="F18" s="15"/>
      <c r="G18" s="13"/>
      <c r="H18" s="13"/>
      <c r="I18" s="13"/>
      <c r="J18" s="15"/>
      <c r="K18" s="15"/>
      <c r="L18" s="15"/>
      <c r="M18" s="15"/>
    </row>
    <row r="19" spans="1:13" x14ac:dyDescent="0.25">
      <c r="A19" s="11"/>
      <c r="B19" s="12"/>
      <c r="C19" s="13"/>
      <c r="D19" s="14"/>
      <c r="E19" s="15"/>
      <c r="F19" s="15"/>
      <c r="G19" s="13"/>
      <c r="H19" s="13"/>
      <c r="I19" s="13"/>
      <c r="J19" s="15"/>
      <c r="K19" s="15"/>
      <c r="L19" s="15"/>
      <c r="M19" s="15"/>
    </row>
    <row r="20" spans="1:13" x14ac:dyDescent="0.25">
      <c r="A20" s="11"/>
      <c r="B20" s="12"/>
      <c r="C20" s="13"/>
      <c r="D20" s="14"/>
      <c r="E20" s="15"/>
      <c r="F20" s="15"/>
      <c r="G20" s="13"/>
      <c r="H20" s="13"/>
      <c r="I20" s="13"/>
      <c r="J20" s="15"/>
      <c r="K20" s="15"/>
      <c r="L20" s="15"/>
      <c r="M20" s="15"/>
    </row>
    <row r="21" spans="1:13" x14ac:dyDescent="0.25">
      <c r="A21" s="11"/>
      <c r="B21" s="12"/>
      <c r="C21" s="13"/>
      <c r="D21" s="14"/>
      <c r="E21" s="15"/>
      <c r="F21" s="15"/>
      <c r="G21" s="13"/>
      <c r="H21" s="13"/>
      <c r="I21" s="13"/>
      <c r="J21" s="15"/>
      <c r="K21" s="15"/>
      <c r="L21" s="15"/>
      <c r="M21" s="15"/>
    </row>
    <row r="22" spans="1:13" x14ac:dyDescent="0.25">
      <c r="A22" s="11"/>
      <c r="B22" s="12"/>
      <c r="C22" s="13"/>
      <c r="D22" s="14"/>
      <c r="E22" s="15"/>
      <c r="F22" s="15"/>
      <c r="G22" s="13"/>
      <c r="H22" s="13"/>
      <c r="I22" s="13"/>
      <c r="J22" s="15"/>
      <c r="K22" s="15"/>
      <c r="L22" s="15"/>
      <c r="M22" s="15"/>
    </row>
  </sheetData>
  <phoneticPr fontId="2"/>
  <dataValidations count="2">
    <dataValidation type="list" allowBlank="1" showInputMessage="1" showErrorMessage="1" sqref="D2:D11">
      <formula1>INDIRECT("レアリティテーブル[レアリティ]")</formula1>
    </dataValidation>
    <dataValidation type="list" allowBlank="1" showInputMessage="1" showErrorMessage="1" sqref="H2:I11">
      <formula1>INDIRECT("タイプテーブル[タイプ]")</formula1>
    </dataValidation>
  </dataValidations>
  <pageMargins left="0.7" right="0.7" top="0.75" bottom="0.75" header="0.3" footer="0.3"/>
  <pageSetup paperSize="9" orientation="portrait"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1"/>
  <sheetViews>
    <sheetView workbookViewId="0"/>
  </sheetViews>
  <sheetFormatPr defaultRowHeight="14.25" x14ac:dyDescent="0.25"/>
  <cols>
    <col min="1" max="1" width="20.5" style="6" bestFit="1" customWidth="1"/>
    <col min="2" max="2" width="9.5" style="7" bestFit="1" customWidth="1"/>
    <col min="3" max="3" width="39" style="8" bestFit="1" customWidth="1"/>
    <col min="4" max="4" width="7.875" style="9" bestFit="1" customWidth="1"/>
    <col min="5" max="5" width="5.625" style="10" bestFit="1" customWidth="1"/>
    <col min="6" max="6" width="9.5" style="10" bestFit="1" customWidth="1"/>
    <col min="7" max="7" width="27.5" style="8" bestFit="1" customWidth="1"/>
    <col min="8" max="9" width="9" style="7" customWidth="1"/>
    <col min="10" max="10" width="9" style="7"/>
    <col min="11" max="11" width="9" style="7" customWidth="1"/>
    <col min="12" max="12" width="3" style="7" customWidth="1"/>
    <col min="13" max="16384" width="9" style="7"/>
  </cols>
  <sheetData>
    <row r="1" spans="1:12" x14ac:dyDescent="0.25">
      <c r="A1" s="6" t="s">
        <v>182</v>
      </c>
      <c r="B1" s="7" t="s">
        <v>0</v>
      </c>
      <c r="C1" s="8" t="s">
        <v>1</v>
      </c>
      <c r="D1" s="9" t="s">
        <v>148</v>
      </c>
      <c r="E1" s="10" t="s">
        <v>149</v>
      </c>
      <c r="F1" s="10" t="s">
        <v>2</v>
      </c>
      <c r="G1" s="8" t="s">
        <v>142</v>
      </c>
      <c r="H1" s="7" t="s">
        <v>115</v>
      </c>
      <c r="I1" s="7" t="s">
        <v>117</v>
      </c>
      <c r="J1" s="7" t="s">
        <v>219</v>
      </c>
      <c r="K1" s="7" t="s">
        <v>329</v>
      </c>
    </row>
    <row r="2" spans="1:12" ht="99.75" x14ac:dyDescent="0.25">
      <c r="A2" s="6" t="s">
        <v>310</v>
      </c>
      <c r="B2" s="7">
        <v>22710000</v>
      </c>
      <c r="C2" s="8" t="s">
        <v>316</v>
      </c>
      <c r="D2" s="9" t="s">
        <v>24</v>
      </c>
      <c r="E2" s="10">
        <v>0</v>
      </c>
      <c r="G2" s="8" t="s">
        <v>320</v>
      </c>
      <c r="H2" s="15" t="str">
        <f>"&lt;!--"&amp;パッシブテーブル12[[#This Row],[表示名]]&amp;"--&gt;"&amp;
"&lt;Passive ID="""&amp;パッシブテーブル12[[#This Row],[ID]]&amp;"""&gt;"&amp;
"&lt;Rarity&gt;"&amp;VLOOKUP(パッシブテーブル12[[#This Row],[レアリティ]],レアリティテーブル[],2,FALSE)&amp;"&lt;/Rarity&gt;"&amp;
"&lt;NeedLevel&gt;1&lt;/NeedLevel&gt;"&amp;
"&lt;Cost&gt;"&amp;パッシブテーブル12[[#This Row],[コスト]]&amp;"&lt;/Cost&gt;"&amp;
IF(ISBLANK(パッシブテーブル12[[#This Row],[内部ID]]),"","&lt;InnerType&gt;"&amp;パッシブテーブル12[[#This Row],[内部ID]]&amp;"&lt;/InnerType&gt;")&amp;
"&lt;/Passive&gt;"</f>
        <v>&lt;!--タイプ一致--&gt;&lt;Passive ID="22710000"&gt;&lt;Rarity&gt;Common&lt;/Rarity&gt;&lt;NeedLevel&gt;1&lt;/NeedLevel&gt;&lt;Cost&gt;0&lt;/Cost&gt;&lt;/Passive&gt;</v>
      </c>
      <c r="I2" s="15" t="str">
        <f>"&lt;PassiveDesc ID="""&amp;パッシブテーブル12[[#This Row],[ID]]&amp;"""&gt;"&amp;
"&lt;Name&gt;"&amp;パッシブテーブル12[[#This Row],[表示名]]&amp;"&lt;/Name&gt;"&amp;
"&lt;Desc&gt;"&amp;SUBSTITUTE(パッシブテーブル12[[#This Row],[概要]],CHAR(10),"\n")&amp;"&lt;/Desc&gt;"&amp;
"&lt;/PassiveDesc&gt;"</f>
        <v>&lt;PassiveDesc ID="22710000"&gt;&lt;Name&gt;タイプ一致&lt;/Name&gt;&lt;Desc&gt;ダメージ・混乱ダメージ量+1&lt;/Desc&gt;&lt;/PassiveDesc&gt;</v>
      </c>
      <c r="J2" s="15" t="str">
        <f>"|"&amp;パッシブテーブル12[[#This Row],[表示名]]&amp;"|"&amp;パッシブテーブル12[[#This Row],[コスト]]&amp;"|"&amp;SUBSTITUTE(パッシブテーブル12[[#This Row],[概要]]&amp;IF(ISBLANK(パッシブテーブル12[[#This Row],[補足概要]]),"","&lt;br&gt;"&amp;パッシブテーブル12[[#This Row],[補足概要]]),CHAR(10),"&lt;br&gt;")&amp;"|"</f>
        <v>|タイプ一致|0|ダメージ・混乱ダメージ量+1&lt;br&gt;※攻撃ダイスのバトルページと攻撃キャラクターのタイプが同じ場合に効果が発揮する。&lt;br&gt;※リザルト表示(攻撃キャラクターがバトルダイスを使用した時にポップアップ表示される効果の一覧)に表示させるために使用するパッシブ。コアページに使用しない。|</v>
      </c>
      <c r="K2" s="15" t="str">
        <f>"/// &lt;summary&gt;\n/// 表示専用パッシブ「"&amp;パッシブテーブル12[[#This Row],[表示名]]&amp;"」\n/// "&amp;SUBSTITUTE(パッシブテーブル12[[#This Row],[概要]],CHAR(10),"\n/// ")&amp;"\n/// &lt;/summary&gt;\n"&amp;
"public class PassiveAbility_"&amp;パッシブテーブル12[[#This Row],[ID]]&amp;" : PassiveAbilityResultOnly\n"&amp;
"{\n"&amp;
"/// &lt;summary&gt;\n/// 規定のインスタンスを取得します。\n/// &lt;/summary&gt;\n"&amp;
"public static PassiveAbilityBase Instance { get; } = new PassiveAbility_"&amp;パッシブテーブル12[[#This Row],[ID]]&amp;"();\n"&amp;
"}\n"</f>
        <v>/// &lt;summary&gt;\n/// 表示専用パッシブ「タイプ一致」\n/// ダメージ・混乱ダメージ量+1\n/// &lt;/summary&gt;\npublic class PassiveAbility_22710000 : PassiveAbilityResultOnly\n{\n/// &lt;summary&gt;\n/// 規定のインスタンスを取得します。\n/// &lt;/summary&gt;\npublic static PassiveAbilityBase Instance { get; } = new PassiveAbility_22710000();\n}\n</v>
      </c>
      <c r="L2" s="7" t="str">
        <f>""</f>
        <v/>
      </c>
    </row>
    <row r="3" spans="1:12" ht="42.75" x14ac:dyDescent="0.25">
      <c r="A3" s="11" t="s">
        <v>311</v>
      </c>
      <c r="B3" s="12">
        <v>22710001</v>
      </c>
      <c r="C3" s="13" t="s">
        <v>317</v>
      </c>
      <c r="D3" s="14" t="s">
        <v>24</v>
      </c>
      <c r="E3" s="15">
        <v>0</v>
      </c>
      <c r="F3" s="15"/>
      <c r="G3" s="13" t="s">
        <v>321</v>
      </c>
      <c r="H3" s="15" t="str">
        <f>"&lt;!--"&amp;パッシブテーブル12[[#This Row],[表示名]]&amp;"--&gt;"&amp;
"&lt;Passive ID="""&amp;パッシブテーブル12[[#This Row],[ID]]&amp;"""&gt;"&amp;
"&lt;Rarity&gt;"&amp;VLOOKUP(パッシブテーブル12[[#This Row],[レアリティ]],レアリティテーブル[],2,FALSE)&amp;"&lt;/Rarity&gt;"&amp;
"&lt;NeedLevel&gt;1&lt;/NeedLevel&gt;"&amp;
"&lt;Cost&gt;"&amp;パッシブテーブル12[[#This Row],[コスト]]&amp;"&lt;/Cost&gt;"&amp;
IF(ISBLANK(パッシブテーブル12[[#This Row],[内部ID]]),"","&lt;InnerType&gt;"&amp;パッシブテーブル12[[#This Row],[内部ID]]&amp;"&lt;/InnerType&gt;")&amp;
"&lt;/Passive&gt;"</f>
        <v>&lt;!--効果はバツグンだ！--&gt;&lt;Passive ID="22710001"&gt;&lt;Rarity&gt;Common&lt;/Rarity&gt;&lt;NeedLevel&gt;1&lt;/NeedLevel&gt;&lt;Cost&gt;0&lt;/Cost&gt;&lt;/Passive&gt;</v>
      </c>
      <c r="I3" s="15" t="str">
        <f>"&lt;PassiveDesc ID="""&amp;パッシブテーブル12[[#This Row],[ID]]&amp;"""&gt;"&amp;
"&lt;Name&gt;"&amp;パッシブテーブル12[[#This Row],[表示名]]&amp;"&lt;/Name&gt;"&amp;
"&lt;Desc&gt;"&amp;SUBSTITUTE(パッシブテーブル12[[#This Row],[概要]],CHAR(10),"\n")&amp;"&lt;/Desc&gt;"&amp;
"&lt;/PassiveDesc&gt;"</f>
        <v>&lt;PassiveDesc ID="22710001"&gt;&lt;Name&gt;効果はバツグンだ！&lt;/Name&gt;&lt;Desc&gt;ダメージ・混乱ダメージ量+1&lt;/Desc&gt;&lt;/PassiveDesc&gt;</v>
      </c>
      <c r="J3" s="15" t="str">
        <f>"|"&amp;パッシブテーブル12[[#This Row],[表示名]]&amp;"|"&amp;パッシブテーブル12[[#This Row],[コスト]]&amp;"|"&amp;SUBSTITUTE(パッシブテーブル12[[#This Row],[概要]]&amp;IF(ISBLANK(パッシブテーブル12[[#This Row],[補足概要]]),"","&lt;br&gt;"&amp;パッシブテーブル12[[#This Row],[補足概要]]),CHAR(10),"&lt;br&gt;")&amp;"|"</f>
        <v>|効果はバツグンだ！|0|ダメージ・混乱ダメージ量+1&lt;br&gt;※攻撃ダイスのバトルページのタイプが相手キャラクターの弱点タイプである場合に効果が発揮する。|</v>
      </c>
      <c r="K3" s="15" t="str">
        <f>"/// &lt;summary&gt;\n/// 表示専用パッシブ「"&amp;パッシブテーブル12[[#This Row],[表示名]]&amp;"」\n/// "&amp;SUBSTITUTE(パッシブテーブル12[[#This Row],[概要]],CHAR(10),"\n/// ")&amp;"\n/// &lt;/summary&gt;\n"&amp;
"public class PassiveAbility_"&amp;パッシブテーブル12[[#This Row],[ID]]&amp;" : PassiveAbilityResultOnly\n"&amp;
"{\n"&amp;
"/// &lt;summary&gt;\n/// 規定のインスタンスを取得します。\n/// &lt;/summary&gt;\n"&amp;
"public static PassiveAbilityBase Instance { get; } = new PassiveAbility_"&amp;パッシブテーブル12[[#This Row],[ID]]&amp;"();\n"&amp;
"}\n"</f>
        <v>/// &lt;summary&gt;\n/// 表示専用パッシブ「効果はバツグンだ！」\n/// ダメージ・混乱ダメージ量+1\n/// &lt;/summary&gt;\npublic class PassiveAbility_22710001 : PassiveAbilityResultOnly\n{\n/// &lt;summary&gt;\n/// 規定のインスタンスを取得します。\n/// &lt;/summary&gt;\npublic static PassiveAbilityBase Instance { get; } = new PassiveAbility_22710001();\n}\n</v>
      </c>
      <c r="L3" s="7" t="str">
        <f>""</f>
        <v/>
      </c>
    </row>
    <row r="4" spans="1:12" ht="42.75" x14ac:dyDescent="0.25">
      <c r="A4" s="11" t="s">
        <v>312</v>
      </c>
      <c r="B4" s="12">
        <v>22710002</v>
      </c>
      <c r="C4" s="13" t="s">
        <v>318</v>
      </c>
      <c r="D4" s="14" t="s">
        <v>24</v>
      </c>
      <c r="E4" s="15">
        <v>0</v>
      </c>
      <c r="F4" s="15"/>
      <c r="G4" s="13" t="s">
        <v>322</v>
      </c>
      <c r="H4" s="15" t="str">
        <f>"&lt;!--"&amp;パッシブテーブル12[[#This Row],[表示名]]&amp;"--&gt;"&amp;
"&lt;Passive ID="""&amp;パッシブテーブル12[[#This Row],[ID]]&amp;"""&gt;"&amp;
"&lt;Rarity&gt;"&amp;VLOOKUP(パッシブテーブル12[[#This Row],[レアリティ]],レアリティテーブル[],2,FALSE)&amp;"&lt;/Rarity&gt;"&amp;
"&lt;NeedLevel&gt;1&lt;/NeedLevel&gt;"&amp;
"&lt;Cost&gt;"&amp;パッシブテーブル12[[#This Row],[コスト]]&amp;"&lt;/Cost&gt;"&amp;
IF(ISBLANK(パッシブテーブル12[[#This Row],[内部ID]]),"","&lt;InnerType&gt;"&amp;パッシブテーブル12[[#This Row],[内部ID]]&amp;"&lt;/InnerType&gt;")&amp;
"&lt;/Passive&gt;"</f>
        <v>&lt;!--効果は今ひとつのようだ……--&gt;&lt;Passive ID="22710002"&gt;&lt;Rarity&gt;Common&lt;/Rarity&gt;&lt;NeedLevel&gt;1&lt;/NeedLevel&gt;&lt;Cost&gt;0&lt;/Cost&gt;&lt;/Passive&gt;</v>
      </c>
      <c r="I4" s="15" t="str">
        <f>"&lt;PassiveDesc ID="""&amp;パッシブテーブル12[[#This Row],[ID]]&amp;"""&gt;"&amp;
"&lt;Name&gt;"&amp;パッシブテーブル12[[#This Row],[表示名]]&amp;"&lt;/Name&gt;"&amp;
"&lt;Desc&gt;"&amp;SUBSTITUTE(パッシブテーブル12[[#This Row],[概要]],CHAR(10),"\n")&amp;"&lt;/Desc&gt;"&amp;
"&lt;/PassiveDesc&gt;"</f>
        <v>&lt;PassiveDesc ID="22710002"&gt;&lt;Name&gt;効果は今ひとつのようだ……&lt;/Name&gt;&lt;Desc&gt;ダメージ・混乱ダメージ量-1&lt;/Desc&gt;&lt;/PassiveDesc&gt;</v>
      </c>
      <c r="J4" s="15" t="str">
        <f>"|"&amp;パッシブテーブル12[[#This Row],[表示名]]&amp;"|"&amp;パッシブテーブル12[[#This Row],[コスト]]&amp;"|"&amp;SUBSTITUTE(パッシブテーブル12[[#This Row],[概要]]&amp;IF(ISBLANK(パッシブテーブル12[[#This Row],[補足概要]]),"","&lt;br&gt;"&amp;パッシブテーブル12[[#This Row],[補足概要]]),CHAR(10),"&lt;br&gt;")&amp;"|"</f>
        <v>|効果は今ひとつのようだ……|0|ダメージ・混乱ダメージ量-1&lt;br&gt;※攻撃ダイスのバトルページのタイプが相手キャラクターの半減タイプである場合に効果が発揮する。|</v>
      </c>
      <c r="K4" s="15" t="str">
        <f>"/// &lt;summary&gt;\n/// 表示専用パッシブ「"&amp;パッシブテーブル12[[#This Row],[表示名]]&amp;"」\n/// "&amp;SUBSTITUTE(パッシブテーブル12[[#This Row],[概要]],CHAR(10),"\n/// ")&amp;"\n/// &lt;/summary&gt;\n"&amp;
"public class PassiveAbility_"&amp;パッシブテーブル12[[#This Row],[ID]]&amp;" : PassiveAbilityResultOnly\n"&amp;
"{\n"&amp;
"/// &lt;summary&gt;\n/// 規定のインスタンスを取得します。\n/// &lt;/summary&gt;\n"&amp;
"public static PassiveAbilityBase Instance { get; } = new PassiveAbility_"&amp;パッシブテーブル12[[#This Row],[ID]]&amp;"();\n"&amp;
"}\n"</f>
        <v>/// &lt;summary&gt;\n/// 表示専用パッシブ「効果は今ひとつのようだ……」\n/// ダメージ・混乱ダメージ量-1\n/// &lt;/summary&gt;\npublic class PassiveAbility_22710002 : PassiveAbilityResultOnly\n{\n/// &lt;summary&gt;\n/// 規定のインスタンスを取得します。\n/// &lt;/summary&gt;\npublic static PassiveAbilityBase Instance { get; } = new PassiveAbility_22710002();\n}\n</v>
      </c>
      <c r="L4" s="7" t="str">
        <f>""</f>
        <v/>
      </c>
    </row>
    <row r="5" spans="1:12" ht="42.75" x14ac:dyDescent="0.25">
      <c r="A5" s="11" t="s">
        <v>313</v>
      </c>
      <c r="B5" s="12">
        <v>22710003</v>
      </c>
      <c r="C5" s="13" t="s">
        <v>319</v>
      </c>
      <c r="D5" s="14" t="s">
        <v>24</v>
      </c>
      <c r="E5" s="15">
        <v>0</v>
      </c>
      <c r="F5" s="15"/>
      <c r="G5" s="13" t="s">
        <v>323</v>
      </c>
      <c r="H5" s="15" t="str">
        <f>"&lt;!--"&amp;パッシブテーブル12[[#This Row],[表示名]]&amp;"--&gt;"&amp;
"&lt;Passive ID="""&amp;パッシブテーブル12[[#This Row],[ID]]&amp;"""&gt;"&amp;
"&lt;Rarity&gt;"&amp;VLOOKUP(パッシブテーブル12[[#This Row],[レアリティ]],レアリティテーブル[],2,FALSE)&amp;"&lt;/Rarity&gt;"&amp;
"&lt;NeedLevel&gt;1&lt;/NeedLevel&gt;"&amp;
"&lt;Cost&gt;"&amp;パッシブテーブル12[[#This Row],[コスト]]&amp;"&lt;/Cost&gt;"&amp;
IF(ISBLANK(パッシブテーブル12[[#This Row],[内部ID]]),"","&lt;InnerType&gt;"&amp;パッシブテーブル12[[#This Row],[内部ID]]&amp;"&lt;/InnerType&gt;")&amp;
"&lt;/Passive&gt;"</f>
        <v>&lt;!--効果がないようだ…--&gt;&lt;Passive ID="22710003"&gt;&lt;Rarity&gt;Common&lt;/Rarity&gt;&lt;NeedLevel&gt;1&lt;/NeedLevel&gt;&lt;Cost&gt;0&lt;/Cost&gt;&lt;/Passive&gt;</v>
      </c>
      <c r="I5" s="15" t="str">
        <f>"&lt;PassiveDesc ID="""&amp;パッシブテーブル12[[#This Row],[ID]]&amp;"""&gt;"&amp;
"&lt;Name&gt;"&amp;パッシブテーブル12[[#This Row],[表示名]]&amp;"&lt;/Name&gt;"&amp;
"&lt;Desc&gt;"&amp;SUBSTITUTE(パッシブテーブル12[[#This Row],[概要]],CHAR(10),"\n")&amp;"&lt;/Desc&gt;"&amp;
"&lt;/PassiveDesc&gt;"</f>
        <v>&lt;PassiveDesc ID="22710003"&gt;&lt;Name&gt;効果がないようだ…&lt;/Name&gt;&lt;Desc&gt;ダメージ・混乱ダメージ量-2&lt;/Desc&gt;&lt;/PassiveDesc&gt;</v>
      </c>
      <c r="J5" s="15" t="str">
        <f>"|"&amp;パッシブテーブル12[[#This Row],[表示名]]&amp;"|"&amp;パッシブテーブル12[[#This Row],[コスト]]&amp;"|"&amp;SUBSTITUTE(パッシブテーブル12[[#This Row],[概要]]&amp;IF(ISBLANK(パッシブテーブル12[[#This Row],[補足概要]]),"","&lt;br&gt;"&amp;パッシブテーブル12[[#This Row],[補足概要]]),CHAR(10),"&lt;br&gt;")&amp;"|"</f>
        <v>|効果がないようだ…|0|ダメージ・混乱ダメージ量-2&lt;br&gt;※攻撃ダイスのバトルページのタイプが相手キャラクターの無効タイプである場合に効果が発揮する。|</v>
      </c>
      <c r="K5" s="15" t="str">
        <f>"/// &lt;summary&gt;\n/// 表示専用パッシブ「"&amp;パッシブテーブル12[[#This Row],[表示名]]&amp;"」\n/// "&amp;SUBSTITUTE(パッシブテーブル12[[#This Row],[概要]],CHAR(10),"\n/// ")&amp;"\n/// &lt;/summary&gt;\n"&amp;
"public class PassiveAbility_"&amp;パッシブテーブル12[[#This Row],[ID]]&amp;" : PassiveAbilityResultOnly\n"&amp;
"{\n"&amp;
"/// &lt;summary&gt;\n/// 規定のインスタンスを取得します。\n/// &lt;/summary&gt;\n"&amp;
"public static PassiveAbilityBase Instance { get; } = new PassiveAbility_"&amp;パッシブテーブル12[[#This Row],[ID]]&amp;"();\n"&amp;
"}\n"</f>
        <v>/// &lt;summary&gt;\n/// 表示専用パッシブ「効果がないようだ…」\n/// ダメージ・混乱ダメージ量-2\n/// &lt;/summary&gt;\npublic class PassiveAbility_22710003 : PassiveAbilityResultOnly\n{\n/// &lt;summary&gt;\n/// 規定のインスタンスを取得します。\n/// &lt;/summary&gt;\npublic static PassiveAbilityBase Instance { get; } = new PassiveAbility_22710003();\n}\n</v>
      </c>
      <c r="L5" s="7" t="str">
        <f>""</f>
        <v/>
      </c>
    </row>
    <row r="6" spans="1:12" x14ac:dyDescent="0.25">
      <c r="K6" s="15"/>
    </row>
    <row r="7" spans="1:12" x14ac:dyDescent="0.25">
      <c r="K7" s="15"/>
    </row>
    <row r="8" spans="1:12" x14ac:dyDescent="0.25">
      <c r="K8" s="15"/>
    </row>
    <row r="9" spans="1:12" x14ac:dyDescent="0.25">
      <c r="K9" s="15"/>
    </row>
    <row r="10" spans="1:12" x14ac:dyDescent="0.25">
      <c r="K10" s="15"/>
    </row>
    <row r="11" spans="1:12" x14ac:dyDescent="0.25">
      <c r="K11" s="15"/>
    </row>
  </sheetData>
  <phoneticPr fontId="2"/>
  <dataValidations count="1">
    <dataValidation type="list" allowBlank="1" showInputMessage="1" showErrorMessage="1" sqref="D2:D5">
      <formula1>INDIRECT("レアリティテーブル[レアリティ]")</formula1>
    </dataValidation>
  </dataValidations>
  <pageMargins left="0.7" right="0.7" top="0.75" bottom="0.75" header="0.3" footer="0.3"/>
  <pageSetup paperSize="9"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4"/>
  <sheetViews>
    <sheetView workbookViewId="0"/>
  </sheetViews>
  <sheetFormatPr defaultRowHeight="14.25" x14ac:dyDescent="0.25"/>
  <cols>
    <col min="1" max="1" width="13.875" style="2" bestFit="1" customWidth="1"/>
    <col min="2" max="2" width="8.5" bestFit="1" customWidth="1"/>
    <col min="3" max="3" width="9.25" style="2" bestFit="1" customWidth="1"/>
    <col min="4" max="7" width="5" bestFit="1" customWidth="1"/>
    <col min="8" max="10" width="5" style="2" bestFit="1" customWidth="1"/>
    <col min="11" max="13" width="6.625" style="2" bestFit="1" customWidth="1"/>
    <col min="14" max="14" width="8.25" style="2" bestFit="1" customWidth="1"/>
    <col min="15" max="15" width="8.875" style="2" bestFit="1" customWidth="1"/>
    <col min="16" max="16" width="8.125" style="2" bestFit="1" customWidth="1"/>
    <col min="17" max="17" width="9.25" bestFit="1" customWidth="1"/>
    <col min="18" max="18" width="7.875" style="2" bestFit="1" customWidth="1"/>
    <col min="19" max="19" width="14.125" style="2" bestFit="1" customWidth="1"/>
    <col min="20" max="20" width="12.375" style="17" bestFit="1" customWidth="1"/>
    <col min="21" max="21" width="9.625" style="17" bestFit="1" customWidth="1"/>
    <col min="22" max="22" width="10.125" style="17" bestFit="1" customWidth="1"/>
    <col min="23" max="23" width="11.25" style="17" bestFit="1" customWidth="1"/>
    <col min="24" max="24" width="10.375" bestFit="1" customWidth="1"/>
    <col min="25" max="25" width="8.5" bestFit="1" customWidth="1"/>
    <col min="26" max="26" width="9" style="3"/>
    <col min="27" max="27" width="3" customWidth="1"/>
  </cols>
  <sheetData>
    <row r="1" spans="1:27" ht="28.5" x14ac:dyDescent="0.25">
      <c r="A1" s="17" t="s">
        <v>202</v>
      </c>
      <c r="B1" t="s">
        <v>0</v>
      </c>
      <c r="C1" s="17" t="s">
        <v>161</v>
      </c>
      <c r="D1" t="s">
        <v>84</v>
      </c>
      <c r="E1" s="18" t="s">
        <v>162</v>
      </c>
      <c r="F1" s="18" t="s">
        <v>201</v>
      </c>
      <c r="G1" s="18" t="s">
        <v>163</v>
      </c>
      <c r="H1" s="19" t="s">
        <v>164</v>
      </c>
      <c r="I1" s="19" t="s">
        <v>166</v>
      </c>
      <c r="J1" s="19" t="s">
        <v>165</v>
      </c>
      <c r="K1" s="19" t="s">
        <v>167</v>
      </c>
      <c r="L1" s="19" t="s">
        <v>168</v>
      </c>
      <c r="M1" s="19" t="s">
        <v>169</v>
      </c>
      <c r="N1" s="17" t="s">
        <v>170</v>
      </c>
      <c r="O1" s="2" t="s">
        <v>103</v>
      </c>
      <c r="P1" s="2" t="s">
        <v>21</v>
      </c>
      <c r="Q1" t="s">
        <v>106</v>
      </c>
      <c r="R1" s="2" t="s">
        <v>107</v>
      </c>
      <c r="S1" s="2" t="s">
        <v>193</v>
      </c>
      <c r="T1" s="19" t="s">
        <v>110</v>
      </c>
      <c r="U1" s="19" t="s">
        <v>111</v>
      </c>
      <c r="V1" s="19" t="s">
        <v>112</v>
      </c>
      <c r="W1" s="19" t="s">
        <v>113</v>
      </c>
      <c r="X1" s="17" t="s">
        <v>180</v>
      </c>
      <c r="Y1" s="17" t="s">
        <v>181</v>
      </c>
      <c r="Z1" s="22" t="s">
        <v>221</v>
      </c>
    </row>
    <row r="2" spans="1:27" x14ac:dyDescent="0.25">
      <c r="A2" s="2" t="s">
        <v>82</v>
      </c>
      <c r="B2">
        <v>2279133</v>
      </c>
      <c r="C2" s="2" t="s">
        <v>81</v>
      </c>
      <c r="D2">
        <v>1</v>
      </c>
      <c r="E2">
        <v>1</v>
      </c>
      <c r="F2">
        <v>1</v>
      </c>
      <c r="G2">
        <v>5</v>
      </c>
      <c r="H2" s="2" t="s">
        <v>88</v>
      </c>
      <c r="I2" s="2" t="s">
        <v>88</v>
      </c>
      <c r="J2" s="2" t="s">
        <v>88</v>
      </c>
      <c r="K2" s="2" t="s">
        <v>88</v>
      </c>
      <c r="L2" s="2" t="s">
        <v>88</v>
      </c>
      <c r="M2" s="2" t="s">
        <v>88</v>
      </c>
      <c r="N2" s="2" t="s">
        <v>102</v>
      </c>
      <c r="O2" s="2" t="s">
        <v>105</v>
      </c>
      <c r="P2" s="2" t="s">
        <v>14</v>
      </c>
      <c r="Q2">
        <v>2278000</v>
      </c>
      <c r="R2" s="2" t="s">
        <v>22</v>
      </c>
      <c r="S2" s="2" t="s">
        <v>109</v>
      </c>
      <c r="T2" s="17" t="s">
        <v>143</v>
      </c>
      <c r="U2" s="17" t="s">
        <v>118</v>
      </c>
      <c r="V2" s="17" t="s">
        <v>119</v>
      </c>
      <c r="W2" s="17" t="s">
        <v>120</v>
      </c>
      <c r="X2"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&lt;!--イーブイのページ--&gt;&lt;Book ID="2279133"&gt;&lt;Name&gt;Eevee&lt;/Name&gt;&lt;TextId&gt;2279133&lt;/TextId&gt;&lt;EquipEffect&gt;&lt;HP&gt;1&lt;/HP&gt;&lt;Break&gt;1&lt;/Break&gt;&lt;SpeedMin&gt;1&lt;/SpeedMin&gt;&lt;Speed&gt;5&lt;/Speed&gt;&lt;SResist&gt;Normal&lt;/SResist&gt;&lt;PResist&gt;Normal&lt;/PResist&gt;&lt;HResist&gt;Normal&lt;/HResist&gt;&lt;SBResist&gt;Normal&lt;/SBResist&gt;&lt;PBResist&gt;Normal&lt;/PBResist&gt;&lt;HBResist&gt;Normal&lt;/HBResist&gt;&lt;!--ノーマルタイプ--&gt;&lt;Passive Level="1"&gt;22700100&lt;/Passive&gt;&lt;!--にげあし--&gt;&lt;Passive Level="1"&gt;2270003&lt;/Passive&gt;&lt;!--てきおうりょく--&gt;&lt;Passive Level="1"&gt;2270004&lt;/Passive&gt;&lt;!--きけんよち--&gt;&lt;Passive Level="1"&gt;2270005&lt;/Passive&gt;&lt;/EquipEffect&gt;&lt;NotEquip&gt;true&lt;/NotEquip&gt;&lt;BookIcon&gt;Pokemon&lt;/BookIcon&gt;&lt;Chapter&gt;4&lt;/Chapter&gt;&lt;Episode&gt;2278000&lt;/Episode&gt;&lt;Rarity&gt;Unique&lt;/Rarity&gt;&lt;CharacterSkin&gt;KetherLibrarian&lt;/CharacterSkin&gt;&lt;/Book&gt;</v>
      </c>
      <c r="Y2" t="str">
        <f>"&lt;BookDesc BookID="""&amp;コアページテーブル[[#This Row],[ID]]&amp;"""&gt;"&amp;
"&lt;BookName&gt;"&amp;コアページテーブル[[#This Row],[表示名]]&amp;"&lt;/BookName&gt;"&amp;
"&lt;TextList&gt;"&amp;
"&lt;/TextList&gt;"&amp;
"&lt;PassiveList /&gt;"&amp;
"&lt;/BookDesc&gt;"</f>
        <v>&lt;BookDesc BookID="2279133"&gt;&lt;BookName&gt;イーブイのページ&lt;/BookName&gt;&lt;TextList&gt;&lt;/TextList&gt;&lt;PassiveList /&gt;&lt;/BookDesc&gt;</v>
      </c>
      <c r="Z2"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|イーブイのページ|ノーマルタイプ&lt;br&gt;にげあし&lt;br&gt;てきおうりょく&lt;br&gt;きけんよち|</v>
      </c>
      <c r="AA2" t="str">
        <f>""</f>
        <v/>
      </c>
    </row>
    <row r="3" spans="1:27" x14ac:dyDescent="0.25">
      <c r="A3" s="2" t="s">
        <v>171</v>
      </c>
      <c r="B3">
        <v>2279134</v>
      </c>
      <c r="C3" s="2" t="s">
        <v>183</v>
      </c>
      <c r="D3">
        <v>1</v>
      </c>
      <c r="E3">
        <v>1</v>
      </c>
      <c r="F3">
        <v>1</v>
      </c>
      <c r="G3">
        <v>5</v>
      </c>
      <c r="H3" s="2" t="s">
        <v>88</v>
      </c>
      <c r="I3" s="2" t="s">
        <v>88</v>
      </c>
      <c r="J3" s="2" t="s">
        <v>88</v>
      </c>
      <c r="K3" s="2" t="s">
        <v>88</v>
      </c>
      <c r="L3" s="2" t="s">
        <v>88</v>
      </c>
      <c r="M3" s="2" t="s">
        <v>88</v>
      </c>
      <c r="N3" s="2" t="s">
        <v>98</v>
      </c>
      <c r="O3" s="2" t="s">
        <v>104</v>
      </c>
      <c r="P3" s="2" t="s">
        <v>14</v>
      </c>
      <c r="Q3">
        <v>2278000</v>
      </c>
      <c r="R3" s="2" t="s">
        <v>22</v>
      </c>
      <c r="S3" s="2" t="s">
        <v>108</v>
      </c>
      <c r="T3" s="17" t="s">
        <v>353</v>
      </c>
      <c r="U3" s="17" t="s">
        <v>194</v>
      </c>
      <c r="W3" s="17" t="s">
        <v>195</v>
      </c>
      <c r="X3"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&lt;!--シャワーズのページ--&gt;&lt;Book ID="2279134"&gt;&lt;Name&gt;Vaporeon&lt;/Name&gt;&lt;TextId&gt;2279134&lt;/TextId&gt;&lt;EquipEffect&gt;&lt;HP&gt;1&lt;/HP&gt;&lt;Break&gt;1&lt;/Break&gt;&lt;SpeedMin&gt;1&lt;/SpeedMin&gt;&lt;Speed&gt;5&lt;/Speed&gt;&lt;SResist&gt;Normal&lt;/SResist&gt;&lt;PResist&gt;Normal&lt;/PResist&gt;&lt;HResist&gt;Normal&lt;/HResist&gt;&lt;SBResist&gt;Normal&lt;/SBResist&gt;&lt;PBResist&gt;Normal&lt;/PBResist&gt;&lt;HBResist&gt;Normal&lt;/HBResist&gt;&lt;!--みずタイプ--&gt;&lt;Passive Level="1"&gt;22700300&lt;/Passive&gt;&lt;!--ちょすい--&gt;&lt;Passive Level="1"&gt;2270010&lt;/Passive&gt;&lt;!--うるおいボディ--&gt;&lt;Passive Level="1"&gt;2270011&lt;/Passive&gt;&lt;/EquipEffect&gt;&lt;NotEquip&gt;true&lt;/NotEquip&gt;&lt;BookIcon&gt;Pokemon&lt;/BookIcon&gt;&lt;Chapter&gt;4&lt;/Chapter&gt;&lt;Episode&gt;2278000&lt;/Episode&gt;&lt;Rarity&gt;Unique&lt;/Rarity&gt;&lt;CharacterSkin&gt;KetherLibrarian&lt;/CharacterSkin&gt;&lt;/Book&gt;</v>
      </c>
      <c r="Y3" t="str">
        <f>"&lt;BookDesc BookID="""&amp;コアページテーブル[[#This Row],[ID]]&amp;"""&gt;"&amp;
"&lt;BookName&gt;"&amp;コアページテーブル[[#This Row],[表示名]]&amp;"&lt;/BookName&gt;"&amp;
"&lt;TextList&gt;"&amp;
"&lt;/TextList&gt;"&amp;
"&lt;PassiveList /&gt;"&amp;
"&lt;/BookDesc&gt;"</f>
        <v>&lt;BookDesc BookID="2279134"&gt;&lt;BookName&gt;シャワーズのページ&lt;/BookName&gt;&lt;TextList&gt;&lt;/TextList&gt;&lt;PassiveList /&gt;&lt;/BookDesc&gt;</v>
      </c>
      <c r="Z3"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|シャワーズのページ|みずタイプ&lt;br&gt;ちょすい&lt;br&gt;うるおいボディ|</v>
      </c>
      <c r="AA3" t="str">
        <f>""</f>
        <v/>
      </c>
    </row>
    <row r="4" spans="1:27" x14ac:dyDescent="0.25">
      <c r="A4" s="2" t="s">
        <v>172</v>
      </c>
      <c r="B4">
        <v>2279135</v>
      </c>
      <c r="C4" s="2" t="s">
        <v>184</v>
      </c>
      <c r="D4">
        <v>1</v>
      </c>
      <c r="E4">
        <v>1</v>
      </c>
      <c r="F4">
        <v>1</v>
      </c>
      <c r="G4">
        <v>5</v>
      </c>
      <c r="H4" s="2" t="s">
        <v>88</v>
      </c>
      <c r="I4" s="2" t="s">
        <v>88</v>
      </c>
      <c r="J4" s="2" t="s">
        <v>88</v>
      </c>
      <c r="K4" s="2" t="s">
        <v>88</v>
      </c>
      <c r="L4" s="2" t="s">
        <v>88</v>
      </c>
      <c r="M4" s="2" t="s">
        <v>88</v>
      </c>
      <c r="N4" s="2" t="s">
        <v>98</v>
      </c>
      <c r="O4" s="2" t="s">
        <v>104</v>
      </c>
      <c r="P4" s="2" t="s">
        <v>14</v>
      </c>
      <c r="Q4">
        <v>2278000</v>
      </c>
      <c r="R4" s="2" t="s">
        <v>22</v>
      </c>
      <c r="S4" s="2" t="s">
        <v>108</v>
      </c>
      <c r="T4" s="17" t="s">
        <v>354</v>
      </c>
      <c r="U4" s="17" t="s">
        <v>196</v>
      </c>
      <c r="W4" s="17" t="s">
        <v>197</v>
      </c>
      <c r="X4"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&lt;!--サンダースのページ--&gt;&lt;Book ID="2279135"&gt;&lt;Name&gt;Jolteon&lt;/Name&gt;&lt;TextId&gt;2279135&lt;/TextId&gt;&lt;EquipEffect&gt;&lt;HP&gt;1&lt;/HP&gt;&lt;Break&gt;1&lt;/Break&gt;&lt;SpeedMin&gt;1&lt;/SpeedMin&gt;&lt;Speed&gt;5&lt;/Speed&gt;&lt;SResist&gt;Normal&lt;/SResist&gt;&lt;PResist&gt;Normal&lt;/PResist&gt;&lt;HResist&gt;Normal&lt;/HResist&gt;&lt;SBResist&gt;Normal&lt;/SBResist&gt;&lt;PBResist&gt;Normal&lt;/PBResist&gt;&lt;HBResist&gt;Normal&lt;/HBResist&gt;&lt;!--でんきタイプ--&gt;&lt;Passive Level="1"&gt;22700400&lt;/Passive&gt;&lt;!--ちくでん--&gt;&lt;Passive Level="1"&gt;2270008&lt;/Passive&gt;&lt;!--はやあし--&gt;&lt;Passive Level="1"&gt;2270009&lt;/Passive&gt;&lt;/EquipEffect&gt;&lt;NotEquip&gt;true&lt;/NotEquip&gt;&lt;BookIcon&gt;Pokemon&lt;/BookIcon&gt;&lt;Chapter&gt;4&lt;/Chapter&gt;&lt;Episode&gt;2278000&lt;/Episode&gt;&lt;Rarity&gt;Unique&lt;/Rarity&gt;&lt;CharacterSkin&gt;KetherLibrarian&lt;/CharacterSkin&gt;&lt;/Book&gt;</v>
      </c>
      <c r="Y4" t="str">
        <f>"&lt;BookDesc BookID="""&amp;コアページテーブル[[#This Row],[ID]]&amp;"""&gt;"&amp;
"&lt;BookName&gt;"&amp;コアページテーブル[[#This Row],[表示名]]&amp;"&lt;/BookName&gt;"&amp;
"&lt;TextList&gt;"&amp;
"&lt;/TextList&gt;"&amp;
"&lt;PassiveList /&gt;"&amp;
"&lt;/BookDesc&gt;"</f>
        <v>&lt;BookDesc BookID="2279135"&gt;&lt;BookName&gt;サンダースのページ&lt;/BookName&gt;&lt;TextList&gt;&lt;/TextList&gt;&lt;PassiveList /&gt;&lt;/BookDesc&gt;</v>
      </c>
      <c r="Z4"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|サンダースのページ|でんきタイプ&lt;br&gt;ちくでん&lt;br&gt;はやあし|</v>
      </c>
      <c r="AA4" t="str">
        <f>""</f>
        <v/>
      </c>
    </row>
    <row r="5" spans="1:27" x14ac:dyDescent="0.25">
      <c r="A5" s="2" t="s">
        <v>173</v>
      </c>
      <c r="B5">
        <v>2279136</v>
      </c>
      <c r="C5" s="2" t="s">
        <v>185</v>
      </c>
      <c r="D5">
        <v>1</v>
      </c>
      <c r="E5">
        <v>1</v>
      </c>
      <c r="F5">
        <v>1</v>
      </c>
      <c r="G5">
        <v>5</v>
      </c>
      <c r="H5" s="2" t="s">
        <v>88</v>
      </c>
      <c r="I5" s="2" t="s">
        <v>88</v>
      </c>
      <c r="J5" s="2" t="s">
        <v>88</v>
      </c>
      <c r="K5" s="2" t="s">
        <v>88</v>
      </c>
      <c r="L5" s="2" t="s">
        <v>88</v>
      </c>
      <c r="M5" s="2" t="s">
        <v>88</v>
      </c>
      <c r="N5" s="2" t="s">
        <v>98</v>
      </c>
      <c r="O5" s="2" t="s">
        <v>104</v>
      </c>
      <c r="P5" s="2" t="s">
        <v>14</v>
      </c>
      <c r="Q5">
        <v>2278000</v>
      </c>
      <c r="R5" s="2" t="s">
        <v>22</v>
      </c>
      <c r="S5" s="2" t="s">
        <v>108</v>
      </c>
      <c r="T5" s="17" t="s">
        <v>355</v>
      </c>
      <c r="U5" s="17" t="s">
        <v>198</v>
      </c>
      <c r="W5" s="17" t="s">
        <v>199</v>
      </c>
      <c r="X5"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&lt;!--ブースターのページ--&gt;&lt;Book ID="2279136"&gt;&lt;Name&gt;Flareon&lt;/Name&gt;&lt;TextId&gt;2279136&lt;/TextId&gt;&lt;EquipEffect&gt;&lt;HP&gt;1&lt;/HP&gt;&lt;Break&gt;1&lt;/Break&gt;&lt;SpeedMin&gt;1&lt;/SpeedMin&gt;&lt;Speed&gt;5&lt;/Speed&gt;&lt;SResist&gt;Normal&lt;/SResist&gt;&lt;PResist&gt;Normal&lt;/PResist&gt;&lt;HResist&gt;Normal&lt;/HResist&gt;&lt;SBResist&gt;Normal&lt;/SBResist&gt;&lt;PBResist&gt;Normal&lt;/PBResist&gt;&lt;HBResist&gt;Normal&lt;/HBResist&gt;&lt;!--ほのおタイプ--&gt;&lt;Passive Level="1"&gt;22700200&lt;/Passive&gt;&lt;!--もらいび--&gt;&lt;Passive Level="1"&gt;2270006&lt;/Passive&gt;&lt;!--こんじょう--&gt;&lt;Passive Level="1"&gt;2270007&lt;/Passive&gt;&lt;/EquipEffect&gt;&lt;NotEquip&gt;true&lt;/NotEquip&gt;&lt;BookIcon&gt;Pokemon&lt;/BookIcon&gt;&lt;Chapter&gt;4&lt;/Chapter&gt;&lt;Episode&gt;2278000&lt;/Episode&gt;&lt;Rarity&gt;Unique&lt;/Rarity&gt;&lt;CharacterSkin&gt;KetherLibrarian&lt;/CharacterSkin&gt;&lt;/Book&gt;</v>
      </c>
      <c r="Y5" t="str">
        <f>"&lt;BookDesc BookID="""&amp;コアページテーブル[[#This Row],[ID]]&amp;"""&gt;"&amp;
"&lt;BookName&gt;"&amp;コアページテーブル[[#This Row],[表示名]]&amp;"&lt;/BookName&gt;"&amp;
"&lt;TextList&gt;"&amp;
"&lt;/TextList&gt;"&amp;
"&lt;PassiveList /&gt;"&amp;
"&lt;/BookDesc&gt;"</f>
        <v>&lt;BookDesc BookID="2279136"&gt;&lt;BookName&gt;ブースターのページ&lt;/BookName&gt;&lt;TextList&gt;&lt;/TextList&gt;&lt;PassiveList /&gt;&lt;/BookDesc&gt;</v>
      </c>
      <c r="Z5"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|ブースターのページ|ほのおタイプ&lt;br&gt;もらいび&lt;br&gt;こんじょう|</v>
      </c>
      <c r="AA5" t="str">
        <f>""</f>
        <v/>
      </c>
    </row>
    <row r="6" spans="1:27" x14ac:dyDescent="0.25">
      <c r="A6" s="2" t="s">
        <v>174</v>
      </c>
      <c r="B6">
        <v>2279196</v>
      </c>
      <c r="C6" s="2" t="s">
        <v>186</v>
      </c>
      <c r="D6">
        <v>1</v>
      </c>
      <c r="E6">
        <v>1</v>
      </c>
      <c r="F6">
        <v>1</v>
      </c>
      <c r="G6">
        <v>5</v>
      </c>
      <c r="H6" s="2" t="s">
        <v>88</v>
      </c>
      <c r="I6" s="2" t="s">
        <v>88</v>
      </c>
      <c r="J6" s="2" t="s">
        <v>88</v>
      </c>
      <c r="K6" s="2" t="s">
        <v>88</v>
      </c>
      <c r="L6" s="2" t="s">
        <v>88</v>
      </c>
      <c r="M6" s="2" t="s">
        <v>88</v>
      </c>
      <c r="N6" s="2" t="s">
        <v>98</v>
      </c>
      <c r="O6" s="2" t="s">
        <v>104</v>
      </c>
      <c r="P6" s="2" t="s">
        <v>14</v>
      </c>
      <c r="Q6">
        <v>2278000</v>
      </c>
      <c r="R6" s="2" t="s">
        <v>22</v>
      </c>
      <c r="S6" s="2" t="s">
        <v>108</v>
      </c>
      <c r="T6" s="17" t="s">
        <v>356</v>
      </c>
      <c r="U6" s="17" t="s">
        <v>200</v>
      </c>
      <c r="W6" s="17" t="s">
        <v>145</v>
      </c>
      <c r="X6"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&lt;!--エーフィのページ--&gt;&lt;Book ID="2279196"&gt;&lt;Name&gt;Espeon&lt;/Name&gt;&lt;TextId&gt;2279196&lt;/TextId&gt;&lt;EquipEffect&gt;&lt;HP&gt;1&lt;/HP&gt;&lt;Break&gt;1&lt;/Break&gt;&lt;SpeedMin&gt;1&lt;/SpeedMin&gt;&lt;Speed&gt;5&lt;/Speed&gt;&lt;SResist&gt;Normal&lt;/SResist&gt;&lt;PResist&gt;Normal&lt;/PResist&gt;&lt;HResist&gt;Normal&lt;/HResist&gt;&lt;SBResist&gt;Normal&lt;/SBResist&gt;&lt;PBResist&gt;Normal&lt;/PBResist&gt;&lt;HBResist&gt;Normal&lt;/HBResist&gt;&lt;!--エスパータイプ--&gt;&lt;Passive Level="1"&gt;22701100&lt;/Passive&gt;&lt;!--シンクロ--&gt;&lt;Passive Level="1"&gt;2270000&lt;/Passive&gt;&lt;!--マジックミラー--&gt;&lt;Passive Level="1"&gt;2270001&lt;/Passive&gt;&lt;/EquipEffect&gt;&lt;NotEquip&gt;true&lt;/NotEquip&gt;&lt;BookIcon&gt;Pokemon&lt;/BookIcon&gt;&lt;Chapter&gt;4&lt;/Chapter&gt;&lt;Episode&gt;2278000&lt;/Episode&gt;&lt;Rarity&gt;Unique&lt;/Rarity&gt;&lt;CharacterSkin&gt;KetherLibrarian&lt;/CharacterSkin&gt;&lt;/Book&gt;</v>
      </c>
      <c r="Y6" t="str">
        <f>"&lt;BookDesc BookID="""&amp;コアページテーブル[[#This Row],[ID]]&amp;"""&gt;"&amp;
"&lt;BookName&gt;"&amp;コアページテーブル[[#This Row],[表示名]]&amp;"&lt;/BookName&gt;"&amp;
"&lt;TextList&gt;"&amp;
"&lt;/TextList&gt;"&amp;
"&lt;PassiveList /&gt;"&amp;
"&lt;/BookDesc&gt;"</f>
        <v>&lt;BookDesc BookID="2279196"&gt;&lt;BookName&gt;エーフィのページ&lt;/BookName&gt;&lt;TextList&gt;&lt;/TextList&gt;&lt;PassiveList /&gt;&lt;/BookDesc&gt;</v>
      </c>
      <c r="Z6"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|エーフィのページ|エスパータイプ&lt;br&gt;シンクロ&lt;br&gt;マジックミラー|</v>
      </c>
      <c r="AA6" t="str">
        <f>""</f>
        <v/>
      </c>
    </row>
    <row r="7" spans="1:27" x14ac:dyDescent="0.25">
      <c r="A7" s="2" t="s">
        <v>175</v>
      </c>
      <c r="B7">
        <v>2279197</v>
      </c>
      <c r="C7" s="2" t="s">
        <v>187</v>
      </c>
      <c r="D7">
        <v>1</v>
      </c>
      <c r="E7">
        <v>1</v>
      </c>
      <c r="F7">
        <v>1</v>
      </c>
      <c r="G7">
        <v>5</v>
      </c>
      <c r="H7" s="2" t="s">
        <v>88</v>
      </c>
      <c r="I7" s="2" t="s">
        <v>88</v>
      </c>
      <c r="J7" s="2" t="s">
        <v>88</v>
      </c>
      <c r="K7" s="2" t="s">
        <v>88</v>
      </c>
      <c r="L7" s="2" t="s">
        <v>88</v>
      </c>
      <c r="M7" s="2" t="s">
        <v>88</v>
      </c>
      <c r="N7" s="2" t="s">
        <v>98</v>
      </c>
      <c r="O7" s="2" t="s">
        <v>104</v>
      </c>
      <c r="P7" s="2" t="s">
        <v>14</v>
      </c>
      <c r="Q7">
        <v>2278000</v>
      </c>
      <c r="R7" s="2" t="s">
        <v>22</v>
      </c>
      <c r="S7" s="2" t="s">
        <v>108</v>
      </c>
      <c r="T7" s="17" t="s">
        <v>357</v>
      </c>
      <c r="U7" s="17" t="s">
        <v>144</v>
      </c>
      <c r="W7" s="17" t="s">
        <v>146</v>
      </c>
      <c r="X7"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&lt;!--ブラッキーのページ--&gt;&lt;Book ID="2279197"&gt;&lt;Name&gt;Umbreon&lt;/Name&gt;&lt;TextId&gt;2279197&lt;/TextId&gt;&lt;EquipEffect&gt;&lt;HP&gt;1&lt;/HP&gt;&lt;Break&gt;1&lt;/Break&gt;&lt;SpeedMin&gt;1&lt;/SpeedMin&gt;&lt;Speed&gt;5&lt;/Speed&gt;&lt;SResist&gt;Normal&lt;/SResist&gt;&lt;PResist&gt;Normal&lt;/PResist&gt;&lt;HResist&gt;Normal&lt;/HResist&gt;&lt;SBResist&gt;Normal&lt;/SBResist&gt;&lt;PBResist&gt;Normal&lt;/PBResist&gt;&lt;HBResist&gt;Normal&lt;/HBResist&gt;&lt;!--あくタイプ--&gt;&lt;Passive Level="1"&gt;22701600&lt;/Passive&gt;&lt;!--シンクロ--&gt;&lt;Passive Level="1"&gt;2270000&lt;/Passive&gt;&lt;!--せいしんりょく--&gt;&lt;Passive Level="1"&gt;2270002&lt;/Passive&gt;&lt;/EquipEffect&gt;&lt;NotEquip&gt;true&lt;/NotEquip&gt;&lt;BookIcon&gt;Pokemon&lt;/BookIcon&gt;&lt;Chapter&gt;4&lt;/Chapter&gt;&lt;Episode&gt;2278000&lt;/Episode&gt;&lt;Rarity&gt;Unique&lt;/Rarity&gt;&lt;CharacterSkin&gt;KetherLibrarian&lt;/CharacterSkin&gt;&lt;/Book&gt;</v>
      </c>
      <c r="Y7" t="str">
        <f>"&lt;BookDesc BookID="""&amp;コアページテーブル[[#This Row],[ID]]&amp;"""&gt;"&amp;
"&lt;BookName&gt;"&amp;コアページテーブル[[#This Row],[表示名]]&amp;"&lt;/BookName&gt;"&amp;
"&lt;TextList&gt;"&amp;
"&lt;/TextList&gt;"&amp;
"&lt;PassiveList /&gt;"&amp;
"&lt;/BookDesc&gt;"</f>
        <v>&lt;BookDesc BookID="2279197"&gt;&lt;BookName&gt;ブラッキーのページ&lt;/BookName&gt;&lt;TextList&gt;&lt;/TextList&gt;&lt;PassiveList /&gt;&lt;/BookDesc&gt;</v>
      </c>
      <c r="Z7"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|ブラッキーのページ|あくタイプ&lt;br&gt;シンクロ&lt;br&gt;せいしんりょく|</v>
      </c>
      <c r="AA7" t="str">
        <f>""</f>
        <v/>
      </c>
    </row>
    <row r="8" spans="1:27" x14ac:dyDescent="0.25">
      <c r="A8" s="2" t="s">
        <v>176</v>
      </c>
      <c r="B8">
        <v>2279278</v>
      </c>
      <c r="C8" s="2" t="s">
        <v>188</v>
      </c>
      <c r="D8">
        <v>1</v>
      </c>
      <c r="E8">
        <v>1</v>
      </c>
      <c r="F8">
        <v>1</v>
      </c>
      <c r="G8">
        <v>5</v>
      </c>
      <c r="H8" s="2" t="s">
        <v>88</v>
      </c>
      <c r="I8" s="2" t="s">
        <v>88</v>
      </c>
      <c r="J8" s="2" t="s">
        <v>88</v>
      </c>
      <c r="K8" s="2" t="s">
        <v>88</v>
      </c>
      <c r="L8" s="2" t="s">
        <v>88</v>
      </c>
      <c r="M8" s="2" t="s">
        <v>88</v>
      </c>
      <c r="N8" s="2" t="s">
        <v>98</v>
      </c>
      <c r="O8" s="2" t="s">
        <v>104</v>
      </c>
      <c r="P8" s="2" t="s">
        <v>14</v>
      </c>
      <c r="Q8">
        <v>2278000</v>
      </c>
      <c r="R8" s="2" t="s">
        <v>22</v>
      </c>
      <c r="S8" s="2" t="s">
        <v>108</v>
      </c>
      <c r="T8" s="17" t="s">
        <v>358</v>
      </c>
      <c r="U8" s="17" t="s">
        <v>136</v>
      </c>
      <c r="V8" s="17" t="s">
        <v>122</v>
      </c>
      <c r="W8" s="17" t="s">
        <v>138</v>
      </c>
      <c r="X8"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&lt;!--キャモメのページ--&gt;&lt;Book ID="2279278"&gt;&lt;Name&gt;Wingull&lt;/Name&gt;&lt;TextId&gt;2279278&lt;/TextId&gt;&lt;EquipEffect&gt;&lt;HP&gt;1&lt;/HP&gt;&lt;Break&gt;1&lt;/Break&gt;&lt;SpeedMin&gt;1&lt;/SpeedMin&gt;&lt;Speed&gt;5&lt;/Speed&gt;&lt;SResist&gt;Normal&lt;/SResist&gt;&lt;PResist&gt;Normal&lt;/PResist&gt;&lt;HResist&gt;Normal&lt;/HResist&gt;&lt;SBResist&gt;Normal&lt;/SBResist&gt;&lt;PBResist&gt;Normal&lt;/PBResist&gt;&lt;HBResist&gt;Normal&lt;/HBResist&gt;&lt;!--みず/ひこうタイプ--&gt;&lt;Passive Level="1"&gt;22700310&lt;/Passive&gt;&lt;!--するどいめ--&gt;&lt;Passive Level="1"&gt;2270018&lt;/Passive&gt;&lt;!--うるおいボディ--&gt;&lt;Passive Level="1"&gt;2270011&lt;/Passive&gt;&lt;!--あめうけざら--&gt;&lt;Passive Level="1"&gt;2270019&lt;/Passive&gt;&lt;/EquipEffect&gt;&lt;NotEquip&gt;true&lt;/NotEquip&gt;&lt;BookIcon&gt;Pokemon&lt;/BookIcon&gt;&lt;Chapter&gt;4&lt;/Chapter&gt;&lt;Episode&gt;2278000&lt;/Episode&gt;&lt;Rarity&gt;Unique&lt;/Rarity&gt;&lt;CharacterSkin&gt;KetherLibrarian&lt;/CharacterSkin&gt;&lt;/Book&gt;</v>
      </c>
      <c r="Y8" t="str">
        <f>"&lt;BookDesc BookID="""&amp;コアページテーブル[[#This Row],[ID]]&amp;"""&gt;"&amp;
"&lt;BookName&gt;"&amp;コアページテーブル[[#This Row],[表示名]]&amp;"&lt;/BookName&gt;"&amp;
"&lt;TextList&gt;"&amp;
"&lt;/TextList&gt;"&amp;
"&lt;PassiveList /&gt;"&amp;
"&lt;/BookDesc&gt;"</f>
        <v>&lt;BookDesc BookID="2279278"&gt;&lt;BookName&gt;キャモメのページ&lt;/BookName&gt;&lt;TextList&gt;&lt;/TextList&gt;&lt;PassiveList /&gt;&lt;/BookDesc&gt;</v>
      </c>
      <c r="Z8"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|キャモメのページ|みず/ひこうタイプ&lt;br&gt;するどいめ&lt;br&gt;うるおいボディ&lt;br&gt;あめうけざら|</v>
      </c>
      <c r="AA8" t="str">
        <f>""</f>
        <v/>
      </c>
    </row>
    <row r="9" spans="1:27" x14ac:dyDescent="0.25">
      <c r="A9" s="2" t="s">
        <v>83</v>
      </c>
      <c r="B9">
        <v>2279279</v>
      </c>
      <c r="C9" s="2" t="s">
        <v>189</v>
      </c>
      <c r="D9">
        <v>1</v>
      </c>
      <c r="E9">
        <v>1</v>
      </c>
      <c r="F9">
        <v>1</v>
      </c>
      <c r="G9">
        <v>5</v>
      </c>
      <c r="H9" s="2" t="s">
        <v>88</v>
      </c>
      <c r="I9" s="2" t="s">
        <v>88</v>
      </c>
      <c r="J9" s="2" t="s">
        <v>88</v>
      </c>
      <c r="K9" s="2" t="s">
        <v>88</v>
      </c>
      <c r="L9" s="2" t="s">
        <v>88</v>
      </c>
      <c r="M9" s="2" t="s">
        <v>88</v>
      </c>
      <c r="N9" s="2" t="s">
        <v>98</v>
      </c>
      <c r="O9" s="2" t="s">
        <v>104</v>
      </c>
      <c r="P9" s="2" t="s">
        <v>14</v>
      </c>
      <c r="Q9">
        <v>2278000</v>
      </c>
      <c r="R9" s="2" t="s">
        <v>22</v>
      </c>
      <c r="S9" s="2" t="s">
        <v>108</v>
      </c>
      <c r="T9" s="17" t="s">
        <v>358</v>
      </c>
      <c r="U9" s="17" t="s">
        <v>136</v>
      </c>
      <c r="V9" s="17" t="s">
        <v>140</v>
      </c>
      <c r="W9" s="17" t="s">
        <v>138</v>
      </c>
      <c r="X9"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&lt;!--ペリッパーのページ--&gt;&lt;Book ID="2279279"&gt;&lt;Name&gt;Pelipper&lt;/Name&gt;&lt;TextId&gt;2279279&lt;/TextId&gt;&lt;EquipEffect&gt;&lt;HP&gt;1&lt;/HP&gt;&lt;Break&gt;1&lt;/Break&gt;&lt;SpeedMin&gt;1&lt;/SpeedMin&gt;&lt;Speed&gt;5&lt;/Speed&gt;&lt;SResist&gt;Normal&lt;/SResist&gt;&lt;PResist&gt;Normal&lt;/PResist&gt;&lt;HResist&gt;Normal&lt;/HResist&gt;&lt;SBResist&gt;Normal&lt;/SBResist&gt;&lt;PBResist&gt;Normal&lt;/PBResist&gt;&lt;HBResist&gt;Normal&lt;/HBResist&gt;&lt;!--みず/ひこうタイプ--&gt;&lt;Passive Level="1"&gt;22700310&lt;/Passive&gt;&lt;!--するどいめ--&gt;&lt;Passive Level="1"&gt;2270018&lt;/Passive&gt;&lt;!--あめふらし--&gt;&lt;Passive Level="1"&gt;2270020&lt;/Passive&gt;&lt;!--あめうけざら--&gt;&lt;Passive Level="1"&gt;2270019&lt;/Passive&gt;&lt;/EquipEffect&gt;&lt;NotEquip&gt;true&lt;/NotEquip&gt;&lt;BookIcon&gt;Pokemon&lt;/BookIcon&gt;&lt;Chapter&gt;4&lt;/Chapter&gt;&lt;Episode&gt;2278000&lt;/Episode&gt;&lt;Rarity&gt;Unique&lt;/Rarity&gt;&lt;CharacterSkin&gt;KetherLibrarian&lt;/CharacterSkin&gt;&lt;/Book&gt;</v>
      </c>
      <c r="Y9" t="str">
        <f>"&lt;BookDesc BookID="""&amp;コアページテーブル[[#This Row],[ID]]&amp;"""&gt;"&amp;
"&lt;BookName&gt;"&amp;コアページテーブル[[#This Row],[表示名]]&amp;"&lt;/BookName&gt;"&amp;
"&lt;TextList&gt;"&amp;
"&lt;/TextList&gt;"&amp;
"&lt;PassiveList /&gt;"&amp;
"&lt;/BookDesc&gt;"</f>
        <v>&lt;BookDesc BookID="2279279"&gt;&lt;BookName&gt;ペリッパーのページ&lt;/BookName&gt;&lt;TextList&gt;&lt;/TextList&gt;&lt;PassiveList /&gt;&lt;/BookDesc&gt;</v>
      </c>
      <c r="Z9"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|ペリッパーのページ|みず/ひこうタイプ&lt;br&gt;するどいめ&lt;br&gt;あめふらし&lt;br&gt;あめうけざら|</v>
      </c>
      <c r="AA9" t="str">
        <f>""</f>
        <v/>
      </c>
    </row>
    <row r="10" spans="1:27" x14ac:dyDescent="0.25">
      <c r="A10" s="2" t="s">
        <v>177</v>
      </c>
      <c r="B10">
        <v>2279470</v>
      </c>
      <c r="C10" s="2" t="s">
        <v>190</v>
      </c>
      <c r="D10">
        <v>1</v>
      </c>
      <c r="E10">
        <v>1</v>
      </c>
      <c r="F10">
        <v>1</v>
      </c>
      <c r="G10">
        <v>5</v>
      </c>
      <c r="H10" s="2" t="s">
        <v>88</v>
      </c>
      <c r="I10" s="2" t="s">
        <v>88</v>
      </c>
      <c r="J10" s="2" t="s">
        <v>88</v>
      </c>
      <c r="K10" s="2" t="s">
        <v>88</v>
      </c>
      <c r="L10" s="2" t="s">
        <v>88</v>
      </c>
      <c r="M10" s="2" t="s">
        <v>88</v>
      </c>
      <c r="N10" s="2" t="s">
        <v>98</v>
      </c>
      <c r="O10" s="2" t="s">
        <v>104</v>
      </c>
      <c r="P10" s="2" t="s">
        <v>14</v>
      </c>
      <c r="Q10">
        <v>2278000</v>
      </c>
      <c r="R10" s="2" t="s">
        <v>22</v>
      </c>
      <c r="S10" s="2" t="s">
        <v>108</v>
      </c>
      <c r="T10" s="17" t="s">
        <v>359</v>
      </c>
      <c r="U10" s="17" t="s">
        <v>128</v>
      </c>
      <c r="W10" s="17" t="s">
        <v>130</v>
      </c>
      <c r="X10"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&lt;!--リーフィアのページ--&gt;&lt;Book ID="2279470"&gt;&lt;Name&gt;Leafeon&lt;/Name&gt;&lt;TextId&gt;2279470&lt;/TextId&gt;&lt;EquipEffect&gt;&lt;HP&gt;1&lt;/HP&gt;&lt;Break&gt;1&lt;/Break&gt;&lt;SpeedMin&gt;1&lt;/SpeedMin&gt;&lt;Speed&gt;5&lt;/Speed&gt;&lt;SResist&gt;Normal&lt;/SResist&gt;&lt;PResist&gt;Normal&lt;/PResist&gt;&lt;HResist&gt;Normal&lt;/HResist&gt;&lt;SBResist&gt;Normal&lt;/SBResist&gt;&lt;PBResist&gt;Normal&lt;/PBResist&gt;&lt;HBResist&gt;Normal&lt;/HBResist&gt;&lt;!--くさタイプ--&gt;&lt;Passive Level="1"&gt;22700500&lt;/Passive&gt;&lt;!--リーフガード--&gt;&lt;Passive Level="1"&gt;2270014&lt;/Passive&gt;&lt;!--ようりょくそ--&gt;&lt;Passive Level="1"&gt;2270015&lt;/Passive&gt;&lt;/EquipEffect&gt;&lt;NotEquip&gt;true&lt;/NotEquip&gt;&lt;BookIcon&gt;Pokemon&lt;/BookIcon&gt;&lt;Chapter&gt;4&lt;/Chapter&gt;&lt;Episode&gt;2278000&lt;/Episode&gt;&lt;Rarity&gt;Unique&lt;/Rarity&gt;&lt;CharacterSkin&gt;KetherLibrarian&lt;/CharacterSkin&gt;&lt;/Book&gt;</v>
      </c>
      <c r="Y10" t="str">
        <f>"&lt;BookDesc BookID="""&amp;コアページテーブル[[#This Row],[ID]]&amp;"""&gt;"&amp;
"&lt;BookName&gt;"&amp;コアページテーブル[[#This Row],[表示名]]&amp;"&lt;/BookName&gt;"&amp;
"&lt;TextList&gt;"&amp;
"&lt;/TextList&gt;"&amp;
"&lt;PassiveList /&gt;"&amp;
"&lt;/BookDesc&gt;"</f>
        <v>&lt;BookDesc BookID="2279470"&gt;&lt;BookName&gt;リーフィアのページ&lt;/BookName&gt;&lt;TextList&gt;&lt;/TextList&gt;&lt;PassiveList /&gt;&lt;/BookDesc&gt;</v>
      </c>
      <c r="Z10"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|リーフィアのページ|くさタイプ&lt;br&gt;リーフガード&lt;br&gt;ようりょくそ|</v>
      </c>
      <c r="AA10" t="str">
        <f>""</f>
        <v/>
      </c>
    </row>
    <row r="11" spans="1:27" x14ac:dyDescent="0.25">
      <c r="A11" s="2" t="s">
        <v>178</v>
      </c>
      <c r="B11">
        <v>2279471</v>
      </c>
      <c r="C11" s="2" t="s">
        <v>191</v>
      </c>
      <c r="D11">
        <v>1</v>
      </c>
      <c r="E11">
        <v>1</v>
      </c>
      <c r="F11">
        <v>1</v>
      </c>
      <c r="G11">
        <v>5</v>
      </c>
      <c r="H11" s="2" t="s">
        <v>88</v>
      </c>
      <c r="I11" s="2" t="s">
        <v>88</v>
      </c>
      <c r="J11" s="2" t="s">
        <v>88</v>
      </c>
      <c r="K11" s="2" t="s">
        <v>88</v>
      </c>
      <c r="L11" s="2" t="s">
        <v>88</v>
      </c>
      <c r="M11" s="2" t="s">
        <v>88</v>
      </c>
      <c r="N11" s="2" t="s">
        <v>98</v>
      </c>
      <c r="O11" s="2" t="s">
        <v>104</v>
      </c>
      <c r="P11" s="2" t="s">
        <v>14</v>
      </c>
      <c r="Q11">
        <v>2278000</v>
      </c>
      <c r="R11" s="2" t="s">
        <v>22</v>
      </c>
      <c r="S11" s="2" t="s">
        <v>108</v>
      </c>
      <c r="T11" s="17" t="s">
        <v>360</v>
      </c>
      <c r="U11" s="17" t="s">
        <v>132</v>
      </c>
      <c r="W11" s="17" t="s">
        <v>134</v>
      </c>
      <c r="X11"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&lt;!--グレイシアのページ--&gt;&lt;Book ID="2279471"&gt;&lt;Name&gt;Glaceon&lt;/Name&gt;&lt;TextId&gt;2279471&lt;/TextId&gt;&lt;EquipEffect&gt;&lt;HP&gt;1&lt;/HP&gt;&lt;Break&gt;1&lt;/Break&gt;&lt;SpeedMin&gt;1&lt;/SpeedMin&gt;&lt;Speed&gt;5&lt;/Speed&gt;&lt;SResist&gt;Normal&lt;/SResist&gt;&lt;PResist&gt;Normal&lt;/PResist&gt;&lt;HResist&gt;Normal&lt;/HResist&gt;&lt;SBResist&gt;Normal&lt;/SBResist&gt;&lt;PBResist&gt;Normal&lt;/PBResist&gt;&lt;HBResist&gt;Normal&lt;/HBResist&gt;&lt;!--こおりタイプ--&gt;&lt;Passive Level="1"&gt;22700600&lt;/Passive&gt;&lt;!--ゆきがくれ--&gt;&lt;Passive Level="1"&gt;2270016&lt;/Passive&gt;&lt;!--アイスボディ--&gt;&lt;Passive Level="1"&gt;2270017&lt;/Passive&gt;&lt;/EquipEffect&gt;&lt;NotEquip&gt;true&lt;/NotEquip&gt;&lt;BookIcon&gt;Pokemon&lt;/BookIcon&gt;&lt;Chapter&gt;4&lt;/Chapter&gt;&lt;Episode&gt;2278000&lt;/Episode&gt;&lt;Rarity&gt;Unique&lt;/Rarity&gt;&lt;CharacterSkin&gt;KetherLibrarian&lt;/CharacterSkin&gt;&lt;/Book&gt;</v>
      </c>
      <c r="Y11" t="str">
        <f>"&lt;BookDesc BookID="""&amp;コアページテーブル[[#This Row],[ID]]&amp;"""&gt;"&amp;
"&lt;BookName&gt;"&amp;コアページテーブル[[#This Row],[表示名]]&amp;"&lt;/BookName&gt;"&amp;
"&lt;TextList&gt;"&amp;
"&lt;/TextList&gt;"&amp;
"&lt;PassiveList /&gt;"&amp;
"&lt;/BookDesc&gt;"</f>
        <v>&lt;BookDesc BookID="2279471"&gt;&lt;BookName&gt;グレイシアのページ&lt;/BookName&gt;&lt;TextList&gt;&lt;/TextList&gt;&lt;PassiveList /&gt;&lt;/BookDesc&gt;</v>
      </c>
      <c r="Z11"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|グレイシアのページ|こおりタイプ&lt;br&gt;ゆきがくれ&lt;br&gt;アイスボディ|</v>
      </c>
      <c r="AA11" t="str">
        <f>""</f>
        <v/>
      </c>
    </row>
    <row r="12" spans="1:27" x14ac:dyDescent="0.25">
      <c r="A12" s="2" t="s">
        <v>215</v>
      </c>
      <c r="B12">
        <v>2279613</v>
      </c>
      <c r="C12" s="2" t="s">
        <v>206</v>
      </c>
      <c r="D12">
        <v>1</v>
      </c>
      <c r="E12">
        <v>1</v>
      </c>
      <c r="F12">
        <v>1</v>
      </c>
      <c r="G12">
        <v>5</v>
      </c>
      <c r="H12" s="2" t="s">
        <v>88</v>
      </c>
      <c r="I12" s="2" t="s">
        <v>88</v>
      </c>
      <c r="J12" s="2" t="s">
        <v>88</v>
      </c>
      <c r="K12" s="2" t="s">
        <v>88</v>
      </c>
      <c r="L12" s="2" t="s">
        <v>88</v>
      </c>
      <c r="M12" s="2" t="s">
        <v>88</v>
      </c>
      <c r="N12" s="2" t="s">
        <v>98</v>
      </c>
      <c r="O12" s="2" t="s">
        <v>104</v>
      </c>
      <c r="P12" s="2" t="s">
        <v>14</v>
      </c>
      <c r="Q12">
        <v>2278000</v>
      </c>
      <c r="R12" s="2" t="s">
        <v>22</v>
      </c>
      <c r="S12" s="2" t="s">
        <v>108</v>
      </c>
      <c r="T12" s="17" t="s">
        <v>361</v>
      </c>
      <c r="U12" s="17" t="s">
        <v>207</v>
      </c>
      <c r="V12" s="17" t="s">
        <v>208</v>
      </c>
      <c r="W12" s="17" t="s">
        <v>209</v>
      </c>
      <c r="X12" s="3"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&lt;!--クマシュンのページ--&gt;&lt;Book ID="2279613"&gt;&lt;Name&gt;Cubchoo&lt;/Name&gt;&lt;TextId&gt;2279613&lt;/TextId&gt;&lt;EquipEffect&gt;&lt;HP&gt;1&lt;/HP&gt;&lt;Break&gt;1&lt;/Break&gt;&lt;SpeedMin&gt;1&lt;/SpeedMin&gt;&lt;Speed&gt;5&lt;/Speed&gt;&lt;SResist&gt;Normal&lt;/SResist&gt;&lt;PResist&gt;Normal&lt;/PResist&gt;&lt;HResist&gt;Normal&lt;/HResist&gt;&lt;SBResist&gt;Normal&lt;/SBResist&gt;&lt;PBResist&gt;Normal&lt;/PBResist&gt;&lt;HBResist&gt;Normal&lt;/HBResist&gt;&lt;!--こおりタイプ--&gt;&lt;Passive Level="1"&gt;22700600&lt;/Passive&gt;&lt;!--ゆきがくれ--&gt;&lt;Passive Level="1"&gt;2270016&lt;/Passive&gt;&lt;!--ゆきかき--&gt;&lt;Passive Level="1"&gt;2270021&lt;/Passive&gt;&lt;!--びびり--&gt;&lt;Passive Level="1"&gt;2270022&lt;/Passive&gt;&lt;/EquipEffect&gt;&lt;NotEquip&gt;true&lt;/NotEquip&gt;&lt;BookIcon&gt;Pokemon&lt;/BookIcon&gt;&lt;Chapter&gt;4&lt;/Chapter&gt;&lt;Episode&gt;2278000&lt;/Episode&gt;&lt;Rarity&gt;Unique&lt;/Rarity&gt;&lt;CharacterSkin&gt;KetherLibrarian&lt;/CharacterSkin&gt;&lt;/Book&gt;</v>
      </c>
      <c r="Y12" s="3" t="str">
        <f>"&lt;BookDesc BookID="""&amp;コアページテーブル[[#This Row],[ID]]&amp;"""&gt;"&amp;
"&lt;BookName&gt;"&amp;コアページテーブル[[#This Row],[表示名]]&amp;"&lt;/BookName&gt;"&amp;
"&lt;TextList&gt;"&amp;
"&lt;/TextList&gt;"&amp;
"&lt;PassiveList /&gt;"&amp;
"&lt;/BookDesc&gt;"</f>
        <v>&lt;BookDesc BookID="2279613"&gt;&lt;BookName&gt;クマシュンのページ&lt;/BookName&gt;&lt;TextList&gt;&lt;/TextList&gt;&lt;PassiveList /&gt;&lt;/BookDesc&gt;</v>
      </c>
      <c r="Z12"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|クマシュンのページ|こおりタイプ&lt;br&gt;ゆきがくれ&lt;br&gt;ゆきかき&lt;br&gt;びびり|</v>
      </c>
      <c r="AA12" t="str">
        <f>""</f>
        <v/>
      </c>
    </row>
    <row r="13" spans="1:27" x14ac:dyDescent="0.25">
      <c r="A13" s="2" t="s">
        <v>204</v>
      </c>
      <c r="B13">
        <v>2279614</v>
      </c>
      <c r="C13" s="2" t="s">
        <v>205</v>
      </c>
      <c r="D13">
        <v>1</v>
      </c>
      <c r="E13">
        <v>1</v>
      </c>
      <c r="F13">
        <v>1</v>
      </c>
      <c r="G13">
        <v>5</v>
      </c>
      <c r="H13" s="2" t="s">
        <v>88</v>
      </c>
      <c r="I13" s="2" t="s">
        <v>88</v>
      </c>
      <c r="J13" s="2" t="s">
        <v>88</v>
      </c>
      <c r="K13" s="2" t="s">
        <v>88</v>
      </c>
      <c r="L13" s="2" t="s">
        <v>88</v>
      </c>
      <c r="M13" s="2" t="s">
        <v>88</v>
      </c>
      <c r="N13" s="2" t="s">
        <v>98</v>
      </c>
      <c r="O13" s="2" t="s">
        <v>104</v>
      </c>
      <c r="P13" s="2" t="s">
        <v>14</v>
      </c>
      <c r="Q13">
        <v>2278000</v>
      </c>
      <c r="R13" s="2" t="s">
        <v>22</v>
      </c>
      <c r="S13" s="2" t="s">
        <v>108</v>
      </c>
      <c r="T13" s="17" t="s">
        <v>362</v>
      </c>
      <c r="U13" s="17" t="s">
        <v>207</v>
      </c>
      <c r="V13" s="17" t="s">
        <v>208</v>
      </c>
      <c r="W13" s="17" t="s">
        <v>210</v>
      </c>
      <c r="X13" s="3"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&lt;!--ツンベアーのページ--&gt;&lt;Book ID="2279614"&gt;&lt;Name&gt;Beartic&lt;/Name&gt;&lt;TextId&gt;2279614&lt;/TextId&gt;&lt;EquipEffect&gt;&lt;HP&gt;1&lt;/HP&gt;&lt;Break&gt;1&lt;/Break&gt;&lt;SpeedMin&gt;1&lt;/SpeedMin&gt;&lt;Speed&gt;5&lt;/Speed&gt;&lt;SResist&gt;Normal&lt;/SResist&gt;&lt;PResist&gt;Normal&lt;/PResist&gt;&lt;HResist&gt;Normal&lt;/HResist&gt;&lt;SBResist&gt;Normal&lt;/SBResist&gt;&lt;PBResist&gt;Normal&lt;/PBResist&gt;&lt;HBResist&gt;Normal&lt;/HBResist&gt;&lt;!--こおりタイプ--&gt;&lt;Passive Level="1"&gt;22700600&lt;/Passive&gt;&lt;!--ゆきがくれ--&gt;&lt;Passive Level="1"&gt;2270016&lt;/Passive&gt;&lt;!--ゆきかき--&gt;&lt;Passive Level="1"&gt;2270021&lt;/Passive&gt;&lt;!--すいすい--&gt;&lt;Passive Level="1"&gt;2270023&lt;/Passive&gt;&lt;/EquipEffect&gt;&lt;NotEquip&gt;true&lt;/NotEquip&gt;&lt;BookIcon&gt;Pokemon&lt;/BookIcon&gt;&lt;Chapter&gt;4&lt;/Chapter&gt;&lt;Episode&gt;2278000&lt;/Episode&gt;&lt;Rarity&gt;Unique&lt;/Rarity&gt;&lt;CharacterSkin&gt;KetherLibrarian&lt;/CharacterSkin&gt;&lt;/Book&gt;</v>
      </c>
      <c r="Y13" s="3" t="str">
        <f>"&lt;BookDesc BookID="""&amp;コアページテーブル[[#This Row],[ID]]&amp;"""&gt;"&amp;
"&lt;BookName&gt;"&amp;コアページテーブル[[#This Row],[表示名]]&amp;"&lt;/BookName&gt;"&amp;
"&lt;TextList&gt;"&amp;
"&lt;/TextList&gt;"&amp;
"&lt;PassiveList /&gt;"&amp;
"&lt;/BookDesc&gt;"</f>
        <v>&lt;BookDesc BookID="2279614"&gt;&lt;BookName&gt;ツンベアーのページ&lt;/BookName&gt;&lt;TextList&gt;&lt;/TextList&gt;&lt;PassiveList /&gt;&lt;/BookDesc&gt;</v>
      </c>
      <c r="Z13"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|ツンベアーのページ|こおりタイプ&lt;br&gt;ゆきがくれ&lt;br&gt;ゆきかき&lt;br&gt;すいすい|</v>
      </c>
      <c r="AA13" t="str">
        <f>""</f>
        <v/>
      </c>
    </row>
    <row r="14" spans="1:27" x14ac:dyDescent="0.25">
      <c r="A14" s="2" t="s">
        <v>179</v>
      </c>
      <c r="B14">
        <v>2279700</v>
      </c>
      <c r="C14" s="2" t="s">
        <v>192</v>
      </c>
      <c r="D14">
        <v>1</v>
      </c>
      <c r="E14">
        <v>1</v>
      </c>
      <c r="F14">
        <v>1</v>
      </c>
      <c r="G14">
        <v>5</v>
      </c>
      <c r="H14" s="2" t="s">
        <v>88</v>
      </c>
      <c r="I14" s="2" t="s">
        <v>88</v>
      </c>
      <c r="J14" s="2" t="s">
        <v>88</v>
      </c>
      <c r="K14" s="2" t="s">
        <v>88</v>
      </c>
      <c r="L14" s="2" t="s">
        <v>88</v>
      </c>
      <c r="M14" s="2" t="s">
        <v>88</v>
      </c>
      <c r="N14" s="2" t="s">
        <v>98</v>
      </c>
      <c r="O14" s="2" t="s">
        <v>104</v>
      </c>
      <c r="P14" s="2" t="s">
        <v>14</v>
      </c>
      <c r="Q14">
        <v>2278000</v>
      </c>
      <c r="R14" s="2" t="s">
        <v>22</v>
      </c>
      <c r="S14" s="2" t="s">
        <v>108</v>
      </c>
      <c r="T14" s="17" t="s">
        <v>363</v>
      </c>
      <c r="U14" s="17" t="s">
        <v>124</v>
      </c>
      <c r="W14" s="17" t="s">
        <v>126</v>
      </c>
      <c r="X14" t="str">
        <f>"&lt;!--"&amp;コアページテーブル[[#This Row],[表示名]]&amp;"--&gt;"&amp;
"&lt;Book ID="""&amp;コアページテーブル[[#This Row],[ID]]&amp;"""&gt;"&amp;
"&lt;Name&gt;"&amp;コアページテーブル[[#This Row],[内部名]]&amp;"&lt;/Name&gt;"&amp;
"&lt;TextId&gt;"&amp;コアページテーブル[[#This Row],[ID]]&amp;"&lt;/TextId&gt;"&amp;
"&lt;EquipEffect&gt;"&amp;
"&lt;HP&gt;"&amp;コアページテーブル[[#This Row],[体力]]&amp;"&lt;/HP&gt;"&amp;
"&lt;Break&gt;"&amp;コアページテーブル[[#This Row],[混乱耐性]]&amp;"&lt;/Break&gt;"&amp;
"&lt;SpeedMin&gt;"&amp;コアページテーブル[[#This Row],[最小速度]]&amp;"&lt;/SpeedMin&gt;"&amp;
"&lt;Speed&gt;"&amp;コアページテーブル[[#This Row],[最大速度]]&amp;"&lt;/Speed&gt;"&amp;
"&lt;SResist&gt;"&amp;VLOOKUP(コアページテーブル[[#This Row],[斬撃耐性]],属性耐性テーブル[],2,FALSE)&amp;"&lt;/SResist&gt;"&amp;
"&lt;PResist&gt;"&amp;VLOOKUP(コアページテーブル[[#This Row],[貫通耐性]],属性耐性テーブル[],2,FALSE)&amp;"&lt;/PResist&gt;"&amp;
"&lt;HResist&gt;"&amp;VLOOKUP(コアページテーブル[[#This Row],[打撃耐性]],属性耐性テーブル[],2,FALSE)&amp;"&lt;/HResist&gt;"&amp;
"&lt;SBResist&gt;"&amp;VLOOKUP(コアページテーブル[[#This Row],[斬撃混乱耐性]],属性耐性テーブル[],2,FALSE)&amp;"&lt;/SBResist&gt;"&amp;
"&lt;PBResist&gt;"&amp;VLOOKUP(コアページテーブル[[#This Row],[貫通混乱耐性]],属性耐性テーブル[],2,FALSE)&amp;"&lt;/PBResist&gt;"&amp;
"&lt;HBResist&gt;"&amp;VLOOKUP(コアページテーブル[[#This Row],[打撃混乱耐性]],属性耐性テーブル[],2,FALSE)&amp;"&lt;/HBResist&gt;"&amp;
IF(ISBLANK(コアページテーブル[[#This Row],[パッシブ1(タイプ系)]]),"","&lt;!--"&amp;コアページテーブル[[#This Row],[パッシブ1(タイプ系)]]&amp;"--&gt;&lt;Passive Level=""1""&gt;"&amp;VLOOKUP(コアページテーブル[[#This Row],[パッシブ1(タイプ系)]],タイプ系パッシブテーブル[],2,FALSE)&amp;"&lt;/Passive&gt;")&amp;
IF(ISBLANK(コアページテーブル[[#This Row],[パッシブ2(特性1)]]),"","&lt;!--"&amp;コアページテーブル[[#This Row],[パッシブ2(特性1)]]&amp;"--&gt;&lt;Passive Level=""1""&gt;"&amp;VLOOKUP(コアページテーブル[[#This Row],[パッシブ2(特性1)]],パッシブテーブル[],2,FALSE)&amp;"&lt;/Passive&gt;")&amp;
IF(ISBLANK(コアページテーブル[[#This Row],[パッシブ3(特性2)]]),"","&lt;!--"&amp;コアページテーブル[[#This Row],[パッシブ3(特性2)]]&amp;"--&gt;&lt;Passive Level=""1""&gt;"&amp;VLOOKUP(コアページテーブル[[#This Row],[パッシブ3(特性2)]],パッシブテーブル[],2,FALSE)&amp;"&lt;/Passive&gt;")&amp;
IF(ISBLANK(コアページテーブル[[#This Row],[パッシブ4(隠れ特性)]]),"","&lt;!--"&amp;コアページテーブル[[#This Row],[パッシブ4(隠れ特性)]]&amp;"--&gt;&lt;Passive Level=""1""&gt;"&amp;VLOOKUP(コアページテーブル[[#This Row],[パッシブ4(隠れ特性)]],パッシブテーブル[],2,FALSE)&amp;"&lt;/Passive&gt;")&amp;
"&lt;/EquipEffect&gt;"&amp;
IF(コアページテーブル[[#This Row],[装着不可]]="true","&lt;NotEquip&gt;true&lt;/NotEquip&gt;","")&amp;
"&lt;BookIcon&gt;"&amp;コアページテーブル[[#This Row],[アイコン名]]&amp;"&lt;/BookIcon&gt;"&amp;
"&lt;Chapter&gt;"&amp;VLOOKUP(コアページテーブル[[#This Row],[チャプター]],チャプターテーブル[],2,FALSE)&amp;"&lt;/Chapter&gt;"&amp;
IF(ISBLANK(コアページテーブル[[#This Row],[ステージID]]),"","&lt;Episode&gt;"&amp;コアページテーブル[[#This Row],[ステージID]]&amp;"&lt;/Episode&gt;")&amp;
"&lt;Rarity&gt;"&amp;VLOOKUP(コアページテーブル[[#This Row],[レアリティ]],レアリティテーブル[],2,FALSE)&amp;"&lt;/Rarity&gt;"&amp;
"&lt;CharacterSkin&gt;"&amp;コアページテーブル[[#This Row],[表示スキン名]]&amp;"&lt;/CharacterSkin&gt;"&amp;
"&lt;/Book&gt;"</f>
        <v>&lt;!--ニンフィアのページ--&gt;&lt;Book ID="2279700"&gt;&lt;Name&gt;Sylveon&lt;/Name&gt;&lt;TextId&gt;2279700&lt;/TextId&gt;&lt;EquipEffect&gt;&lt;HP&gt;1&lt;/HP&gt;&lt;Break&gt;1&lt;/Break&gt;&lt;SpeedMin&gt;1&lt;/SpeedMin&gt;&lt;Speed&gt;5&lt;/Speed&gt;&lt;SResist&gt;Normal&lt;/SResist&gt;&lt;PResist&gt;Normal&lt;/PResist&gt;&lt;HResist&gt;Normal&lt;/HResist&gt;&lt;SBResist&gt;Normal&lt;/SBResist&gt;&lt;PBResist&gt;Normal&lt;/PBResist&gt;&lt;HBResist&gt;Normal&lt;/HBResist&gt;&lt;!--フェアリータイプ--&gt;&lt;Passive Level="1"&gt;22701800&lt;/Passive&gt;&lt;!--メロメロボディ--&gt;&lt;Passive Level="1"&gt;2270012&lt;/Passive&gt;&lt;!--フェアリースキン--&gt;&lt;Passive Level="1"&gt;2270013&lt;/Passive&gt;&lt;/EquipEffect&gt;&lt;NotEquip&gt;true&lt;/NotEquip&gt;&lt;BookIcon&gt;Pokemon&lt;/BookIcon&gt;&lt;Chapter&gt;4&lt;/Chapter&gt;&lt;Episode&gt;2278000&lt;/Episode&gt;&lt;Rarity&gt;Unique&lt;/Rarity&gt;&lt;CharacterSkin&gt;KetherLibrarian&lt;/CharacterSkin&gt;&lt;/Book&gt;</v>
      </c>
      <c r="Y14" t="str">
        <f>"&lt;BookDesc BookID="""&amp;コアページテーブル[[#This Row],[ID]]&amp;"""&gt;"&amp;
"&lt;BookName&gt;"&amp;コアページテーブル[[#This Row],[表示名]]&amp;"&lt;/BookName&gt;"&amp;
"&lt;TextList&gt;"&amp;
"&lt;/TextList&gt;"&amp;
"&lt;PassiveList /&gt;"&amp;
"&lt;/BookDesc&gt;"</f>
        <v>&lt;BookDesc BookID="2279700"&gt;&lt;BookName&gt;ニンフィアのページ&lt;/BookName&gt;&lt;TextList&gt;&lt;/TextList&gt;&lt;PassiveList /&gt;&lt;/BookDesc&gt;</v>
      </c>
      <c r="Z14" s="22" t="str">
        <f>"|"&amp;コアページテーブル[[#This Row],[表示名]]&amp;"|"&amp;IF(ISBLANK(コアページテーブル[[#This Row],[パッシブ1(タイプ系)]]),"",コアページテーブル[[#This Row],[パッシブ1(タイプ系)]])&amp;IF(ISBLANK(コアページテーブル[[#This Row],[パッシブ2(特性1)]]),"","&lt;br&gt;"&amp;コアページテーブル[[#This Row],[パッシブ2(特性1)]])&amp;IF(ISBLANK(コアページテーブル[[#This Row],[パッシブ3(特性2)]]),"","&lt;br&gt;"&amp;コアページテーブル[[#This Row],[パッシブ3(特性2)]])&amp;IF(ISBLANK(コアページテーブル[[#This Row],[パッシブ4(隠れ特性)]]),"","&lt;br&gt;"&amp;コアページテーブル[[#This Row],[パッシブ4(隠れ特性)]])&amp;"|"</f>
        <v>|ニンフィアのページ|フェアリータイプ&lt;br&gt;メロメロボディ&lt;br&gt;フェアリースキン|</v>
      </c>
      <c r="AA14" t="str">
        <f>""</f>
        <v/>
      </c>
    </row>
  </sheetData>
  <phoneticPr fontId="2"/>
  <dataValidations count="6">
    <dataValidation type="list" allowBlank="1" showInputMessage="1" showErrorMessage="1" sqref="T2:T14">
      <formula1>INDIRECT("タイプ系パッシブテーブル[表示名]")</formula1>
    </dataValidation>
    <dataValidation type="list" allowBlank="1" showInputMessage="1" showErrorMessage="1" sqref="U2:W14">
      <formula1>INDIRECT("パッシブテーブル[表示名]")</formula1>
    </dataValidation>
    <dataValidation type="list" allowBlank="1" showInputMessage="1" showErrorMessage="1" sqref="H2:M14">
      <formula1>INDIRECT("属性耐性テーブル[属性耐性]")</formula1>
    </dataValidation>
    <dataValidation type="list" allowBlank="1" showInputMessage="1" showErrorMessage="1" sqref="N2:N14">
      <formula1>INDIRECT("ブール値テーブル[ブール値]")</formula1>
    </dataValidation>
    <dataValidation type="list" allowBlank="1" showInputMessage="1" showErrorMessage="1" sqref="P2:P14">
      <formula1>INDIRECT("チャプターテーブル[チャプター]")</formula1>
    </dataValidation>
    <dataValidation type="list" allowBlank="1" showInputMessage="1" showErrorMessage="1" sqref="R2:R14">
      <formula1>INDIRECT("レアリティテーブル[レアリティ]")</formula1>
    </dataValidation>
  </dataValidations>
  <pageMargins left="0.7" right="0.7" top="0.75" bottom="0.75"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heetViews>
  <sheetFormatPr defaultRowHeight="14.25" x14ac:dyDescent="0.25"/>
  <cols>
    <col min="1" max="1" width="10.875" bestFit="1" customWidth="1"/>
    <col min="2" max="2" width="19.375" bestFit="1" customWidth="1"/>
    <col min="3" max="3" width="39" style="18" customWidth="1"/>
  </cols>
  <sheetData>
    <row r="1" spans="1:4" x14ac:dyDescent="0.25">
      <c r="A1" t="s">
        <v>182</v>
      </c>
      <c r="B1" t="s">
        <v>0</v>
      </c>
      <c r="C1" s="18" t="s">
        <v>1</v>
      </c>
      <c r="D1" t="s">
        <v>222</v>
      </c>
    </row>
    <row r="2" spans="1:4" ht="28.5" x14ac:dyDescent="0.25">
      <c r="A2" t="str">
        <f>テーブル12[[#This Row],[タイプ]]&amp;"タイプ"</f>
        <v>ノーマルタイプ</v>
      </c>
      <c r="B2" t="str">
        <f>"CardBuf_"&amp;VLOOKUP(テーブル12[[#This Row],[タイプ]],タイプテーブル[],2,FALSE)&amp;"Type"</f>
        <v>CardBuf_NormalType</v>
      </c>
      <c r="C2" s="18" t="str">
        <f>テーブル12[[#This Row],[タイプ]]&amp;"タイプを持つキャラクターが使用したとき、このページで与えるダメージ・混乱ダメージ量+1"</f>
        <v>ノーマルタイプを持つキャラクターが使用したとき、このページで与えるダメージ・混乱ダメージ量+1</v>
      </c>
      <c r="D2" t="s">
        <v>315</v>
      </c>
    </row>
    <row r="3" spans="1:4" ht="28.5" x14ac:dyDescent="0.25">
      <c r="A3" t="str">
        <f>テーブル12[[#This Row],[タイプ]]&amp;"タイプ"</f>
        <v>ほのおタイプ</v>
      </c>
      <c r="B3" t="str">
        <f>"CardBuf_"&amp;VLOOKUP(テーブル12[[#This Row],[タイプ]],タイプテーブル[],2,FALSE)&amp;"Type"</f>
        <v>CardBuf_FireType</v>
      </c>
      <c r="C3" s="18" t="str">
        <f>テーブル12[[#This Row],[タイプ]]&amp;"タイプを持つキャラクターが使用したとき、このページで与えるダメージ・混乱ダメージ量+1"</f>
        <v>ほのおタイプを持つキャラクターが使用したとき、このページで与えるダメージ・混乱ダメージ量+1</v>
      </c>
      <c r="D3" t="s">
        <v>287</v>
      </c>
    </row>
    <row r="4" spans="1:4" ht="28.5" x14ac:dyDescent="0.25">
      <c r="A4" t="str">
        <f>テーブル12[[#This Row],[タイプ]]&amp;"タイプ"</f>
        <v>みずタイプ</v>
      </c>
      <c r="B4" t="str">
        <f>"CardBuf_"&amp;VLOOKUP(テーブル12[[#This Row],[タイプ]],タイプテーブル[],2,FALSE)&amp;"Type"</f>
        <v>CardBuf_WaterType</v>
      </c>
      <c r="C4" s="18" t="str">
        <f>テーブル12[[#This Row],[タイプ]]&amp;"タイプを持つキャラクターが使用したとき、このページで与えるダメージ・混乱ダメージ量+1"</f>
        <v>みずタイプを持つキャラクターが使用したとき、このページで与えるダメージ・混乱ダメージ量+1</v>
      </c>
      <c r="D4" t="s">
        <v>288</v>
      </c>
    </row>
    <row r="5" spans="1:4" ht="28.5" x14ac:dyDescent="0.25">
      <c r="A5" t="str">
        <f>テーブル12[[#This Row],[タイプ]]&amp;"タイプ"</f>
        <v>でんきタイプ</v>
      </c>
      <c r="B5" t="str">
        <f>"CardBuf_"&amp;VLOOKUP(テーブル12[[#This Row],[タイプ]],タイプテーブル[],2,FALSE)&amp;"Type"</f>
        <v>CardBuf_ElectricType</v>
      </c>
      <c r="C5" s="18" t="str">
        <f>テーブル12[[#This Row],[タイプ]]&amp;"タイプを持つキャラクターが使用したとき、このページで与えるダメージ・混乱ダメージ量+1"</f>
        <v>でんきタイプを持つキャラクターが使用したとき、このページで与えるダメージ・混乱ダメージ量+1</v>
      </c>
      <c r="D5" t="s">
        <v>289</v>
      </c>
    </row>
    <row r="6" spans="1:4" ht="28.5" x14ac:dyDescent="0.25">
      <c r="A6" t="str">
        <f>テーブル12[[#This Row],[タイプ]]&amp;"タイプ"</f>
        <v>くさタイプ</v>
      </c>
      <c r="B6" t="str">
        <f>"CardBuf_"&amp;VLOOKUP(テーブル12[[#This Row],[タイプ]],タイプテーブル[],2,FALSE)&amp;"Type"</f>
        <v>CardBuf_GrassType</v>
      </c>
      <c r="C6" s="18" t="str">
        <f>テーブル12[[#This Row],[タイプ]]&amp;"タイプを持つキャラクターが使用したとき、このページで与えるダメージ・混乱ダメージ量+1"</f>
        <v>くさタイプを持つキャラクターが使用したとき、このページで与えるダメージ・混乱ダメージ量+1</v>
      </c>
      <c r="D6" t="s">
        <v>309</v>
      </c>
    </row>
    <row r="7" spans="1:4" ht="28.5" x14ac:dyDescent="0.25">
      <c r="A7" t="str">
        <f>テーブル12[[#This Row],[タイプ]]&amp;"タイプ"</f>
        <v>こおりタイプ</v>
      </c>
      <c r="B7" t="str">
        <f>"CardBuf_"&amp;VLOOKUP(テーブル12[[#This Row],[タイプ]],タイプテーブル[],2,FALSE)&amp;"Type"</f>
        <v>CardBuf_IceType</v>
      </c>
      <c r="C7" s="18" t="str">
        <f>テーブル12[[#This Row],[タイプ]]&amp;"タイプを持つキャラクターが使用したとき、このページで与えるダメージ・混乱ダメージ量+1"</f>
        <v>こおりタイプを持つキャラクターが使用したとき、このページで与えるダメージ・混乱ダメージ量+1</v>
      </c>
      <c r="D7" t="s">
        <v>229</v>
      </c>
    </row>
    <row r="8" spans="1:4" ht="28.5" x14ac:dyDescent="0.25">
      <c r="A8" t="str">
        <f>テーブル12[[#This Row],[タイプ]]&amp;"タイプ"</f>
        <v>ひこうタイプ</v>
      </c>
      <c r="B8" t="str">
        <f>"CardBuf_"&amp;VLOOKUP(テーブル12[[#This Row],[タイプ]],タイプテーブル[],2,FALSE)&amp;"Type"</f>
        <v>CardBuf_FlyingType</v>
      </c>
      <c r="C8" s="18" t="str">
        <f>テーブル12[[#This Row],[タイプ]]&amp;"タイプを持つキャラクターが使用したとき、このページで与えるダメージ・混乱ダメージ量+1"</f>
        <v>ひこうタイプを持つキャラクターが使用したとき、このページで与えるダメージ・混乱ダメージ量+1</v>
      </c>
      <c r="D8" t="s">
        <v>314</v>
      </c>
    </row>
    <row r="9" spans="1:4" ht="28.5" x14ac:dyDescent="0.25">
      <c r="A9" t="str">
        <f>テーブル12[[#This Row],[タイプ]]&amp;"タイプ"</f>
        <v>エスパータイプ</v>
      </c>
      <c r="B9" t="str">
        <f>"CardBuf_"&amp;VLOOKUP(テーブル12[[#This Row],[タイプ]],タイプテーブル[],2,FALSE)&amp;"Type"</f>
        <v>CardBuf_PsychicType</v>
      </c>
      <c r="C9" s="18" t="str">
        <f>テーブル12[[#This Row],[タイプ]]&amp;"タイプを持つキャラクターが使用したとき、このページで与えるダメージ・混乱ダメージ量+1"</f>
        <v>エスパータイプを持つキャラクターが使用したとき、このページで与えるダメージ・混乱ダメージ量+1</v>
      </c>
      <c r="D9" t="s">
        <v>234</v>
      </c>
    </row>
    <row r="10" spans="1:4" ht="28.5" x14ac:dyDescent="0.25">
      <c r="A10" t="str">
        <f>テーブル12[[#This Row],[タイプ]]&amp;"タイプ"</f>
        <v>あくタイプ</v>
      </c>
      <c r="B10" t="str">
        <f>"CardBuf_"&amp;VLOOKUP(テーブル12[[#This Row],[タイプ]],タイプテーブル[],2,FALSE)&amp;"Type"</f>
        <v>CardBuf_DarkType</v>
      </c>
      <c r="C10" s="18" t="str">
        <f>テーブル12[[#This Row],[タイプ]]&amp;"タイプを持つキャラクターが使用したとき、このページで与えるダメージ・混乱ダメージ量+1"</f>
        <v>あくタイプを持つキャラクターが使用したとき、このページで与えるダメージ・混乱ダメージ量+1</v>
      </c>
      <c r="D10" t="s">
        <v>239</v>
      </c>
    </row>
    <row r="11" spans="1:4" ht="28.5" x14ac:dyDescent="0.25">
      <c r="A11" t="str">
        <f>テーブル12[[#This Row],[タイプ]]&amp;"タイプ"</f>
        <v>フェアリータイプ</v>
      </c>
      <c r="B11" t="str">
        <f>"CardBuf_"&amp;VLOOKUP(テーブル12[[#This Row],[タイプ]],タイプテーブル[],2,FALSE)&amp;"Type"</f>
        <v>CardBuf_FairyType</v>
      </c>
      <c r="C11" s="18" t="str">
        <f>テーブル12[[#This Row],[タイプ]]&amp;"タイプを持つキャラクターが使用したとき、このページで与えるダメージ・混乱ダメージ量+1"</f>
        <v>フェアリータイプを持つキャラクターが使用したとき、このページで与えるダメージ・混乱ダメージ量+1</v>
      </c>
      <c r="D11" t="s">
        <v>241</v>
      </c>
    </row>
  </sheetData>
  <phoneticPr fontId="2"/>
  <dataValidations count="1">
    <dataValidation type="list" allowBlank="1" showInputMessage="1" showErrorMessage="1" sqref="D2:D11">
      <formula1>タイプリスト</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heetViews>
  <sheetFormatPr defaultRowHeight="14.25" x14ac:dyDescent="0.25"/>
  <cols>
    <col min="1" max="1" width="10.875" style="30" bestFit="1" customWidth="1"/>
    <col min="2" max="2" width="19.375" style="30" bestFit="1" customWidth="1"/>
    <col min="3" max="3" width="39" style="31" customWidth="1"/>
    <col min="4" max="16384" width="9" style="30"/>
  </cols>
  <sheetData>
    <row r="1" spans="1:3" x14ac:dyDescent="0.25">
      <c r="A1" s="30" t="s">
        <v>182</v>
      </c>
      <c r="B1" s="30" t="s">
        <v>0</v>
      </c>
      <c r="C1" s="31" t="s">
        <v>1</v>
      </c>
    </row>
    <row r="2" spans="1:3" ht="71.25" x14ac:dyDescent="0.25">
      <c r="A2" s="30" t="s">
        <v>364</v>
      </c>
      <c r="B2" s="30" t="s">
        <v>369</v>
      </c>
      <c r="C2" s="31" t="s">
        <v>378</v>
      </c>
    </row>
    <row r="3" spans="1:3" ht="28.5" x14ac:dyDescent="0.25">
      <c r="A3" s="30" t="s">
        <v>364</v>
      </c>
      <c r="B3" s="30" t="s">
        <v>370</v>
      </c>
      <c r="C3" s="31" t="s">
        <v>376</v>
      </c>
    </row>
    <row r="4" spans="1:3" ht="71.25" x14ac:dyDescent="0.25">
      <c r="A4" s="30" t="s">
        <v>365</v>
      </c>
      <c r="B4" s="30" t="s">
        <v>371</v>
      </c>
      <c r="C4" s="31" t="s">
        <v>377</v>
      </c>
    </row>
    <row r="5" spans="1:3" ht="28.5" x14ac:dyDescent="0.25">
      <c r="A5" s="30" t="s">
        <v>365</v>
      </c>
      <c r="B5" s="30" t="s">
        <v>372</v>
      </c>
      <c r="C5" s="31" t="s">
        <v>379</v>
      </c>
    </row>
    <row r="6" spans="1:3" ht="42.75" x14ac:dyDescent="0.25">
      <c r="A6" s="30" t="s">
        <v>366</v>
      </c>
      <c r="B6" s="30" t="s">
        <v>373</v>
      </c>
      <c r="C6" s="31" t="s">
        <v>380</v>
      </c>
    </row>
    <row r="7" spans="1:3" ht="28.5" x14ac:dyDescent="0.25">
      <c r="A7" s="30" t="s">
        <v>367</v>
      </c>
      <c r="B7" s="30" t="s">
        <v>374</v>
      </c>
      <c r="C7" s="33" t="s">
        <v>382</v>
      </c>
    </row>
    <row r="8" spans="1:3" ht="42.75" x14ac:dyDescent="0.25">
      <c r="A8" s="30" t="s">
        <v>368</v>
      </c>
      <c r="B8" s="30" t="s">
        <v>375</v>
      </c>
      <c r="C8" s="31" t="s">
        <v>381</v>
      </c>
    </row>
    <row r="11" spans="1:3" x14ac:dyDescent="0.25">
      <c r="A11" s="32"/>
      <c r="B11" s="32"/>
    </row>
    <row r="12" spans="1:3" x14ac:dyDescent="0.25">
      <c r="A12" s="32"/>
      <c r="B12" s="32"/>
    </row>
    <row r="13" spans="1:3" x14ac:dyDescent="0.25">
      <c r="A13" s="32"/>
      <c r="B13" s="32"/>
    </row>
    <row r="14" spans="1:3" x14ac:dyDescent="0.25">
      <c r="A14" s="32"/>
      <c r="B14" s="32"/>
    </row>
    <row r="15" spans="1:3" x14ac:dyDescent="0.25">
      <c r="A15" s="32"/>
      <c r="B15" s="32"/>
    </row>
    <row r="16" spans="1:3" x14ac:dyDescent="0.25">
      <c r="A16" s="32"/>
      <c r="B16" s="32"/>
    </row>
    <row r="17" spans="1:2" x14ac:dyDescent="0.25">
      <c r="A17" s="32"/>
      <c r="B17" s="32"/>
    </row>
  </sheetData>
  <phoneticPr fontId="2"/>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
  <sheetViews>
    <sheetView workbookViewId="0">
      <pane ySplit="2" topLeftCell="A3" activePane="bottomLeft" state="frozen"/>
      <selection pane="bottomLeft" sqref="A1:A2"/>
    </sheetView>
  </sheetViews>
  <sheetFormatPr defaultRowHeight="14.25" x14ac:dyDescent="0.25"/>
  <cols>
    <col min="1" max="1" width="9.375" style="2" bestFit="1" customWidth="1"/>
    <col min="2" max="2" width="8.5" style="3" bestFit="1" customWidth="1"/>
    <col min="3" max="3" width="10.625" style="2" bestFit="1" customWidth="1"/>
    <col min="4" max="4" width="14.25" style="2" bestFit="1" customWidth="1"/>
    <col min="5" max="5" width="7.125" style="2" bestFit="1" customWidth="1"/>
    <col min="6" max="6" width="8" style="2" bestFit="1" customWidth="1"/>
    <col min="7" max="7" width="5" style="3" bestFit="1" customWidth="1"/>
    <col min="8" max="8" width="8.875" style="2" bestFit="1" customWidth="1"/>
    <col min="9" max="9" width="8" style="2" bestFit="1" customWidth="1"/>
    <col min="10" max="11" width="4.75" style="3" bestFit="1" customWidth="1"/>
    <col min="12" max="12" width="4.75" style="3" customWidth="1"/>
    <col min="13" max="13" width="4.75" style="2" bestFit="1" customWidth="1"/>
    <col min="14" max="14" width="7.375" style="2" bestFit="1" customWidth="1"/>
    <col min="15" max="15" width="11.5" style="2" bestFit="1" customWidth="1"/>
    <col min="16" max="16" width="7.125" style="2" bestFit="1" customWidth="1"/>
    <col min="17" max="18" width="4.75" style="3" bestFit="1" customWidth="1"/>
    <col min="19" max="19" width="4.75" style="3" customWidth="1"/>
    <col min="20" max="20" width="4.75" style="2" bestFit="1" customWidth="1"/>
    <col min="21" max="21" width="7.375" style="2" bestFit="1" customWidth="1"/>
    <col min="22" max="22" width="11.5" style="2" bestFit="1" customWidth="1"/>
    <col min="23" max="23" width="7.125" style="2" bestFit="1" customWidth="1"/>
    <col min="24" max="25" width="4.75" style="3" bestFit="1" customWidth="1"/>
    <col min="26" max="26" width="4.75" style="3" customWidth="1"/>
    <col min="27" max="27" width="4.75" style="2" bestFit="1" customWidth="1"/>
    <col min="28" max="28" width="7.375" style="2" bestFit="1" customWidth="1"/>
    <col min="29" max="29" width="8.25" style="2" bestFit="1" customWidth="1"/>
    <col min="30" max="30" width="7.125" style="2" bestFit="1" customWidth="1"/>
  </cols>
  <sheetData>
    <row r="1" spans="1:30" s="16" customFormat="1" x14ac:dyDescent="0.25">
      <c r="A1" s="35" t="s">
        <v>182</v>
      </c>
      <c r="B1" s="34" t="s">
        <v>0</v>
      </c>
      <c r="C1" s="35" t="s">
        <v>161</v>
      </c>
      <c r="D1" s="35" t="s">
        <v>203</v>
      </c>
      <c r="E1" s="35" t="s">
        <v>3</v>
      </c>
      <c r="F1" s="35" t="s">
        <v>4</v>
      </c>
      <c r="G1" s="34" t="s">
        <v>5</v>
      </c>
      <c r="H1" s="35" t="s">
        <v>70</v>
      </c>
      <c r="I1" s="35" t="s">
        <v>21</v>
      </c>
      <c r="J1" s="35" t="s">
        <v>10</v>
      </c>
      <c r="K1" s="35"/>
      <c r="L1" s="35"/>
      <c r="M1" s="35"/>
      <c r="N1" s="35"/>
      <c r="O1" s="35"/>
      <c r="P1" s="35"/>
      <c r="Q1" s="35" t="s">
        <v>11</v>
      </c>
      <c r="R1" s="35"/>
      <c r="S1" s="35"/>
      <c r="T1" s="35"/>
      <c r="U1" s="35"/>
      <c r="V1" s="35"/>
      <c r="W1" s="35"/>
      <c r="X1" s="35" t="s">
        <v>12</v>
      </c>
      <c r="Y1" s="35"/>
      <c r="Z1" s="35"/>
      <c r="AA1" s="35"/>
      <c r="AB1" s="35"/>
      <c r="AC1" s="35"/>
      <c r="AD1" s="35"/>
    </row>
    <row r="2" spans="1:30" s="16" customFormat="1" x14ac:dyDescent="0.25">
      <c r="A2" s="35"/>
      <c r="B2" s="34"/>
      <c r="C2" s="35"/>
      <c r="D2" s="35"/>
      <c r="E2" s="35"/>
      <c r="F2" s="35"/>
      <c r="G2" s="34"/>
      <c r="H2" s="35"/>
      <c r="I2" s="35"/>
      <c r="J2" s="20" t="s">
        <v>18</v>
      </c>
      <c r="K2" s="20" t="s">
        <v>19</v>
      </c>
      <c r="L2" s="20" t="s">
        <v>15</v>
      </c>
      <c r="M2" s="21" t="s">
        <v>62</v>
      </c>
      <c r="N2" s="21" t="s">
        <v>69</v>
      </c>
      <c r="O2" s="21" t="s">
        <v>17</v>
      </c>
      <c r="P2" s="21" t="s">
        <v>20</v>
      </c>
      <c r="Q2" s="20" t="s">
        <v>18</v>
      </c>
      <c r="R2" s="20" t="s">
        <v>19</v>
      </c>
      <c r="S2" s="20" t="s">
        <v>15</v>
      </c>
      <c r="T2" s="21" t="s">
        <v>62</v>
      </c>
      <c r="U2" s="21" t="s">
        <v>69</v>
      </c>
      <c r="V2" s="21" t="s">
        <v>17</v>
      </c>
      <c r="W2" s="21" t="s">
        <v>20</v>
      </c>
      <c r="X2" s="20" t="s">
        <v>18</v>
      </c>
      <c r="Y2" s="20" t="s">
        <v>19</v>
      </c>
      <c r="Z2" s="20" t="s">
        <v>15</v>
      </c>
      <c r="AA2" s="21" t="s">
        <v>62</v>
      </c>
      <c r="AB2" s="21" t="s">
        <v>69</v>
      </c>
      <c r="AC2" s="21" t="s">
        <v>17</v>
      </c>
      <c r="AD2" s="21" t="s">
        <v>20</v>
      </c>
    </row>
    <row r="3" spans="1:30" x14ac:dyDescent="0.25">
      <c r="A3" s="5" t="s">
        <v>8</v>
      </c>
      <c r="B3" s="4">
        <v>2278000</v>
      </c>
      <c r="C3" s="5" t="s">
        <v>6</v>
      </c>
      <c r="D3" s="5" t="s">
        <v>7</v>
      </c>
      <c r="E3" s="5" t="s">
        <v>22</v>
      </c>
      <c r="F3" s="5" t="s">
        <v>35</v>
      </c>
      <c r="G3" s="4">
        <v>3</v>
      </c>
      <c r="H3" s="5" t="s">
        <v>13</v>
      </c>
      <c r="I3" s="5" t="s">
        <v>14</v>
      </c>
      <c r="J3" s="4">
        <v>6</v>
      </c>
      <c r="K3" s="4">
        <v>8</v>
      </c>
      <c r="L3" s="4" t="s">
        <v>16</v>
      </c>
      <c r="M3" s="5" t="s">
        <v>16</v>
      </c>
      <c r="N3" s="5" t="s">
        <v>16</v>
      </c>
      <c r="O3" s="5"/>
      <c r="P3" s="5"/>
      <c r="Q3" s="4">
        <v>7</v>
      </c>
      <c r="R3" s="4">
        <v>9</v>
      </c>
      <c r="S3" s="4" t="s">
        <v>16</v>
      </c>
      <c r="T3" s="5" t="s">
        <v>49</v>
      </c>
      <c r="U3" s="5" t="s">
        <v>49</v>
      </c>
      <c r="V3" s="5"/>
      <c r="W3" s="5"/>
      <c r="X3" s="4"/>
      <c r="Y3" s="4"/>
      <c r="Z3" s="4"/>
      <c r="AA3" s="5"/>
      <c r="AB3" s="5"/>
      <c r="AC3" s="5"/>
      <c r="AD3" s="5"/>
    </row>
    <row r="4" spans="1:30" x14ac:dyDescent="0.25">
      <c r="A4" s="5" t="s">
        <v>72</v>
      </c>
      <c r="B4" s="4">
        <v>2278001</v>
      </c>
      <c r="C4" s="5" t="s">
        <v>71</v>
      </c>
      <c r="D4" s="5" t="s">
        <v>73</v>
      </c>
      <c r="E4" s="5" t="s">
        <v>22</v>
      </c>
      <c r="F4" s="5" t="s">
        <v>35</v>
      </c>
      <c r="G4" s="4">
        <v>3</v>
      </c>
      <c r="H4" s="5" t="s">
        <v>74</v>
      </c>
      <c r="I4" s="5" t="s">
        <v>14</v>
      </c>
      <c r="J4" s="4">
        <v>7</v>
      </c>
      <c r="K4" s="4">
        <v>9</v>
      </c>
      <c r="L4" s="4" t="s">
        <v>16</v>
      </c>
      <c r="M4" s="5" t="s">
        <v>16</v>
      </c>
      <c r="N4" s="5" t="s">
        <v>16</v>
      </c>
      <c r="O4" s="5" t="s">
        <v>78</v>
      </c>
      <c r="P4" s="5"/>
      <c r="Q4" s="4">
        <v>5</v>
      </c>
      <c r="R4" s="4">
        <v>6</v>
      </c>
      <c r="S4" s="4" t="s">
        <v>16</v>
      </c>
      <c r="T4" s="5" t="s">
        <v>16</v>
      </c>
      <c r="U4" s="5" t="s">
        <v>16</v>
      </c>
      <c r="V4" s="5"/>
      <c r="W4" s="5"/>
      <c r="X4" s="4"/>
      <c r="Y4" s="4"/>
      <c r="Z4" s="4"/>
      <c r="AA4" s="5"/>
      <c r="AB4" s="5"/>
      <c r="AC4" s="5"/>
      <c r="AD4" s="5"/>
    </row>
    <row r="5" spans="1:30" x14ac:dyDescent="0.25">
      <c r="A5" s="5" t="s">
        <v>76</v>
      </c>
      <c r="B5" s="4">
        <v>2278002</v>
      </c>
      <c r="C5" s="5" t="s">
        <v>75</v>
      </c>
      <c r="D5" s="5" t="s">
        <v>75</v>
      </c>
      <c r="E5" s="5" t="s">
        <v>22</v>
      </c>
      <c r="F5" s="5" t="s">
        <v>35</v>
      </c>
      <c r="G5" s="4">
        <v>3</v>
      </c>
      <c r="H5" s="5" t="s">
        <v>77</v>
      </c>
      <c r="I5" s="5" t="s">
        <v>14</v>
      </c>
      <c r="J5" s="4">
        <v>6</v>
      </c>
      <c r="K5" s="4">
        <v>9</v>
      </c>
      <c r="L5" s="4" t="s">
        <v>16</v>
      </c>
      <c r="M5" s="5" t="s">
        <v>49</v>
      </c>
      <c r="N5" s="5" t="s">
        <v>49</v>
      </c>
      <c r="O5" s="5" t="s">
        <v>79</v>
      </c>
      <c r="P5" s="5"/>
      <c r="Q5" s="4">
        <v>5</v>
      </c>
      <c r="R5" s="4">
        <v>6</v>
      </c>
      <c r="S5" s="4" t="s">
        <v>16</v>
      </c>
      <c r="T5" s="5" t="s">
        <v>49</v>
      </c>
      <c r="U5" s="5" t="s">
        <v>49</v>
      </c>
      <c r="V5" s="5" t="s">
        <v>79</v>
      </c>
      <c r="W5" s="5"/>
      <c r="X5" s="4"/>
      <c r="Y5" s="4"/>
      <c r="Z5" s="4"/>
      <c r="AA5" s="5"/>
      <c r="AB5" s="5"/>
      <c r="AC5" s="5"/>
      <c r="AD5" s="5"/>
    </row>
  </sheetData>
  <mergeCells count="12">
    <mergeCell ref="B1:B2"/>
    <mergeCell ref="C1:C2"/>
    <mergeCell ref="A1:A2"/>
    <mergeCell ref="Q1:W1"/>
    <mergeCell ref="X1:AD1"/>
    <mergeCell ref="J1:P1"/>
    <mergeCell ref="D1:D2"/>
    <mergeCell ref="F1:F2"/>
    <mergeCell ref="G1:G2"/>
    <mergeCell ref="H1:H2"/>
    <mergeCell ref="I1:I2"/>
    <mergeCell ref="E1:E2"/>
  </mergeCells>
  <phoneticPr fontId="2"/>
  <dataValidations count="6">
    <dataValidation type="list" allowBlank="1" showInputMessage="1" showErrorMessage="1" sqref="E3:E5">
      <formula1>レアリティリスト</formula1>
    </dataValidation>
    <dataValidation type="list" allowBlank="1" showInputMessage="1" showErrorMessage="1" sqref="F3:F5">
      <formula1>範囲リスト</formula1>
    </dataValidation>
    <dataValidation type="list" allowBlank="1" showInputMessage="1" showErrorMessage="1" sqref="I3:I5">
      <formula1>チャプターリスト</formula1>
    </dataValidation>
    <dataValidation type="list" allowBlank="1" showInputMessage="1" showErrorMessage="1" sqref="L3:L5 Z3:Z5 S3:S5">
      <formula1>ダイス種類リスト</formula1>
    </dataValidation>
    <dataValidation type="list" allowBlank="1" showInputMessage="1" showErrorMessage="1" sqref="M3:M5 AA3:AA5 T3:T5">
      <formula1>ダイス詳細リスト</formula1>
    </dataValidation>
    <dataValidation type="list" allowBlank="1" showInputMessage="1" showErrorMessage="1" sqref="N3:N5 AB3:AB5 U3:U5">
      <formula1>ダイスアクションリスト</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5"/>
  <sheetViews>
    <sheetView workbookViewId="0"/>
  </sheetViews>
  <sheetFormatPr defaultRowHeight="14.25" x14ac:dyDescent="0.25"/>
  <cols>
    <col min="1" max="1" width="7.875" bestFit="1" customWidth="1"/>
    <col min="2" max="2" width="10.5" bestFit="1" customWidth="1"/>
  </cols>
  <sheetData>
    <row r="1" spans="1:2" x14ac:dyDescent="0.25">
      <c r="A1" t="s">
        <v>3</v>
      </c>
      <c r="B1" t="s">
        <v>52</v>
      </c>
    </row>
    <row r="2" spans="1:2" x14ac:dyDescent="0.25">
      <c r="A2" t="s">
        <v>24</v>
      </c>
      <c r="B2" t="s">
        <v>27</v>
      </c>
    </row>
    <row r="3" spans="1:2" x14ac:dyDescent="0.25">
      <c r="A3" t="s">
        <v>26</v>
      </c>
      <c r="B3" t="s">
        <v>28</v>
      </c>
    </row>
    <row r="4" spans="1:2" x14ac:dyDescent="0.25">
      <c r="A4" t="s">
        <v>25</v>
      </c>
      <c r="B4" t="s">
        <v>29</v>
      </c>
    </row>
    <row r="5" spans="1:2" x14ac:dyDescent="0.25">
      <c r="A5" t="s">
        <v>22</v>
      </c>
      <c r="B5" t="s">
        <v>9</v>
      </c>
    </row>
  </sheetData>
  <phoneticPr fontId="2"/>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B5"/>
  <sheetViews>
    <sheetView workbookViewId="0"/>
  </sheetViews>
  <sheetFormatPr defaultRowHeight="14.25" x14ac:dyDescent="0.25"/>
  <cols>
    <col min="1" max="1" width="8" bestFit="1" customWidth="1"/>
    <col min="2" max="2" width="11.75" bestFit="1" customWidth="1"/>
  </cols>
  <sheetData>
    <row r="1" spans="1:2" x14ac:dyDescent="0.25">
      <c r="A1" t="s">
        <v>4</v>
      </c>
      <c r="B1" t="s">
        <v>23</v>
      </c>
    </row>
    <row r="2" spans="1:2" x14ac:dyDescent="0.25">
      <c r="A2" t="s">
        <v>36</v>
      </c>
      <c r="B2" t="s">
        <v>31</v>
      </c>
    </row>
    <row r="3" spans="1:2" x14ac:dyDescent="0.25">
      <c r="A3" t="s">
        <v>30</v>
      </c>
      <c r="B3" t="s">
        <v>32</v>
      </c>
    </row>
    <row r="4" spans="1:2" x14ac:dyDescent="0.25">
      <c r="A4" t="s">
        <v>37</v>
      </c>
      <c r="B4" t="s">
        <v>33</v>
      </c>
    </row>
    <row r="5" spans="1:2" x14ac:dyDescent="0.25">
      <c r="A5" t="s">
        <v>38</v>
      </c>
      <c r="B5" t="s">
        <v>34</v>
      </c>
    </row>
  </sheetData>
  <phoneticPr fontId="2"/>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パッシブ</vt:lpstr>
      <vt:lpstr>タイプ系パッシブ</vt:lpstr>
      <vt:lpstr>リザルト表示専用パッシブ</vt:lpstr>
      <vt:lpstr>コアページ</vt:lpstr>
      <vt:lpstr>バトルページ状態</vt:lpstr>
      <vt:lpstr>状態</vt:lpstr>
      <vt:lpstr>バトルページ</vt:lpstr>
      <vt:lpstr>レアリティ</vt:lpstr>
      <vt:lpstr>範囲</vt:lpstr>
      <vt:lpstr>チャプター</vt:lpstr>
      <vt:lpstr>ダイス種類</vt:lpstr>
      <vt:lpstr>ダイス詳細</vt:lpstr>
      <vt:lpstr>ダイスアクション</vt:lpstr>
      <vt:lpstr>属性耐性</vt:lpstr>
      <vt:lpstr>ブール値</vt:lpstr>
      <vt:lpstr>タイプ</vt:lpstr>
      <vt:lpstr>相性表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2021-05-30T13:54:56Z</dcterms:created>
  <dcterms:modified xsi:type="dcterms:W3CDTF">2021-09-07T15:06:25Z</dcterms:modified>
</cp:coreProperties>
</file>