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unipa-my.sharepoint.com/personal/tancredi_testasecca_unipa_it/Documents/"/>
    </mc:Choice>
  </mc:AlternateContent>
  <xr:revisionPtr revIDLastSave="75" documentId="13_ncr:1_{DF8304E8-0625-4475-BF9F-992292CA73DA}" xr6:coauthVersionLast="47" xr6:coauthVersionMax="47" xr10:uidLastSave="{3FD074BD-439D-408E-92D9-85F46E790407}"/>
  <bookViews>
    <workbookView xWindow="47895" yWindow="-7500" windowWidth="19410" windowHeight="20985" xr2:uid="{C2526975-EF47-4DA6-99CE-E38B4D8664BB}"/>
  </bookViews>
  <sheets>
    <sheet name="Tabella_ToDo" sheetId="1" r:id="rId1"/>
    <sheet name="Gantt" sheetId="2" r:id="rId2"/>
  </sheets>
  <definedNames>
    <definedName name="avanzamento_attività" localSheetId="1">Gantt!$C1</definedName>
    <definedName name="fine_attività" localSheetId="1">Gantt!$E1</definedName>
    <definedName name="inizio_attività" localSheetId="1">Gantt!$D1</definedName>
    <definedName name="Inizio_progetto">Gantt!$B$2</definedName>
    <definedName name="oggi" localSheetId="1">TODAY()</definedName>
    <definedName name="_xlnm.Print_Titles" localSheetId="1">Gantt!$2:$4</definedName>
    <definedName name="Visualizza_settimana">Gantt!$D$2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2" l="1"/>
  <c r="C39" i="2"/>
  <c r="E40" i="2"/>
  <c r="B40" i="2"/>
  <c r="B39" i="2"/>
  <c r="E39" i="2"/>
  <c r="C34" i="2"/>
  <c r="C35" i="2"/>
  <c r="C33" i="2"/>
  <c r="E34" i="2"/>
  <c r="E35" i="2"/>
  <c r="E33" i="2"/>
  <c r="C2" i="2"/>
  <c r="B34" i="2"/>
  <c r="B35" i="2"/>
  <c r="B33" i="2"/>
  <c r="C26" i="2"/>
  <c r="E26" i="2"/>
  <c r="E27" i="2"/>
  <c r="E28" i="2"/>
  <c r="E29" i="2"/>
  <c r="E30" i="2"/>
  <c r="E31" i="2"/>
  <c r="E25" i="2"/>
  <c r="D29" i="2"/>
  <c r="D30" i="2"/>
  <c r="D31" i="2"/>
  <c r="C27" i="2"/>
  <c r="C28" i="2"/>
  <c r="C29" i="2"/>
  <c r="C30" i="2"/>
  <c r="C31" i="2"/>
  <c r="C25" i="2"/>
  <c r="B31" i="2"/>
  <c r="B29" i="2"/>
  <c r="B30" i="2"/>
  <c r="B26" i="2"/>
  <c r="B27" i="2"/>
  <c r="B28" i="2"/>
  <c r="B25" i="2"/>
  <c r="C20" i="2"/>
  <c r="C21" i="2"/>
  <c r="C22" i="2"/>
  <c r="C19" i="2"/>
  <c r="E20" i="2"/>
  <c r="E21" i="2"/>
  <c r="E22" i="2"/>
  <c r="E19" i="2"/>
  <c r="B22" i="2"/>
  <c r="B20" i="2"/>
  <c r="B21" i="2"/>
  <c r="B19" i="2"/>
  <c r="E14" i="2" l="1"/>
  <c r="E15" i="2"/>
  <c r="E16" i="2"/>
  <c r="E17" i="2"/>
  <c r="E13" i="2"/>
  <c r="D40" i="2"/>
  <c r="G40" i="2" s="1"/>
  <c r="G39" i="2"/>
  <c r="D37" i="2"/>
  <c r="G37" i="2" s="1"/>
  <c r="D36" i="2"/>
  <c r="G36" i="2" s="1"/>
  <c r="D35" i="2"/>
  <c r="G35" i="2" s="1"/>
  <c r="G34" i="2"/>
  <c r="G33" i="2"/>
  <c r="G31" i="2"/>
  <c r="D28" i="2"/>
  <c r="G28" i="2" s="1"/>
  <c r="D27" i="2"/>
  <c r="G27" i="2" s="1"/>
  <c r="D26" i="2"/>
  <c r="G26" i="2" s="1"/>
  <c r="D25" i="2"/>
  <c r="G25" i="2" s="1"/>
  <c r="D23" i="2"/>
  <c r="D22" i="2"/>
  <c r="D21" i="2"/>
  <c r="D20" i="2"/>
  <c r="D19" i="2"/>
  <c r="D16" i="2"/>
  <c r="D15" i="2"/>
  <c r="D14" i="2"/>
  <c r="D13" i="2"/>
  <c r="C14" i="2"/>
  <c r="C15" i="2"/>
  <c r="C16" i="2"/>
  <c r="C17" i="2"/>
  <c r="C13" i="2"/>
  <c r="B14" i="2"/>
  <c r="B15" i="2"/>
  <c r="B16" i="2"/>
  <c r="B17" i="2"/>
  <c r="B13" i="2"/>
  <c r="C8" i="2"/>
  <c r="E8" i="2"/>
  <c r="E9" i="2"/>
  <c r="E10" i="2"/>
  <c r="E7" i="2"/>
  <c r="D8" i="2" s="1"/>
  <c r="C9" i="2"/>
  <c r="C10" i="2"/>
  <c r="C7" i="2"/>
  <c r="B8" i="2"/>
  <c r="B9" i="2"/>
  <c r="B10" i="2"/>
  <c r="B7" i="2"/>
  <c r="G38" i="2"/>
  <c r="G32" i="2"/>
  <c r="G42" i="2"/>
  <c r="G41" i="2"/>
  <c r="G24" i="2"/>
  <c r="G18" i="2"/>
  <c r="G12" i="2"/>
  <c r="G6" i="2"/>
  <c r="G5" i="2"/>
  <c r="D7" i="2"/>
  <c r="H3" i="2" l="1"/>
  <c r="I3" i="2" s="1"/>
  <c r="H2" i="2" l="1"/>
  <c r="H4" i="2"/>
  <c r="D11" i="2"/>
  <c r="J3" i="2"/>
  <c r="I4" i="2"/>
  <c r="G7" i="2"/>
  <c r="G20" i="2" l="1"/>
  <c r="K3" i="2"/>
  <c r="J4" i="2"/>
  <c r="G19" i="2"/>
  <c r="E11" i="2"/>
  <c r="G11" i="2" s="1"/>
  <c r="G8" i="2"/>
  <c r="G10" i="2" l="1"/>
  <c r="G9" i="2"/>
  <c r="G13" i="2"/>
  <c r="L3" i="2"/>
  <c r="K4" i="2"/>
  <c r="G22" i="2" l="1"/>
  <c r="G21" i="2"/>
  <c r="E23" i="2"/>
  <c r="G23" i="2" s="1"/>
  <c r="M3" i="2"/>
  <c r="L4" i="2"/>
  <c r="G14" i="2" l="1"/>
  <c r="G15" i="2"/>
  <c r="N3" i="2"/>
  <c r="M4" i="2"/>
  <c r="O3" i="2" l="1"/>
  <c r="N4" i="2"/>
  <c r="G16" i="2"/>
  <c r="G17" i="2" l="1"/>
  <c r="P3" i="2"/>
  <c r="O4" i="2"/>
  <c r="O2" i="2"/>
  <c r="P4" i="2" l="1"/>
  <c r="Q3" i="2"/>
  <c r="Q4" i="2" l="1"/>
  <c r="R3" i="2"/>
  <c r="R4" i="2" l="1"/>
  <c r="S3" i="2"/>
  <c r="S4" i="2" l="1"/>
  <c r="T3" i="2"/>
  <c r="T4" i="2" l="1"/>
  <c r="U3" i="2"/>
  <c r="U4" i="2" l="1"/>
  <c r="V3" i="2"/>
  <c r="V4" i="2" l="1"/>
  <c r="V2" i="2"/>
  <c r="W3" i="2"/>
  <c r="W4" i="2" l="1"/>
  <c r="X3" i="2"/>
  <c r="X4" i="2" l="1"/>
  <c r="Y3" i="2"/>
  <c r="Z3" i="2" l="1"/>
  <c r="Y4" i="2"/>
  <c r="AA3" i="2" l="1"/>
  <c r="Z4" i="2"/>
  <c r="AB3" i="2" l="1"/>
  <c r="AA4" i="2"/>
  <c r="AC3" i="2" l="1"/>
  <c r="AB4" i="2"/>
  <c r="AD3" i="2" l="1"/>
  <c r="AC4" i="2"/>
  <c r="AC2" i="2"/>
  <c r="AE3" i="2" l="1"/>
  <c r="AD4" i="2"/>
  <c r="AF3" i="2" l="1"/>
  <c r="AE4" i="2"/>
  <c r="AF4" i="2" l="1"/>
  <c r="AG3" i="2"/>
  <c r="AG4" i="2" l="1"/>
  <c r="AH3" i="2"/>
  <c r="AH4" i="2" l="1"/>
  <c r="AI3" i="2"/>
  <c r="AI4" i="2" l="1"/>
  <c r="AJ3" i="2"/>
  <c r="AJ4" i="2" l="1"/>
  <c r="AK3" i="2"/>
  <c r="AJ2" i="2"/>
  <c r="AK4" i="2" l="1"/>
  <c r="AL3" i="2"/>
  <c r="AL4" i="2" l="1"/>
  <c r="AM3" i="2"/>
  <c r="AM4" i="2" l="1"/>
  <c r="AN3" i="2"/>
  <c r="AN4" i="2" l="1"/>
  <c r="AO3" i="2"/>
  <c r="AP3" i="2" l="1"/>
  <c r="AO4" i="2"/>
  <c r="AQ3" i="2" l="1"/>
  <c r="AP4" i="2"/>
  <c r="AR3" i="2" l="1"/>
  <c r="AQ2" i="2"/>
  <c r="AQ4" i="2"/>
  <c r="AS3" i="2" l="1"/>
  <c r="AR4" i="2"/>
  <c r="AT3" i="2" l="1"/>
  <c r="AS4" i="2"/>
  <c r="AU3" i="2" l="1"/>
  <c r="AT4" i="2"/>
  <c r="AV3" i="2" l="1"/>
  <c r="AU4" i="2"/>
  <c r="AV4" i="2" l="1"/>
  <c r="AW3" i="2"/>
  <c r="AW4" i="2" l="1"/>
  <c r="AX3" i="2"/>
  <c r="AX4" i="2" l="1"/>
  <c r="AY3" i="2"/>
  <c r="AX2" i="2"/>
  <c r="AY4" i="2" l="1"/>
  <c r="AZ3" i="2"/>
  <c r="AZ4" i="2" l="1"/>
  <c r="BA3" i="2"/>
  <c r="BA4" i="2" l="1"/>
  <c r="BB3" i="2"/>
  <c r="BB4" i="2" l="1"/>
  <c r="BC3" i="2"/>
  <c r="BC4" i="2" l="1"/>
  <c r="BD3" i="2"/>
  <c r="BD4" i="2" l="1"/>
  <c r="BE3" i="2"/>
  <c r="BF3" i="2" l="1"/>
  <c r="BE2" i="2"/>
  <c r="BE4" i="2"/>
  <c r="BG3" i="2" l="1"/>
  <c r="BF4" i="2"/>
  <c r="BH3" i="2" l="1"/>
  <c r="BG4" i="2"/>
  <c r="BI3" i="2" l="1"/>
  <c r="BH4" i="2"/>
  <c r="BJ3" i="2" l="1"/>
  <c r="BI4" i="2"/>
  <c r="G1" i="1"/>
  <c r="E18" i="1" s="1"/>
  <c r="E8" i="1" l="1"/>
  <c r="R8" i="1" s="1"/>
  <c r="E11" i="1"/>
  <c r="E19" i="1"/>
  <c r="E22" i="1"/>
  <c r="R22" i="1" s="1"/>
  <c r="E21" i="1"/>
  <c r="R21" i="1" s="1"/>
  <c r="E12" i="1"/>
  <c r="E23" i="1"/>
  <c r="R23" i="1" s="1"/>
  <c r="BK3" i="2"/>
  <c r="BJ4" i="2"/>
  <c r="E5" i="1"/>
  <c r="E14" i="1"/>
  <c r="E9" i="1"/>
  <c r="E7" i="1"/>
  <c r="E6" i="1"/>
  <c r="E17" i="1"/>
  <c r="E26" i="1"/>
  <c r="E25" i="1"/>
  <c r="E13" i="1"/>
  <c r="E16" i="1"/>
  <c r="E15" i="1"/>
  <c r="E24" i="1"/>
  <c r="E20" i="1"/>
  <c r="E10" i="1"/>
  <c r="D18" i="1" l="1" a="1"/>
  <c r="D18" i="1" s="1"/>
  <c r="D12" i="1" a="1"/>
  <c r="D12" i="1" s="1"/>
  <c r="D21" i="1" a="1"/>
  <c r="D21" i="1" s="1"/>
  <c r="D22" i="1" a="1"/>
  <c r="D22" i="1" s="1"/>
  <c r="D19" i="1" a="1"/>
  <c r="D19" i="1" s="1"/>
  <c r="BK4" i="2"/>
  <c r="BL3" i="2"/>
  <c r="D5" i="1" a="1"/>
  <c r="D5" i="1" s="1"/>
  <c r="D16" i="1" a="1"/>
  <c r="D16" i="1" s="1"/>
  <c r="D25" i="1" a="1"/>
  <c r="D25" i="1" s="1"/>
  <c r="D26" i="1" a="1"/>
  <c r="D26" i="1" s="1"/>
  <c r="D6" i="1" a="1"/>
  <c r="D6" i="1" s="1"/>
  <c r="D7" i="1" a="1"/>
  <c r="D7" i="1" s="1"/>
  <c r="D11" i="1" a="1"/>
  <c r="D11" i="1" s="1"/>
  <c r="D9" i="1" a="1"/>
  <c r="D9" i="1" s="1"/>
  <c r="D20" i="1" a="1"/>
  <c r="D20" i="1" s="1"/>
  <c r="D14" i="1" a="1"/>
  <c r="D14" i="1" s="1"/>
  <c r="D8" i="1" a="1"/>
  <c r="D8" i="1" s="1"/>
  <c r="D24" i="1" a="1"/>
  <c r="D24" i="1" s="1"/>
  <c r="D23" i="1" a="1"/>
  <c r="D23" i="1" s="1"/>
  <c r="D13" i="1" a="1"/>
  <c r="D13" i="1" s="1"/>
  <c r="D10" i="1" a="1"/>
  <c r="D10" i="1" s="1"/>
  <c r="D17" i="1" a="1"/>
  <c r="D17" i="1" s="1"/>
  <c r="D15" i="1" a="1"/>
  <c r="D15" i="1" s="1"/>
  <c r="R14" i="1"/>
  <c r="R9" i="1"/>
  <c r="R5" i="1"/>
  <c r="R6" i="1"/>
  <c r="R17" i="1"/>
  <c r="R11" i="1"/>
  <c r="R20" i="1"/>
  <c r="R24" i="1"/>
  <c r="R15" i="1"/>
  <c r="R16" i="1"/>
  <c r="R13" i="1"/>
  <c r="R25" i="1"/>
  <c r="R26" i="1"/>
  <c r="R10" i="1"/>
  <c r="C42" i="1" l="1" a="1"/>
  <c r="C42" i="1" s="1"/>
  <c r="C40" i="1" a="1"/>
  <c r="C40" i="1" s="1"/>
  <c r="C41" i="1" a="1"/>
  <c r="C41" i="1" s="1"/>
  <c r="C39" i="1" a="1"/>
  <c r="C39" i="1" s="1"/>
  <c r="BL2" i="2"/>
  <c r="BM3" i="2"/>
  <c r="BL4" i="2"/>
  <c r="BM4" i="2" l="1"/>
  <c r="BN3" i="2"/>
  <c r="BN4" i="2" l="1"/>
  <c r="BO3" i="2"/>
  <c r="BO4" i="2" l="1"/>
  <c r="BP3" i="2"/>
  <c r="BP4" i="2" l="1"/>
  <c r="BQ3" i="2"/>
  <c r="BQ4" i="2" l="1"/>
  <c r="BR3" i="2"/>
  <c r="BS3" i="2" l="1"/>
  <c r="BR4" i="2"/>
  <c r="BS2" i="2" l="1"/>
  <c r="BT3" i="2"/>
  <c r="BS4" i="2"/>
  <c r="BU3" i="2" l="1"/>
  <c r="BT4" i="2"/>
  <c r="BV3" i="2" l="1"/>
  <c r="BU4" i="2"/>
  <c r="BW3" i="2" l="1"/>
  <c r="BV4" i="2"/>
  <c r="BX3" i="2" l="1"/>
  <c r="BW4" i="2"/>
  <c r="BY3" i="2" l="1"/>
  <c r="BX4" i="2"/>
  <c r="BZ3" i="2" l="1"/>
  <c r="BY4" i="2"/>
  <c r="BZ2" i="2" l="1"/>
  <c r="CA3" i="2"/>
  <c r="BZ4" i="2"/>
  <c r="CB3" i="2" l="1"/>
  <c r="CA4" i="2"/>
  <c r="CC3" i="2" l="1"/>
  <c r="CB4" i="2"/>
  <c r="CC4" i="2" l="1"/>
  <c r="CD3" i="2"/>
  <c r="CD4" i="2" l="1"/>
  <c r="CE3" i="2"/>
  <c r="CE4" i="2" l="1"/>
  <c r="CF3" i="2"/>
  <c r="CF4" i="2" l="1"/>
  <c r="CG3" i="2"/>
  <c r="CG2" i="2" l="1"/>
  <c r="CG4" i="2"/>
  <c r="CH3" i="2"/>
  <c r="CI3" i="2" l="1"/>
  <c r="CH4" i="2"/>
  <c r="CJ3" i="2" l="1"/>
  <c r="CI4" i="2"/>
  <c r="CK3" i="2" l="1"/>
  <c r="CJ4" i="2"/>
  <c r="CL3" i="2" l="1"/>
  <c r="CK4" i="2"/>
  <c r="CM3" i="2" l="1"/>
  <c r="CL4" i="2"/>
  <c r="CN3" i="2" l="1"/>
  <c r="CM4" i="2"/>
  <c r="CN2" i="2" l="1"/>
  <c r="CO3" i="2"/>
  <c r="CN4" i="2"/>
  <c r="CP3" i="2" l="1"/>
  <c r="CO4" i="2"/>
  <c r="CQ3" i="2" l="1"/>
  <c r="CP4" i="2"/>
  <c r="CR3" i="2" l="1"/>
  <c r="CQ4" i="2"/>
  <c r="CR4" i="2" l="1"/>
  <c r="CS3" i="2"/>
  <c r="CS4" i="2" l="1"/>
  <c r="CT3" i="2"/>
  <c r="CT4" i="2" l="1"/>
  <c r="CU3" i="2"/>
  <c r="CU4" i="2" l="1"/>
  <c r="CU2" i="2"/>
  <c r="CV3" i="2"/>
  <c r="CV4" i="2" l="1"/>
  <c r="CW3" i="2"/>
  <c r="CW4" i="2" l="1"/>
  <c r="CX3" i="2"/>
  <c r="CY3" i="2" l="1"/>
  <c r="CX4" i="2"/>
  <c r="CZ3" i="2" l="1"/>
  <c r="CY4" i="2"/>
  <c r="DA3" i="2" l="1"/>
  <c r="CZ4" i="2"/>
  <c r="DB3" i="2" l="1"/>
  <c r="DA4" i="2"/>
  <c r="DC3" i="2" l="1"/>
  <c r="DB2" i="2"/>
  <c r="DB4" i="2"/>
  <c r="DD3" i="2" l="1"/>
  <c r="DC4" i="2"/>
  <c r="DE3" i="2" l="1"/>
  <c r="DD4" i="2"/>
  <c r="DF3" i="2" l="1"/>
  <c r="DE4" i="2"/>
  <c r="DG3" i="2" l="1"/>
  <c r="DF4" i="2"/>
  <c r="DH3" i="2" l="1"/>
  <c r="DG4" i="2"/>
  <c r="DI3" i="2" l="1"/>
  <c r="DH4" i="2"/>
  <c r="DI4" i="2" l="1"/>
  <c r="DI2" i="2"/>
  <c r="DJ3" i="2"/>
  <c r="DJ4" i="2" l="1"/>
  <c r="DK3" i="2"/>
  <c r="DK4" i="2" l="1"/>
  <c r="DL3" i="2"/>
  <c r="DL4" i="2" l="1"/>
  <c r="DM3" i="2"/>
  <c r="DM4" i="2" l="1"/>
  <c r="DN3" i="2"/>
  <c r="DO3" i="2" l="1"/>
  <c r="DN4" i="2"/>
  <c r="DP3" i="2" l="1"/>
  <c r="DO4" i="2"/>
  <c r="DQ3" i="2" l="1"/>
  <c r="DP2" i="2"/>
  <c r="DP4" i="2"/>
  <c r="DR3" i="2" l="1"/>
  <c r="DQ4" i="2"/>
  <c r="DS3" i="2" l="1"/>
  <c r="DR4" i="2"/>
  <c r="DT3" i="2" l="1"/>
  <c r="DS4" i="2"/>
  <c r="DU3" i="2" l="1"/>
  <c r="DT4" i="2"/>
  <c r="DV3" i="2" l="1"/>
  <c r="DU4" i="2"/>
  <c r="DW3" i="2" l="1"/>
  <c r="DV4" i="2"/>
  <c r="DW2" i="2" l="1"/>
  <c r="DX3" i="2"/>
  <c r="DW4" i="2"/>
  <c r="DY3" i="2" l="1"/>
  <c r="DX4" i="2"/>
  <c r="DY4" i="2" l="1"/>
  <c r="DZ3" i="2"/>
  <c r="DZ4" i="2" l="1"/>
  <c r="EA3" i="2"/>
  <c r="EA4" i="2" l="1"/>
  <c r="EB3" i="2"/>
  <c r="EB4" i="2" l="1"/>
  <c r="EC3" i="2"/>
  <c r="EC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<sst xmlns="http://schemas.openxmlformats.org/spreadsheetml/2006/main" count="105" uniqueCount="93">
  <si>
    <t>Data di Oggi</t>
  </si>
  <si>
    <t>W.I.P. // To Do List</t>
  </si>
  <si>
    <t>Ordine</t>
  </si>
  <si>
    <t>Urgenza</t>
  </si>
  <si>
    <t>Task</t>
  </si>
  <si>
    <t>Dettagli</t>
  </si>
  <si>
    <t>Stato</t>
  </si>
  <si>
    <t>Scadenza</t>
  </si>
  <si>
    <t>Note</t>
  </si>
  <si>
    <t>Eng</t>
  </si>
  <si>
    <t>Chiedere di Nicola</t>
  </si>
  <si>
    <t>Vogliamo farlo?</t>
  </si>
  <si>
    <t>Pubblicare EMOT</t>
  </si>
  <si>
    <t>Bellesini perfetto</t>
  </si>
  <si>
    <t>Pubblicare VEOLIA</t>
  </si>
  <si>
    <t>Pablo duci, Aspetto</t>
  </si>
  <si>
    <t>CNR</t>
  </si>
  <si>
    <t>Modello FC</t>
  </si>
  <si>
    <t>ML su dati</t>
  </si>
  <si>
    <t>Modificare il codice per fare un modello per "Sali" o scendi, ottimizzatore, filippo??</t>
  </si>
  <si>
    <t>DT Unipa</t>
  </si>
  <si>
    <t>Fatto abstract, aspetto fili</t>
  </si>
  <si>
    <t>Roba dell'editor</t>
  </si>
  <si>
    <t>scritto a digibuild</t>
  </si>
  <si>
    <t>Beccali</t>
  </si>
  <si>
    <t>Fare CLIMA review</t>
  </si>
  <si>
    <t>Articolo Bilal Nest ML thermal</t>
  </si>
  <si>
    <t>Hydrogen Filippo</t>
  </si>
  <si>
    <t>Aspetto Fili</t>
  </si>
  <si>
    <t>Ciulla</t>
  </si>
  <si>
    <t>articolo DT review</t>
  </si>
  <si>
    <t>Riprenderlo ma prima fare SoA</t>
  </si>
  <si>
    <t>Bonomolo</t>
  </si>
  <si>
    <t>Articolo Shadings per e*prime</t>
  </si>
  <si>
    <t>Sottomesso, Aspettare</t>
  </si>
  <si>
    <t>Report  ENEA</t>
  </si>
  <si>
    <t>Fare modello TRNSYS freesco</t>
  </si>
  <si>
    <t>Decocol: DT per EEEIC</t>
  </si>
  <si>
    <t>Comfort EEEIC24 Journal: Review</t>
  </si>
  <si>
    <t>Tancredi</t>
  </si>
  <si>
    <t>Revisione paper vittoria</t>
  </si>
  <si>
    <t>Premio Best Tesi</t>
  </si>
  <si>
    <t>Fatto domanda, fare letter, curriculum etc. 31/03</t>
  </si>
  <si>
    <t>3 Articoli Tesi: DT, Emot, Veolia</t>
  </si>
  <si>
    <t>Articolo 5th Gen SDEWES</t>
  </si>
  <si>
    <t>in Rio vena modello trnsys valida il considerare stessa energia instantanea</t>
  </si>
  <si>
    <t>IMPO</t>
  </si>
  <si>
    <t>PER NEST PAPER: APPLICARE NUOVO ALGORITMO PER LA MRT EVALUATION NELLA ZONA VERA E CON HVAC NON SOLO FF</t>
  </si>
  <si>
    <t>To Do del giorno</t>
  </si>
  <si>
    <t>Idee</t>
  </si>
  <si>
    <t>Paper per testare modelli energyplus tra vecchi dati climatici e smartep</t>
  </si>
  <si>
    <t>Fare analisi 5g con diversi prosumer -&gt; Insegnare a Valeria modello</t>
  </si>
  <si>
    <t>Relazione tra serranda e lux -&gt; EEEIC</t>
  </si>
  <si>
    <t>GPT trainata su nostri papwer</t>
  </si>
  <si>
    <t>To Do NUOVI</t>
  </si>
  <si>
    <t>Articolo NEST algoritmi posizione?</t>
  </si>
  <si>
    <t>Scrivere stathis rispondere gian</t>
  </si>
  <si>
    <t>Finire articolo</t>
  </si>
  <si>
    <t>Fare roba tutor</t>
  </si>
  <si>
    <t>Immettere il nome del Responsabile di progetto nella cella B3. Immettere la data di inizio del progetto nella cella E3. Inizio progetto: l’etichetta si trova nella cella C3.</t>
  </si>
  <si>
    <t>Inizio progetto:</t>
  </si>
  <si>
    <t>Sett. Att</t>
  </si>
  <si>
    <t>Visualizza</t>
  </si>
  <si>
    <t>Visualizzazione settimana nella cella E4 rappresenta la settimana iniziale da visualizzare nella pianificazione del progetto nella cella I4. La data di inizio del progetto è la Settimana 1. Per cambiare la visualizzazione della settimana, è sufficiente immettere un diverso numero di settimana nella cella E4.
La data di inizio di ogni settimana, a partire dalla settimana indicata nella cella E4, inizia nella cella I4 e viene calcolata automaticamente. Sono disponibili 8 settimane in questa visualizzazione: dalla cella I4 alla cella BF4.
Queste celle non si dovrebbero modificare.
L'etichetta Visualizza settimana: si trova nella cella C4.</t>
  </si>
  <si>
    <t>Le celle da I5 a BL5 contengono il numero dei giorni delle settimane rappresentate nei blocchi superiori e vengono calcolati automaticamente.
Queste celle non si dovrebbero modificare.
La data corrente viene indicata in rosso (esadecimale AD3815) a partire dalla data odierna nella riga 5 per l’intera colonna di date fino alla fine della pianificazione del progetto.</t>
  </si>
  <si>
    <t>Questa riga contiene le intestazioni per la pianificazione di progetto che segue. 
Spostarsi da B6 a BL 6 per ascoltare il contenuto. La prima lettera di ogni giorno della settimana indicata nell’intestazione, inizia nella cella I6 e continua fino alla cella BL6.
I grafici con la sequenza temporale di progetto vengono generati automaticamente in base alle date di inizio e di fine immesse, usando i formati condizionali.
Non modificare il contenuto delle celle delle colonne dopo la colonna I a partire dalla cella I7.</t>
  </si>
  <si>
    <t>ATTIVITÀ</t>
  </si>
  <si>
    <t>AVANZAMENTO</t>
  </si>
  <si>
    <t>INIZIO</t>
  </si>
  <si>
    <t>FINE</t>
  </si>
  <si>
    <t>GIORNI</t>
  </si>
  <si>
    <t xml:space="preserve">Non eliminare questa riga. Questa riga è nascosta per proteggere una formula usata per evidenziare il giorno corrente all’interno della pianificazione di progetto. </t>
  </si>
  <si>
    <t>La cella B8 contiene il titolo di esempio della Fase 1. 
Immettere un nuovo titolo nella cella B8.
Immettere il nome della persona a cui assegnare la fase nella cella C8, se pertinente al progetto.
Immettere lo stato di avanzamento per l’intera fase nella cella D8, se pertinente al progetto.
Immettere la data di inizio e di fine dell’intera fase nelle celle E8 e F8, se pertinente al progetto. 
Il diagramma di Gantt immetterà automaticamente le date appropriate e applicherà l'ombreggiatura a seconda dello stato.
Per eliminare la fase e utilizzare solo le attività, è sufficiente eliminare la riga corrente.</t>
  </si>
  <si>
    <t xml:space="preserve">La cella B9 contiene l'attività di esempio "Attività 1". 
Immettere un nuovo nome per l’attività nella cella B9.
Immettere il nome della persona a cui assegnare l'attività nella cella C9.
Immettere lo stato di avanzamento dell'attività nella cella D9. Una barra di stato viene visualizzata nella cella ed è ombreggiata in base allo stato di avanzamento. Ad esempio, lo stato di avanzamento pari al 50% applicherà l'ombreggiatura a metà della cella.
Immettere la data di inizio dell’attività nella cella E9.
Immettere la data di fine dell’attività nella cella F9.
Viene visualizzata una barra di stato ombreggiata in blocchi per le date immesse, a partire dalla cella I9 fino alla BL9. </t>
  </si>
  <si>
    <t>Dalla riga 10 alla 13 è ripetuto lo schema della riga 9. 
Ripetere le istruzioni della cella A9 per tutte le righe di attività nel foglio di lavoro. Sovrascrivere i dati di esempio.
L’esempio di un'altra fase inizia nella cella A14. 
Continuare a immettere le attività nelle celle da A10 a A13 o passare alla cella A14 per altre informazioni.</t>
  </si>
  <si>
    <t>Attività 5</t>
  </si>
  <si>
    <t>La cella a destra contiene il titolo di esempio della Fase 2. 
È possibile creare una nuova fase in qualsiasi momento nella colonna B. Questa pianificazione di progetto non richiede fasi. Per rimuovere la fase, è sufficiente eliminare la riga.
Per creare un blocco di fase in questa riga, immettere un nuovo titolo nella cella a destra.
Per continuare ad aggiungere attività alla fase precedente, immettere una nuova riga sopra a questa e inserire i dati delle attività seguendo le istruzioni della cella A9.
Aggiornare i dettagli della fase nella cella a destra sulla base delle istruzioni della cella A8.
Spostarsi verso il basso nelle celle della colonna A per altre informazioni.
Se non sono state aggiunte nuove righe al foglio di lavoro, sono disponibili 2 ulteriori blocchi di esempio nelle celle B20 e B26. In caso contrario, spostarsi lungo le celle della colonna A per ulteriori blocchi. 
Ripetere le istruzioni delle celle A8 e A9 se necessario.</t>
  </si>
  <si>
    <t>Esempio di blocco con titolo di fase</t>
  </si>
  <si>
    <t>Engineering</t>
  </si>
  <si>
    <t>Attività 4</t>
  </si>
  <si>
    <t>data</t>
  </si>
  <si>
    <t>Questa è una riga vuota</t>
  </si>
  <si>
    <t>Questa riga indica la fine della Pianificazione del progetto. NON immettere dati in questa riga. 
È possibile inserire nuove righe SOPRA per continuare a costruire la pianificazione del progetto.</t>
  </si>
  <si>
    <t>Inserisci nuove righe SOPRA questa</t>
  </si>
  <si>
    <t>Parlare con Marina e capire bene articolo decocols</t>
  </si>
  <si>
    <t>Iniziata a leggere, ma da fare, ricontrollare</t>
  </si>
  <si>
    <t>Credo sottomesso</t>
  </si>
  <si>
    <t>Riunione alle 12 di giovedi</t>
  </si>
  <si>
    <t>Testare su nuove stanze</t>
  </si>
  <si>
    <t>Rifare Misure in biblioteca, completare revisioni??</t>
  </si>
  <si>
    <t>Mandare emot a Mr. Wang</t>
  </si>
  <si>
    <t>Richiedere ffr per RDA - &gt; compilare RDA</t>
  </si>
  <si>
    <t>RDA ibuttons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</si>
</sst>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d/m/yyyy"/>
    <numFmt numFmtId="165" formatCode="d\ mmm\ yyyy"/>
    <numFmt numFmtId="166" formatCode="d"/>
    <numFmt numFmtId="167" formatCode="d/m/yy;@"/>
  </numFmts>
  <fonts count="17" x14ac:knownFonts="1">
    <font>
      <sz val="11"/>
      <color theme="1"/>
      <name val="Calibri"/>
      <family val="2"/>
      <scheme val="minor"/>
    </font>
    <font>
      <sz val="11"/>
      <name val="Calibri"/>
      <family val="2"/>
      <scheme val="minor"/>
    </font>
    <font>
      <b/>
      <sz val="11"/>
      <color theme="1"/>
      <name val="Calibri"/>
      <family val="2"/>
      <scheme val="minor"/>
    </font>
    <font>
      <sz val="1"/>
      <color theme="1"/>
      <name val="Calibri"/>
      <family val="2"/>
      <scheme val="minor"/>
    </font>
    <font>
      <b/>
      <sz val="18"/>
      <name val="Calibri"/>
      <family val="2"/>
      <scheme val="minor"/>
    </font>
    <font>
      <sz val="11"/>
      <color theme="1"/>
      <name val="Calibri"/>
      <family val="2"/>
      <scheme val="minor"/>
    </font>
    <font>
      <sz val="11"/>
      <color theme="0"/>
      <name val="Calibri"/>
      <family val="2"/>
      <scheme val="minor"/>
    </font>
    <font>
      <b/>
      <sz val="22"/>
      <color theme="1" tint="0.34998626667073579"/>
      <name val="Calibri Light"/>
      <family val="2"/>
      <scheme val="major"/>
    </font>
    <font>
      <sz val="14"/>
      <color theme="1"/>
      <name val="Calibri"/>
      <family val="2"/>
      <scheme val="minor"/>
    </font>
    <font>
      <u/>
      <sz val="11"/>
      <color indexed="12"/>
      <name val="Arial"/>
      <family val="2"/>
    </font>
    <font>
      <sz val="9"/>
      <name val="Calibri"/>
      <family val="2"/>
      <scheme val="minor"/>
    </font>
    <font>
      <b/>
      <sz val="9"/>
      <color theme="0"/>
      <name val="Calibri"/>
      <family val="2"/>
      <scheme val="minor"/>
    </font>
    <font>
      <sz val="8"/>
      <color theme="0"/>
      <name val="Calibri"/>
      <family val="2"/>
      <scheme val="minor"/>
    </font>
    <font>
      <i/>
      <sz val="9"/>
      <color theme="1"/>
      <name val="Calibri"/>
      <family val="2"/>
      <scheme val="minor"/>
    </font>
    <font>
      <sz val="10"/>
      <color theme="1" tint="0.499984740745262"/>
      <name val="Calibri"/>
      <family val="2"/>
      <scheme val="minor"/>
    </font>
    <font>
      <b/>
      <sz val="20"/>
      <color theme="1"/>
      <name val="Calibri"/>
      <family val="2"/>
      <scheme val="minor"/>
    </font>
    <font>
      <sz val="20"/>
      <color theme="1"/>
      <name val="Calibri"/>
      <family val="2"/>
      <scheme val="minor"/>
    </font>
  </fonts>
  <fills count="26">
    <fill>
      <patternFill patternType="none"/>
    </fill>
    <fill>
      <patternFill patternType="gray125"/>
    </fill>
    <fill>
      <patternFill patternType="solid">
        <fgColor rgb="FFFFC0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7030A0"/>
        <bgColor indexed="64"/>
      </patternFill>
    </fill>
    <fill>
      <patternFill patternType="solid">
        <fgColor rgb="FF00B0F0"/>
        <bgColor indexed="64"/>
      </patternFill>
    </fill>
    <fill>
      <patternFill patternType="solid">
        <fgColor theme="5"/>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CD21C5"/>
        <bgColor indexed="64"/>
      </patternFill>
    </fill>
    <fill>
      <patternFill patternType="solid">
        <fgColor rgb="FFFAD7FD"/>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2">
    <xf numFmtId="0" fontId="0" fillId="0" borderId="0"/>
    <xf numFmtId="9" fontId="5" fillId="0" borderId="0" applyFont="0" applyFill="0" applyBorder="0" applyAlignment="0" applyProtection="0"/>
    <xf numFmtId="0" fontId="6" fillId="0" borderId="0"/>
    <xf numFmtId="0" fontId="7" fillId="0" borderId="0" applyNumberFormat="0" applyFill="0" applyBorder="0" applyAlignment="0" applyProtection="0"/>
    <xf numFmtId="0" fontId="8" fillId="0" borderId="0" applyNumberFormat="0" applyFill="0" applyAlignment="0" applyProtection="0"/>
    <xf numFmtId="0" fontId="9" fillId="0" borderId="0" applyNumberFormat="0" applyFill="0" applyBorder="0" applyAlignment="0" applyProtection="0">
      <alignment vertical="top"/>
      <protection locked="0"/>
    </xf>
    <xf numFmtId="0" fontId="8" fillId="0" borderId="0" applyNumberFormat="0" applyFill="0" applyProtection="0">
      <alignment vertical="top"/>
    </xf>
    <xf numFmtId="0" fontId="5" fillId="0" borderId="0" applyNumberFormat="0" applyFill="0" applyProtection="0">
      <alignment horizontal="right" indent="1"/>
    </xf>
    <xf numFmtId="164" fontId="5" fillId="0" borderId="13">
      <alignment horizontal="center" vertical="center"/>
    </xf>
    <xf numFmtId="0" fontId="5" fillId="0" borderId="21" applyFill="0">
      <alignment horizontal="center" vertical="center"/>
    </xf>
    <xf numFmtId="0" fontId="5" fillId="0" borderId="21" applyFill="0">
      <alignment horizontal="left" vertical="center" indent="2"/>
    </xf>
    <xf numFmtId="167" fontId="5" fillId="0" borderId="21" applyFill="0">
      <alignment horizontal="center" vertical="center"/>
    </xf>
  </cellStyleXfs>
  <cellXfs count="119">
    <xf numFmtId="0" fontId="0" fillId="0" borderId="0" xfId="0"/>
    <xf numFmtId="0" fontId="0" fillId="0" borderId="0" xfId="0" applyAlignment="1">
      <alignment horizontal="center" vertical="center"/>
    </xf>
    <xf numFmtId="0" fontId="0" fillId="8" borderId="0" xfId="0" applyFill="1"/>
    <xf numFmtId="0" fontId="0" fillId="8" borderId="0" xfId="0" applyFill="1" applyAlignment="1">
      <alignment horizontal="center" vertical="center"/>
    </xf>
    <xf numFmtId="2" fontId="0" fillId="0" borderId="0" xfId="0" applyNumberFormat="1"/>
    <xf numFmtId="2" fontId="0" fillId="9" borderId="0" xfId="0" applyNumberFormat="1" applyFill="1"/>
    <xf numFmtId="2" fontId="0" fillId="0" borderId="0" xfId="0" applyNumberFormat="1" applyAlignment="1">
      <alignment horizontal="center" vertical="center"/>
    </xf>
    <xf numFmtId="0" fontId="2" fillId="8" borderId="9" xfId="0" applyFont="1" applyFill="1" applyBorder="1" applyAlignment="1">
      <alignment horizontal="center" vertical="center"/>
    </xf>
    <xf numFmtId="0" fontId="2" fillId="8" borderId="10" xfId="0" applyFont="1" applyFill="1" applyBorder="1" applyAlignment="1">
      <alignment horizontal="center" vertical="center"/>
    </xf>
    <xf numFmtId="0" fontId="0" fillId="0" borderId="6" xfId="0" applyBorder="1" applyAlignment="1">
      <alignment horizontal="center" vertical="center"/>
    </xf>
    <xf numFmtId="2" fontId="3" fillId="0" borderId="1" xfId="0" applyNumberFormat="1" applyFont="1" applyBorder="1" applyAlignment="1">
      <alignment horizontal="center" vertical="center"/>
    </xf>
    <xf numFmtId="0" fontId="0" fillId="0" borderId="1" xfId="0" applyBorder="1"/>
    <xf numFmtId="16" fontId="0" fillId="0" borderId="1" xfId="0" applyNumberFormat="1" applyBorder="1"/>
    <xf numFmtId="0" fontId="0" fillId="0" borderId="7" xfId="0" applyBorder="1" applyAlignment="1">
      <alignment wrapText="1"/>
    </xf>
    <xf numFmtId="0" fontId="1" fillId="0" borderId="1" xfId="0" applyFont="1" applyBorder="1"/>
    <xf numFmtId="0" fontId="1" fillId="0" borderId="5" xfId="0" applyFont="1" applyBorder="1"/>
    <xf numFmtId="0" fontId="0" fillId="0" borderId="5" xfId="0" applyBorder="1"/>
    <xf numFmtId="16" fontId="0" fillId="0" borderId="5" xfId="0" applyNumberFormat="1" applyBorder="1"/>
    <xf numFmtId="0" fontId="0" fillId="0" borderId="8" xfId="0" applyBorder="1" applyAlignment="1">
      <alignment wrapText="1"/>
    </xf>
    <xf numFmtId="0" fontId="0" fillId="0" borderId="0" xfId="0" applyAlignment="1">
      <alignment horizontal="left" vertical="center"/>
    </xf>
    <xf numFmtId="0" fontId="6" fillId="0" borderId="0" xfId="2" applyAlignment="1">
      <alignment wrapText="1"/>
    </xf>
    <xf numFmtId="0" fontId="6" fillId="0" borderId="0" xfId="2"/>
    <xf numFmtId="0" fontId="0" fillId="0" borderId="0" xfId="0" applyAlignment="1">
      <alignment horizontal="center"/>
    </xf>
    <xf numFmtId="0" fontId="0" fillId="0" borderId="17" xfId="0" applyBorder="1"/>
    <xf numFmtId="166" fontId="10" fillId="10" borderId="18" xfId="0" applyNumberFormat="1" applyFont="1" applyFill="1" applyBorder="1" applyAlignment="1">
      <alignment horizontal="center" vertical="center"/>
    </xf>
    <xf numFmtId="166" fontId="10" fillId="10" borderId="0" xfId="0" applyNumberFormat="1" applyFont="1" applyFill="1" applyAlignment="1">
      <alignment horizontal="center" vertical="center"/>
    </xf>
    <xf numFmtId="166" fontId="10" fillId="10" borderId="12" xfId="0" applyNumberFormat="1" applyFont="1" applyFill="1" applyBorder="1" applyAlignment="1">
      <alignment horizontal="center" vertical="center"/>
    </xf>
    <xf numFmtId="0" fontId="11" fillId="11" borderId="15" xfId="0" applyFont="1" applyFill="1" applyBorder="1" applyAlignment="1">
      <alignment horizontal="left" vertical="center" indent="1"/>
    </xf>
    <xf numFmtId="0" fontId="11" fillId="11" borderId="15" xfId="0" applyFont="1" applyFill="1" applyBorder="1" applyAlignment="1">
      <alignment horizontal="center" vertical="center" wrapText="1"/>
    </xf>
    <xf numFmtId="0" fontId="12" fillId="12" borderId="19" xfId="0" applyFont="1" applyFill="1" applyBorder="1" applyAlignment="1">
      <alignment horizontal="center" vertical="center" shrinkToFit="1"/>
    </xf>
    <xf numFmtId="0" fontId="0" fillId="0" borderId="20" xfId="0" applyBorder="1" applyAlignment="1">
      <alignment vertical="center"/>
    </xf>
    <xf numFmtId="0" fontId="2" fillId="13" borderId="21" xfId="0" applyFont="1" applyFill="1" applyBorder="1" applyAlignment="1">
      <alignment horizontal="left" vertical="center" indent="1"/>
    </xf>
    <xf numFmtId="9" fontId="1" fillId="13" borderId="21" xfId="1" applyFont="1" applyFill="1" applyBorder="1" applyAlignment="1">
      <alignment horizontal="center" vertical="center"/>
    </xf>
    <xf numFmtId="167" fontId="0" fillId="13" borderId="21" xfId="0" applyNumberFormat="1" applyFill="1" applyBorder="1" applyAlignment="1">
      <alignment horizontal="center" vertical="center"/>
    </xf>
    <xf numFmtId="167" fontId="1" fillId="13" borderId="21" xfId="0" applyNumberFormat="1" applyFont="1" applyFill="1" applyBorder="1" applyAlignment="1">
      <alignment horizontal="center" vertical="center"/>
    </xf>
    <xf numFmtId="0" fontId="1" fillId="0" borderId="21" xfId="0" applyFont="1" applyBorder="1" applyAlignment="1">
      <alignment horizontal="center" vertical="center"/>
    </xf>
    <xf numFmtId="0" fontId="0" fillId="0" borderId="0" xfId="0" applyAlignment="1">
      <alignment vertical="center"/>
    </xf>
    <xf numFmtId="0" fontId="5" fillId="14" borderId="21" xfId="10" applyFill="1">
      <alignment horizontal="left" vertical="center" indent="2"/>
    </xf>
    <xf numFmtId="9" fontId="1" fillId="14" borderId="21" xfId="1" applyFont="1" applyFill="1" applyBorder="1" applyAlignment="1">
      <alignment horizontal="center" vertical="center"/>
    </xf>
    <xf numFmtId="167" fontId="5" fillId="14" borderId="21" xfId="11" applyFill="1">
      <alignment horizontal="center" vertical="center"/>
    </xf>
    <xf numFmtId="0" fontId="0" fillId="0" borderId="20" xfId="0" applyBorder="1" applyAlignment="1">
      <alignment horizontal="right" vertical="center"/>
    </xf>
    <xf numFmtId="0" fontId="2" fillId="15" borderId="21" xfId="0" applyFont="1" applyFill="1" applyBorder="1" applyAlignment="1">
      <alignment horizontal="left" vertical="center" indent="1"/>
    </xf>
    <xf numFmtId="9" fontId="1" fillId="15" borderId="21" xfId="1" applyFont="1" applyFill="1" applyBorder="1" applyAlignment="1">
      <alignment horizontal="center" vertical="center"/>
    </xf>
    <xf numFmtId="167" fontId="0" fillId="15" borderId="21" xfId="0" applyNumberFormat="1" applyFill="1" applyBorder="1" applyAlignment="1">
      <alignment horizontal="center" vertical="center"/>
    </xf>
    <xf numFmtId="167" fontId="1" fillId="15" borderId="21" xfId="0" applyNumberFormat="1" applyFont="1" applyFill="1" applyBorder="1" applyAlignment="1">
      <alignment horizontal="center" vertical="center"/>
    </xf>
    <xf numFmtId="0" fontId="5" fillId="16" borderId="21" xfId="10" applyFill="1">
      <alignment horizontal="left" vertical="center" indent="2"/>
    </xf>
    <xf numFmtId="9" fontId="1" fillId="16" borderId="21" xfId="1" applyFont="1" applyFill="1" applyBorder="1" applyAlignment="1">
      <alignment horizontal="center" vertical="center"/>
    </xf>
    <xf numFmtId="167" fontId="5" fillId="16" borderId="21" xfId="11" applyFill="1">
      <alignment horizontal="center" vertical="center"/>
    </xf>
    <xf numFmtId="0" fontId="2" fillId="17" borderId="21" xfId="0" applyFont="1" applyFill="1" applyBorder="1" applyAlignment="1">
      <alignment horizontal="left" vertical="center" indent="1"/>
    </xf>
    <xf numFmtId="9" fontId="1" fillId="17" borderId="21" xfId="1" applyFont="1" applyFill="1" applyBorder="1" applyAlignment="1">
      <alignment horizontal="center" vertical="center"/>
    </xf>
    <xf numFmtId="167" fontId="0" fillId="17" borderId="21" xfId="0" applyNumberFormat="1" applyFill="1" applyBorder="1" applyAlignment="1">
      <alignment horizontal="center" vertical="center"/>
    </xf>
    <xf numFmtId="167" fontId="1" fillId="17" borderId="21" xfId="0" applyNumberFormat="1" applyFont="1" applyFill="1" applyBorder="1" applyAlignment="1">
      <alignment horizontal="center" vertical="center"/>
    </xf>
    <xf numFmtId="0" fontId="5" fillId="18" borderId="21" xfId="10" applyFill="1">
      <alignment horizontal="left" vertical="center" indent="2"/>
    </xf>
    <xf numFmtId="9" fontId="1" fillId="18" borderId="21" xfId="1" applyFont="1" applyFill="1" applyBorder="1" applyAlignment="1">
      <alignment horizontal="center" vertical="center"/>
    </xf>
    <xf numFmtId="167" fontId="5" fillId="18" borderId="21" xfId="11" applyFill="1">
      <alignment horizontal="center" vertical="center"/>
    </xf>
    <xf numFmtId="0" fontId="2" fillId="19" borderId="21" xfId="0" applyFont="1" applyFill="1" applyBorder="1" applyAlignment="1">
      <alignment horizontal="left" vertical="center" indent="1"/>
    </xf>
    <xf numFmtId="9" fontId="1" fillId="19" borderId="21" xfId="1" applyFont="1" applyFill="1" applyBorder="1" applyAlignment="1">
      <alignment horizontal="center" vertical="center"/>
    </xf>
    <xf numFmtId="167" fontId="0" fillId="19" borderId="21" xfId="0" applyNumberFormat="1" applyFill="1" applyBorder="1" applyAlignment="1">
      <alignment horizontal="center" vertical="center"/>
    </xf>
    <xf numFmtId="167" fontId="1" fillId="19" borderId="21" xfId="0" applyNumberFormat="1" applyFont="1" applyFill="1" applyBorder="1" applyAlignment="1">
      <alignment horizontal="center" vertical="center"/>
    </xf>
    <xf numFmtId="0" fontId="5" fillId="20" borderId="21" xfId="10" applyFill="1">
      <alignment horizontal="left" vertical="center" indent="2"/>
    </xf>
    <xf numFmtId="9" fontId="1" fillId="20" borderId="21" xfId="1" applyFont="1" applyFill="1" applyBorder="1" applyAlignment="1">
      <alignment horizontal="center" vertical="center"/>
    </xf>
    <xf numFmtId="167" fontId="5" fillId="20" borderId="21" xfId="11" applyFill="1">
      <alignment horizontal="center" vertical="center"/>
    </xf>
    <xf numFmtId="0" fontId="5" fillId="0" borderId="21" xfId="10">
      <alignment horizontal="left" vertical="center" indent="2"/>
    </xf>
    <xf numFmtId="9" fontId="1" fillId="0" borderId="21" xfId="1" applyFont="1" applyBorder="1" applyAlignment="1">
      <alignment horizontal="center" vertical="center"/>
    </xf>
    <xf numFmtId="167" fontId="5" fillId="0" borderId="21" xfId="11">
      <alignment horizontal="center" vertical="center"/>
    </xf>
    <xf numFmtId="0" fontId="13" fillId="21" borderId="21" xfId="0" applyFont="1" applyFill="1" applyBorder="1" applyAlignment="1">
      <alignment horizontal="left" vertical="center" indent="1"/>
    </xf>
    <xf numFmtId="9" fontId="1" fillId="21" borderId="21" xfId="1" applyFont="1" applyFill="1" applyBorder="1" applyAlignment="1">
      <alignment horizontal="center" vertical="center"/>
    </xf>
    <xf numFmtId="167" fontId="14" fillId="21" borderId="21" xfId="0" applyNumberFormat="1" applyFont="1" applyFill="1" applyBorder="1" applyAlignment="1">
      <alignment horizontal="left" vertical="center"/>
    </xf>
    <xf numFmtId="167" fontId="1" fillId="21" borderId="21" xfId="0" applyNumberFormat="1" applyFont="1" applyFill="1" applyBorder="1" applyAlignment="1">
      <alignment horizontal="center" vertical="center"/>
    </xf>
    <xf numFmtId="0" fontId="1" fillId="21" borderId="21" xfId="0" applyFont="1" applyFill="1" applyBorder="1" applyAlignment="1">
      <alignment horizontal="center" vertical="center"/>
    </xf>
    <xf numFmtId="0" fontId="0" fillId="21" borderId="20" xfId="0" applyFill="1" applyBorder="1" applyAlignment="1">
      <alignment vertical="center"/>
    </xf>
    <xf numFmtId="0" fontId="0" fillId="0" borderId="0" xfId="0" applyAlignment="1">
      <alignment horizontal="right" vertical="center"/>
    </xf>
    <xf numFmtId="0" fontId="6" fillId="0" borderId="0" xfId="0" applyFont="1" applyAlignment="1">
      <alignment horizontal="center"/>
    </xf>
    <xf numFmtId="0" fontId="5" fillId="22" borderId="21" xfId="10" applyFill="1">
      <alignment horizontal="left" vertical="center" indent="2"/>
    </xf>
    <xf numFmtId="9" fontId="1" fillId="22" borderId="21" xfId="1" applyFont="1" applyFill="1" applyBorder="1" applyAlignment="1">
      <alignment horizontal="center" vertical="center"/>
    </xf>
    <xf numFmtId="167" fontId="5" fillId="22" borderId="21" xfId="11" applyFill="1">
      <alignment horizontal="center" vertical="center"/>
    </xf>
    <xf numFmtId="0" fontId="2" fillId="23" borderId="21" xfId="0" applyFont="1" applyFill="1" applyBorder="1" applyAlignment="1">
      <alignment horizontal="left" vertical="center" indent="1"/>
    </xf>
    <xf numFmtId="9" fontId="1" fillId="23" borderId="21" xfId="1" applyFont="1" applyFill="1" applyBorder="1" applyAlignment="1">
      <alignment horizontal="center" vertical="center"/>
    </xf>
    <xf numFmtId="167" fontId="0" fillId="23" borderId="21" xfId="0" applyNumberFormat="1" applyFill="1" applyBorder="1" applyAlignment="1">
      <alignment horizontal="center" vertical="center"/>
    </xf>
    <xf numFmtId="167" fontId="1" fillId="23" borderId="21" xfId="0" applyNumberFormat="1" applyFont="1" applyFill="1" applyBorder="1" applyAlignment="1">
      <alignment horizontal="center" vertical="center"/>
    </xf>
    <xf numFmtId="0" fontId="2" fillId="24" borderId="21" xfId="0" applyFont="1" applyFill="1" applyBorder="1" applyAlignment="1">
      <alignment horizontal="left" vertical="center" indent="1"/>
    </xf>
    <xf numFmtId="9" fontId="1" fillId="24" borderId="21" xfId="1" applyFont="1" applyFill="1" applyBorder="1" applyAlignment="1">
      <alignment horizontal="center" vertical="center"/>
    </xf>
    <xf numFmtId="167" fontId="0" fillId="24" borderId="21" xfId="0" applyNumberFormat="1" applyFill="1" applyBorder="1" applyAlignment="1">
      <alignment horizontal="center" vertical="center"/>
    </xf>
    <xf numFmtId="167" fontId="1" fillId="24" borderId="21" xfId="0" applyNumberFormat="1" applyFont="1" applyFill="1" applyBorder="1" applyAlignment="1">
      <alignment horizontal="center" vertical="center"/>
    </xf>
    <xf numFmtId="0" fontId="5" fillId="25" borderId="21" xfId="10" applyFill="1">
      <alignment horizontal="left" vertical="center" indent="2"/>
    </xf>
    <xf numFmtId="9" fontId="1" fillId="25" borderId="21" xfId="1" applyFont="1" applyFill="1" applyBorder="1" applyAlignment="1">
      <alignment horizontal="center" vertical="center"/>
    </xf>
    <xf numFmtId="167" fontId="5" fillId="25" borderId="21" xfId="11" applyFill="1">
      <alignment horizontal="center" vertical="center"/>
    </xf>
    <xf numFmtId="1" fontId="5" fillId="0" borderId="0" xfId="8" applyNumberFormat="1" applyBorder="1" applyAlignment="1">
      <alignment vertical="center"/>
    </xf>
    <xf numFmtId="0" fontId="5" fillId="0" borderId="0" xfId="7" applyAlignment="1"/>
    <xf numFmtId="164" fontId="5" fillId="0" borderId="1" xfId="8" applyBorder="1" applyAlignment="1">
      <alignment vertical="center"/>
    </xf>
    <xf numFmtId="1" fontId="5" fillId="0" borderId="1" xfId="8" applyNumberFormat="1" applyBorder="1">
      <alignment horizontal="center" vertical="center"/>
    </xf>
    <xf numFmtId="0" fontId="0" fillId="0" borderId="1" xfId="0" applyBorder="1" applyAlignment="1">
      <alignment horizontal="center" vertical="center"/>
    </xf>
    <xf numFmtId="0" fontId="1" fillId="0" borderId="1" xfId="0" applyFont="1" applyBorder="1" applyAlignment="1">
      <alignment wrapText="1"/>
    </xf>
    <xf numFmtId="0" fontId="2" fillId="9" borderId="10" xfId="0" applyFont="1" applyFill="1" applyBorder="1"/>
    <xf numFmtId="0" fontId="2" fillId="9" borderId="11" xfId="0" applyFont="1" applyFill="1" applyBorder="1"/>
    <xf numFmtId="14" fontId="16" fillId="8" borderId="22" xfId="0" applyNumberFormat="1" applyFont="1" applyFill="1" applyBorder="1" applyAlignment="1">
      <alignment horizontal="center"/>
    </xf>
    <xf numFmtId="14" fontId="16" fillId="8" borderId="23" xfId="0" applyNumberFormat="1" applyFont="1" applyFill="1" applyBorder="1" applyAlignment="1">
      <alignment horizontal="center"/>
    </xf>
    <xf numFmtId="14" fontId="16" fillId="8" borderId="24" xfId="0" applyNumberFormat="1" applyFont="1" applyFill="1" applyBorder="1" applyAlignment="1">
      <alignment horizontal="center"/>
    </xf>
    <xf numFmtId="14" fontId="16" fillId="8" borderId="26" xfId="0" applyNumberFormat="1" applyFont="1" applyFill="1" applyBorder="1" applyAlignment="1">
      <alignment horizontal="center"/>
    </xf>
    <xf numFmtId="14" fontId="16" fillId="8" borderId="25" xfId="0" applyNumberFormat="1" applyFont="1" applyFill="1" applyBorder="1" applyAlignment="1">
      <alignment horizontal="center"/>
    </xf>
    <xf numFmtId="14" fontId="16" fillId="8" borderId="27" xfId="0" applyNumberFormat="1" applyFont="1" applyFill="1" applyBorder="1" applyAlignment="1">
      <alignment horizontal="center"/>
    </xf>
    <xf numFmtId="0" fontId="15" fillId="25" borderId="28" xfId="0" applyFont="1" applyFill="1" applyBorder="1" applyAlignment="1">
      <alignment horizontal="center"/>
    </xf>
    <xf numFmtId="0" fontId="15" fillId="25" borderId="29" xfId="0" applyFont="1" applyFill="1" applyBorder="1" applyAlignment="1">
      <alignment horizont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0" fillId="7" borderId="0" xfId="0" applyFill="1" applyAlignment="1">
      <alignment horizontal="center"/>
    </xf>
    <xf numFmtId="0" fontId="0" fillId="5" borderId="0" xfId="0"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9" borderId="0" xfId="0" applyFill="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25" borderId="0" xfId="0" applyFill="1" applyAlignment="1">
      <alignment horizontal="center"/>
    </xf>
    <xf numFmtId="165" fontId="0" fillId="10" borderId="14" xfId="0" applyNumberFormat="1" applyFill="1" applyBorder="1" applyAlignment="1">
      <alignment horizontal="left" vertical="center" wrapText="1" indent="1"/>
    </xf>
    <xf numFmtId="165" fontId="0" fillId="10" borderId="15" xfId="0" applyNumberFormat="1" applyFill="1" applyBorder="1" applyAlignment="1">
      <alignment horizontal="left" vertical="center" wrapText="1" indent="1"/>
    </xf>
    <xf numFmtId="165" fontId="0" fillId="10" borderId="16" xfId="0" applyNumberFormat="1" applyFill="1" applyBorder="1" applyAlignment="1">
      <alignment horizontal="left" vertical="center" wrapText="1" indent="1"/>
    </xf>
  </cellXfs>
  <cellStyles count="12">
    <cellStyle name="Attività" xfId="10" xr:uid="{B63510B2-7291-47C6-9575-6C576A0B1BBE}"/>
    <cellStyle name="Collegamento ipertestuale 2" xfId="5" xr:uid="{F94D829F-B340-4B62-862C-22F2FDB81BA1}"/>
    <cellStyle name="Data" xfId="11" xr:uid="{D0A61663-439C-44CA-8F19-3F164AFDCD0A}"/>
    <cellStyle name="Inizio progetto" xfId="8" xr:uid="{F6924F4F-D783-4FE3-93DF-9CB3FD1A00BC}"/>
    <cellStyle name="Nome" xfId="9" xr:uid="{239E5676-5F1E-4ED7-B87B-8F98FC280B38}"/>
    <cellStyle name="Normale" xfId="0" builtinId="0"/>
    <cellStyle name="Percentuale" xfId="1" builtinId="5"/>
    <cellStyle name="Titolo 1 2" xfId="4" xr:uid="{A2380D77-9CC4-4509-BDF4-281BFE33307F}"/>
    <cellStyle name="Titolo 2 2" xfId="6" xr:uid="{6406220C-E052-4213-AF81-273F98F311FD}"/>
    <cellStyle name="Titolo 3 2" xfId="7" xr:uid="{5B07797A-04BA-4AAE-89D4-3843840B0705}"/>
    <cellStyle name="Titolo 5" xfId="3" xr:uid="{C8CC6033-4BD6-414C-B766-D0FEB32578E2}"/>
    <cellStyle name="zTestoNascosto" xfId="2" xr:uid="{B508E4F0-56EE-4E86-97AA-953750C19352}"/>
  </cellStyles>
  <dxfs count="15">
    <dxf>
      <fill>
        <patternFill>
          <bgColor theme="0" tint="-0.14996795556505021"/>
        </patternFill>
      </fill>
      <border>
        <left/>
        <right/>
      </border>
    </dxf>
    <dxf>
      <fill>
        <patternFill>
          <bgColor rgb="FF00B050"/>
        </patternFill>
      </fill>
    </dxf>
    <dxf>
      <border>
        <left style="thin">
          <color rgb="FFC00000"/>
        </left>
        <right style="thin">
          <color rgb="FFC00000"/>
        </right>
        <vertical/>
        <horizontal/>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21" formatCode="dd\-mmm"/>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
        <color theme="1"/>
        <name val="Calibri"/>
        <family val="2"/>
        <scheme val="minor"/>
      </font>
      <numFmt numFmtId="2" formatCode="0.0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Light16"/>
  <colors>
    <mruColors>
      <color rgb="FFFAD7FD"/>
      <color rgb="FF53FFA1"/>
      <color rgb="FF9BFFC8"/>
      <color rgb="FFCD21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9</xdr:col>
      <xdr:colOff>569595</xdr:colOff>
      <xdr:row>27</xdr:row>
      <xdr:rowOff>98107</xdr:rowOff>
    </xdr:from>
    <xdr:ext cx="4512902" cy="545727"/>
    <mc:AlternateContent xmlns:mc="http://schemas.openxmlformats.org/markup-compatibility/2006" xmlns:a14="http://schemas.microsoft.com/office/drawing/2010/main">
      <mc:Choice Requires="a14">
        <xdr:sp macro="" textlink="">
          <xdr:nvSpPr>
            <xdr:cNvPr id="2" name="CasellaDiTesto 1">
              <a:extLst>
                <a:ext uri="{FF2B5EF4-FFF2-40B4-BE49-F238E27FC236}">
                  <a16:creationId xmlns:a16="http://schemas.microsoft.com/office/drawing/2014/main" id="{C8627580-8BD6-526E-75B8-0F66AC534917}"/>
                </a:ext>
              </a:extLst>
            </xdr:cNvPr>
            <xdr:cNvSpPr txBox="1"/>
          </xdr:nvSpPr>
          <xdr:spPr>
            <a:xfrm>
              <a:off x="8256270" y="6584632"/>
              <a:ext cx="4512902" cy="545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0" i="1">
                        <a:latin typeface="Cambria Math" panose="02040503050406030204" pitchFamily="18" charset="0"/>
                        <a:ea typeface="Cambria Math" panose="02040503050406030204" pitchFamily="18" charset="0"/>
                      </a:rPr>
                      <m:t>𝑈𝑟𝑔𝑒𝑛𝑧𝑎</m:t>
                    </m:r>
                    <m:r>
                      <a:rPr lang="it-IT" sz="1100" b="0" i="1">
                        <a:latin typeface="Cambria Math" panose="02040503050406030204" pitchFamily="18" charset="0"/>
                        <a:ea typeface="Cambria Math" panose="02040503050406030204" pitchFamily="18" charset="0"/>
                      </a:rPr>
                      <m:t>= 100×</m:t>
                    </m:r>
                    <m:d>
                      <m:dPr>
                        <m:ctrlPr>
                          <a:rPr lang="it-IT" sz="1100" i="1">
                            <a:solidFill>
                              <a:schemeClr val="tx1"/>
                            </a:solidFill>
                            <a:effectLst/>
                            <a:latin typeface="Cambria Math" panose="02040503050406030204" pitchFamily="18" charset="0"/>
                            <a:ea typeface="Cambria Math" panose="02040503050406030204" pitchFamily="18" charset="0"/>
                            <a:cs typeface="+mn-cs"/>
                          </a:rPr>
                        </m:ctrlPr>
                      </m:dPr>
                      <m:e>
                        <m:f>
                          <m:fPr>
                            <m:ctrlPr>
                              <a:rPr lang="it-IT" sz="1100" i="1">
                                <a:solidFill>
                                  <a:schemeClr val="tx1"/>
                                </a:solidFill>
                                <a:effectLst/>
                                <a:latin typeface="Cambria Math" panose="02040503050406030204" pitchFamily="18" charset="0"/>
                                <a:ea typeface="Cambria Math" panose="02040503050406030204" pitchFamily="18" charset="0"/>
                                <a:cs typeface="+mn-cs"/>
                              </a:rPr>
                            </m:ctrlPr>
                          </m:fPr>
                          <m:num>
                            <m:r>
                              <a:rPr lang="it-IT" sz="1100" b="0" i="1">
                                <a:solidFill>
                                  <a:schemeClr val="tx1"/>
                                </a:solidFill>
                                <a:effectLst/>
                                <a:latin typeface="Cambria Math" panose="02040503050406030204" pitchFamily="18" charset="0"/>
                                <a:ea typeface="Cambria Math" panose="02040503050406030204" pitchFamily="18" charset="0"/>
                                <a:cs typeface="+mn-cs"/>
                              </a:rPr>
                              <m:t>𝐿𝑁</m:t>
                            </m:r>
                            <m:d>
                              <m:dPr>
                                <m:ctrlPr>
                                  <a:rPr lang="it-IT" sz="1100" i="1">
                                    <a:solidFill>
                                      <a:schemeClr val="tx1"/>
                                    </a:solidFill>
                                    <a:effectLst/>
                                    <a:latin typeface="Cambria Math" panose="02040503050406030204" pitchFamily="18" charset="0"/>
                                    <a:ea typeface="Cambria Math" panose="02040503050406030204" pitchFamily="18" charset="0"/>
                                    <a:cs typeface="+mn-cs"/>
                                  </a:rPr>
                                </m:ctrlPr>
                              </m:dPr>
                              <m:e>
                                <m:r>
                                  <a:rPr lang="it-IT" sz="1100" b="0" i="1">
                                    <a:solidFill>
                                      <a:schemeClr val="tx1"/>
                                    </a:solidFill>
                                    <a:effectLst/>
                                    <a:latin typeface="Cambria Math" panose="02040503050406030204" pitchFamily="18" charset="0"/>
                                    <a:ea typeface="Cambria Math" panose="02040503050406030204" pitchFamily="18" charset="0"/>
                                    <a:cs typeface="+mn-cs"/>
                                  </a:rPr>
                                  <m:t>1+3,5−</m:t>
                                </m:r>
                                <m:r>
                                  <m:rPr>
                                    <m:nor/>
                                  </m:rPr>
                                  <a:rPr lang="it-IT" sz="1100" i="1">
                                    <a:solidFill>
                                      <a:schemeClr val="tx1"/>
                                    </a:solidFill>
                                    <a:effectLst/>
                                    <a:latin typeface="Cambria Math" panose="02040503050406030204" pitchFamily="18" charset="0"/>
                                    <a:ea typeface="Cambria Math" panose="02040503050406030204" pitchFamily="18" charset="0"/>
                                    <a:cs typeface="+mn-cs"/>
                                  </a:rPr>
                                  <m:t>`</m:t>
                                </m:r>
                                <m:r>
                                  <m:rPr>
                                    <m:nor/>
                                  </m:rPr>
                                  <a:rPr lang="it-IT" sz="1100" b="0" i="1">
                                    <a:solidFill>
                                      <a:schemeClr val="tx1"/>
                                    </a:solidFill>
                                    <a:effectLst/>
                                    <a:latin typeface="Cambria Math" panose="02040503050406030204" pitchFamily="18" charset="0"/>
                                    <a:ea typeface="Cambria Math" panose="02040503050406030204" pitchFamily="18" charset="0"/>
                                    <a:cs typeface="+mn-cs"/>
                                  </a:rPr>
                                  <m:t>′</m:t>
                                </m:r>
                                <m:r>
                                  <m:rPr>
                                    <m:nor/>
                                  </m:rPr>
                                  <a:rPr lang="it-IT" sz="1100" i="1">
                                    <a:solidFill>
                                      <a:schemeClr val="tx1"/>
                                    </a:solidFill>
                                    <a:effectLst/>
                                    <a:latin typeface="Cambria Math" panose="02040503050406030204" pitchFamily="18" charset="0"/>
                                    <a:ea typeface="Cambria Math" panose="02040503050406030204" pitchFamily="18" charset="0"/>
                                    <a:cs typeface="+mn-cs"/>
                                  </a:rPr>
                                  <m:t>Stato</m:t>
                                </m:r>
                                <m:r>
                                  <m:rPr>
                                    <m:nor/>
                                  </m:rPr>
                                  <a:rPr lang="it-IT" sz="1100" i="1">
                                    <a:solidFill>
                                      <a:schemeClr val="tx1"/>
                                    </a:solidFill>
                                    <a:effectLst/>
                                    <a:latin typeface="Cambria Math" panose="02040503050406030204" pitchFamily="18" charset="0"/>
                                    <a:ea typeface="Cambria Math" panose="02040503050406030204" pitchFamily="18" charset="0"/>
                                    <a:cs typeface="+mn-cs"/>
                                  </a:rPr>
                                  <m:t> </m:t>
                                </m:r>
                                <m:r>
                                  <m:rPr>
                                    <m:nor/>
                                  </m:rPr>
                                  <a:rPr lang="it-IT" sz="1100" i="1">
                                    <a:solidFill>
                                      <a:schemeClr val="tx1"/>
                                    </a:solidFill>
                                    <a:effectLst/>
                                    <a:latin typeface="Cambria Math" panose="02040503050406030204" pitchFamily="18" charset="0"/>
                                    <a:ea typeface="Cambria Math" panose="02040503050406030204" pitchFamily="18" charset="0"/>
                                    <a:cs typeface="+mn-cs"/>
                                  </a:rPr>
                                  <m:t>Avanzamento</m:t>
                                </m:r>
                                <m:r>
                                  <m:rPr>
                                    <m:nor/>
                                  </m:rPr>
                                  <a:rPr lang="it-IT" sz="1100" i="1">
                                    <a:solidFill>
                                      <a:schemeClr val="tx1"/>
                                    </a:solidFill>
                                    <a:effectLst/>
                                    <a:latin typeface="Cambria Math" panose="02040503050406030204" pitchFamily="18" charset="0"/>
                                    <a:ea typeface="Cambria Math" panose="02040503050406030204" pitchFamily="18" charset="0"/>
                                    <a:cs typeface="+mn-cs"/>
                                  </a:rPr>
                                  <m:t>′′</m:t>
                                </m:r>
                              </m:e>
                            </m:d>
                          </m:num>
                          <m:den>
                            <m:r>
                              <m:rPr>
                                <m:nor/>
                              </m:rPr>
                              <a:rPr lang="it-IT" sz="1100" b="0" i="1">
                                <a:solidFill>
                                  <a:schemeClr val="tx1"/>
                                </a:solidFill>
                                <a:effectLst/>
                                <a:latin typeface="Cambria Math" panose="02040503050406030204" pitchFamily="18" charset="0"/>
                                <a:ea typeface="Cambria Math" panose="02040503050406030204" pitchFamily="18" charset="0"/>
                                <a:cs typeface="+mn-cs"/>
                              </a:rPr>
                              <m:t>LOG</m:t>
                            </m:r>
                            <m:r>
                              <m:rPr>
                                <m:nor/>
                              </m:rPr>
                              <a:rPr lang="it-IT" sz="1100" b="0" i="1">
                                <a:solidFill>
                                  <a:schemeClr val="tx1"/>
                                </a:solidFill>
                                <a:effectLst/>
                                <a:latin typeface="Cambria Math" panose="02040503050406030204" pitchFamily="18" charset="0"/>
                                <a:ea typeface="Cambria Math" panose="02040503050406030204" pitchFamily="18" charset="0"/>
                                <a:cs typeface="+mn-cs"/>
                              </a:rPr>
                              <m:t>(2+</m:t>
                            </m:r>
                            <m:r>
                              <m:rPr>
                                <m:nor/>
                              </m:rPr>
                              <a:rPr lang="it-IT" sz="1100" i="1">
                                <a:solidFill>
                                  <a:schemeClr val="tx1"/>
                                </a:solidFill>
                                <a:effectLst/>
                                <a:latin typeface="Cambria Math" panose="02040503050406030204" pitchFamily="18" charset="0"/>
                                <a:ea typeface="Cambria Math" panose="02040503050406030204" pitchFamily="18" charset="0"/>
                                <a:cs typeface="+mn-cs"/>
                              </a:rPr>
                              <m:t>GIORNI</m:t>
                            </m:r>
                            <m:d>
                              <m:dPr>
                                <m:ctrlPr>
                                  <a:rPr lang="it-IT" sz="1100" i="1">
                                    <a:solidFill>
                                      <a:schemeClr val="tx1"/>
                                    </a:solidFill>
                                    <a:effectLst/>
                                    <a:latin typeface="Cambria Math" panose="02040503050406030204" pitchFamily="18" charset="0"/>
                                    <a:ea typeface="Cambria Math" panose="02040503050406030204" pitchFamily="18" charset="0"/>
                                    <a:cs typeface="+mn-cs"/>
                                  </a:rPr>
                                </m:ctrlPr>
                              </m:dPr>
                              <m:e>
                                <m:r>
                                  <m:rPr>
                                    <m:nor/>
                                  </m:rPr>
                                  <a:rPr lang="it-IT" sz="1100" i="1">
                                    <a:solidFill>
                                      <a:schemeClr val="tx1"/>
                                    </a:solidFill>
                                    <a:effectLst/>
                                    <a:latin typeface="Cambria Math" panose="02040503050406030204" pitchFamily="18" charset="0"/>
                                    <a:ea typeface="Cambria Math" panose="02040503050406030204" pitchFamily="18" charset="0"/>
                                    <a:cs typeface="+mn-cs"/>
                                  </a:rPr>
                                  <m:t>``</m:t>
                                </m:r>
                                <m:r>
                                  <m:rPr>
                                    <m:nor/>
                                  </m:rPr>
                                  <a:rPr lang="it-IT" sz="1100" i="1">
                                    <a:solidFill>
                                      <a:schemeClr val="tx1"/>
                                    </a:solidFill>
                                    <a:effectLst/>
                                    <a:latin typeface="Cambria Math" panose="02040503050406030204" pitchFamily="18" charset="0"/>
                                    <a:ea typeface="Cambria Math" panose="02040503050406030204" pitchFamily="18" charset="0"/>
                                    <a:cs typeface="+mn-cs"/>
                                  </a:rPr>
                                  <m:t>Data</m:t>
                                </m:r>
                                <m:r>
                                  <m:rPr>
                                    <m:nor/>
                                  </m:rPr>
                                  <a:rPr lang="it-IT" sz="1100" i="1">
                                    <a:solidFill>
                                      <a:schemeClr val="tx1"/>
                                    </a:solidFill>
                                    <a:effectLst/>
                                    <a:latin typeface="Cambria Math" panose="02040503050406030204" pitchFamily="18" charset="0"/>
                                    <a:ea typeface="Cambria Math" panose="02040503050406030204" pitchFamily="18" charset="0"/>
                                    <a:cs typeface="+mn-cs"/>
                                  </a:rPr>
                                  <m:t> </m:t>
                                </m:r>
                                <m:r>
                                  <m:rPr>
                                    <m:nor/>
                                  </m:rPr>
                                  <a:rPr lang="it-IT" sz="1100" i="1">
                                    <a:solidFill>
                                      <a:schemeClr val="tx1"/>
                                    </a:solidFill>
                                    <a:effectLst/>
                                    <a:latin typeface="Cambria Math" panose="02040503050406030204" pitchFamily="18" charset="0"/>
                                    <a:ea typeface="Cambria Math" panose="02040503050406030204" pitchFamily="18" charset="0"/>
                                    <a:cs typeface="+mn-cs"/>
                                  </a:rPr>
                                  <m:t>Scadenza</m:t>
                                </m:r>
                                <m:r>
                                  <m:rPr>
                                    <m:nor/>
                                  </m:rPr>
                                  <a:rPr lang="it-IT" sz="1100" i="1">
                                    <a:solidFill>
                                      <a:schemeClr val="tx1"/>
                                    </a:solidFill>
                                    <a:effectLst/>
                                    <a:latin typeface="Cambria Math" panose="02040503050406030204" pitchFamily="18" charset="0"/>
                                    <a:ea typeface="Cambria Math" panose="02040503050406030204" pitchFamily="18" charset="0"/>
                                    <a:cs typeface="+mn-cs"/>
                                  </a:rPr>
                                  <m:t>′′</m:t>
                                </m:r>
                                <m:r>
                                  <a:rPr lang="it-IT" sz="1100" i="1">
                                    <a:solidFill>
                                      <a:schemeClr val="tx1"/>
                                    </a:solidFill>
                                    <a:effectLst/>
                                    <a:latin typeface="Cambria Math" panose="02040503050406030204" pitchFamily="18" charset="0"/>
                                    <a:ea typeface="Cambria Math" panose="02040503050406030204" pitchFamily="18" charset="0"/>
                                    <a:cs typeface="+mn-cs"/>
                                  </a:rPr>
                                  <m:t>;</m:t>
                                </m:r>
                                <m:r>
                                  <m:rPr>
                                    <m:nor/>
                                  </m:rPr>
                                  <a:rPr lang="it-IT" sz="1100" i="1">
                                    <a:solidFill>
                                      <a:schemeClr val="tx1"/>
                                    </a:solidFill>
                                    <a:effectLst/>
                                    <a:latin typeface="Cambria Math" panose="02040503050406030204" pitchFamily="18" charset="0"/>
                                    <a:ea typeface="Cambria Math" panose="02040503050406030204" pitchFamily="18" charset="0"/>
                                    <a:cs typeface="+mn-cs"/>
                                  </a:rPr>
                                  <m:t>``</m:t>
                                </m:r>
                                <m:r>
                                  <m:rPr>
                                    <m:nor/>
                                  </m:rPr>
                                  <a:rPr lang="it-IT" sz="1100" i="1">
                                    <a:solidFill>
                                      <a:schemeClr val="tx1"/>
                                    </a:solidFill>
                                    <a:effectLst/>
                                    <a:latin typeface="Cambria Math" panose="02040503050406030204" pitchFamily="18" charset="0"/>
                                    <a:ea typeface="Cambria Math" panose="02040503050406030204" pitchFamily="18" charset="0"/>
                                    <a:cs typeface="+mn-cs"/>
                                  </a:rPr>
                                  <m:t>Data</m:t>
                                </m:r>
                                <m:r>
                                  <m:rPr>
                                    <m:nor/>
                                  </m:rPr>
                                  <a:rPr lang="it-IT" sz="1100" i="1">
                                    <a:solidFill>
                                      <a:schemeClr val="tx1"/>
                                    </a:solidFill>
                                    <a:effectLst/>
                                    <a:latin typeface="Cambria Math" panose="02040503050406030204" pitchFamily="18" charset="0"/>
                                    <a:ea typeface="Cambria Math" panose="02040503050406030204" pitchFamily="18" charset="0"/>
                                    <a:cs typeface="+mn-cs"/>
                                  </a:rPr>
                                  <m:t> </m:t>
                                </m:r>
                                <m:r>
                                  <m:rPr>
                                    <m:nor/>
                                  </m:rPr>
                                  <a:rPr lang="it-IT" sz="1100" i="1">
                                    <a:solidFill>
                                      <a:schemeClr val="tx1"/>
                                    </a:solidFill>
                                    <a:effectLst/>
                                    <a:latin typeface="Cambria Math" panose="02040503050406030204" pitchFamily="18" charset="0"/>
                                    <a:ea typeface="Cambria Math" panose="02040503050406030204" pitchFamily="18" charset="0"/>
                                    <a:cs typeface="+mn-cs"/>
                                  </a:rPr>
                                  <m:t>Odierna</m:t>
                                </m:r>
                                <m:r>
                                  <m:rPr>
                                    <m:nor/>
                                  </m:rPr>
                                  <a:rPr lang="it-IT" sz="1100" i="1">
                                    <a:solidFill>
                                      <a:schemeClr val="tx1"/>
                                    </a:solidFill>
                                    <a:effectLst/>
                                    <a:latin typeface="Cambria Math" panose="02040503050406030204" pitchFamily="18" charset="0"/>
                                    <a:ea typeface="Cambria Math" panose="02040503050406030204" pitchFamily="18" charset="0"/>
                                    <a:cs typeface="+mn-cs"/>
                                  </a:rPr>
                                  <m:t>′′</m:t>
                                </m:r>
                              </m:e>
                            </m:d>
                            <m:r>
                              <a:rPr lang="it-IT" sz="1100" b="0" i="1">
                                <a:solidFill>
                                  <a:schemeClr val="tx1"/>
                                </a:solidFill>
                                <a:effectLst/>
                                <a:latin typeface="Cambria Math" panose="02040503050406030204" pitchFamily="18" charset="0"/>
                                <a:ea typeface="Cambria Math" panose="02040503050406030204" pitchFamily="18" charset="0"/>
                                <a:cs typeface="+mn-cs"/>
                              </a:rPr>
                              <m:t>)</m:t>
                            </m:r>
                          </m:den>
                        </m:f>
                      </m:e>
                    </m:d>
                  </m:oMath>
                </m:oMathPara>
              </a14:m>
              <a:endParaRPr lang="it-IT" sz="1100" i="1">
                <a:latin typeface="Cambria Math" panose="02040503050406030204" pitchFamily="18" charset="0"/>
                <a:ea typeface="Cambria Math" panose="02040503050406030204" pitchFamily="18" charset="0"/>
              </a:endParaRPr>
            </a:p>
            <a:p>
              <a:endParaRPr/>
            </a:p>
          </xdr:txBody>
        </xdr:sp>
      </mc:Choice>
      <mc:Fallback xmlns="">
        <xdr:sp macro="" textlink="">
          <xdr:nvSpPr>
            <xdr:cNvPr id="2" name="CasellaDiTesto 1">
              <a:extLst>
                <a:ext uri="{FF2B5EF4-FFF2-40B4-BE49-F238E27FC236}">
                  <a16:creationId xmlns:a16="http://schemas.microsoft.com/office/drawing/2014/main" id="{C8627580-8BD6-526E-75B8-0F66AC534917}"/>
                </a:ext>
              </a:extLst>
            </xdr:cNvPr>
            <xdr:cNvSpPr txBox="1"/>
          </xdr:nvSpPr>
          <xdr:spPr>
            <a:xfrm>
              <a:off x="8256270" y="6584632"/>
              <a:ext cx="4512902" cy="545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latin typeface="Cambria Math" panose="02040503050406030204" pitchFamily="18" charset="0"/>
                  <a:ea typeface="Cambria Math" panose="02040503050406030204" pitchFamily="18" charset="0"/>
                </a:rPr>
                <a:t>𝑈𝑟𝑔𝑒𝑛𝑧𝑎= </a:t>
              </a:r>
              <a:r>
                <a:rPr lang="it-IT" sz="1100" i="0">
                  <a:solidFill>
                    <a:schemeClr val="tx1"/>
                  </a:solidFill>
                  <a:effectLst/>
                  <a:latin typeface="Cambria Math" panose="02040503050406030204" pitchFamily="18" charset="0"/>
                  <a:ea typeface="Cambria Math" panose="02040503050406030204" pitchFamily="18" charset="0"/>
                  <a:cs typeface="+mn-cs"/>
                </a:rPr>
                <a:t>100×(</a:t>
              </a:r>
              <a:r>
                <a:rPr lang="it-IT" sz="1100" b="0" i="0">
                  <a:solidFill>
                    <a:schemeClr val="tx1"/>
                  </a:solidFill>
                  <a:effectLst/>
                  <a:latin typeface="Cambria Math" panose="02040503050406030204" pitchFamily="18" charset="0"/>
                  <a:ea typeface="Cambria Math" panose="02040503050406030204" pitchFamily="18" charset="0"/>
                  <a:cs typeface="+mn-cs"/>
                </a:rPr>
                <a:t>𝐿𝑁(1+3,5−"</a:t>
              </a:r>
              <a:r>
                <a:rPr lang="it-IT" sz="110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i="0">
                  <a:solidFill>
                    <a:schemeClr val="tx1"/>
                  </a:solidFill>
                  <a:effectLst/>
                  <a:latin typeface="Cambria Math" panose="02040503050406030204" pitchFamily="18" charset="0"/>
                  <a:ea typeface="Cambria Math" panose="02040503050406030204" pitchFamily="18" charset="0"/>
                  <a:cs typeface="+mn-cs"/>
                </a:rPr>
                <a:t>Stato Avanzamento′′" )/(</a:t>
              </a:r>
              <a:r>
                <a:rPr lang="it-IT" sz="1100" b="0" i="0">
                  <a:solidFill>
                    <a:schemeClr val="tx1"/>
                  </a:solidFill>
                  <a:effectLst/>
                  <a:latin typeface="Cambria Math" panose="02040503050406030204" pitchFamily="18" charset="0"/>
                  <a:ea typeface="Cambria Math" panose="02040503050406030204" pitchFamily="18" charset="0"/>
                  <a:cs typeface="+mn-cs"/>
                </a:rPr>
                <a:t>"LOG(2+</a:t>
              </a:r>
              <a:r>
                <a:rPr lang="it-IT" sz="1100" i="0">
                  <a:solidFill>
                    <a:schemeClr val="tx1"/>
                  </a:solidFill>
                  <a:effectLst/>
                  <a:latin typeface="Cambria Math" panose="02040503050406030204" pitchFamily="18" charset="0"/>
                  <a:ea typeface="Cambria Math" panose="02040503050406030204" pitchFamily="18" charset="0"/>
                  <a:cs typeface="+mn-cs"/>
                </a:rPr>
                <a:t>GIORNI" ("``Data Scadenza′′" ;"``Data Odierna′′" )</a:t>
              </a:r>
              <a:r>
                <a:rPr lang="it-IT" sz="1100" b="0" i="0">
                  <a:solidFill>
                    <a:schemeClr val="tx1"/>
                  </a:solidFill>
                  <a:effectLst/>
                  <a:latin typeface="Cambria Math" panose="02040503050406030204" pitchFamily="18" charset="0"/>
                  <a:ea typeface="Cambria Math" panose="02040503050406030204" pitchFamily="18" charset="0"/>
                  <a:cs typeface="+mn-cs"/>
                </a:rPr>
                <a:t>)))</a:t>
              </a:r>
              <a:endParaRPr lang="it-IT" sz="1100" i="1">
                <a:latin typeface="Cambria Math" panose="02040503050406030204" pitchFamily="18" charset="0"/>
                <a:ea typeface="Cambria Math" panose="02040503050406030204" pitchFamily="18" charset="0"/>
              </a:endParaRPr>
            </a:p>
            <a:p>
              <a14:m xmlns:a14="http://schemas.microsoft.com/office/drawing/2010/main"/>
            </a:p>
          </xdr:txBody>
        </xdr:sp>
      </mc:Fallback>
    </mc:AlternateContent>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FB0A94-362B-4677-B949-1270CE8F4E38}" name="Tabella2" displayName="Tabella2" ref="D4:J26" totalsRowShown="0" headerRowDxfId="14" dataDxfId="12" headerRowBorderDxfId="13" tableBorderDxfId="11" totalsRowBorderDxfId="10">
  <autoFilter ref="D4:J26" xr:uid="{91FB0A94-362B-4677-B949-1270CE8F4E38}"/>
  <tableColumns count="7">
    <tableColumn id="1" xr3:uid="{CE682DBA-B8BC-4A75-B583-3356DABAC60E}" name="Ordine" dataDxfId="9">
      <calculatedColumnFormula array="1">_xlfn.IFS(E5=LARGE($E$5:$E$26, 4),4,E5=LARGE($E$5:$E$26, 3),3,E5=LARGE($E$5:$E$26, 2),2,E5=LARGE($E$5:$E$26,1),1,E5&lt;LARGE($E$5:$E$26, 4),"",E5="","")</calculatedColumnFormula>
    </tableColumn>
    <tableColumn id="2" xr3:uid="{DA4C0536-47E1-41A9-A028-EAAAA943898E}" name="Urgenza" dataDxfId="8">
      <calculatedColumnFormula>IF(I5="","",100*((LOG(1+3.5-H5))/(0.01*LOG10(2+_xlfn.DAYS(I5,$G$1)))))</calculatedColumnFormula>
    </tableColumn>
    <tableColumn id="3" xr3:uid="{0CEDCF7E-BF8A-4173-AF2F-13A63937D38B}" name="Task" dataDxfId="7"/>
    <tableColumn id="4" xr3:uid="{829AB050-41D4-46D2-BD76-E63EA82EBA36}" name="Dettagli" dataDxfId="6"/>
    <tableColumn id="5" xr3:uid="{CB7E0010-D268-419A-AF3E-134D714A56BA}" name="Stato" dataDxfId="5"/>
    <tableColumn id="6" xr3:uid="{C486618E-6109-43BE-91B9-DCD55B3502BF}" name="Scadenza" dataDxfId="4"/>
    <tableColumn id="7" xr3:uid="{1E882677-2CAD-40C7-A0F5-1368B786422F}" name="Note" dataDxfId="3"/>
  </tableColumns>
  <tableStyleInfo name="TableStyleLight1"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64C3-EDF4-4C22-964D-741766E0D0A4}">
  <dimension ref="B1:R48"/>
  <sheetViews>
    <sheetView tabSelected="1" workbookViewId="0">
      <selection activeCell="C39" sqref="C39:F39"/>
    </sheetView>
  </sheetViews>
  <sheetFormatPr defaultRowHeight="14.4" x14ac:dyDescent="0.3"/>
  <cols>
    <col min="3" max="3" width="10.109375" bestFit="1" customWidth="1"/>
    <col min="4" max="4" width="11.6640625" style="1" bestFit="1" customWidth="1"/>
    <col min="5" max="5" width="12.88671875" style="1" bestFit="1" customWidth="1"/>
    <col min="6" max="6" width="33.6640625" customWidth="1"/>
    <col min="7" max="7" width="12.109375" bestFit="1" customWidth="1"/>
    <col min="8" max="8" width="10.88671875" customWidth="1"/>
    <col min="9" max="9" width="11.33203125" customWidth="1"/>
    <col min="10" max="10" width="79.6640625" customWidth="1"/>
    <col min="13" max="13" width="10.5546875" bestFit="1" customWidth="1"/>
  </cols>
  <sheetData>
    <row r="1" spans="2:18" x14ac:dyDescent="0.3">
      <c r="F1" s="101" t="s">
        <v>0</v>
      </c>
      <c r="G1" s="95">
        <f ca="1">TODAY()</f>
        <v>45768</v>
      </c>
      <c r="H1" s="96"/>
      <c r="I1" s="97"/>
      <c r="K1" s="2"/>
    </row>
    <row r="2" spans="2:18" ht="15" thickBot="1" x14ac:dyDescent="0.35">
      <c r="B2" s="2"/>
      <c r="C2" s="2"/>
      <c r="D2" s="3"/>
      <c r="E2" s="3"/>
      <c r="F2" s="102"/>
      <c r="G2" s="98"/>
      <c r="H2" s="99"/>
      <c r="I2" s="100"/>
      <c r="J2" s="2"/>
      <c r="K2" s="2"/>
    </row>
    <row r="3" spans="2:18" ht="24" thickBot="1" x14ac:dyDescent="0.35">
      <c r="B3" s="2"/>
      <c r="C3" s="2"/>
      <c r="D3" s="103" t="s">
        <v>1</v>
      </c>
      <c r="E3" s="104"/>
      <c r="F3" s="104"/>
      <c r="G3" s="104"/>
      <c r="H3" s="104"/>
      <c r="I3" s="104"/>
      <c r="J3" s="105"/>
      <c r="K3" s="2"/>
    </row>
    <row r="4" spans="2:18" x14ac:dyDescent="0.3">
      <c r="B4" s="2"/>
      <c r="C4" s="2"/>
      <c r="D4" s="7" t="s">
        <v>2</v>
      </c>
      <c r="E4" s="8" t="s">
        <v>3</v>
      </c>
      <c r="F4" s="93" t="s">
        <v>4</v>
      </c>
      <c r="G4" s="93" t="s">
        <v>5</v>
      </c>
      <c r="H4" s="93" t="s">
        <v>6</v>
      </c>
      <c r="I4" s="93" t="s">
        <v>7</v>
      </c>
      <c r="J4" s="94" t="s">
        <v>8</v>
      </c>
      <c r="K4" s="2"/>
      <c r="M4" s="4"/>
    </row>
    <row r="5" spans="2:18" ht="15" customHeight="1" x14ac:dyDescent="0.3">
      <c r="B5" s="2"/>
      <c r="C5" s="108" t="s">
        <v>9</v>
      </c>
      <c r="D5" s="9" t="str" cm="1">
        <f t="array" aca="1" ref="D5" ca="1">_xlfn.IFS(E5=LARGE($E$5:$E$26, 4),4,E5=LARGE($E$5:$E$26, 3),3,E5=LARGE($E$5:$E$26, 2),2,E5=LARGE($E$5:$E$26,1),1,E5&lt;LARGE($E$5:$E$26, 4),"",E5="","")</f>
        <v/>
      </c>
      <c r="E5" s="10" t="str">
        <f t="shared" ref="E5:E26" si="0">IF(I5="","",100*((LOG(1+3.5-H5))/(0.01*LOG10(2+_xlfn.DAYS(I5,$G$1)))))</f>
        <v/>
      </c>
      <c r="F5" s="14" t="s">
        <v>10</v>
      </c>
      <c r="G5" s="11"/>
      <c r="H5" s="11">
        <v>0</v>
      </c>
      <c r="I5" s="12"/>
      <c r="J5" s="13" t="s">
        <v>11</v>
      </c>
      <c r="K5" s="2"/>
      <c r="M5" s="4"/>
      <c r="R5" s="4" t="str">
        <f t="shared" ref="R5:R26" si="1">E5</f>
        <v/>
      </c>
    </row>
    <row r="6" spans="2:18" x14ac:dyDescent="0.3">
      <c r="B6" s="2"/>
      <c r="C6" s="108"/>
      <c r="D6" s="9" t="str" cm="1">
        <f t="array" aca="1" ref="D6" ca="1">_xlfn.IFS(E6=LARGE($E$5:$E$26, 4),4,E6=LARGE($E$5:$E$26, 3),3,E6=LARGE($E$5:$E$26, 2),2,E6=LARGE($E$5:$E$26,1),1,E6&lt;LARGE($E$5:$E$26, 4),"",E6="","")</f>
        <v/>
      </c>
      <c r="E6" s="10" t="str">
        <f t="shared" si="0"/>
        <v/>
      </c>
      <c r="F6" s="14" t="s">
        <v>12</v>
      </c>
      <c r="G6" s="14"/>
      <c r="H6" s="11">
        <v>3</v>
      </c>
      <c r="I6" s="12"/>
      <c r="J6" s="13" t="s">
        <v>13</v>
      </c>
      <c r="K6" s="2"/>
      <c r="M6" s="4"/>
      <c r="R6" s="4" t="str">
        <f t="shared" si="1"/>
        <v/>
      </c>
    </row>
    <row r="7" spans="2:18" x14ac:dyDescent="0.3">
      <c r="B7" s="2"/>
      <c r="C7" s="108"/>
      <c r="D7" s="9" t="str" cm="1">
        <f t="array" aca="1" ref="D7" ca="1">_xlfn.IFS(E7=LARGE($E$5:$E$26, 4),4,E7=LARGE($E$5:$E$26, 3),3,E7=LARGE($E$5:$E$26, 2),2,E7=LARGE($E$5:$E$26,1),1,E7&lt;LARGE($E$5:$E$26, 4),"",E7="","")</f>
        <v/>
      </c>
      <c r="E7" s="10" t="str">
        <f t="shared" si="0"/>
        <v/>
      </c>
      <c r="F7" s="14" t="s">
        <v>14</v>
      </c>
      <c r="G7" s="14"/>
      <c r="H7" s="11">
        <v>3</v>
      </c>
      <c r="I7" s="12"/>
      <c r="J7" s="13" t="s">
        <v>15</v>
      </c>
      <c r="K7" s="2"/>
      <c r="M7" s="4"/>
      <c r="R7" s="4"/>
    </row>
    <row r="8" spans="2:18" x14ac:dyDescent="0.3">
      <c r="B8" s="2"/>
      <c r="C8" s="109" t="s">
        <v>16</v>
      </c>
      <c r="D8" s="9" t="str" cm="1">
        <f t="array" aca="1" ref="D8" ca="1">_xlfn.IFS(E8=LARGE($E$5:$E$26, 4),4,E8=LARGE($E$5:$E$26, 3),3,E8=LARGE($E$5:$E$26, 2),2,E8=LARGE($E$5:$E$26,1),1,E8&lt;LARGE($E$5:$E$26, 4),"",E8="","")</f>
        <v/>
      </c>
      <c r="E8" s="10">
        <f t="shared" ca="1" si="0"/>
        <v>3821.2291515335173</v>
      </c>
      <c r="F8" s="14" t="s">
        <v>17</v>
      </c>
      <c r="G8" s="14" t="s">
        <v>18</v>
      </c>
      <c r="H8" s="11">
        <v>2</v>
      </c>
      <c r="I8" s="12">
        <v>45777</v>
      </c>
      <c r="J8" s="13" t="s">
        <v>19</v>
      </c>
      <c r="K8" s="2"/>
      <c r="M8" s="4"/>
      <c r="R8" s="4">
        <f t="shared" ca="1" si="1"/>
        <v>3821.2291515335173</v>
      </c>
    </row>
    <row r="9" spans="2:18" x14ac:dyDescent="0.3">
      <c r="B9" s="2"/>
      <c r="C9" s="109"/>
      <c r="D9" s="9" t="str" cm="1">
        <f t="array" aca="1" ref="D9" ca="1">_xlfn.IFS(E9=LARGE($E$5:$E$26, 4),4,E9=LARGE($E$5:$E$26, 3),3,E9=LARGE($E$5:$E$26, 2),2,E9=LARGE($E$5:$E$26,1),1,E9&lt;LARGE($E$5:$E$26, 4),"",E9="","")</f>
        <v/>
      </c>
      <c r="E9" s="10" t="str">
        <f t="shared" si="0"/>
        <v/>
      </c>
      <c r="F9" s="14" t="s">
        <v>20</v>
      </c>
      <c r="G9" s="14"/>
      <c r="H9" s="11">
        <v>1</v>
      </c>
      <c r="I9" s="12"/>
      <c r="J9" s="13" t="s">
        <v>21</v>
      </c>
      <c r="K9" s="2"/>
      <c r="M9" s="4"/>
      <c r="R9" s="4" t="str">
        <f t="shared" si="1"/>
        <v/>
      </c>
    </row>
    <row r="10" spans="2:18" x14ac:dyDescent="0.3">
      <c r="B10" s="2"/>
      <c r="C10" s="109"/>
      <c r="D10" s="9" t="str" cm="1">
        <f t="array" aca="1" ref="D10" ca="1">_xlfn.IFS(E10=LARGE($E$5:$E$26, 4),4,E10=LARGE($E$5:$E$26, 3),3,E10=LARGE($E$5:$E$26, 2),2,E10=LARGE($E$5:$E$26,1),1,E10&lt;LARGE($E$5:$E$26, 4),"",E10="","")</f>
        <v/>
      </c>
      <c r="E10" s="10" t="str">
        <f t="shared" si="0"/>
        <v/>
      </c>
      <c r="F10" s="14" t="s">
        <v>22</v>
      </c>
      <c r="G10" s="14"/>
      <c r="H10" s="11">
        <v>3</v>
      </c>
      <c r="I10" s="12"/>
      <c r="J10" s="13" t="s">
        <v>23</v>
      </c>
      <c r="K10" s="2"/>
      <c r="M10" s="4"/>
      <c r="R10" s="4" t="str">
        <f t="shared" si="1"/>
        <v/>
      </c>
    </row>
    <row r="11" spans="2:18" x14ac:dyDescent="0.3">
      <c r="B11" s="2"/>
      <c r="C11" s="110" t="s">
        <v>24</v>
      </c>
      <c r="D11" s="9" t="str" cm="1">
        <f t="array" aca="1" ref="D11" ca="1">_xlfn.IFS(E11=LARGE($E$5:$E$26, 4),4,E11=LARGE($E$5:$E$26, 3),3,E11=LARGE($E$5:$E$26, 2),2,E11=LARGE($E$5:$E$26,1),1,E11&lt;LARGE($E$5:$E$26, 4),"",E11="","")</f>
        <v/>
      </c>
      <c r="E11" s="10" t="str">
        <f>IF(I11="","",100*((LOG(1+3.5-H11))/(0.01*LOG10(2+_xlfn.DAYS(I11,$G$1)))))</f>
        <v/>
      </c>
      <c r="F11" s="14" t="s">
        <v>25</v>
      </c>
      <c r="G11" s="14"/>
      <c r="H11" s="11">
        <v>3</v>
      </c>
      <c r="I11" s="12"/>
      <c r="J11" s="13" t="s">
        <v>86</v>
      </c>
      <c r="K11" s="2"/>
      <c r="M11" s="4"/>
      <c r="R11" s="4" t="str">
        <f t="shared" si="1"/>
        <v/>
      </c>
    </row>
    <row r="12" spans="2:18" x14ac:dyDescent="0.3">
      <c r="B12" s="2"/>
      <c r="C12" s="110"/>
      <c r="D12" s="9" t="str" cm="1">
        <f t="array" aca="1" ref="D12" ca="1">_xlfn.IFS(E12=LARGE($E$5:$E$26, 4),4,E12=LARGE($E$5:$E$26, 3),3,E12=LARGE($E$5:$E$26, 2),2,E12=LARGE($E$5:$E$26,1),1,E12&lt;LARGE($E$5:$E$26, 4),"",E12="","")</f>
        <v/>
      </c>
      <c r="E12" s="10" t="str">
        <f t="shared" si="0"/>
        <v/>
      </c>
      <c r="F12" s="14"/>
      <c r="G12" s="14"/>
      <c r="H12" s="11"/>
      <c r="I12" s="12"/>
      <c r="J12" s="13" t="s">
        <v>87</v>
      </c>
      <c r="K12" s="2"/>
      <c r="M12" s="4"/>
      <c r="R12" s="4"/>
    </row>
    <row r="13" spans="2:18" x14ac:dyDescent="0.3">
      <c r="B13" s="2"/>
      <c r="C13" s="110"/>
      <c r="D13" s="9" t="str" cm="1">
        <f t="array" aca="1" ref="D13" ca="1">_xlfn.IFS(E13=LARGE($E$5:$E$26, 4),4,E13=LARGE($E$5:$E$26, 3),3,E13=LARGE($E$5:$E$26, 2),2,E13=LARGE($E$5:$E$26,1),1,E13&lt;LARGE($E$5:$E$26, 4),"",E13="","")</f>
        <v/>
      </c>
      <c r="E13" s="10">
        <f t="shared" ca="1" si="0"/>
        <v>3868.5280723454161</v>
      </c>
      <c r="F13" s="14" t="s">
        <v>26</v>
      </c>
      <c r="G13" s="14"/>
      <c r="H13" s="11">
        <v>2.5</v>
      </c>
      <c r="I13" s="12">
        <v>45772</v>
      </c>
      <c r="J13" s="13" t="s">
        <v>88</v>
      </c>
      <c r="K13" s="2"/>
      <c r="M13" s="4"/>
      <c r="R13" s="4">
        <f t="shared" ca="1" si="1"/>
        <v>3868.5280723454161</v>
      </c>
    </row>
    <row r="14" spans="2:18" x14ac:dyDescent="0.3">
      <c r="B14" s="2"/>
      <c r="C14" s="110"/>
      <c r="D14" s="9" t="str" cm="1">
        <f t="array" aca="1" ref="D14" ca="1">_xlfn.IFS(E14=LARGE($E$5:$E$26, 4),4,E14=LARGE($E$5:$E$26, 3),3,E14=LARGE($E$5:$E$26, 2),2,E14=LARGE($E$5:$E$26,1),1,E14&lt;LARGE($E$5:$E$26, 4),"",E14="","")</f>
        <v/>
      </c>
      <c r="E14" s="10" t="str">
        <f t="shared" si="0"/>
        <v/>
      </c>
      <c r="F14" s="14" t="s">
        <v>27</v>
      </c>
      <c r="G14" s="14"/>
      <c r="H14" s="11">
        <v>3</v>
      </c>
      <c r="I14" s="12"/>
      <c r="J14" s="13" t="s">
        <v>28</v>
      </c>
      <c r="K14" s="2"/>
      <c r="M14" s="4"/>
      <c r="R14" s="4" t="str">
        <f t="shared" si="1"/>
        <v/>
      </c>
    </row>
    <row r="15" spans="2:18" x14ac:dyDescent="0.3">
      <c r="B15" s="2"/>
      <c r="C15" s="107" t="s">
        <v>29</v>
      </c>
      <c r="D15" s="9" t="str" cm="1">
        <f t="array" aca="1" ref="D15" ca="1">_xlfn.IFS(E15=LARGE($E$5:$E$26, 4),4,E15=LARGE($E$5:$E$26, 3),3,E15=LARGE($E$5:$E$26, 2),2,E15=LARGE($E$5:$E$26,1),1,E15&lt;LARGE($E$5:$E$26, 4),"",E15="","")</f>
        <v/>
      </c>
      <c r="E15" s="10" t="str">
        <f t="shared" si="0"/>
        <v/>
      </c>
      <c r="F15" s="14"/>
      <c r="G15" s="14"/>
      <c r="H15" s="11"/>
      <c r="I15" s="12"/>
      <c r="J15" s="13"/>
      <c r="K15" s="2"/>
      <c r="M15" s="4"/>
      <c r="R15" s="4" t="str">
        <f t="shared" si="1"/>
        <v/>
      </c>
    </row>
    <row r="16" spans="2:18" x14ac:dyDescent="0.3">
      <c r="B16" s="2"/>
      <c r="C16" s="107"/>
      <c r="D16" s="9" t="str" cm="1">
        <f t="array" aca="1" ref="D16" ca="1">_xlfn.IFS(E16=LARGE($E$5:$E$26, 4),4,E16=LARGE($E$5:$E$26, 3),3,E16=LARGE($E$5:$E$26, 2),2,E16=LARGE($E$5:$E$26,1),1,E16&lt;LARGE($E$5:$E$26, 4),"",E16="","")</f>
        <v/>
      </c>
      <c r="E16" s="10">
        <f t="shared" ca="1" si="0"/>
        <v>4616.4298056362786</v>
      </c>
      <c r="F16" s="14" t="s">
        <v>30</v>
      </c>
      <c r="G16" s="11"/>
      <c r="H16" s="11">
        <v>0</v>
      </c>
      <c r="I16" s="12">
        <v>45792</v>
      </c>
      <c r="J16" s="13" t="s">
        <v>31</v>
      </c>
      <c r="K16" s="2"/>
      <c r="M16" s="4"/>
      <c r="R16" s="5">
        <f t="shared" ca="1" si="1"/>
        <v>4616.4298056362786</v>
      </c>
    </row>
    <row r="17" spans="2:18" x14ac:dyDescent="0.3">
      <c r="B17" s="2"/>
      <c r="C17" s="111" t="s">
        <v>32</v>
      </c>
      <c r="D17" s="9" t="str" cm="1">
        <f t="array" aca="1" ref="D17" ca="1">_xlfn.IFS(E17=LARGE($E$5:$E$26, 4),4,E17=LARGE($E$5:$E$26, 3),3,E17=LARGE($E$5:$E$26, 2),2,E17=LARGE($E$5:$E$26,1),1,E17&lt;LARGE($E$5:$E$26, 4),"",E17="","")</f>
        <v/>
      </c>
      <c r="E17" s="10" t="str">
        <f t="shared" si="0"/>
        <v/>
      </c>
      <c r="F17" s="13" t="s">
        <v>33</v>
      </c>
      <c r="G17" s="11"/>
      <c r="H17" s="11">
        <v>3</v>
      </c>
      <c r="I17" s="12"/>
      <c r="J17" s="13" t="s">
        <v>34</v>
      </c>
      <c r="K17" s="2"/>
      <c r="M17" s="4"/>
      <c r="R17" s="4" t="str">
        <f t="shared" si="1"/>
        <v/>
      </c>
    </row>
    <row r="18" spans="2:18" x14ac:dyDescent="0.3">
      <c r="B18" s="2"/>
      <c r="C18" s="111"/>
      <c r="D18" s="9" cm="1">
        <f t="array" aca="1" ref="D18" ca="1">_xlfn.IFS(E18=LARGE($E$5:$E$26, 4),4,E18=LARGE($E$5:$E$26, 3),3,E18=LARGE($E$5:$E$26, 2),2,E18=LARGE($E$5:$E$26,1),1,E18&lt;LARGE($E$5:$E$26, 4),"",E18="","")</f>
        <v>2</v>
      </c>
      <c r="E18" s="10">
        <f ca="1">IF(I18="","",100*((LOG(1+3.5-H18))/(0.01*LOG10(2+_xlfn.DAYS(I18,$G$1)))))</f>
        <v>9345.3583089857766</v>
      </c>
      <c r="F18" s="92" t="s">
        <v>92</v>
      </c>
      <c r="G18" s="11"/>
      <c r="H18" s="11">
        <v>0</v>
      </c>
      <c r="I18" s="12">
        <v>45771</v>
      </c>
      <c r="J18" s="13" t="s">
        <v>91</v>
      </c>
      <c r="K18" s="2"/>
      <c r="M18" s="4"/>
      <c r="R18" s="4"/>
    </row>
    <row r="19" spans="2:18" x14ac:dyDescent="0.3">
      <c r="B19" s="2"/>
      <c r="C19" s="111"/>
      <c r="D19" s="9" t="str" cm="1">
        <f t="array" aca="1" ref="D19" ca="1">_xlfn.IFS(E19=LARGE($E$5:$E$26, 4),4,E19=LARGE($E$5:$E$26, 3),3,E19=LARGE($E$5:$E$26, 2),2,E19=LARGE($E$5:$E$26,1),1,E19&lt;LARGE($E$5:$E$26, 4),"",E19="","")</f>
        <v/>
      </c>
      <c r="E19" s="10">
        <f t="shared" ca="1" si="0"/>
        <v>2812.3498526860212</v>
      </c>
      <c r="F19" s="92" t="s">
        <v>35</v>
      </c>
      <c r="G19" s="11"/>
      <c r="H19" s="11">
        <v>2</v>
      </c>
      <c r="I19" s="12">
        <v>45792</v>
      </c>
      <c r="J19" s="13" t="s">
        <v>36</v>
      </c>
      <c r="K19" s="2"/>
      <c r="M19" s="4"/>
      <c r="R19" s="4"/>
    </row>
    <row r="20" spans="2:18" ht="15" thickBot="1" x14ac:dyDescent="0.35">
      <c r="B20" s="2"/>
      <c r="C20" s="111"/>
      <c r="D20" s="9" cm="1">
        <f t="array" aca="1" ref="D20" ca="1">_xlfn.IFS(E20=LARGE($E$5:$E$26, 4),4,E20=LARGE($E$5:$E$26, 3),3,E20=LARGE($E$5:$E$26, 2),2,E20=LARGE($E$5:$E$26,1),1,E20&lt;LARGE($E$5:$E$26, 4),"",E20="","")</f>
        <v>1</v>
      </c>
      <c r="E20" s="10">
        <f t="shared" ca="1" si="0"/>
        <v>11403.139955899649</v>
      </c>
      <c r="F20" s="14" t="s">
        <v>37</v>
      </c>
      <c r="G20" s="11"/>
      <c r="H20" s="16">
        <v>1</v>
      </c>
      <c r="I20" s="17">
        <v>45769</v>
      </c>
      <c r="J20" s="13" t="s">
        <v>84</v>
      </c>
      <c r="K20" s="2"/>
      <c r="M20" s="4"/>
      <c r="R20" s="4">
        <f t="shared" ca="1" si="1"/>
        <v>11403.139955899649</v>
      </c>
    </row>
    <row r="21" spans="2:18" x14ac:dyDescent="0.3">
      <c r="B21" s="2"/>
      <c r="C21" s="111"/>
      <c r="D21" s="9" cm="1">
        <f t="array" aca="1" ref="D21" ca="1">_xlfn.IFS(E21=LARGE($E$5:$E$26, 4),4,E21=LARGE($E$5:$E$26, 3),3,E21=LARGE($E$5:$E$26, 2),2,E21=LARGE($E$5:$E$26,1),1,E21&lt;LARGE($E$5:$E$26, 4),"",E21="","")</f>
        <v>4</v>
      </c>
      <c r="E21" s="10">
        <f t="shared" ca="1" si="0"/>
        <v>5224.427366393611</v>
      </c>
      <c r="F21" s="14" t="s">
        <v>38</v>
      </c>
      <c r="G21" s="11"/>
      <c r="H21" s="11">
        <v>1</v>
      </c>
      <c r="I21" s="12">
        <v>45777</v>
      </c>
      <c r="J21" s="13" t="s">
        <v>89</v>
      </c>
      <c r="K21" s="2"/>
      <c r="M21" s="4"/>
      <c r="R21" s="4">
        <f t="shared" ca="1" si="1"/>
        <v>5224.427366393611</v>
      </c>
    </row>
    <row r="22" spans="2:18" x14ac:dyDescent="0.3">
      <c r="B22" s="2"/>
      <c r="C22" s="106" t="s">
        <v>39</v>
      </c>
      <c r="D22" s="9" t="str" cm="1">
        <f t="array" aca="1" ref="D22" ca="1">_xlfn.IFS(E22=LARGE($E$5:$E$26, 4),4,E22=LARGE($E$5:$E$26, 3),3,E22=LARGE($E$5:$E$26, 2),2,E22=LARGE($E$5:$E$26,1),1,E22&lt;LARGE($E$5:$E$26, 4),"",E22="","")</f>
        <v/>
      </c>
      <c r="E22" s="10" t="str">
        <f t="shared" si="0"/>
        <v/>
      </c>
      <c r="F22" s="14"/>
      <c r="G22" s="11"/>
      <c r="H22" s="11"/>
      <c r="I22" s="12"/>
      <c r="J22" s="13"/>
      <c r="K22" s="2"/>
      <c r="M22" s="4"/>
      <c r="R22" s="4" t="str">
        <f t="shared" si="1"/>
        <v/>
      </c>
    </row>
    <row r="23" spans="2:18" ht="15" customHeight="1" x14ac:dyDescent="0.3">
      <c r="B23" s="2"/>
      <c r="C23" s="106"/>
      <c r="D23" s="9" t="str" cm="1">
        <f t="array" aca="1" ref="D23" ca="1">_xlfn.IFS(E23=LARGE($E$5:$E$26, 4),4,E23=LARGE($E$5:$E$26, 3),3,E23=LARGE($E$5:$E$26, 2),2,E23=LARGE($E$5:$E$26,1),1,E23&lt;LARGE($E$5:$E$26, 4),"",E23="","")</f>
        <v/>
      </c>
      <c r="E23" s="10" t="str">
        <f t="shared" si="0"/>
        <v/>
      </c>
      <c r="F23" s="14" t="s">
        <v>40</v>
      </c>
      <c r="G23" s="11"/>
      <c r="H23" s="11">
        <v>3</v>
      </c>
      <c r="I23" s="12"/>
      <c r="J23" s="13" t="s">
        <v>85</v>
      </c>
      <c r="K23" s="2"/>
      <c r="M23" s="4"/>
      <c r="R23" s="4" t="str">
        <f t="shared" si="1"/>
        <v/>
      </c>
    </row>
    <row r="24" spans="2:18" ht="15" customHeight="1" x14ac:dyDescent="0.3">
      <c r="B24" s="2"/>
      <c r="C24" s="106"/>
      <c r="D24" s="9" t="str" cm="1">
        <f t="array" aca="1" ref="D24" ca="1">_xlfn.IFS(E24=LARGE($E$5:$E$26, 4),4,E24=LARGE($E$5:$E$26, 3),3,E24=LARGE($E$5:$E$26, 2),2,E24=LARGE($E$5:$E$26,1),1,E24&lt;LARGE($E$5:$E$26, 4),"",E24="","")</f>
        <v/>
      </c>
      <c r="E24" s="10" t="str">
        <f t="shared" si="0"/>
        <v/>
      </c>
      <c r="F24" s="14" t="s">
        <v>41</v>
      </c>
      <c r="G24" s="13"/>
      <c r="H24" s="11">
        <v>3</v>
      </c>
      <c r="I24" s="12"/>
      <c r="J24" s="13" t="s">
        <v>42</v>
      </c>
      <c r="K24" s="2"/>
      <c r="M24" s="4"/>
      <c r="R24" s="4" t="str">
        <f t="shared" si="1"/>
        <v/>
      </c>
    </row>
    <row r="25" spans="2:18" ht="15" customHeight="1" x14ac:dyDescent="0.3">
      <c r="B25" s="2"/>
      <c r="C25" s="106"/>
      <c r="D25" s="9" cm="1">
        <f t="array" aca="1" ref="D25" ca="1">_xlfn.IFS(E25=LARGE($E$5:$E$26, 4),4,E25=LARGE($E$5:$E$26, 3),3,E25=LARGE($E$5:$E$26, 2),2,E25=LARGE($E$5:$E$26,1),1,E25&lt;LARGE($E$5:$E$26, 4),"",E25="","")</f>
        <v>3</v>
      </c>
      <c r="E25" s="10">
        <f t="shared" ca="1" si="0"/>
        <v>6272.4899366476457</v>
      </c>
      <c r="F25" s="14" t="s">
        <v>43</v>
      </c>
      <c r="G25" s="11"/>
      <c r="H25" s="11">
        <v>0</v>
      </c>
      <c r="I25" s="12">
        <v>45777</v>
      </c>
      <c r="J25" s="13" t="s">
        <v>90</v>
      </c>
      <c r="K25" s="2"/>
      <c r="M25" s="4"/>
      <c r="R25" s="4">
        <f t="shared" ca="1" si="1"/>
        <v>6272.4899366476457</v>
      </c>
    </row>
    <row r="26" spans="2:18" ht="15" thickBot="1" x14ac:dyDescent="0.35">
      <c r="B26" s="2"/>
      <c r="C26" s="106"/>
      <c r="D26" s="9" t="str" cm="1">
        <f t="array" aca="1" ref="D26" ca="1">_xlfn.IFS(E26=LARGE($E$5:$E$26, 4),4,E26=LARGE($E$5:$E$26, 3),3,E26=LARGE($E$5:$E$26, 2),2,E26=LARGE($E$5:$E$26,1),1,E26&lt;LARGE($E$5:$E$26, 4),"",E26="","")</f>
        <v/>
      </c>
      <c r="E26" s="10" t="str">
        <f t="shared" si="0"/>
        <v/>
      </c>
      <c r="F26" s="15" t="s">
        <v>44</v>
      </c>
      <c r="G26" s="16"/>
      <c r="H26" s="16">
        <v>3</v>
      </c>
      <c r="I26" s="17"/>
      <c r="J26" s="18" t="s">
        <v>34</v>
      </c>
      <c r="K26" s="2"/>
      <c r="M26" s="4"/>
      <c r="R26" s="4" t="str">
        <f t="shared" si="1"/>
        <v/>
      </c>
    </row>
    <row r="27" spans="2:18" x14ac:dyDescent="0.3">
      <c r="B27" s="2"/>
      <c r="C27" s="2"/>
      <c r="D27" s="3"/>
      <c r="E27" s="3"/>
      <c r="F27" s="2"/>
      <c r="G27" s="2"/>
      <c r="H27" s="2"/>
      <c r="I27" s="2"/>
      <c r="J27" s="2"/>
      <c r="K27" s="2"/>
      <c r="R27" s="4"/>
    </row>
    <row r="28" spans="2:18" x14ac:dyDescent="0.3">
      <c r="B28" s="2"/>
      <c r="C28" s="2"/>
      <c r="D28" s="3"/>
      <c r="E28" s="3"/>
      <c r="F28" s="2"/>
      <c r="G28" s="2"/>
      <c r="H28" s="2"/>
      <c r="I28" s="2"/>
      <c r="J28" s="2"/>
      <c r="K28" s="2"/>
    </row>
    <row r="29" spans="2:18" x14ac:dyDescent="0.3">
      <c r="B29" s="2"/>
      <c r="C29" s="2"/>
      <c r="D29" s="3"/>
      <c r="E29" s="3"/>
      <c r="F29" s="2" t="s">
        <v>45</v>
      </c>
      <c r="G29" s="2"/>
      <c r="H29" s="2"/>
      <c r="I29" s="2"/>
      <c r="J29" s="2"/>
      <c r="K29" s="2"/>
    </row>
    <row r="30" spans="2:18" x14ac:dyDescent="0.3">
      <c r="B30" s="2"/>
      <c r="C30" s="2"/>
      <c r="D30" s="3"/>
      <c r="E30" s="3"/>
      <c r="F30" s="2"/>
      <c r="G30" s="2"/>
      <c r="H30" s="2"/>
      <c r="I30" s="2"/>
      <c r="J30" s="2"/>
      <c r="K30" s="2"/>
    </row>
    <row r="31" spans="2:18" x14ac:dyDescent="0.3">
      <c r="B31" s="2"/>
      <c r="C31" s="2"/>
      <c r="D31" s="3"/>
      <c r="E31" s="3"/>
      <c r="F31" s="2"/>
      <c r="G31" s="2"/>
      <c r="H31" s="2"/>
      <c r="I31" s="2"/>
      <c r="J31" s="2"/>
      <c r="K31" s="2"/>
    </row>
    <row r="32" spans="2:18" x14ac:dyDescent="0.3">
      <c r="B32" s="2"/>
      <c r="C32" s="2"/>
      <c r="D32" s="3"/>
      <c r="E32" s="3"/>
    </row>
    <row r="33" spans="3:13" x14ac:dyDescent="0.3">
      <c r="D33" s="6"/>
    </row>
    <row r="35" spans="3:13" x14ac:dyDescent="0.3">
      <c r="D35" s="19"/>
      <c r="H35" t="s">
        <v>46</v>
      </c>
      <c r="I35" t="s">
        <v>47</v>
      </c>
    </row>
    <row r="38" spans="3:13" x14ac:dyDescent="0.3">
      <c r="C38" s="112" t="s">
        <v>48</v>
      </c>
      <c r="D38" s="112"/>
      <c r="E38" s="112"/>
      <c r="F38" s="112"/>
      <c r="J38" s="112" t="s">
        <v>49</v>
      </c>
      <c r="K38" s="112"/>
      <c r="L38" s="112"/>
      <c r="M38" s="112"/>
    </row>
    <row r="39" spans="3:13" x14ac:dyDescent="0.3">
      <c r="C39" s="113" t="str" cm="1">
        <f t="array" aca="1" ref="C39" ca="1">_xlfn._xlws.FILTER(Tabella2[Task]&amp;": "&amp;Tabella2[Note], Tabella2[Ordine]=1, "Nessun valore trovato")</f>
        <v>Decocol: DT per EEEIC: Parlare con Marina e capire bene articolo decocols</v>
      </c>
      <c r="D39" s="113"/>
      <c r="E39" s="113"/>
      <c r="F39" s="113"/>
      <c r="J39" s="113" t="s">
        <v>50</v>
      </c>
      <c r="K39" s="113"/>
      <c r="L39" s="113"/>
      <c r="M39" s="113"/>
    </row>
    <row r="40" spans="3:13" x14ac:dyDescent="0.3">
      <c r="C40" s="114" t="str" cm="1">
        <f t="array" aca="1" ref="C40" ca="1">_xlfn._xlws.FILTER(Tabella2[Task]&amp;": "&amp;Tabella2[Note], Tabella2[Ordine]=2, "Nessun valore trovato")</f>
        <v>RDA ibuttons: Richiedere ffr per RDA - &gt; compilare RDA</v>
      </c>
      <c r="D40" s="114"/>
      <c r="E40" s="114"/>
      <c r="F40" s="114"/>
      <c r="J40" s="113" t="s">
        <v>51</v>
      </c>
      <c r="K40" s="113"/>
      <c r="L40" s="113"/>
      <c r="M40" s="113"/>
    </row>
    <row r="41" spans="3:13" x14ac:dyDescent="0.3">
      <c r="C41" s="114" t="str" cm="1">
        <f t="array" aca="1" ref="C41" ca="1">_xlfn._xlws.FILTER(Tabella2[Task]&amp;": "&amp;Tabella2[Note], Tabella2[Ordine]=3, "Nessun valore trovato")</f>
        <v>3 Articoli Tesi: DT, Emot, Veolia: Mandare emot a Mr. Wang</v>
      </c>
      <c r="D41" s="114"/>
      <c r="E41" s="114"/>
      <c r="F41" s="114"/>
      <c r="J41" s="113" t="s">
        <v>52</v>
      </c>
      <c r="K41" s="113"/>
      <c r="L41" s="113"/>
      <c r="M41" s="113"/>
    </row>
    <row r="42" spans="3:13" x14ac:dyDescent="0.3">
      <c r="C42" s="114" t="str" cm="1">
        <f t="array" aca="1" ref="C42" ca="1">_xlfn._xlws.FILTER(Tabella2[Task]&amp;": "&amp;Tabella2[Note], Tabella2[Ordine]=4, "Nessun valore trovato")</f>
        <v>Comfort EEEIC24 Journal: Review: Rifare Misure in biblioteca, completare revisioni??</v>
      </c>
      <c r="D42" s="114"/>
      <c r="E42" s="114"/>
      <c r="F42" s="114"/>
      <c r="J42" s="113" t="s">
        <v>53</v>
      </c>
      <c r="K42" s="113"/>
      <c r="L42" s="113"/>
      <c r="M42" s="113"/>
    </row>
    <row r="43" spans="3:13" x14ac:dyDescent="0.3">
      <c r="C43" s="115" t="s">
        <v>54</v>
      </c>
      <c r="D43" s="115"/>
      <c r="E43" s="115"/>
      <c r="F43" s="115"/>
      <c r="J43" s="113" t="s">
        <v>55</v>
      </c>
      <c r="K43" s="113"/>
      <c r="L43" s="113"/>
      <c r="M43" s="113"/>
    </row>
    <row r="44" spans="3:13" x14ac:dyDescent="0.3">
      <c r="C44" s="113" t="s">
        <v>56</v>
      </c>
      <c r="D44" s="113"/>
      <c r="E44" s="113"/>
      <c r="F44" s="113"/>
      <c r="J44" s="113"/>
      <c r="K44" s="113"/>
      <c r="L44" s="113"/>
      <c r="M44" s="113"/>
    </row>
    <row r="45" spans="3:13" x14ac:dyDescent="0.3">
      <c r="C45" s="113" t="s">
        <v>57</v>
      </c>
      <c r="D45" s="113"/>
      <c r="E45" s="113"/>
      <c r="F45" s="113"/>
      <c r="J45" s="113"/>
      <c r="K45" s="113"/>
      <c r="L45" s="113"/>
      <c r="M45" s="113"/>
    </row>
    <row r="46" spans="3:13" x14ac:dyDescent="0.3">
      <c r="C46" s="113" t="s">
        <v>58</v>
      </c>
      <c r="D46" s="113"/>
      <c r="E46" s="113"/>
      <c r="F46" s="113"/>
      <c r="J46" s="113"/>
      <c r="K46" s="113"/>
      <c r="L46" s="113"/>
      <c r="M46" s="113"/>
    </row>
    <row r="47" spans="3:13" x14ac:dyDescent="0.3">
      <c r="C47" s="113"/>
      <c r="D47" s="113"/>
      <c r="E47" s="113"/>
      <c r="F47" s="113"/>
      <c r="J47" s="113"/>
      <c r="K47" s="113"/>
      <c r="L47" s="113"/>
      <c r="M47" s="113"/>
    </row>
    <row r="48" spans="3:13" x14ac:dyDescent="0.3">
      <c r="C48" s="113"/>
      <c r="D48" s="113"/>
      <c r="E48" s="113"/>
      <c r="F48" s="113"/>
      <c r="J48" s="113"/>
      <c r="K48" s="113"/>
      <c r="L48" s="113"/>
      <c r="M48" s="113"/>
    </row>
  </sheetData>
  <mergeCells count="31">
    <mergeCell ref="J48:M48"/>
    <mergeCell ref="J43:M43"/>
    <mergeCell ref="J44:M44"/>
    <mergeCell ref="J45:M45"/>
    <mergeCell ref="J46:M46"/>
    <mergeCell ref="J47:M47"/>
    <mergeCell ref="J38:M38"/>
    <mergeCell ref="J39:M39"/>
    <mergeCell ref="J40:M40"/>
    <mergeCell ref="J41:M41"/>
    <mergeCell ref="J42:M42"/>
    <mergeCell ref="C48:F48"/>
    <mergeCell ref="C43:F43"/>
    <mergeCell ref="C44:F44"/>
    <mergeCell ref="C45:F45"/>
    <mergeCell ref="C46:F46"/>
    <mergeCell ref="C47:F47"/>
    <mergeCell ref="C38:F38"/>
    <mergeCell ref="C39:F39"/>
    <mergeCell ref="C40:F40"/>
    <mergeCell ref="C41:F41"/>
    <mergeCell ref="C42:F42"/>
    <mergeCell ref="G1:I2"/>
    <mergeCell ref="F1:F2"/>
    <mergeCell ref="D3:J3"/>
    <mergeCell ref="C22:C26"/>
    <mergeCell ref="C15:C16"/>
    <mergeCell ref="C5:C7"/>
    <mergeCell ref="C8:C10"/>
    <mergeCell ref="C11:C14"/>
    <mergeCell ref="C17:C21"/>
  </mergeCells>
  <conditionalFormatting sqref="D5:D26">
    <cfRule type="colorScale" priority="72">
      <colorScale>
        <cfvo type="min"/>
        <cfvo type="percentile" val="50"/>
        <cfvo type="max"/>
        <color rgb="FFFF0000"/>
        <color theme="7" tint="0.39997558519241921"/>
        <color rgb="FF00B050"/>
      </colorScale>
    </cfRule>
  </conditionalFormatting>
  <conditionalFormatting sqref="E5:E26">
    <cfRule type="colorScale" priority="74">
      <colorScale>
        <cfvo type="min"/>
        <cfvo type="percentile" val="50"/>
        <cfvo type="max"/>
        <color rgb="FF00B050"/>
        <color theme="7" tint="0.39997558519241921"/>
        <color rgb="FFFF0000"/>
      </colorScale>
    </cfRule>
  </conditionalFormatting>
  <conditionalFormatting sqref="H5:H26">
    <cfRule type="colorScale" priority="76">
      <colorScale>
        <cfvo type="min"/>
        <cfvo type="percentile" val="50"/>
        <cfvo type="max"/>
        <color rgb="FFFF0000"/>
        <color theme="7" tint="0.39997558519241921"/>
        <color rgb="FF00B050"/>
      </colorScale>
    </cfRule>
  </conditionalFormatting>
  <conditionalFormatting sqref="I5:I26">
    <cfRule type="colorScale" priority="78">
      <colorScale>
        <cfvo type="min"/>
        <cfvo type="percentile" val="20"/>
        <cfvo type="max"/>
        <color rgb="FFFF0000"/>
        <color theme="7" tint="0.39997558519241921"/>
        <color rgb="FF00B050"/>
      </colorScale>
    </cfRule>
  </conditionalFormatting>
  <conditionalFormatting sqref="R6:R26">
    <cfRule type="colorScale" priority="80">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356B2-C898-4A3C-92F0-0B26EFFDB8BB}">
  <sheetPr>
    <pageSetUpPr fitToPage="1"/>
  </sheetPr>
  <dimension ref="A1:EC44"/>
  <sheetViews>
    <sheetView workbookViewId="0">
      <selection activeCell="Y31" sqref="Y31"/>
    </sheetView>
  </sheetViews>
  <sheetFormatPr defaultRowHeight="30" customHeight="1" x14ac:dyDescent="0.3"/>
  <cols>
    <col min="1" max="1" width="2.6640625" style="21" customWidth="1"/>
    <col min="2" max="2" width="30.6640625" customWidth="1"/>
    <col min="3" max="3" width="13" customWidth="1"/>
    <col min="4" max="4" width="10.44140625" style="22" customWidth="1"/>
    <col min="5" max="5" width="10.44140625" customWidth="1"/>
    <col min="6" max="6" width="2.6640625" customWidth="1"/>
    <col min="7" max="7" width="6.109375" hidden="1" customWidth="1"/>
    <col min="8" max="63" width="2.5546875" customWidth="1"/>
    <col min="64" max="78" width="2.33203125" bestFit="1" customWidth="1"/>
    <col min="79" max="80" width="1.88671875" bestFit="1" customWidth="1"/>
    <col min="81" max="85" width="1.5546875" bestFit="1" customWidth="1"/>
    <col min="86" max="87" width="1.88671875" bestFit="1" customWidth="1"/>
    <col min="88" max="109" width="2.33203125" bestFit="1" customWidth="1"/>
    <col min="110" max="113" width="1.5546875" bestFit="1" customWidth="1"/>
    <col min="114" max="115" width="1.88671875" bestFit="1" customWidth="1"/>
    <col min="116" max="118" width="1.5546875" bestFit="1" customWidth="1"/>
    <col min="119" max="133" width="2.33203125" bestFit="1" customWidth="1"/>
  </cols>
  <sheetData>
    <row r="1" spans="1:133" ht="30" customHeight="1" x14ac:dyDescent="0.3">
      <c r="A1" s="21" t="s">
        <v>59</v>
      </c>
      <c r="B1" s="88" t="s">
        <v>60</v>
      </c>
      <c r="C1" s="88" t="s">
        <v>61</v>
      </c>
      <c r="D1" s="22" t="s">
        <v>62</v>
      </c>
      <c r="E1" s="87"/>
    </row>
    <row r="2" spans="1:133" ht="30" customHeight="1" x14ac:dyDescent="0.3">
      <c r="A2" s="20" t="s">
        <v>63</v>
      </c>
      <c r="B2" s="89">
        <v>45500</v>
      </c>
      <c r="C2" s="90">
        <f ca="1">ROUNDUP((1+(TODAY()-Inizio_progetto)/7),0)</f>
        <v>40</v>
      </c>
      <c r="D2" s="91">
        <v>1</v>
      </c>
      <c r="H2" s="116">
        <f>H3</f>
        <v>45495</v>
      </c>
      <c r="I2" s="117"/>
      <c r="J2" s="117"/>
      <c r="K2" s="117"/>
      <c r="L2" s="117"/>
      <c r="M2" s="117"/>
      <c r="N2" s="118"/>
      <c r="O2" s="116">
        <f>O3</f>
        <v>45502</v>
      </c>
      <c r="P2" s="117"/>
      <c r="Q2" s="117"/>
      <c r="R2" s="117"/>
      <c r="S2" s="117"/>
      <c r="T2" s="117"/>
      <c r="U2" s="118"/>
      <c r="V2" s="116">
        <f>V3</f>
        <v>45509</v>
      </c>
      <c r="W2" s="117"/>
      <c r="X2" s="117"/>
      <c r="Y2" s="117"/>
      <c r="Z2" s="117"/>
      <c r="AA2" s="117"/>
      <c r="AB2" s="118"/>
      <c r="AC2" s="116">
        <f>AC3</f>
        <v>45516</v>
      </c>
      <c r="AD2" s="117"/>
      <c r="AE2" s="117"/>
      <c r="AF2" s="117"/>
      <c r="AG2" s="117"/>
      <c r="AH2" s="117"/>
      <c r="AI2" s="118"/>
      <c r="AJ2" s="116">
        <f>AJ3</f>
        <v>45523</v>
      </c>
      <c r="AK2" s="117"/>
      <c r="AL2" s="117"/>
      <c r="AM2" s="117"/>
      <c r="AN2" s="117"/>
      <c r="AO2" s="117"/>
      <c r="AP2" s="118"/>
      <c r="AQ2" s="116">
        <f>AQ3</f>
        <v>45530</v>
      </c>
      <c r="AR2" s="117"/>
      <c r="AS2" s="117"/>
      <c r="AT2" s="117"/>
      <c r="AU2" s="117"/>
      <c r="AV2" s="117"/>
      <c r="AW2" s="118"/>
      <c r="AX2" s="116">
        <f>AX3</f>
        <v>45537</v>
      </c>
      <c r="AY2" s="117"/>
      <c r="AZ2" s="117"/>
      <c r="BA2" s="117"/>
      <c r="BB2" s="117"/>
      <c r="BC2" s="117"/>
      <c r="BD2" s="118"/>
      <c r="BE2" s="116">
        <f>BE3</f>
        <v>45544</v>
      </c>
      <c r="BF2" s="117"/>
      <c r="BG2" s="117"/>
      <c r="BH2" s="117"/>
      <c r="BI2" s="117"/>
      <c r="BJ2" s="117"/>
      <c r="BK2" s="118"/>
      <c r="BL2" s="116">
        <f t="shared" ref="BL2" si="0">BL3</f>
        <v>45551</v>
      </c>
      <c r="BM2" s="117"/>
      <c r="BN2" s="117"/>
      <c r="BO2" s="117"/>
      <c r="BP2" s="117"/>
      <c r="BQ2" s="117"/>
      <c r="BR2" s="118"/>
      <c r="BS2" s="116">
        <f t="shared" ref="BS2" si="1">BS3</f>
        <v>45558</v>
      </c>
      <c r="BT2" s="117"/>
      <c r="BU2" s="117"/>
      <c r="BV2" s="117"/>
      <c r="BW2" s="117"/>
      <c r="BX2" s="117"/>
      <c r="BY2" s="118"/>
      <c r="BZ2" s="116">
        <f t="shared" ref="BZ2" si="2">BZ3</f>
        <v>45565</v>
      </c>
      <c r="CA2" s="117"/>
      <c r="CB2" s="117"/>
      <c r="CC2" s="117"/>
      <c r="CD2" s="117"/>
      <c r="CE2" s="117"/>
      <c r="CF2" s="118"/>
      <c r="CG2" s="116">
        <f t="shared" ref="CG2" si="3">CG3</f>
        <v>45572</v>
      </c>
      <c r="CH2" s="117"/>
      <c r="CI2" s="117"/>
      <c r="CJ2" s="117"/>
      <c r="CK2" s="117"/>
      <c r="CL2" s="117"/>
      <c r="CM2" s="118"/>
      <c r="CN2" s="116">
        <f t="shared" ref="CN2" si="4">CN3</f>
        <v>45579</v>
      </c>
      <c r="CO2" s="117"/>
      <c r="CP2" s="117"/>
      <c r="CQ2" s="117"/>
      <c r="CR2" s="117"/>
      <c r="CS2" s="117"/>
      <c r="CT2" s="118"/>
      <c r="CU2" s="116">
        <f t="shared" ref="CU2" si="5">CU3</f>
        <v>45586</v>
      </c>
      <c r="CV2" s="117"/>
      <c r="CW2" s="117"/>
      <c r="CX2" s="117"/>
      <c r="CY2" s="117"/>
      <c r="CZ2" s="117"/>
      <c r="DA2" s="118"/>
      <c r="DB2" s="116">
        <f t="shared" ref="DB2" si="6">DB3</f>
        <v>45593</v>
      </c>
      <c r="DC2" s="117"/>
      <c r="DD2" s="117"/>
      <c r="DE2" s="117"/>
      <c r="DF2" s="117"/>
      <c r="DG2" s="117"/>
      <c r="DH2" s="118"/>
      <c r="DI2" s="116">
        <f t="shared" ref="DI2" si="7">DI3</f>
        <v>45600</v>
      </c>
      <c r="DJ2" s="117"/>
      <c r="DK2" s="117"/>
      <c r="DL2" s="117"/>
      <c r="DM2" s="117"/>
      <c r="DN2" s="117"/>
      <c r="DO2" s="118"/>
      <c r="DP2" s="116">
        <f t="shared" ref="DP2" si="8">DP3</f>
        <v>45607</v>
      </c>
      <c r="DQ2" s="117"/>
      <c r="DR2" s="117"/>
      <c r="DS2" s="117"/>
      <c r="DT2" s="117"/>
      <c r="DU2" s="117"/>
      <c r="DV2" s="118"/>
      <c r="DW2" s="116">
        <f t="shared" ref="DW2" si="9">DW3</f>
        <v>45614</v>
      </c>
      <c r="DX2" s="117"/>
      <c r="DY2" s="117"/>
      <c r="DZ2" s="117"/>
      <c r="EA2" s="117"/>
      <c r="EB2" s="117"/>
      <c r="EC2" s="118"/>
    </row>
    <row r="3" spans="1:133" ht="15" customHeight="1" x14ac:dyDescent="0.3">
      <c r="A3" s="20" t="s">
        <v>64</v>
      </c>
      <c r="B3" s="23"/>
      <c r="C3" s="23"/>
      <c r="D3" s="23"/>
      <c r="E3" s="23"/>
      <c r="F3" s="23"/>
      <c r="H3" s="24">
        <f>Inizio_progetto-WEEKDAY(Inizio_progetto,1)+2+7*(Visualizza_settimana-1)</f>
        <v>45495</v>
      </c>
      <c r="I3" s="25">
        <f>H3+1</f>
        <v>45496</v>
      </c>
      <c r="J3" s="25">
        <f t="shared" ref="J3:AW3" si="10">I3+1</f>
        <v>45497</v>
      </c>
      <c r="K3" s="25">
        <f t="shared" si="10"/>
        <v>45498</v>
      </c>
      <c r="L3" s="25">
        <f t="shared" si="10"/>
        <v>45499</v>
      </c>
      <c r="M3" s="25">
        <f t="shared" si="10"/>
        <v>45500</v>
      </c>
      <c r="N3" s="26">
        <f t="shared" si="10"/>
        <v>45501</v>
      </c>
      <c r="O3" s="24">
        <f>N3+1</f>
        <v>45502</v>
      </c>
      <c r="P3" s="25">
        <f>O3+1</f>
        <v>45503</v>
      </c>
      <c r="Q3" s="25">
        <f t="shared" si="10"/>
        <v>45504</v>
      </c>
      <c r="R3" s="25">
        <f t="shared" si="10"/>
        <v>45505</v>
      </c>
      <c r="S3" s="25">
        <f t="shared" si="10"/>
        <v>45506</v>
      </c>
      <c r="T3" s="25">
        <f t="shared" si="10"/>
        <v>45507</v>
      </c>
      <c r="U3" s="26">
        <f t="shared" si="10"/>
        <v>45508</v>
      </c>
      <c r="V3" s="24">
        <f>U3+1</f>
        <v>45509</v>
      </c>
      <c r="W3" s="25">
        <f>V3+1</f>
        <v>45510</v>
      </c>
      <c r="X3" s="25">
        <f t="shared" si="10"/>
        <v>45511</v>
      </c>
      <c r="Y3" s="25">
        <f t="shared" si="10"/>
        <v>45512</v>
      </c>
      <c r="Z3" s="25">
        <f t="shared" si="10"/>
        <v>45513</v>
      </c>
      <c r="AA3" s="25">
        <f t="shared" si="10"/>
        <v>45514</v>
      </c>
      <c r="AB3" s="26">
        <f t="shared" si="10"/>
        <v>45515</v>
      </c>
      <c r="AC3" s="24">
        <f>AB3+1</f>
        <v>45516</v>
      </c>
      <c r="AD3" s="25">
        <f>AC3+1</f>
        <v>45517</v>
      </c>
      <c r="AE3" s="25">
        <f t="shared" si="10"/>
        <v>45518</v>
      </c>
      <c r="AF3" s="25">
        <f t="shared" si="10"/>
        <v>45519</v>
      </c>
      <c r="AG3" s="25">
        <f t="shared" si="10"/>
        <v>45520</v>
      </c>
      <c r="AH3" s="25">
        <f t="shared" si="10"/>
        <v>45521</v>
      </c>
      <c r="AI3" s="26">
        <f t="shared" si="10"/>
        <v>45522</v>
      </c>
      <c r="AJ3" s="24">
        <f>AI3+1</f>
        <v>45523</v>
      </c>
      <c r="AK3" s="25">
        <f>AJ3+1</f>
        <v>45524</v>
      </c>
      <c r="AL3" s="25">
        <f t="shared" si="10"/>
        <v>45525</v>
      </c>
      <c r="AM3" s="25">
        <f t="shared" si="10"/>
        <v>45526</v>
      </c>
      <c r="AN3" s="25">
        <f t="shared" si="10"/>
        <v>45527</v>
      </c>
      <c r="AO3" s="25">
        <f t="shared" si="10"/>
        <v>45528</v>
      </c>
      <c r="AP3" s="26">
        <f t="shared" si="10"/>
        <v>45529</v>
      </c>
      <c r="AQ3" s="24">
        <f>AP3+1</f>
        <v>45530</v>
      </c>
      <c r="AR3" s="25">
        <f>AQ3+1</f>
        <v>45531</v>
      </c>
      <c r="AS3" s="25">
        <f t="shared" si="10"/>
        <v>45532</v>
      </c>
      <c r="AT3" s="25">
        <f t="shared" si="10"/>
        <v>45533</v>
      </c>
      <c r="AU3" s="25">
        <f t="shared" si="10"/>
        <v>45534</v>
      </c>
      <c r="AV3" s="25">
        <f t="shared" si="10"/>
        <v>45535</v>
      </c>
      <c r="AW3" s="26">
        <f t="shared" si="10"/>
        <v>45536</v>
      </c>
      <c r="AX3" s="24">
        <f>AW3+1</f>
        <v>45537</v>
      </c>
      <c r="AY3" s="25">
        <f>AX3+1</f>
        <v>45538</v>
      </c>
      <c r="AZ3" s="25">
        <f t="shared" ref="AZ3:BD3" si="11">AY3+1</f>
        <v>45539</v>
      </c>
      <c r="BA3" s="25">
        <f t="shared" si="11"/>
        <v>45540</v>
      </c>
      <c r="BB3" s="25">
        <f t="shared" si="11"/>
        <v>45541</v>
      </c>
      <c r="BC3" s="25">
        <f t="shared" si="11"/>
        <v>45542</v>
      </c>
      <c r="BD3" s="26">
        <f t="shared" si="11"/>
        <v>45543</v>
      </c>
      <c r="BE3" s="24">
        <f>BD3+1</f>
        <v>45544</v>
      </c>
      <c r="BF3" s="25">
        <f>BE3+1</f>
        <v>45545</v>
      </c>
      <c r="BG3" s="25">
        <f t="shared" ref="BG3:BM3" si="12">BF3+1</f>
        <v>45546</v>
      </c>
      <c r="BH3" s="25">
        <f t="shared" si="12"/>
        <v>45547</v>
      </c>
      <c r="BI3" s="25">
        <f t="shared" si="12"/>
        <v>45548</v>
      </c>
      <c r="BJ3" s="25">
        <f t="shared" si="12"/>
        <v>45549</v>
      </c>
      <c r="BK3" s="26">
        <f t="shared" si="12"/>
        <v>45550</v>
      </c>
      <c r="BL3" s="24">
        <f t="shared" si="12"/>
        <v>45551</v>
      </c>
      <c r="BM3" s="25">
        <f t="shared" si="12"/>
        <v>45552</v>
      </c>
      <c r="BN3" s="25">
        <f t="shared" ref="BN3" si="13">BM3+1</f>
        <v>45553</v>
      </c>
      <c r="BO3" s="25">
        <f t="shared" ref="BO3" si="14">BN3+1</f>
        <v>45554</v>
      </c>
      <c r="BP3" s="25">
        <f t="shared" ref="BP3" si="15">BO3+1</f>
        <v>45555</v>
      </c>
      <c r="BQ3" s="25">
        <f t="shared" ref="BQ3" si="16">BP3+1</f>
        <v>45556</v>
      </c>
      <c r="BR3" s="26">
        <f t="shared" ref="BR3:BT3" si="17">BQ3+1</f>
        <v>45557</v>
      </c>
      <c r="BS3" s="24">
        <f t="shared" si="17"/>
        <v>45558</v>
      </c>
      <c r="BT3" s="25">
        <f t="shared" si="17"/>
        <v>45559</v>
      </c>
      <c r="BU3" s="25">
        <f t="shared" ref="BU3" si="18">BT3+1</f>
        <v>45560</v>
      </c>
      <c r="BV3" s="25">
        <f t="shared" ref="BV3" si="19">BU3+1</f>
        <v>45561</v>
      </c>
      <c r="BW3" s="25">
        <f t="shared" ref="BW3" si="20">BV3+1</f>
        <v>45562</v>
      </c>
      <c r="BX3" s="25">
        <f t="shared" ref="BX3" si="21">BW3+1</f>
        <v>45563</v>
      </c>
      <c r="BY3" s="26">
        <f t="shared" ref="BY3:CA3" si="22">BX3+1</f>
        <v>45564</v>
      </c>
      <c r="BZ3" s="24">
        <f t="shared" si="22"/>
        <v>45565</v>
      </c>
      <c r="CA3" s="25">
        <f t="shared" si="22"/>
        <v>45566</v>
      </c>
      <c r="CB3" s="25">
        <f t="shared" ref="CB3" si="23">CA3+1</f>
        <v>45567</v>
      </c>
      <c r="CC3" s="25">
        <f t="shared" ref="CC3" si="24">CB3+1</f>
        <v>45568</v>
      </c>
      <c r="CD3" s="25">
        <f t="shared" ref="CD3" si="25">CC3+1</f>
        <v>45569</v>
      </c>
      <c r="CE3" s="25">
        <f t="shared" ref="CE3" si="26">CD3+1</f>
        <v>45570</v>
      </c>
      <c r="CF3" s="26">
        <f t="shared" ref="CF3:CH3" si="27">CE3+1</f>
        <v>45571</v>
      </c>
      <c r="CG3" s="24">
        <f t="shared" si="27"/>
        <v>45572</v>
      </c>
      <c r="CH3" s="25">
        <f t="shared" si="27"/>
        <v>45573</v>
      </c>
      <c r="CI3" s="25">
        <f t="shared" ref="CI3" si="28">CH3+1</f>
        <v>45574</v>
      </c>
      <c r="CJ3" s="25">
        <f t="shared" ref="CJ3" si="29">CI3+1</f>
        <v>45575</v>
      </c>
      <c r="CK3" s="25">
        <f t="shared" ref="CK3" si="30">CJ3+1</f>
        <v>45576</v>
      </c>
      <c r="CL3" s="25">
        <f t="shared" ref="CL3" si="31">CK3+1</f>
        <v>45577</v>
      </c>
      <c r="CM3" s="26">
        <f t="shared" ref="CM3:CO3" si="32">CL3+1</f>
        <v>45578</v>
      </c>
      <c r="CN3" s="24">
        <f t="shared" si="32"/>
        <v>45579</v>
      </c>
      <c r="CO3" s="25">
        <f t="shared" si="32"/>
        <v>45580</v>
      </c>
      <c r="CP3" s="25">
        <f t="shared" ref="CP3" si="33">CO3+1</f>
        <v>45581</v>
      </c>
      <c r="CQ3" s="25">
        <f t="shared" ref="CQ3" si="34">CP3+1</f>
        <v>45582</v>
      </c>
      <c r="CR3" s="25">
        <f t="shared" ref="CR3" si="35">CQ3+1</f>
        <v>45583</v>
      </c>
      <c r="CS3" s="25">
        <f t="shared" ref="CS3" si="36">CR3+1</f>
        <v>45584</v>
      </c>
      <c r="CT3" s="26">
        <f t="shared" ref="CT3:CV3" si="37">CS3+1</f>
        <v>45585</v>
      </c>
      <c r="CU3" s="24">
        <f t="shared" si="37"/>
        <v>45586</v>
      </c>
      <c r="CV3" s="25">
        <f t="shared" si="37"/>
        <v>45587</v>
      </c>
      <c r="CW3" s="25">
        <f t="shared" ref="CW3" si="38">CV3+1</f>
        <v>45588</v>
      </c>
      <c r="CX3" s="25">
        <f t="shared" ref="CX3" si="39">CW3+1</f>
        <v>45589</v>
      </c>
      <c r="CY3" s="25">
        <f t="shared" ref="CY3" si="40">CX3+1</f>
        <v>45590</v>
      </c>
      <c r="CZ3" s="25">
        <f t="shared" ref="CZ3" si="41">CY3+1</f>
        <v>45591</v>
      </c>
      <c r="DA3" s="26">
        <f t="shared" ref="DA3:DC3" si="42">CZ3+1</f>
        <v>45592</v>
      </c>
      <c r="DB3" s="24">
        <f t="shared" si="42"/>
        <v>45593</v>
      </c>
      <c r="DC3" s="25">
        <f t="shared" si="42"/>
        <v>45594</v>
      </c>
      <c r="DD3" s="25">
        <f t="shared" ref="DD3" si="43">DC3+1</f>
        <v>45595</v>
      </c>
      <c r="DE3" s="25">
        <f t="shared" ref="DE3" si="44">DD3+1</f>
        <v>45596</v>
      </c>
      <c r="DF3" s="25">
        <f t="shared" ref="DF3" si="45">DE3+1</f>
        <v>45597</v>
      </c>
      <c r="DG3" s="25">
        <f t="shared" ref="DG3" si="46">DF3+1</f>
        <v>45598</v>
      </c>
      <c r="DH3" s="26">
        <f t="shared" ref="DH3:DJ3" si="47">DG3+1</f>
        <v>45599</v>
      </c>
      <c r="DI3" s="24">
        <f t="shared" si="47"/>
        <v>45600</v>
      </c>
      <c r="DJ3" s="25">
        <f t="shared" si="47"/>
        <v>45601</v>
      </c>
      <c r="DK3" s="25">
        <f t="shared" ref="DK3" si="48">DJ3+1</f>
        <v>45602</v>
      </c>
      <c r="DL3" s="25">
        <f t="shared" ref="DL3" si="49">DK3+1</f>
        <v>45603</v>
      </c>
      <c r="DM3" s="25">
        <f t="shared" ref="DM3" si="50">DL3+1</f>
        <v>45604</v>
      </c>
      <c r="DN3" s="25">
        <f t="shared" ref="DN3" si="51">DM3+1</f>
        <v>45605</v>
      </c>
      <c r="DO3" s="26">
        <f t="shared" ref="DO3:DQ3" si="52">DN3+1</f>
        <v>45606</v>
      </c>
      <c r="DP3" s="24">
        <f t="shared" si="52"/>
        <v>45607</v>
      </c>
      <c r="DQ3" s="25">
        <f t="shared" si="52"/>
        <v>45608</v>
      </c>
      <c r="DR3" s="25">
        <f t="shared" ref="DR3" si="53">DQ3+1</f>
        <v>45609</v>
      </c>
      <c r="DS3" s="25">
        <f t="shared" ref="DS3" si="54">DR3+1</f>
        <v>45610</v>
      </c>
      <c r="DT3" s="25">
        <f t="shared" ref="DT3" si="55">DS3+1</f>
        <v>45611</v>
      </c>
      <c r="DU3" s="25">
        <f t="shared" ref="DU3" si="56">DT3+1</f>
        <v>45612</v>
      </c>
      <c r="DV3" s="26">
        <f t="shared" ref="DV3:DX3" si="57">DU3+1</f>
        <v>45613</v>
      </c>
      <c r="DW3" s="24">
        <f t="shared" si="57"/>
        <v>45614</v>
      </c>
      <c r="DX3" s="25">
        <f t="shared" si="57"/>
        <v>45615</v>
      </c>
      <c r="DY3" s="25">
        <f t="shared" ref="DY3" si="58">DX3+1</f>
        <v>45616</v>
      </c>
      <c r="DZ3" s="25">
        <f t="shared" ref="DZ3" si="59">DY3+1</f>
        <v>45617</v>
      </c>
      <c r="EA3" s="25">
        <f t="shared" ref="EA3" si="60">DZ3+1</f>
        <v>45618</v>
      </c>
      <c r="EB3" s="25">
        <f t="shared" ref="EB3" si="61">EA3+1</f>
        <v>45619</v>
      </c>
      <c r="EC3" s="26">
        <f t="shared" ref="EC3" si="62">EB3+1</f>
        <v>45620</v>
      </c>
    </row>
    <row r="4" spans="1:133" ht="30" customHeight="1" thickBot="1" x14ac:dyDescent="0.35">
      <c r="A4" s="20" t="s">
        <v>65</v>
      </c>
      <c r="B4" s="27" t="s">
        <v>66</v>
      </c>
      <c r="C4" s="28" t="s">
        <v>67</v>
      </c>
      <c r="D4" s="28" t="s">
        <v>68</v>
      </c>
      <c r="E4" s="28" t="s">
        <v>69</v>
      </c>
      <c r="F4" s="28"/>
      <c r="G4" s="28" t="s">
        <v>70</v>
      </c>
      <c r="H4" s="29" t="str">
        <f t="shared" ref="H4:BK4" si="63">LEFT(TEXT(H3,"ggg"),1)</f>
        <v>l</v>
      </c>
      <c r="I4" s="29" t="str">
        <f t="shared" si="63"/>
        <v>m</v>
      </c>
      <c r="J4" s="29" t="str">
        <f t="shared" si="63"/>
        <v>m</v>
      </c>
      <c r="K4" s="29" t="str">
        <f t="shared" si="63"/>
        <v>g</v>
      </c>
      <c r="L4" s="29" t="str">
        <f t="shared" si="63"/>
        <v>v</v>
      </c>
      <c r="M4" s="29" t="str">
        <f t="shared" si="63"/>
        <v>s</v>
      </c>
      <c r="N4" s="29" t="str">
        <f t="shared" si="63"/>
        <v>d</v>
      </c>
      <c r="O4" s="29" t="str">
        <f t="shared" si="63"/>
        <v>l</v>
      </c>
      <c r="P4" s="29" t="str">
        <f t="shared" si="63"/>
        <v>m</v>
      </c>
      <c r="Q4" s="29" t="str">
        <f t="shared" si="63"/>
        <v>m</v>
      </c>
      <c r="R4" s="29" t="str">
        <f t="shared" si="63"/>
        <v>g</v>
      </c>
      <c r="S4" s="29" t="str">
        <f t="shared" si="63"/>
        <v>v</v>
      </c>
      <c r="T4" s="29" t="str">
        <f t="shared" si="63"/>
        <v>s</v>
      </c>
      <c r="U4" s="29" t="str">
        <f t="shared" si="63"/>
        <v>d</v>
      </c>
      <c r="V4" s="29" t="str">
        <f t="shared" si="63"/>
        <v>l</v>
      </c>
      <c r="W4" s="29" t="str">
        <f t="shared" si="63"/>
        <v>m</v>
      </c>
      <c r="X4" s="29" t="str">
        <f t="shared" si="63"/>
        <v>m</v>
      </c>
      <c r="Y4" s="29" t="str">
        <f t="shared" si="63"/>
        <v>g</v>
      </c>
      <c r="Z4" s="29" t="str">
        <f t="shared" si="63"/>
        <v>v</v>
      </c>
      <c r="AA4" s="29" t="str">
        <f t="shared" si="63"/>
        <v>s</v>
      </c>
      <c r="AB4" s="29" t="str">
        <f t="shared" si="63"/>
        <v>d</v>
      </c>
      <c r="AC4" s="29" t="str">
        <f t="shared" si="63"/>
        <v>l</v>
      </c>
      <c r="AD4" s="29" t="str">
        <f t="shared" si="63"/>
        <v>m</v>
      </c>
      <c r="AE4" s="29" t="str">
        <f t="shared" si="63"/>
        <v>m</v>
      </c>
      <c r="AF4" s="29" t="str">
        <f t="shared" si="63"/>
        <v>g</v>
      </c>
      <c r="AG4" s="29" t="str">
        <f t="shared" si="63"/>
        <v>v</v>
      </c>
      <c r="AH4" s="29" t="str">
        <f t="shared" si="63"/>
        <v>s</v>
      </c>
      <c r="AI4" s="29" t="str">
        <f t="shared" si="63"/>
        <v>d</v>
      </c>
      <c r="AJ4" s="29" t="str">
        <f t="shared" si="63"/>
        <v>l</v>
      </c>
      <c r="AK4" s="29" t="str">
        <f t="shared" si="63"/>
        <v>m</v>
      </c>
      <c r="AL4" s="29" t="str">
        <f t="shared" si="63"/>
        <v>m</v>
      </c>
      <c r="AM4" s="29" t="str">
        <f t="shared" si="63"/>
        <v>g</v>
      </c>
      <c r="AN4" s="29" t="str">
        <f t="shared" si="63"/>
        <v>v</v>
      </c>
      <c r="AO4" s="29" t="str">
        <f t="shared" si="63"/>
        <v>s</v>
      </c>
      <c r="AP4" s="29" t="str">
        <f t="shared" si="63"/>
        <v>d</v>
      </c>
      <c r="AQ4" s="29" t="str">
        <f t="shared" si="63"/>
        <v>l</v>
      </c>
      <c r="AR4" s="29" t="str">
        <f t="shared" si="63"/>
        <v>m</v>
      </c>
      <c r="AS4" s="29" t="str">
        <f t="shared" si="63"/>
        <v>m</v>
      </c>
      <c r="AT4" s="29" t="str">
        <f t="shared" si="63"/>
        <v>g</v>
      </c>
      <c r="AU4" s="29" t="str">
        <f t="shared" si="63"/>
        <v>v</v>
      </c>
      <c r="AV4" s="29" t="str">
        <f t="shared" si="63"/>
        <v>s</v>
      </c>
      <c r="AW4" s="29" t="str">
        <f t="shared" si="63"/>
        <v>d</v>
      </c>
      <c r="AX4" s="29" t="str">
        <f t="shared" si="63"/>
        <v>l</v>
      </c>
      <c r="AY4" s="29" t="str">
        <f t="shared" si="63"/>
        <v>m</v>
      </c>
      <c r="AZ4" s="29" t="str">
        <f t="shared" si="63"/>
        <v>m</v>
      </c>
      <c r="BA4" s="29" t="str">
        <f t="shared" si="63"/>
        <v>g</v>
      </c>
      <c r="BB4" s="29" t="str">
        <f t="shared" si="63"/>
        <v>v</v>
      </c>
      <c r="BC4" s="29" t="str">
        <f t="shared" si="63"/>
        <v>s</v>
      </c>
      <c r="BD4" s="29" t="str">
        <f t="shared" si="63"/>
        <v>d</v>
      </c>
      <c r="BE4" s="29" t="str">
        <f t="shared" si="63"/>
        <v>l</v>
      </c>
      <c r="BF4" s="29" t="str">
        <f t="shared" si="63"/>
        <v>m</v>
      </c>
      <c r="BG4" s="29" t="str">
        <f t="shared" si="63"/>
        <v>m</v>
      </c>
      <c r="BH4" s="29" t="str">
        <f t="shared" si="63"/>
        <v>g</v>
      </c>
      <c r="BI4" s="29" t="str">
        <f t="shared" si="63"/>
        <v>v</v>
      </c>
      <c r="BJ4" s="29" t="str">
        <f t="shared" si="63"/>
        <v>s</v>
      </c>
      <c r="BK4" s="29" t="str">
        <f t="shared" si="63"/>
        <v>d</v>
      </c>
      <c r="BL4" s="29" t="str">
        <f t="shared" ref="BL4:DW4" si="64">LEFT(TEXT(BL3,"ggg"),1)</f>
        <v>l</v>
      </c>
      <c r="BM4" s="29" t="str">
        <f t="shared" si="64"/>
        <v>m</v>
      </c>
      <c r="BN4" s="29" t="str">
        <f t="shared" si="64"/>
        <v>m</v>
      </c>
      <c r="BO4" s="29" t="str">
        <f t="shared" si="64"/>
        <v>g</v>
      </c>
      <c r="BP4" s="29" t="str">
        <f t="shared" si="64"/>
        <v>v</v>
      </c>
      <c r="BQ4" s="29" t="str">
        <f t="shared" si="64"/>
        <v>s</v>
      </c>
      <c r="BR4" s="29" t="str">
        <f t="shared" si="64"/>
        <v>d</v>
      </c>
      <c r="BS4" s="29" t="str">
        <f t="shared" si="64"/>
        <v>l</v>
      </c>
      <c r="BT4" s="29" t="str">
        <f t="shared" si="64"/>
        <v>m</v>
      </c>
      <c r="BU4" s="29" t="str">
        <f t="shared" si="64"/>
        <v>m</v>
      </c>
      <c r="BV4" s="29" t="str">
        <f t="shared" si="64"/>
        <v>g</v>
      </c>
      <c r="BW4" s="29" t="str">
        <f t="shared" si="64"/>
        <v>v</v>
      </c>
      <c r="BX4" s="29" t="str">
        <f t="shared" si="64"/>
        <v>s</v>
      </c>
      <c r="BY4" s="29" t="str">
        <f t="shared" si="64"/>
        <v>d</v>
      </c>
      <c r="BZ4" s="29" t="str">
        <f t="shared" si="64"/>
        <v>l</v>
      </c>
      <c r="CA4" s="29" t="str">
        <f t="shared" si="64"/>
        <v>m</v>
      </c>
      <c r="CB4" s="29" t="str">
        <f t="shared" si="64"/>
        <v>m</v>
      </c>
      <c r="CC4" s="29" t="str">
        <f t="shared" si="64"/>
        <v>g</v>
      </c>
      <c r="CD4" s="29" t="str">
        <f t="shared" si="64"/>
        <v>v</v>
      </c>
      <c r="CE4" s="29" t="str">
        <f t="shared" si="64"/>
        <v>s</v>
      </c>
      <c r="CF4" s="29" t="str">
        <f t="shared" si="64"/>
        <v>d</v>
      </c>
      <c r="CG4" s="29" t="str">
        <f t="shared" si="64"/>
        <v>l</v>
      </c>
      <c r="CH4" s="29" t="str">
        <f t="shared" si="64"/>
        <v>m</v>
      </c>
      <c r="CI4" s="29" t="str">
        <f t="shared" si="64"/>
        <v>m</v>
      </c>
      <c r="CJ4" s="29" t="str">
        <f t="shared" si="64"/>
        <v>g</v>
      </c>
      <c r="CK4" s="29" t="str">
        <f t="shared" si="64"/>
        <v>v</v>
      </c>
      <c r="CL4" s="29" t="str">
        <f t="shared" si="64"/>
        <v>s</v>
      </c>
      <c r="CM4" s="29" t="str">
        <f t="shared" si="64"/>
        <v>d</v>
      </c>
      <c r="CN4" s="29" t="str">
        <f t="shared" si="64"/>
        <v>l</v>
      </c>
      <c r="CO4" s="29" t="str">
        <f t="shared" si="64"/>
        <v>m</v>
      </c>
      <c r="CP4" s="29" t="str">
        <f t="shared" si="64"/>
        <v>m</v>
      </c>
      <c r="CQ4" s="29" t="str">
        <f t="shared" si="64"/>
        <v>g</v>
      </c>
      <c r="CR4" s="29" t="str">
        <f t="shared" si="64"/>
        <v>v</v>
      </c>
      <c r="CS4" s="29" t="str">
        <f t="shared" si="64"/>
        <v>s</v>
      </c>
      <c r="CT4" s="29" t="str">
        <f t="shared" si="64"/>
        <v>d</v>
      </c>
      <c r="CU4" s="29" t="str">
        <f t="shared" si="64"/>
        <v>l</v>
      </c>
      <c r="CV4" s="29" t="str">
        <f t="shared" si="64"/>
        <v>m</v>
      </c>
      <c r="CW4" s="29" t="str">
        <f t="shared" si="64"/>
        <v>m</v>
      </c>
      <c r="CX4" s="29" t="str">
        <f t="shared" si="64"/>
        <v>g</v>
      </c>
      <c r="CY4" s="29" t="str">
        <f t="shared" si="64"/>
        <v>v</v>
      </c>
      <c r="CZ4" s="29" t="str">
        <f t="shared" si="64"/>
        <v>s</v>
      </c>
      <c r="DA4" s="29" t="str">
        <f t="shared" si="64"/>
        <v>d</v>
      </c>
      <c r="DB4" s="29" t="str">
        <f t="shared" si="64"/>
        <v>l</v>
      </c>
      <c r="DC4" s="29" t="str">
        <f t="shared" si="64"/>
        <v>m</v>
      </c>
      <c r="DD4" s="29" t="str">
        <f t="shared" si="64"/>
        <v>m</v>
      </c>
      <c r="DE4" s="29" t="str">
        <f t="shared" si="64"/>
        <v>g</v>
      </c>
      <c r="DF4" s="29" t="str">
        <f t="shared" si="64"/>
        <v>v</v>
      </c>
      <c r="DG4" s="29" t="str">
        <f t="shared" si="64"/>
        <v>s</v>
      </c>
      <c r="DH4" s="29" t="str">
        <f t="shared" si="64"/>
        <v>d</v>
      </c>
      <c r="DI4" s="29" t="str">
        <f t="shared" si="64"/>
        <v>l</v>
      </c>
      <c r="DJ4" s="29" t="str">
        <f t="shared" si="64"/>
        <v>m</v>
      </c>
      <c r="DK4" s="29" t="str">
        <f t="shared" si="64"/>
        <v>m</v>
      </c>
      <c r="DL4" s="29" t="str">
        <f t="shared" si="64"/>
        <v>g</v>
      </c>
      <c r="DM4" s="29" t="str">
        <f t="shared" si="64"/>
        <v>v</v>
      </c>
      <c r="DN4" s="29" t="str">
        <f t="shared" si="64"/>
        <v>s</v>
      </c>
      <c r="DO4" s="29" t="str">
        <f t="shared" si="64"/>
        <v>d</v>
      </c>
      <c r="DP4" s="29" t="str">
        <f t="shared" si="64"/>
        <v>l</v>
      </c>
      <c r="DQ4" s="29" t="str">
        <f t="shared" si="64"/>
        <v>m</v>
      </c>
      <c r="DR4" s="29" t="str">
        <f t="shared" si="64"/>
        <v>m</v>
      </c>
      <c r="DS4" s="29" t="str">
        <f t="shared" si="64"/>
        <v>g</v>
      </c>
      <c r="DT4" s="29" t="str">
        <f t="shared" si="64"/>
        <v>v</v>
      </c>
      <c r="DU4" s="29" t="str">
        <f t="shared" si="64"/>
        <v>s</v>
      </c>
      <c r="DV4" s="29" t="str">
        <f t="shared" si="64"/>
        <v>d</v>
      </c>
      <c r="DW4" s="29" t="str">
        <f t="shared" si="64"/>
        <v>l</v>
      </c>
      <c r="DX4" s="29" t="str">
        <f t="shared" ref="DX4:EC4" si="65">LEFT(TEXT(DX3,"ggg"),1)</f>
        <v>m</v>
      </c>
      <c r="DY4" s="29" t="str">
        <f t="shared" si="65"/>
        <v>m</v>
      </c>
      <c r="DZ4" s="29" t="str">
        <f t="shared" si="65"/>
        <v>g</v>
      </c>
      <c r="EA4" s="29" t="str">
        <f t="shared" si="65"/>
        <v>v</v>
      </c>
      <c r="EB4" s="29" t="str">
        <f t="shared" si="65"/>
        <v>s</v>
      </c>
      <c r="EC4" s="29" t="str">
        <f t="shared" si="65"/>
        <v>d</v>
      </c>
    </row>
    <row r="5" spans="1:133" ht="30" hidden="1" customHeight="1" thickBot="1" x14ac:dyDescent="0.35">
      <c r="A5" s="21" t="s">
        <v>71</v>
      </c>
      <c r="D5"/>
      <c r="G5" t="str">
        <f>IF(OR(ISBLANK(inizio_attività),ISBLANK(fine_attività)),"",fine_attività-inizio_attività+1)</f>
        <v/>
      </c>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row>
    <row r="6" spans="1:133" s="36" customFormat="1" ht="30" customHeight="1" thickBot="1" x14ac:dyDescent="0.35">
      <c r="A6" s="20" t="s">
        <v>72</v>
      </c>
      <c r="B6" s="31" t="s">
        <v>24</v>
      </c>
      <c r="C6" s="32"/>
      <c r="D6" s="33"/>
      <c r="E6" s="34"/>
      <c r="F6" s="35"/>
      <c r="G6" s="35" t="str">
        <f t="shared" ref="G6:G42" si="66">IF(OR(ISBLANK(inizio_attività),ISBLANK(fine_attività)),"",fine_attività-inizio_attività+1)</f>
        <v/>
      </c>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row>
    <row r="7" spans="1:133" s="36" customFormat="1" ht="30" customHeight="1" thickBot="1" x14ac:dyDescent="0.35">
      <c r="A7" s="20" t="s">
        <v>73</v>
      </c>
      <c r="B7" s="37" t="str">
        <f>Tabella_ToDo!F11</f>
        <v>Fare CLIMA review</v>
      </c>
      <c r="C7" s="38">
        <f>(Tabella_ToDo!H11/3)</f>
        <v>1</v>
      </c>
      <c r="D7" s="39">
        <f>Inizio_progetto</f>
        <v>45500</v>
      </c>
      <c r="E7" s="39">
        <f>Tabella_ToDo!I11</f>
        <v>0</v>
      </c>
      <c r="F7" s="35"/>
      <c r="G7" s="35">
        <f t="shared" si="66"/>
        <v>-45499</v>
      </c>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row>
    <row r="8" spans="1:133" s="36" customFormat="1" ht="30" customHeight="1" thickBot="1" x14ac:dyDescent="0.35">
      <c r="A8" s="20" t="s">
        <v>74</v>
      </c>
      <c r="B8" s="37" t="str">
        <f>Tabella_ToDo!F13</f>
        <v>Articolo Bilal Nest ML thermal</v>
      </c>
      <c r="C8" s="38">
        <f>(Tabella_ToDo!H13/3)</f>
        <v>0.83333333333333337</v>
      </c>
      <c r="D8" s="39">
        <f>E7</f>
        <v>0</v>
      </c>
      <c r="E8" s="39">
        <f>Tabella_ToDo!I13</f>
        <v>45772</v>
      </c>
      <c r="F8" s="35"/>
      <c r="G8" s="35">
        <f t="shared" si="66"/>
        <v>45773</v>
      </c>
      <c r="H8" s="30"/>
      <c r="I8" s="30"/>
      <c r="J8" s="30"/>
      <c r="K8" s="30"/>
      <c r="L8" s="30"/>
      <c r="M8" s="30"/>
      <c r="N8" s="30"/>
      <c r="O8" s="30"/>
      <c r="P8" s="30"/>
      <c r="Q8" s="30"/>
      <c r="R8" s="30"/>
      <c r="S8" s="30"/>
      <c r="T8" s="40"/>
      <c r="U8" s="4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row>
    <row r="9" spans="1:133" s="36" customFormat="1" ht="30" customHeight="1" thickBot="1" x14ac:dyDescent="0.35">
      <c r="A9" s="21"/>
      <c r="B9" s="37" t="e">
        <f>Tabella_ToDo!#REF!</f>
        <v>#REF!</v>
      </c>
      <c r="C9" s="38" t="e">
        <f>(Tabella_ToDo!#REF!/3)</f>
        <v>#REF!</v>
      </c>
      <c r="D9" s="39">
        <v>45495</v>
      </c>
      <c r="E9" s="39" t="e">
        <f>Tabella_ToDo!#REF!</f>
        <v>#REF!</v>
      </c>
      <c r="F9" s="35"/>
      <c r="G9" s="35" t="e">
        <f t="shared" si="66"/>
        <v>#REF!</v>
      </c>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row>
    <row r="10" spans="1:133" s="36" customFormat="1" ht="30" customHeight="1" thickBot="1" x14ac:dyDescent="0.35">
      <c r="A10" s="21"/>
      <c r="B10" s="37" t="str">
        <f>Tabella_ToDo!F14</f>
        <v>Hydrogen Filippo</v>
      </c>
      <c r="C10" s="38">
        <f>(Tabella_ToDo!H14/3)</f>
        <v>1</v>
      </c>
      <c r="D10" s="39">
        <v>45495</v>
      </c>
      <c r="E10" s="39">
        <f>Tabella_ToDo!I14</f>
        <v>0</v>
      </c>
      <c r="F10" s="35"/>
      <c r="G10" s="35">
        <f t="shared" si="66"/>
        <v>-45494</v>
      </c>
      <c r="H10" s="30"/>
      <c r="I10" s="30"/>
      <c r="J10" s="30"/>
      <c r="K10" s="30"/>
      <c r="L10" s="30"/>
      <c r="M10" s="30"/>
      <c r="N10" s="30"/>
      <c r="O10" s="30"/>
      <c r="P10" s="30"/>
      <c r="Q10" s="30"/>
      <c r="R10" s="30"/>
      <c r="S10" s="30"/>
      <c r="T10" s="30"/>
      <c r="U10" s="30"/>
      <c r="V10" s="30"/>
      <c r="W10" s="30"/>
      <c r="X10" s="4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row>
    <row r="11" spans="1:133" s="36" customFormat="1" ht="30" customHeight="1" thickBot="1" x14ac:dyDescent="0.35">
      <c r="A11" s="21"/>
      <c r="B11" s="37" t="s">
        <v>75</v>
      </c>
      <c r="C11" s="38"/>
      <c r="D11" s="39">
        <f>D8+1</f>
        <v>1</v>
      </c>
      <c r="E11" s="39">
        <f>D11+2</f>
        <v>3</v>
      </c>
      <c r="F11" s="35"/>
      <c r="G11" s="35">
        <f t="shared" si="66"/>
        <v>3</v>
      </c>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row>
    <row r="12" spans="1:133" s="36" customFormat="1" ht="30" customHeight="1" thickBot="1" x14ac:dyDescent="0.35">
      <c r="A12" s="20" t="s">
        <v>76</v>
      </c>
      <c r="B12" s="41" t="s">
        <v>39</v>
      </c>
      <c r="C12" s="42"/>
      <c r="D12" s="43"/>
      <c r="E12" s="44"/>
      <c r="F12" s="35"/>
      <c r="G12" s="35" t="str">
        <f t="shared" si="66"/>
        <v/>
      </c>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row>
    <row r="13" spans="1:133" s="36" customFormat="1" ht="30" customHeight="1" thickBot="1" x14ac:dyDescent="0.35">
      <c r="A13" s="20"/>
      <c r="B13" s="45">
        <f>Tabella_ToDo!F22</f>
        <v>0</v>
      </c>
      <c r="C13" s="46">
        <f>Tabella_ToDo!H22/3</f>
        <v>0</v>
      </c>
      <c r="D13" s="47">
        <f>Inizio_progetto</f>
        <v>45500</v>
      </c>
      <c r="E13" s="47">
        <f>Tabella_ToDo!I22</f>
        <v>0</v>
      </c>
      <c r="F13" s="35"/>
      <c r="G13" s="35">
        <f t="shared" si="66"/>
        <v>-45499</v>
      </c>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row>
    <row r="14" spans="1:133" s="36" customFormat="1" ht="30" customHeight="1" thickBot="1" x14ac:dyDescent="0.35">
      <c r="A14" s="21"/>
      <c r="B14" s="45" t="str">
        <f>Tabella_ToDo!F23</f>
        <v>Revisione paper vittoria</v>
      </c>
      <c r="C14" s="46">
        <f>Tabella_ToDo!H23/3</f>
        <v>1</v>
      </c>
      <c r="D14" s="47">
        <f>Inizio_progetto</f>
        <v>45500</v>
      </c>
      <c r="E14" s="47">
        <f>Tabella_ToDo!I23</f>
        <v>0</v>
      </c>
      <c r="F14" s="35"/>
      <c r="G14" s="35">
        <f t="shared" si="66"/>
        <v>-45499</v>
      </c>
      <c r="H14" s="30"/>
      <c r="I14" s="30"/>
      <c r="J14" s="30"/>
      <c r="K14" s="30"/>
      <c r="L14" s="30"/>
      <c r="M14" s="30"/>
      <c r="N14" s="30"/>
      <c r="O14" s="30"/>
      <c r="P14" s="30"/>
      <c r="Q14" s="30"/>
      <c r="R14" s="30"/>
      <c r="S14" s="30"/>
      <c r="T14" s="40"/>
      <c r="U14" s="4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row>
    <row r="15" spans="1:133" s="36" customFormat="1" ht="30" customHeight="1" thickBot="1" x14ac:dyDescent="0.35">
      <c r="A15" s="21"/>
      <c r="B15" s="45" t="str">
        <f>Tabella_ToDo!F24</f>
        <v>Premio Best Tesi</v>
      </c>
      <c r="C15" s="46">
        <f>Tabella_ToDo!H24/3</f>
        <v>1</v>
      </c>
      <c r="D15" s="47">
        <f>Inizio_progetto</f>
        <v>45500</v>
      </c>
      <c r="E15" s="47">
        <f>Tabella_ToDo!I24</f>
        <v>0</v>
      </c>
      <c r="F15" s="35"/>
      <c r="G15" s="35">
        <f t="shared" si="66"/>
        <v>-45499</v>
      </c>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row>
    <row r="16" spans="1:133" s="36" customFormat="1" ht="30" customHeight="1" thickBot="1" x14ac:dyDescent="0.35">
      <c r="A16" s="21"/>
      <c r="B16" s="45" t="str">
        <f>Tabella_ToDo!F25</f>
        <v>3 Articoli Tesi: DT, Emot, Veolia</v>
      </c>
      <c r="C16" s="46">
        <f>Tabella_ToDo!H25/3</f>
        <v>0</v>
      </c>
      <c r="D16" s="47">
        <f>Inizio_progetto</f>
        <v>45500</v>
      </c>
      <c r="E16" s="47">
        <f>Tabella_ToDo!I25</f>
        <v>45777</v>
      </c>
      <c r="F16" s="35"/>
      <c r="G16" s="35">
        <f t="shared" si="66"/>
        <v>278</v>
      </c>
      <c r="H16" s="30"/>
      <c r="I16" s="30"/>
      <c r="J16" s="30"/>
      <c r="K16" s="30"/>
      <c r="L16" s="30"/>
      <c r="M16" s="30"/>
      <c r="N16" s="30"/>
      <c r="O16" s="30"/>
      <c r="P16" s="30"/>
      <c r="Q16" s="30"/>
      <c r="R16" s="30"/>
      <c r="S16" s="30"/>
      <c r="T16" s="30"/>
      <c r="U16" s="30"/>
      <c r="V16" s="30"/>
      <c r="W16" s="30"/>
      <c r="X16" s="4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row>
    <row r="17" spans="1:133" s="36" customFormat="1" ht="30" customHeight="1" thickBot="1" x14ac:dyDescent="0.35">
      <c r="A17" s="21"/>
      <c r="B17" s="45" t="str">
        <f>Tabella_ToDo!F26</f>
        <v>Articolo 5th Gen SDEWES</v>
      </c>
      <c r="C17" s="46">
        <f>Tabella_ToDo!H26/3</f>
        <v>1</v>
      </c>
      <c r="D17" s="47">
        <v>45509</v>
      </c>
      <c r="E17" s="47">
        <f>Tabella_ToDo!I26</f>
        <v>0</v>
      </c>
      <c r="F17" s="35"/>
      <c r="G17" s="35">
        <f t="shared" si="66"/>
        <v>-45508</v>
      </c>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row>
    <row r="18" spans="1:133" s="36" customFormat="1" ht="30" customHeight="1" thickBot="1" x14ac:dyDescent="0.35">
      <c r="A18" s="21" t="s">
        <v>77</v>
      </c>
      <c r="B18" s="48" t="s">
        <v>16</v>
      </c>
      <c r="C18" s="49"/>
      <c r="D18" s="50"/>
      <c r="E18" s="51"/>
      <c r="F18" s="35"/>
      <c r="G18" s="35" t="str">
        <f t="shared" si="66"/>
        <v/>
      </c>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row>
    <row r="19" spans="1:133" s="36" customFormat="1" ht="30" customHeight="1" thickBot="1" x14ac:dyDescent="0.35">
      <c r="A19" s="21"/>
      <c r="B19" s="52" t="str">
        <f>Tabella_ToDo!F8</f>
        <v>Modello FC</v>
      </c>
      <c r="C19" s="53">
        <f>Tabella_ToDo!H8/3</f>
        <v>0.66666666666666663</v>
      </c>
      <c r="D19" s="54">
        <f>Inizio_progetto</f>
        <v>45500</v>
      </c>
      <c r="E19" s="54">
        <f>Tabella_ToDo!I8</f>
        <v>45777</v>
      </c>
      <c r="F19" s="35"/>
      <c r="G19" s="35">
        <f t="shared" si="66"/>
        <v>278</v>
      </c>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row>
    <row r="20" spans="1:133" s="36" customFormat="1" ht="30" customHeight="1" thickBot="1" x14ac:dyDescent="0.35">
      <c r="A20" s="21"/>
      <c r="B20" s="52" t="str">
        <f>Tabella_ToDo!F9</f>
        <v>DT Unipa</v>
      </c>
      <c r="C20" s="53">
        <f>Tabella_ToDo!H9/3</f>
        <v>0.33333333333333331</v>
      </c>
      <c r="D20" s="54">
        <f>Inizio_progetto</f>
        <v>45500</v>
      </c>
      <c r="E20" s="54">
        <f>Tabella_ToDo!I9</f>
        <v>0</v>
      </c>
      <c r="F20" s="35"/>
      <c r="G20" s="35">
        <f t="shared" si="66"/>
        <v>-45499</v>
      </c>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row>
    <row r="21" spans="1:133" s="36" customFormat="1" ht="30" customHeight="1" thickBot="1" x14ac:dyDescent="0.35">
      <c r="A21" s="21"/>
      <c r="B21" s="52" t="e">
        <f>Tabella_ToDo!#REF!</f>
        <v>#REF!</v>
      </c>
      <c r="C21" s="53" t="e">
        <f>Tabella_ToDo!#REF!/3</f>
        <v>#REF!</v>
      </c>
      <c r="D21" s="54">
        <f>Inizio_progetto</f>
        <v>45500</v>
      </c>
      <c r="E21" s="54" t="e">
        <f>Tabella_ToDo!#REF!</f>
        <v>#REF!</v>
      </c>
      <c r="F21" s="35"/>
      <c r="G21" s="35" t="e">
        <f t="shared" si="66"/>
        <v>#REF!</v>
      </c>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row>
    <row r="22" spans="1:133" s="36" customFormat="1" ht="30" customHeight="1" thickBot="1" x14ac:dyDescent="0.35">
      <c r="A22" s="21"/>
      <c r="B22" s="52" t="str">
        <f>Tabella_ToDo!F10</f>
        <v>Roba dell'editor</v>
      </c>
      <c r="C22" s="53">
        <f>Tabella_ToDo!H10/3</f>
        <v>1</v>
      </c>
      <c r="D22" s="54">
        <f>Inizio_progetto</f>
        <v>45500</v>
      </c>
      <c r="E22" s="54">
        <f>Tabella_ToDo!I10</f>
        <v>0</v>
      </c>
      <c r="F22" s="35"/>
      <c r="G22" s="35">
        <f t="shared" si="66"/>
        <v>-45499</v>
      </c>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row>
    <row r="23" spans="1:133" s="36" customFormat="1" ht="30" customHeight="1" thickBot="1" x14ac:dyDescent="0.35">
      <c r="A23" s="21"/>
      <c r="B23" s="52" t="s">
        <v>75</v>
      </c>
      <c r="C23" s="53"/>
      <c r="D23" s="54">
        <f>Inizio_progetto</f>
        <v>45500</v>
      </c>
      <c r="E23" s="54">
        <f>D23+4</f>
        <v>45504</v>
      </c>
      <c r="F23" s="35"/>
      <c r="G23" s="35">
        <f t="shared" si="66"/>
        <v>5</v>
      </c>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row>
    <row r="24" spans="1:133" s="36" customFormat="1" ht="30" customHeight="1" thickBot="1" x14ac:dyDescent="0.35">
      <c r="A24" s="21" t="s">
        <v>77</v>
      </c>
      <c r="B24" s="55" t="s">
        <v>78</v>
      </c>
      <c r="C24" s="56"/>
      <c r="D24" s="57"/>
      <c r="E24" s="58"/>
      <c r="F24" s="35"/>
      <c r="G24" s="35" t="str">
        <f t="shared" si="66"/>
        <v/>
      </c>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row>
    <row r="25" spans="1:133" s="36" customFormat="1" ht="30" customHeight="1" thickBot="1" x14ac:dyDescent="0.35">
      <c r="A25" s="21"/>
      <c r="B25" s="59" t="str">
        <f>Tabella_ToDo!F5&amp;" "&amp;Tabella_ToDo!G5</f>
        <v xml:space="preserve">Chiedere di Nicola </v>
      </c>
      <c r="C25" s="60">
        <f>Tabella_ToDo!H5/3</f>
        <v>0</v>
      </c>
      <c r="D25" s="61">
        <f t="shared" ref="D25:D31" si="67">Inizio_progetto</f>
        <v>45500</v>
      </c>
      <c r="E25" s="61">
        <f>Tabella_ToDo!I5</f>
        <v>0</v>
      </c>
      <c r="F25" s="35"/>
      <c r="G25" s="35">
        <f t="shared" si="66"/>
        <v>-45499</v>
      </c>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row>
    <row r="26" spans="1:133" s="36" customFormat="1" ht="30" customHeight="1" thickBot="1" x14ac:dyDescent="0.35">
      <c r="A26" s="21"/>
      <c r="B26" s="59" t="e">
        <f>Tabella_ToDo!#REF!&amp;" "&amp;Tabella_ToDo!#REF!</f>
        <v>#REF!</v>
      </c>
      <c r="C26" s="60" t="e">
        <f>Tabella_ToDo!#REF!/3</f>
        <v>#REF!</v>
      </c>
      <c r="D26" s="61">
        <f t="shared" si="67"/>
        <v>45500</v>
      </c>
      <c r="E26" s="61" t="e">
        <f>Tabella_ToDo!#REF!</f>
        <v>#REF!</v>
      </c>
      <c r="F26" s="35"/>
      <c r="G26" s="35" t="e">
        <f t="shared" si="66"/>
        <v>#REF!</v>
      </c>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row>
    <row r="27" spans="1:133" s="36" customFormat="1" ht="30" customHeight="1" thickBot="1" x14ac:dyDescent="0.35">
      <c r="A27" s="21"/>
      <c r="B27" s="59" t="e">
        <f>Tabella_ToDo!#REF!&amp;" "&amp;Tabella_ToDo!#REF!</f>
        <v>#REF!</v>
      </c>
      <c r="C27" s="60" t="e">
        <f>Tabella_ToDo!#REF!/3</f>
        <v>#REF!</v>
      </c>
      <c r="D27" s="61">
        <f t="shared" si="67"/>
        <v>45500</v>
      </c>
      <c r="E27" s="61" t="e">
        <f>Tabella_ToDo!#REF!</f>
        <v>#REF!</v>
      </c>
      <c r="F27" s="35"/>
      <c r="G27" s="35" t="e">
        <f t="shared" si="66"/>
        <v>#REF!</v>
      </c>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row>
    <row r="28" spans="1:133" s="36" customFormat="1" ht="30" customHeight="1" thickBot="1" x14ac:dyDescent="0.35">
      <c r="A28" s="21"/>
      <c r="B28" s="59" t="e">
        <f>Tabella_ToDo!#REF!&amp;" "&amp;Tabella_ToDo!#REF!</f>
        <v>#REF!</v>
      </c>
      <c r="C28" s="60" t="e">
        <f>Tabella_ToDo!#REF!/3</f>
        <v>#REF!</v>
      </c>
      <c r="D28" s="61">
        <f t="shared" si="67"/>
        <v>45500</v>
      </c>
      <c r="E28" s="61" t="e">
        <f>Tabella_ToDo!#REF!</f>
        <v>#REF!</v>
      </c>
      <c r="F28" s="35"/>
      <c r="G28" s="35" t="e">
        <f t="shared" si="66"/>
        <v>#REF!</v>
      </c>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row>
    <row r="29" spans="1:133" s="36" customFormat="1" ht="30" customHeight="1" thickBot="1" x14ac:dyDescent="0.35">
      <c r="A29" s="21"/>
      <c r="B29" s="59" t="str">
        <f>Tabella_ToDo!F6&amp;" "&amp;Tabella_ToDo!G6</f>
        <v xml:space="preserve">Pubblicare EMOT </v>
      </c>
      <c r="C29" s="60">
        <f>Tabella_ToDo!H6/3</f>
        <v>1</v>
      </c>
      <c r="D29" s="61">
        <f t="shared" si="67"/>
        <v>45500</v>
      </c>
      <c r="E29" s="61">
        <f>Tabella_ToDo!I6</f>
        <v>0</v>
      </c>
      <c r="F29" s="35"/>
      <c r="G29" s="35"/>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row>
    <row r="30" spans="1:133" s="36" customFormat="1" ht="30" customHeight="1" thickBot="1" x14ac:dyDescent="0.35">
      <c r="A30" s="21"/>
      <c r="B30" s="59" t="str">
        <f>Tabella_ToDo!F7&amp;" "&amp;Tabella_ToDo!G7</f>
        <v xml:space="preserve">Pubblicare VEOLIA </v>
      </c>
      <c r="C30" s="60">
        <f>Tabella_ToDo!H7/3</f>
        <v>1</v>
      </c>
      <c r="D30" s="61">
        <f t="shared" si="67"/>
        <v>45500</v>
      </c>
      <c r="E30" s="61">
        <f>Tabella_ToDo!I7</f>
        <v>0</v>
      </c>
      <c r="F30" s="35"/>
      <c r="G30" s="35"/>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row>
    <row r="31" spans="1:133" s="36" customFormat="1" ht="30" customHeight="1" thickBot="1" x14ac:dyDescent="0.35">
      <c r="A31" s="21"/>
      <c r="B31" s="59" t="e">
        <f>Tabella_ToDo!#REF!&amp;" "&amp;Tabella_ToDo!#REF!</f>
        <v>#REF!</v>
      </c>
      <c r="C31" s="60" t="e">
        <f>Tabella_ToDo!#REF!/3</f>
        <v>#REF!</v>
      </c>
      <c r="D31" s="61">
        <f t="shared" si="67"/>
        <v>45500</v>
      </c>
      <c r="E31" s="61" t="e">
        <f>Tabella_ToDo!#REF!</f>
        <v>#REF!</v>
      </c>
      <c r="F31" s="35"/>
      <c r="G31" s="35" t="e">
        <f t="shared" si="66"/>
        <v>#REF!</v>
      </c>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row>
    <row r="32" spans="1:133" s="36" customFormat="1" ht="30" customHeight="1" thickBot="1" x14ac:dyDescent="0.35">
      <c r="A32" s="21" t="s">
        <v>77</v>
      </c>
      <c r="B32" s="76" t="s">
        <v>32</v>
      </c>
      <c r="C32" s="77"/>
      <c r="D32" s="78"/>
      <c r="E32" s="79"/>
      <c r="F32" s="35"/>
      <c r="G32" s="35" t="str">
        <f t="shared" si="66"/>
        <v/>
      </c>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row>
    <row r="33" spans="1:133" s="36" customFormat="1" ht="30" customHeight="1" thickBot="1" x14ac:dyDescent="0.35">
      <c r="A33" s="21"/>
      <c r="B33" s="73" t="str">
        <f>Tabella_ToDo!F17</f>
        <v>Articolo Shadings per e*prime</v>
      </c>
      <c r="C33" s="74">
        <f>Tabella_ToDo!H17/3</f>
        <v>1</v>
      </c>
      <c r="D33" s="75">
        <v>45550</v>
      </c>
      <c r="E33" s="75">
        <f>Tabella_ToDo!I17</f>
        <v>0</v>
      </c>
      <c r="F33" s="35"/>
      <c r="G33" s="35">
        <f t="shared" si="66"/>
        <v>-45549</v>
      </c>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row>
    <row r="34" spans="1:133" s="36" customFormat="1" ht="30" customHeight="1" thickBot="1" x14ac:dyDescent="0.35">
      <c r="A34" s="21"/>
      <c r="B34" s="73" t="str">
        <f>Tabella_ToDo!F20</f>
        <v>Decocol: DT per EEEIC</v>
      </c>
      <c r="C34" s="74">
        <f>Tabella_ToDo!H20/3</f>
        <v>0.33333333333333331</v>
      </c>
      <c r="D34" s="75">
        <v>45509</v>
      </c>
      <c r="E34" s="75">
        <f>Tabella_ToDo!I20</f>
        <v>45769</v>
      </c>
      <c r="F34" s="35"/>
      <c r="G34" s="35">
        <f t="shared" si="66"/>
        <v>261</v>
      </c>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row>
    <row r="35" spans="1:133" s="36" customFormat="1" ht="30" customHeight="1" thickBot="1" x14ac:dyDescent="0.35">
      <c r="A35" s="21"/>
      <c r="B35" s="73" t="str">
        <f>Tabella_ToDo!F21</f>
        <v>Comfort EEEIC24 Journal: Review</v>
      </c>
      <c r="C35" s="74">
        <f>Tabella_ToDo!H21/3</f>
        <v>0.33333333333333331</v>
      </c>
      <c r="D35" s="75">
        <f>Inizio_progetto</f>
        <v>45500</v>
      </c>
      <c r="E35" s="75">
        <f>Tabella_ToDo!I21</f>
        <v>45777</v>
      </c>
      <c r="F35" s="35"/>
      <c r="G35" s="35">
        <f t="shared" si="66"/>
        <v>278</v>
      </c>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row>
    <row r="36" spans="1:133" s="36" customFormat="1" ht="30" customHeight="1" thickBot="1" x14ac:dyDescent="0.35">
      <c r="A36" s="21"/>
      <c r="B36" s="73" t="s">
        <v>79</v>
      </c>
      <c r="C36" s="74"/>
      <c r="D36" s="75">
        <f>Inizio_progetto</f>
        <v>45500</v>
      </c>
      <c r="E36" s="75" t="s">
        <v>80</v>
      </c>
      <c r="F36" s="35"/>
      <c r="G36" s="35" t="e">
        <f t="shared" si="66"/>
        <v>#VALUE!</v>
      </c>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row>
    <row r="37" spans="1:133" s="36" customFormat="1" ht="30" customHeight="1" thickBot="1" x14ac:dyDescent="0.35">
      <c r="A37" s="21"/>
      <c r="B37" s="73" t="s">
        <v>75</v>
      </c>
      <c r="C37" s="74"/>
      <c r="D37" s="75">
        <f>Inizio_progetto</f>
        <v>45500</v>
      </c>
      <c r="E37" s="75" t="s">
        <v>80</v>
      </c>
      <c r="F37" s="35"/>
      <c r="G37" s="35" t="e">
        <f t="shared" si="66"/>
        <v>#VALUE!</v>
      </c>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row>
    <row r="38" spans="1:133" s="36" customFormat="1" ht="30" customHeight="1" thickBot="1" x14ac:dyDescent="0.35">
      <c r="A38" s="21" t="s">
        <v>77</v>
      </c>
      <c r="B38" s="80" t="s">
        <v>29</v>
      </c>
      <c r="C38" s="81"/>
      <c r="D38" s="82"/>
      <c r="E38" s="83"/>
      <c r="F38" s="35"/>
      <c r="G38" s="35" t="str">
        <f t="shared" si="66"/>
        <v/>
      </c>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row>
    <row r="39" spans="1:133" s="36" customFormat="1" ht="30" customHeight="1" thickBot="1" x14ac:dyDescent="0.35">
      <c r="A39" s="21"/>
      <c r="B39" s="84">
        <f>Tabella_ToDo!F15</f>
        <v>0</v>
      </c>
      <c r="C39" s="85">
        <f>Tabella_ToDo!H15/3</f>
        <v>0</v>
      </c>
      <c r="D39" s="86">
        <v>45531</v>
      </c>
      <c r="E39" s="86">
        <f>Tabella_ToDo!I15</f>
        <v>0</v>
      </c>
      <c r="F39" s="35"/>
      <c r="G39" s="35">
        <f t="shared" si="66"/>
        <v>-45530</v>
      </c>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row>
    <row r="40" spans="1:133" s="36" customFormat="1" ht="30" customHeight="1" thickBot="1" x14ac:dyDescent="0.35">
      <c r="A40" s="21"/>
      <c r="B40" s="84" t="str">
        <f>Tabella_ToDo!F16</f>
        <v>articolo DT review</v>
      </c>
      <c r="C40" s="85">
        <f>Tabella_ToDo!H16/3</f>
        <v>0</v>
      </c>
      <c r="D40" s="86">
        <f>Inizio_progetto</f>
        <v>45500</v>
      </c>
      <c r="E40" s="86">
        <f>Tabella_ToDo!I16</f>
        <v>45792</v>
      </c>
      <c r="F40" s="35"/>
      <c r="G40" s="35">
        <f t="shared" si="66"/>
        <v>293</v>
      </c>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row>
    <row r="41" spans="1:133" s="36" customFormat="1" ht="30" customHeight="1" thickBot="1" x14ac:dyDescent="0.35">
      <c r="A41" s="21" t="s">
        <v>81</v>
      </c>
      <c r="B41" s="62"/>
      <c r="C41" s="63"/>
      <c r="D41" s="64"/>
      <c r="E41" s="64"/>
      <c r="F41" s="35"/>
      <c r="G41" s="35" t="str">
        <f t="shared" si="66"/>
        <v/>
      </c>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row>
    <row r="42" spans="1:133" s="36" customFormat="1" ht="30" customHeight="1" thickBot="1" x14ac:dyDescent="0.35">
      <c r="A42" s="20" t="s">
        <v>82</v>
      </c>
      <c r="B42" s="65" t="s">
        <v>83</v>
      </c>
      <c r="C42" s="66"/>
      <c r="D42" s="67"/>
      <c r="E42" s="68"/>
      <c r="F42" s="69"/>
      <c r="G42" s="69" t="str">
        <f t="shared" si="66"/>
        <v/>
      </c>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row>
    <row r="43" spans="1:133" ht="30" customHeight="1" x14ac:dyDescent="0.3">
      <c r="F43" s="71"/>
    </row>
    <row r="44" spans="1:133" ht="30" customHeight="1" x14ac:dyDescent="0.3">
      <c r="E44" s="72"/>
    </row>
  </sheetData>
  <mergeCells count="18">
    <mergeCell ref="DI2:DO2"/>
    <mergeCell ref="DP2:DV2"/>
    <mergeCell ref="DW2:EC2"/>
    <mergeCell ref="BS2:BY2"/>
    <mergeCell ref="BZ2:CF2"/>
    <mergeCell ref="CG2:CM2"/>
    <mergeCell ref="CN2:CT2"/>
    <mergeCell ref="CU2:DA2"/>
    <mergeCell ref="DB2:DH2"/>
    <mergeCell ref="BL2:BR2"/>
    <mergeCell ref="H2:N2"/>
    <mergeCell ref="O2:U2"/>
    <mergeCell ref="V2:AB2"/>
    <mergeCell ref="AC2:AI2"/>
    <mergeCell ref="AJ2:AP2"/>
    <mergeCell ref="AQ2:AW2"/>
    <mergeCell ref="AX2:BD2"/>
    <mergeCell ref="BE2:BK2"/>
  </mergeCells>
  <conditionalFormatting sqref="C5:C42">
    <cfRule type="dataBar" priority="1">
      <dataBar>
        <cfvo type="num" val="0"/>
        <cfvo type="num" val="1"/>
        <color theme="0" tint="-0.249977111117893"/>
      </dataBar>
      <extLst>
        <ext xmlns:x14="http://schemas.microsoft.com/office/spreadsheetml/2009/9/main" uri="{B025F937-C7B1-47D3-B67F-A62EFF666E3E}">
          <x14:id>{6ADDBC22-925F-40E0-8F71-F147D3008C82}</x14:id>
        </ext>
      </extLst>
    </cfRule>
  </conditionalFormatting>
  <conditionalFormatting sqref="H3:EC42">
    <cfRule type="expression" dxfId="2" priority="4">
      <formula>AND(TODAY()&gt;=H$3,TODAY()&lt;I$3)</formula>
    </cfRule>
  </conditionalFormatting>
  <conditionalFormatting sqref="H5:EC42">
    <cfRule type="expression" dxfId="1" priority="2">
      <formula>AND(inizio_attività&lt;=H$3,ROUNDDOWN((fine_attività-inizio_attività+1)*avanzamento_attività,0)+inizio_attività-1&gt;=H$3)</formula>
    </cfRule>
    <cfRule type="expression" dxfId="0" priority="3" stopIfTrue="1">
      <formula>AND(fine_attività&gt;=H$3,inizio_attività&lt;I$3)</formula>
    </cfRule>
  </conditionalFormatting>
  <dataValidations count="1">
    <dataValidation type="whole" operator="greaterThanOrEqual" allowBlank="1" showInputMessage="1" promptTitle="Visualizza settimana:" prompt="Cambiando questo numero si scorre la visualizzazione del diagramma di Gantt." sqref="D2" xr:uid="{623F4C13-8F43-45E6-9E54-520F8F6BF132}">
      <formula1>1</formula1>
    </dataValidation>
  </dataValidations>
  <printOptions horizontalCentered="1"/>
  <pageMargins left="0.35" right="0.35" top="0.35" bottom="0.5" header="0.3" footer="0.3"/>
  <pageSetup paperSize="9"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6ADDBC22-925F-40E0-8F71-F147D3008C82}">
            <x14:dataBar minLength="0" maxLength="100" gradient="0">
              <x14:cfvo type="num">
                <xm:f>0</xm:f>
              </x14:cfvo>
              <x14:cfvo type="num">
                <xm:f>1</xm:f>
              </x14:cfvo>
              <x14:negativeFillColor rgb="FFFF0000"/>
              <x14:axisColor rgb="FF000000"/>
            </x14:dataBar>
          </x14:cfRule>
          <xm:sqref>C5:C42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6</vt:i4>
      </vt:variant>
    </vt:vector>
  </HeadingPairs>
  <TitlesOfParts>
    <vt:vector size="8" baseType="lpstr">
      <vt:lpstr>Tabella_ToDo</vt:lpstr>
      <vt:lpstr>Gantt</vt:lpstr>
      <vt:lpstr>Gantt!avanzamento_attività</vt:lpstr>
      <vt:lpstr>Gantt!fine_attività</vt:lpstr>
      <vt:lpstr>Gantt!inizio_attività</vt:lpstr>
      <vt:lpstr>Inizio_progetto</vt:lpstr>
      <vt:lpstr>Gantt!Titoli_stampa</vt:lpstr>
      <vt:lpstr>Visualizza_settimana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TANCREDI TESTASECCA</dc:creator>
  <cp:keywords/>
  <dc:description/>
  <cp:lastModifiedBy>TANCREDI TESTASECCA</cp:lastModifiedBy>
  <cp:revision/>
  <dcterms:created xsi:type="dcterms:W3CDTF">2023-12-14T09:49:44Z</dcterms:created>
  <dcterms:modified xsi:type="dcterms:W3CDTF">2025-04-21T21:40:42Z</dcterms:modified>
  <cp:category/>
  <cp:contentStatus/>
</cp:coreProperties>
</file>