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Statistics\Assignment\"/>
    </mc:Choice>
  </mc:AlternateContent>
  <xr:revisionPtr revIDLastSave="0" documentId="13_ncr:1_{ED69A032-1B13-4341-85F7-87BDBDE2660E}" xr6:coauthVersionLast="47" xr6:coauthVersionMax="47" xr10:uidLastSave="{00000000-0000-0000-0000-000000000000}"/>
  <bookViews>
    <workbookView xWindow="-108" yWindow="-108" windowWidth="23256" windowHeight="12576" xr2:uid="{CD2B3266-163B-44A1-B8FA-A6AA10DE38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6" i="1" l="1"/>
  <c r="O173" i="1"/>
  <c r="O172" i="1"/>
  <c r="T119" i="1"/>
  <c r="P117" i="1"/>
  <c r="E121" i="1"/>
  <c r="D119" i="1"/>
  <c r="AA96" i="1"/>
  <c r="AC99" i="1"/>
  <c r="G78" i="1"/>
  <c r="AG67" i="1"/>
  <c r="AF65" i="1"/>
  <c r="AF64" i="1"/>
  <c r="P63" i="1"/>
  <c r="P79" i="1"/>
  <c r="R81" i="1"/>
  <c r="R65" i="1"/>
  <c r="Q39" i="1"/>
  <c r="P37" i="1"/>
  <c r="P36" i="1"/>
  <c r="P35" i="1"/>
  <c r="D51" i="1"/>
  <c r="C49" i="1"/>
  <c r="C48" i="1"/>
  <c r="D118" i="1"/>
  <c r="P146" i="1"/>
  <c r="P145" i="1"/>
  <c r="O144" i="1"/>
  <c r="Q141" i="1"/>
  <c r="G146" i="1" l="1"/>
  <c r="E146" i="1"/>
  <c r="E141" i="1"/>
  <c r="Q98" i="1"/>
  <c r="F98" i="1"/>
  <c r="E66" i="1"/>
  <c r="Q52" i="1"/>
  <c r="AD38" i="1"/>
  <c r="D39" i="1"/>
  <c r="E64" i="1" l="1"/>
  <c r="P21" i="1" l="1"/>
  <c r="O20" i="1"/>
  <c r="M92" i="1" l="1"/>
</calcChain>
</file>

<file path=xl/sharedStrings.xml><?xml version="1.0" encoding="utf-8"?>
<sst xmlns="http://schemas.openxmlformats.org/spreadsheetml/2006/main" count="339" uniqueCount="278">
  <si>
    <t>Questions on Correlation and Covariance</t>
  </si>
  <si>
    <t>advertising expenditure and sales revenue to assess the effectiveness of their</t>
  </si>
  <si>
    <t>advertising campaigns.</t>
  </si>
  <si>
    <t>Data:</t>
  </si>
  <si>
    <t>Let's consider the monthly advertising expenditure (in thousands of dollars) and</t>
  </si>
  <si>
    <t>corresponding sales revenue (in thousands of dollars) for a sample of 12 months:</t>
  </si>
  <si>
    <t>Advertising Expenditure: 10, 12, 15, 18, 20, 22, 25, 28, 30, 32, 35, 38</t>
  </si>
  <si>
    <t>Sales Revenue: 50, 55, 60, 65, 70, 75, 80, 85, 90, 95, 100, 105</t>
  </si>
  <si>
    <t>Question:</t>
  </si>
  <si>
    <t>Calculate the correlation coefficient between advertising expenditure and sales revenue.</t>
  </si>
  <si>
    <t>Interpret the value of the correlation coefficient and explain the nature of the relationship</t>
  </si>
  <si>
    <t>between advertising expenditure and sales revenue.</t>
  </si>
  <si>
    <t>By analyzing the correlation coefficient, the marketing department can determine the</t>
  </si>
  <si>
    <t>strength and direction of the relationship between advertising expenditure and sales</t>
  </si>
  <si>
    <t>revenue. This information can help them make informed decisions about allocating their</t>
  </si>
  <si>
    <t>advertising budget and optimizing their marketing strategies.</t>
  </si>
  <si>
    <t>stock prices of two companies to identify potential investment opportunities.</t>
  </si>
  <si>
    <t>Let's consider the daily closing prices (in dollars) of Company A and Company B for a</t>
  </si>
  <si>
    <t>sample of 20 trading days:</t>
  </si>
  <si>
    <t>Company A: 45, 47, 48, 50, 52, 53, 55, 56, 58, 60, 62, 64, 65, 67, 69, 70, 72, 74, 76, 77</t>
  </si>
  <si>
    <t>Company B: 52, 54, 55, 57, 59, 60, 61, 62, 64, 66, 67, 69, 71, 73, 74, 76, 78, 80, 82, 83</t>
  </si>
  <si>
    <t>Calculate the covariance between the stock prices of Company A and Company B.</t>
  </si>
  <si>
    <t>Interpret the value of the covariance and explain the nature of the relationship between</t>
  </si>
  <si>
    <t>the two stocks.</t>
  </si>
  <si>
    <t>By analyzing the covariance, the investment analyst can determine whether the stock</t>
  </si>
  <si>
    <t>prices of Company A and Company B move together (positive covariance) or in opposite</t>
  </si>
  <si>
    <t>directions (negative covariance). This information can assist in identifying potential</t>
  </si>
  <si>
    <t>investment opportunities and understanding the diversification benefits of combining</t>
  </si>
  <si>
    <t>these stocks in a portfolio.</t>
  </si>
  <si>
    <t>spent studying and the exam scores of a group of students.</t>
  </si>
  <si>
    <t>Let's consider the number of hours spent studying and the corresponding exam scores</t>
  </si>
  <si>
    <t>for a sample of 30 students:</t>
  </si>
  <si>
    <t>Hours Spent Studying: 10, 12, 15, 18, 20, 22, 25, 28, 30, 32, 35, 38, 40, 42, 45, 48, 50,</t>
  </si>
  <si>
    <t>52, 55, 58, 60, 62, 65, 68, 70, 72, 75, 78, 80, 82</t>
  </si>
  <si>
    <t>Exam Scores: 60, 65, 70, 75, 80, 82, 85, 88, 90, 92, 93, 95, 96, 97, 98, 99, 100, 102,</t>
  </si>
  <si>
    <t>105, 106, 107, 108, 110, 112, 114, 115, 116, 118, 120, 122</t>
  </si>
  <si>
    <t>Calculate the correlation coefficient between the hours spent studying and the exam</t>
  </si>
  <si>
    <t>scores. Interpret the value of the correlation coefficient and explain the nature of the</t>
  </si>
  <si>
    <t>relationship between studying hours and exam scores.</t>
  </si>
  <si>
    <t>By analyzing the correlation coefficient, the researcher can determine the strength and</t>
  </si>
  <si>
    <t>direction of the relationship between studying hours and exam scores. This information</t>
  </si>
  <si>
    <t>can provide insights into the effectiveness of studying and help students and educators</t>
  </si>
  <si>
    <t>make informed decisions about study habits and academic performance.</t>
  </si>
  <si>
    <t>Questions on discrete and continuous random variable</t>
  </si>
  <si>
    <t>Discrete Random Variable:</t>
  </si>
  <si>
    <t>exactly five 3's?</t>
  </si>
  <si>
    <t>Data: Number of rolls (n) = 100</t>
  </si>
  <si>
    <t>replacement. What is the probability of getting two hearts?</t>
  </si>
  <si>
    <t>Data: Number of hearts in the deck (N) = 13, Number of cards drawn (n) = 5</t>
  </si>
  <si>
    <t>answers. If a student randomly guesses on each question, what is the probability of</t>
  </si>
  <si>
    <t>getting at least 8 questions correct?</t>
  </si>
  <si>
    <t>Data: Number of questions (n) = 10, Number of possible answers per question (k) = 4</t>
  </si>
  <si>
    <t>are drawn without replacement. What is the probability that all three balls are blue?</t>
  </si>
  <si>
    <t>Data: Number of blue balls in the bag (N) = 20, Number of balls drawn (n) = 3</t>
  </si>
  <si>
    <t>the player takes 10 shots, what is the probability of scoring exactly three goals?</t>
  </si>
  <si>
    <t>Data: Number of shots (n) = 10, Probability of scoring per shot (p) = 0.3</t>
  </si>
  <si>
    <t>Continuous Random Variable:</t>
  </si>
  <si>
    <t>165 cm and a standard deviation of 10 cm. What is the probability that a randomly</t>
  </si>
  <si>
    <t>selected student is taller than 180 cm?</t>
  </si>
  <si>
    <t>Data: Mean height (μ) = 165 cm, Standard deviation (σ) = 10 cm, Height threshold (x)</t>
  </si>
  <si>
    <t>= 180 cm</t>
  </si>
  <si>
    <t>of 5 minutes. What is the probability that a customer waits less than 3 minutes?</t>
  </si>
  <si>
    <t>Data: Mean waiting time (μ) = 5 minutes, Waiting time threshold (x) = 3 minutes</t>
  </si>
  <si>
    <t>mean of 1000 hours and a standard deviation of 100 hours. What is the probability that</t>
  </si>
  <si>
    <t>a randomly selected light bulb lasts between 900 and 1100 hours?</t>
  </si>
  <si>
    <t>Data: Mean lifetime (μ) = 1000 hours, Standard deviation (σ) = 100 hours, Lifetime</t>
  </si>
  <si>
    <t>range (lower limit x1, upper limit x2)</t>
  </si>
  <si>
    <t>grams and 200 grams. What is the probability that a randomly selected apple weighs</t>
  </si>
  <si>
    <t>between 150 and 170 grams?</t>
  </si>
  <si>
    <t>Data: Weight range (lower limit x1, upper limit x2)</t>
  </si>
  <si>
    <t>of 20 minutes. What is the probability that the task is completed in less than 15</t>
  </si>
  <si>
    <t>minutes?</t>
  </si>
  <si>
    <t>Data: Mean time (μ) = 20 minutes, Time threshold (x) = 15 minutes</t>
  </si>
  <si>
    <t>Questions on Discrete Distribution and Continuous Distribution</t>
  </si>
  <si>
    <t>Discrete Distribution:</t>
  </si>
  <si>
    <t>a Poisson distribution with a mean of 2 defects. What is the probability of having exactly</t>
  </si>
  <si>
    <t>3 defects in a randomly selected batch?</t>
  </si>
  <si>
    <t>Data: Mean number of defects (λ) = 2, Number of defects (x) = 3</t>
  </si>
  <si>
    <t>Explanation: The problem involves a discrete distribution (Poisson) because we are</t>
  </si>
  <si>
    <t>dealing with the count of defects in a batch of smartphones. The Poisson distribution</t>
  </si>
  <si>
    <t>models the probability of a given number of events occurring within a fixed interval of</t>
  </si>
  <si>
    <t>time or space.</t>
  </si>
  <si>
    <t>player plays 10 rounds, what is the probability of winning exactly 3 rounds?</t>
  </si>
  <si>
    <t>Data: Probability of winning (p) = 0.3, Number of rounds (n) = 10, Number of wins (x)</t>
  </si>
  <si>
    <t>Explanation: This problem also involves a discrete distribution (Binomial) because we</t>
  </si>
  <si>
    <t>are dealing with a fixed number of independent trials (rounds) with a probability of</t>
  </si>
  <si>
    <t>success (winning) in each trial. The Binomial distribution models the probability of</t>
  </si>
  <si>
    <t>achieving a certain number of successes in a fixed number of trials.</t>
  </si>
  <si>
    <t>at least one 6?</t>
  </si>
  <si>
    <t>Data: Number of rolls (n) = 3</t>
  </si>
  <si>
    <t>Explanation: Here, we have a discrete distribution (Geometric) since we are interested</t>
  </si>
  <si>
    <t>in the number of trials required to achieve the first success (rolling a 6) in a sequence of</t>
  </si>
  <si>
    <t>independent trials. The Geometric distribution models the probability of achieving the</t>
  </si>
  <si>
    <t>first success on a specific trial.</t>
  </si>
  <si>
    <t>Continuous Distribution:</t>
  </si>
  <si>
    <t>of 150 grams and a standard deviation of 10 grams. What is the probability that a</t>
  </si>
  <si>
    <t>randomly selected apple weighs between 140 and 160 grams?</t>
  </si>
  <si>
    <t>Data: Mean weight (μ) = 150 grams, Standard deviation (σ) = 10 grams, Weight range</t>
  </si>
  <si>
    <t>(lower limit x1, upper limit x2)</t>
  </si>
  <si>
    <t>Explanation: This problem involves a continuous distribution (Normal) since we are</t>
  </si>
  <si>
    <t>dealing with the weights of apples, which can take on any value within a range. The</t>
  </si>
  <si>
    <t>Normal distribution is commonly used to model continuous variables with a symmetric</t>
  </si>
  <si>
    <t>bell-shaped distribution.</t>
  </si>
  <si>
    <t>with a mean of 1000 hours. What is the probability that a randomly selected light bulb</t>
  </si>
  <si>
    <t>lasts more than 900 hours?</t>
  </si>
  <si>
    <t>Data: Mean lifetime (μ) = 1000 hours, Lifetime threshold (x) = 900 hours</t>
  </si>
  <si>
    <t>Explanation: Here, we have a continuous distribution (Exponential) since we are</t>
  </si>
  <si>
    <t>interested in the time until an event (light bulb failure) occurs. The Exponential</t>
  </si>
  <si>
    <t>distribution models the probability of waiting a certain amount of time before the event</t>
  </si>
  <si>
    <t>happens.</t>
  </si>
  <si>
    <t>Questions on Confidence Interval and Hypothesis Testings</t>
  </si>
  <si>
    <t>Confidence Interval Problems:</t>
  </si>
  <si>
    <t>sample of 100 individuals is selected, and their heights are measured. Calculate a 95%</t>
  </si>
  <si>
    <t>confidence interval for the population mean height, given that the sample mean height is</t>
  </si>
  <si>
    <t>170 cm and the sample standard deviation is 8 cm.</t>
  </si>
  <si>
    <t>Data: Sample size (n) = 100, Sample mean (x̄) = 170 cm, Sample standard deviation</t>
  </si>
  <si>
    <t>(s) = 8 cm, Confidence level = 95%</t>
  </si>
  <si>
    <t>Explanation: In this problem, we use a sample to estimate the population mean height.</t>
  </si>
  <si>
    <t>By calculating a confidence interval, we provide a range of plausible values for the</t>
  </si>
  <si>
    <t>population mean. The 95% confidence level indicates that we are 95% confident that</t>
  </si>
  <si>
    <t>the true population mean height falls within the calculated interval.</t>
  </si>
  <si>
    <t>support a particular policy. A random sample of 500 individuals is surveyed, and 320 of</t>
  </si>
  <si>
    <t>them express support for the policy. Calculate a 90% confidence interval for the</t>
  </si>
  <si>
    <t>population proportion, given the sample proportion.</t>
  </si>
  <si>
    <t>Data: Sample size (n) = 500, Number of successes (x) = 320, Confidence level = 90%</t>
  </si>
  <si>
    <t>Explanation: In this problem, we aim to estimate the population proportion based on the</t>
  </si>
  <si>
    <t>sample proportion. By constructing a confidence interval, we provide a range of</t>
  </si>
  <si>
    <t>plausible values for the population proportion. The 90% confidence level indicates that</t>
  </si>
  <si>
    <t>we are 90% confident that the true population proportion falls within the calculated</t>
  </si>
  <si>
    <t>interval.</t>
  </si>
  <si>
    <t>Hypothesis Testing Problems:</t>
  </si>
  <si>
    <t>student performance. A random sample of 50 students is divided into two groups: one</t>
  </si>
  <si>
    <t>group taught using the new method and the other using the traditional method. The</t>
  </si>
  <si>
    <t>average test scores of the two groups are compared. State the null and alternative</t>
  </si>
  <si>
    <t>hypotheses for this study.</t>
  </si>
  <si>
    <t>Data: Sample size (n) = 50, Test scores of the two groups</t>
  </si>
  <si>
    <t>Explanation: In this problem, we are interested in comparing the means of two groups</t>
  </si>
  <si>
    <t>(new method vs. traditional method). The null hypothesis (H0) states that there is no</t>
  </si>
  <si>
    <t>significant difference between the means, while the alternative hypothesis (Ha)</t>
  </si>
  <si>
    <t>suggests that there is a significant difference.</t>
  </si>
  <si>
    <t>500 grams. To test this claim, a random sample of 25 products is selected, and their</t>
  </si>
  <si>
    <t>weights are measured. The sample mean weight is found to be 510 grams with a</t>
  </si>
  <si>
    <t>sample standard deviation of 20 grams. Perform a hypothesis test to determine if there</t>
  </si>
  <si>
    <t>is evidence to support the company's claim.</t>
  </si>
  <si>
    <t>Data: Sample size (n) = 25, Sample mean (x̄) = 510 grams, Sample standard</t>
  </si>
  <si>
    <t>deviation (s) = 20 grams, Population mean (μ) = 500 grams</t>
  </si>
  <si>
    <t>Explanation: In this problem, we are conducting a hypothesis test to assess whether the</t>
  </si>
  <si>
    <t>sample mean weight provides evidence to support the company's claim about the</t>
  </si>
  <si>
    <t>population mean weight. The null hypothesis (H0) assumes that the population mean</t>
  </si>
  <si>
    <t>weight is equal to the claimed value, while the alternative hypothesis (Ha) suggests</t>
  </si>
  <si>
    <t>otherwise.</t>
  </si>
  <si>
    <r>
      <rPr>
        <b/>
        <sz val="11"/>
        <color theme="1"/>
        <rFont val="Calibri"/>
        <family val="2"/>
        <scheme val="minor"/>
      </rPr>
      <t>1) Question :</t>
    </r>
    <r>
      <rPr>
        <sz val="11"/>
        <color theme="1"/>
        <rFont val="Calibri"/>
        <family val="2"/>
        <scheme val="minor"/>
      </rPr>
      <t xml:space="preserve"> A marketing department wants to understand the relationship between</t>
    </r>
  </si>
  <si>
    <r>
      <rPr>
        <b/>
        <sz val="11"/>
        <color theme="1"/>
        <rFont val="Calibri"/>
        <family val="2"/>
        <scheme val="minor"/>
      </rPr>
      <t>2) Question :</t>
    </r>
    <r>
      <rPr>
        <sz val="11"/>
        <color theme="1"/>
        <rFont val="Calibri"/>
        <family val="2"/>
        <scheme val="minor"/>
      </rPr>
      <t xml:space="preserve"> An investment analyst wants to assess the relationship between the</t>
    </r>
  </si>
  <si>
    <r>
      <rPr>
        <b/>
        <sz val="11"/>
        <color theme="1"/>
        <rFont val="Calibri"/>
        <family val="2"/>
        <scheme val="minor"/>
      </rPr>
      <t>3) Question :</t>
    </r>
    <r>
      <rPr>
        <sz val="11"/>
        <color theme="1"/>
        <rFont val="Calibri"/>
        <family val="2"/>
        <scheme val="minor"/>
      </rPr>
      <t xml:space="preserve"> A researcher wants to examine the relationship between the hours</t>
    </r>
  </si>
  <si>
    <r>
      <rPr>
        <b/>
        <sz val="11"/>
        <color theme="1"/>
        <rFont val="Calibri"/>
        <family val="2"/>
        <scheme val="minor"/>
      </rPr>
      <t>1. Problem:</t>
    </r>
    <r>
      <rPr>
        <sz val="11"/>
        <color theme="1"/>
        <rFont val="Calibri"/>
        <family val="2"/>
        <scheme val="minor"/>
      </rPr>
      <t xml:space="preserve"> A fair six-sided die is rolled 100 times. What is the probability of rolling</t>
    </r>
  </si>
  <si>
    <r>
      <rPr>
        <b/>
        <sz val="11"/>
        <color theme="1"/>
        <rFont val="Calibri"/>
        <family val="2"/>
        <scheme val="minor"/>
      </rPr>
      <t>2. Problem:</t>
    </r>
    <r>
      <rPr>
        <sz val="11"/>
        <color theme="1"/>
        <rFont val="Calibri"/>
        <family val="2"/>
        <scheme val="minor"/>
      </rPr>
      <t xml:space="preserve"> In a deck of 52 playing cards, five cards are randomly drawn without</t>
    </r>
  </si>
  <si>
    <r>
      <rPr>
        <b/>
        <sz val="11"/>
        <color theme="1"/>
        <rFont val="Calibri"/>
        <family val="2"/>
        <scheme val="minor"/>
      </rPr>
      <t>3. Problem:</t>
    </r>
    <r>
      <rPr>
        <sz val="11"/>
        <color theme="1"/>
        <rFont val="Calibri"/>
        <family val="2"/>
        <scheme val="minor"/>
      </rPr>
      <t xml:space="preserve"> A multiple-choice test consists of 10 questions, each with four possible</t>
    </r>
  </si>
  <si>
    <r>
      <rPr>
        <b/>
        <sz val="11"/>
        <color theme="1"/>
        <rFont val="Calibri"/>
        <family val="2"/>
        <scheme val="minor"/>
      </rPr>
      <t>4. Problem:</t>
    </r>
    <r>
      <rPr>
        <sz val="11"/>
        <color theme="1"/>
        <rFont val="Calibri"/>
        <family val="2"/>
        <scheme val="minor"/>
      </rPr>
      <t xml:space="preserve"> A bag contains 30 red balls, 20 blue balls, and 10 green balls. Three balls</t>
    </r>
  </si>
  <si>
    <r>
      <rPr>
        <b/>
        <sz val="11"/>
        <color theme="1"/>
        <rFont val="Calibri"/>
        <family val="2"/>
        <scheme val="minor"/>
      </rPr>
      <t>5. Problem:</t>
    </r>
    <r>
      <rPr>
        <sz val="11"/>
        <color theme="1"/>
        <rFont val="Calibri"/>
        <family val="2"/>
        <scheme val="minor"/>
      </rPr>
      <t xml:space="preserve"> In a football match, a player scores a goal with a 0.3 probability per shot. If</t>
    </r>
  </si>
  <si>
    <r>
      <rPr>
        <b/>
        <sz val="11"/>
        <color theme="1"/>
        <rFont val="Calibri"/>
        <family val="2"/>
        <scheme val="minor"/>
      </rPr>
      <t>1. Problem:</t>
    </r>
    <r>
      <rPr>
        <sz val="11"/>
        <color theme="1"/>
        <rFont val="Calibri"/>
        <family val="2"/>
        <scheme val="minor"/>
      </rPr>
      <t xml:space="preserve"> The heights of students in a class are normally distributed with a mean of</t>
    </r>
  </si>
  <si>
    <r>
      <rPr>
        <b/>
        <sz val="11"/>
        <color theme="1"/>
        <rFont val="Calibri"/>
        <family val="2"/>
        <scheme val="minor"/>
      </rPr>
      <t>2. Problem:</t>
    </r>
    <r>
      <rPr>
        <sz val="11"/>
        <color theme="1"/>
        <rFont val="Calibri"/>
        <family val="2"/>
        <scheme val="minor"/>
      </rPr>
      <t xml:space="preserve"> The waiting times at a coffee shop are exponentially distributed with a mean</t>
    </r>
  </si>
  <si>
    <r>
      <rPr>
        <b/>
        <sz val="11"/>
        <color theme="1"/>
        <rFont val="Calibri"/>
        <family val="2"/>
        <scheme val="minor"/>
      </rPr>
      <t>3. Problem:</t>
    </r>
    <r>
      <rPr>
        <sz val="11"/>
        <color theme="1"/>
        <rFont val="Calibri"/>
        <family val="2"/>
        <scheme val="minor"/>
      </rPr>
      <t xml:space="preserve"> The lifetimes of a certain brand of light bulbs are normally distributed with a</t>
    </r>
  </si>
  <si>
    <r>
      <rPr>
        <b/>
        <sz val="11"/>
        <color theme="1"/>
        <rFont val="Calibri"/>
        <family val="2"/>
        <scheme val="minor"/>
      </rPr>
      <t>4. Problem:</t>
    </r>
    <r>
      <rPr>
        <sz val="11"/>
        <color theme="1"/>
        <rFont val="Calibri"/>
        <family val="2"/>
        <scheme val="minor"/>
      </rPr>
      <t xml:space="preserve"> The weights of apples in a basket follow a uniform distribution between 100</t>
    </r>
  </si>
  <si>
    <r>
      <rPr>
        <b/>
        <sz val="11"/>
        <color theme="1"/>
        <rFont val="Calibri"/>
        <family val="2"/>
        <scheme val="minor"/>
      </rPr>
      <t>5. Problem:</t>
    </r>
    <r>
      <rPr>
        <sz val="11"/>
        <color theme="1"/>
        <rFont val="Calibri"/>
        <family val="2"/>
        <scheme val="minor"/>
      </rPr>
      <t xml:space="preserve"> The time taken to complete a task is exponentially distributed with a mean</t>
    </r>
  </si>
  <si>
    <r>
      <rPr>
        <b/>
        <sz val="11"/>
        <color theme="1"/>
        <rFont val="Calibri"/>
        <family val="2"/>
        <scheme val="minor"/>
      </rPr>
      <t>1. Problem:</t>
    </r>
    <r>
      <rPr>
        <sz val="11"/>
        <color theme="1"/>
        <rFont val="Calibri"/>
        <family val="2"/>
        <scheme val="minor"/>
      </rPr>
      <t xml:space="preserve"> A company sells smartphones, and the number of defects per batch follows</t>
    </r>
  </si>
  <si>
    <r>
      <rPr>
        <b/>
        <sz val="11"/>
        <color theme="1"/>
        <rFont val="Calibri"/>
        <family val="2"/>
        <scheme val="minor"/>
      </rPr>
      <t>2. Problem:</t>
    </r>
    <r>
      <rPr>
        <sz val="11"/>
        <color theme="1"/>
        <rFont val="Calibri"/>
        <family val="2"/>
        <scheme val="minor"/>
      </rPr>
      <t xml:space="preserve"> In a game, a player has a 0.3 probability of winning each round. If the</t>
    </r>
  </si>
  <si>
    <r>
      <rPr>
        <b/>
        <sz val="11"/>
        <color theme="1"/>
        <rFont val="Calibri"/>
        <family val="2"/>
        <scheme val="minor"/>
      </rPr>
      <t>3. Problem:</t>
    </r>
    <r>
      <rPr>
        <sz val="11"/>
        <color theme="1"/>
        <rFont val="Calibri"/>
        <family val="2"/>
        <scheme val="minor"/>
      </rPr>
      <t xml:space="preserve"> A six-sided fair die is rolled three times. What is the probability of obtaining</t>
    </r>
  </si>
  <si>
    <r>
      <rPr>
        <b/>
        <sz val="11"/>
        <color theme="1"/>
        <rFont val="Calibri"/>
        <family val="2"/>
        <scheme val="minor"/>
      </rPr>
      <t>1. Problem:</t>
    </r>
    <r>
      <rPr>
        <sz val="11"/>
        <color theme="1"/>
        <rFont val="Calibri"/>
        <family val="2"/>
        <scheme val="minor"/>
      </rPr>
      <t xml:space="preserve"> The weights of apples in a basket follow a normal distribution with a mean</t>
    </r>
  </si>
  <si>
    <r>
      <rPr>
        <b/>
        <sz val="11"/>
        <color theme="1"/>
        <rFont val="Calibri"/>
        <family val="2"/>
        <scheme val="minor"/>
      </rPr>
      <t>2. Problem:</t>
    </r>
    <r>
      <rPr>
        <sz val="11"/>
        <color theme="1"/>
        <rFont val="Calibri"/>
        <family val="2"/>
        <scheme val="minor"/>
      </rPr>
      <t xml:space="preserve"> The lifetimes of a certain brand of light bulbs are exponentially distributed</t>
    </r>
  </si>
  <si>
    <r>
      <rPr>
        <b/>
        <sz val="11"/>
        <color theme="1"/>
        <rFont val="Calibri"/>
        <family val="2"/>
        <scheme val="minor"/>
      </rPr>
      <t>1. Problem:</t>
    </r>
    <r>
      <rPr>
        <sz val="11"/>
        <color theme="1"/>
        <rFont val="Calibri"/>
        <family val="2"/>
        <scheme val="minor"/>
      </rPr>
      <t xml:space="preserve"> A study is conducted to estimate the mean height of a population. A random</t>
    </r>
  </si>
  <si>
    <r>
      <rPr>
        <b/>
        <sz val="11"/>
        <color theme="1"/>
        <rFont val="Calibri"/>
        <family val="2"/>
        <scheme val="minor"/>
      </rPr>
      <t>2. Problem:</t>
    </r>
    <r>
      <rPr>
        <sz val="11"/>
        <color theme="1"/>
        <rFont val="Calibri"/>
        <family val="2"/>
        <scheme val="minor"/>
      </rPr>
      <t xml:space="preserve"> A survey is conducted to estimate the proportion of people in a city who</t>
    </r>
  </si>
  <si>
    <r>
      <rPr>
        <b/>
        <sz val="11"/>
        <color theme="1"/>
        <rFont val="Calibri"/>
        <family val="2"/>
        <scheme val="minor"/>
      </rPr>
      <t>3. Problem:</t>
    </r>
    <r>
      <rPr>
        <sz val="11"/>
        <color theme="1"/>
        <rFont val="Calibri"/>
        <family val="2"/>
        <scheme val="minor"/>
      </rPr>
      <t xml:space="preserve"> A researcher wants to test whether a new teaching method improves</t>
    </r>
  </si>
  <si>
    <r>
      <rPr>
        <b/>
        <sz val="11"/>
        <color theme="1"/>
        <rFont val="Calibri"/>
        <family val="2"/>
        <scheme val="minor"/>
      </rPr>
      <t>4. Problem:</t>
    </r>
    <r>
      <rPr>
        <sz val="11"/>
        <color theme="1"/>
        <rFont val="Calibri"/>
        <family val="2"/>
        <scheme val="minor"/>
      </rPr>
      <t xml:space="preserve"> A manufacturing company claims that the average weight of its product is</t>
    </r>
  </si>
  <si>
    <t>Company A</t>
  </si>
  <si>
    <t>Company B</t>
  </si>
  <si>
    <t>Advertising Expenditure</t>
  </si>
  <si>
    <t>Sales Revenue</t>
  </si>
  <si>
    <t>Hours Spent Studying</t>
  </si>
  <si>
    <t>Exam Scores</t>
  </si>
  <si>
    <t>Ans.</t>
  </si>
  <si>
    <t xml:space="preserve"> Sales Revenue is propotional to Advertising Expenditure.</t>
  </si>
  <si>
    <t>Interpret:</t>
  </si>
  <si>
    <t>Exam Score is propotional to Hours Spent Studying.</t>
  </si>
  <si>
    <t>Probability of student is taller than 180 cm is</t>
  </si>
  <si>
    <t xml:space="preserve"> Probability that a customer waits less than 3 minutes is</t>
  </si>
  <si>
    <t>Probability that the task is completed in less than 15 is</t>
  </si>
  <si>
    <t>Num Result</t>
  </si>
  <si>
    <t>Trials</t>
  </si>
  <si>
    <t>Probability</t>
  </si>
  <si>
    <t>0.167(1/6)</t>
  </si>
  <si>
    <t>Probability of rolling exactly five 3's is</t>
  </si>
  <si>
    <t>Probability of getting at least 8 questions correct is</t>
  </si>
  <si>
    <t>Probability of getting at 7 or less questions correct is</t>
  </si>
  <si>
    <t>Probability of scoring exactly three goals is</t>
  </si>
  <si>
    <t>Probability of student is upto 180 cm is</t>
  </si>
  <si>
    <t>Perfect positive relationship between Sales Revenue and Advertising Expenditure.</t>
  </si>
  <si>
    <t>Perfect positive relationship between Exam Score and Hours Spent Studying</t>
  </si>
  <si>
    <t xml:space="preserve">A positive covariance indicates a positive relationship between the two stocks. When the price of Company A increases, </t>
  </si>
  <si>
    <t>the price of Company B tends to increase as well, and vice versa.</t>
  </si>
  <si>
    <t>Sample mean (x̄) =</t>
  </si>
  <si>
    <t xml:space="preserve">Sample size (n) = </t>
  </si>
  <si>
    <t xml:space="preserve">Confidence level = </t>
  </si>
  <si>
    <t xml:space="preserve">Sample std dev (s) = </t>
  </si>
  <si>
    <t>Population mean</t>
  </si>
  <si>
    <t>height =</t>
  </si>
  <si>
    <t xml:space="preserve"> =</t>
  </si>
  <si>
    <t>170 +- 1.57</t>
  </si>
  <si>
    <t>and</t>
  </si>
  <si>
    <t>Therefore, the 95% confidence interval for the population mean height is (168.43 cm, 171.57 cm).</t>
  </si>
  <si>
    <t>Number of successes (x) =</t>
  </si>
  <si>
    <t>P =</t>
  </si>
  <si>
    <t>M.E. =</t>
  </si>
  <si>
    <t>1.645 * sqrt(0.64 * (1 - 0.64) / 500)</t>
  </si>
  <si>
    <t>Upper bound =</t>
  </si>
  <si>
    <t>Lower bound =</t>
  </si>
  <si>
    <t xml:space="preserve"> P - M.E.</t>
  </si>
  <si>
    <t xml:space="preserve"> P + M.E.</t>
  </si>
  <si>
    <t xml:space="preserve">Therefore, the 90% confidence interval for the population proportion of people supporting the policy is between 60.5% and 67.5%. </t>
  </si>
  <si>
    <t>Probability of apple weighs between 140 and 160 gm is</t>
  </si>
  <si>
    <t xml:space="preserve"> Sample Mean +- M.E.</t>
  </si>
  <si>
    <t>Total Probability =</t>
  </si>
  <si>
    <t>Probaility of Blue =</t>
  </si>
  <si>
    <t>Probability that all three balls are blue is</t>
  </si>
  <si>
    <t>Probaility of Heart =</t>
  </si>
  <si>
    <t>Probaility of remaining =</t>
  </si>
  <si>
    <t>Probability of getting two hearts is</t>
  </si>
  <si>
    <t>For exponentially distributed,</t>
  </si>
  <si>
    <t>Lambda =</t>
  </si>
  <si>
    <t>1/μ</t>
  </si>
  <si>
    <t>Probability that a randomly selected light bulb lasts upto 900 hrs is</t>
  </si>
  <si>
    <t>Probability that a randomly selected light bulb lasts upto 1100 hrs is</t>
  </si>
  <si>
    <t>Probability that a randomly selected light bulb lasts between 900 and 1100 hrs is</t>
  </si>
  <si>
    <t>Probability that a randomly selected apple weighs between 150 and 170 grams is</t>
  </si>
  <si>
    <t>Probability of having exactly 3 defects in a randomly selected batch is</t>
  </si>
  <si>
    <t>Probability of winning exactly 3 rounds is</t>
  </si>
  <si>
    <t>Probability of obtaining at least one 6 is</t>
  </si>
  <si>
    <t>k =</t>
  </si>
  <si>
    <t>1-(1-P)^(k-1)*P</t>
  </si>
  <si>
    <t>Probability upto 160 =</t>
  </si>
  <si>
    <t>Probability upto 140 =</t>
  </si>
  <si>
    <t>Probability that a randomly selected light bulb lasts more than 900 hours is</t>
  </si>
  <si>
    <t>Sample size (n) =</t>
  </si>
  <si>
    <t>Sample std devi. (s) =</t>
  </si>
  <si>
    <t>Population mean (μ) =</t>
  </si>
  <si>
    <t>Ho =</t>
  </si>
  <si>
    <t>Ha =</t>
  </si>
  <si>
    <t>μ is not equal to 500gm</t>
  </si>
  <si>
    <t>μ is equal to 500gm</t>
  </si>
  <si>
    <t>t stat. =</t>
  </si>
  <si>
    <t>dof =</t>
  </si>
  <si>
    <t>alpha =</t>
  </si>
  <si>
    <t>t critical =</t>
  </si>
  <si>
    <t>As t stat &gt; t critical, we have to reject null hypothesis.</t>
  </si>
  <si>
    <t>So, population mean (μ) is not equal to 500gm.</t>
  </si>
  <si>
    <t>New teaching method has no effect, and there is no difference in the average test scores between the two groups.</t>
  </si>
  <si>
    <t xml:space="preserve">New teaching method improves student performance, and there is a significant difference in </t>
  </si>
  <si>
    <t>the average test scores between the two groups.</t>
  </si>
  <si>
    <t>Data :</t>
  </si>
  <si>
    <t>Traditional Method</t>
  </si>
  <si>
    <t>New Method</t>
  </si>
  <si>
    <t>Sr. No.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</si>
  <si>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</si>
  <si>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</si>
  <si>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</si>
  <si>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</si>
  <si>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</si>
  <si>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</si>
  <si>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</si>
  <si>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</si>
  <si>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</si>
  <si>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</si>
  <si>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</si>
  <si>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</si>
  <si>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Alpha =</t>
  </si>
  <si>
    <t>As t stat &lt; t critical, we fail to reject null hypothesis.</t>
  </si>
  <si>
    <t xml:space="preserve">So, New teaching method has no effect, and there is no difference </t>
  </si>
  <si>
    <t>in the average test scores between the two groups.</t>
  </si>
  <si>
    <t>Conclusion: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</si>
</sst>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D0D0D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4" fillId="0" borderId="4" xfId="0" applyFont="1" applyFill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0" fontId="4" fillId="0" borderId="4" xfId="0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5" fillId="0" borderId="0" xfId="0" applyFont="1"/>
    <xf numFmtId="1" fontId="0" fillId="0" borderId="0" xfId="0" applyNumberFormat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/>
    <xf numFmtId="0" fontId="4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65073-980C-4A16-A32C-435B379694AF}">
  <dimension ref="A1:AI200"/>
  <sheetViews>
    <sheetView tabSelected="1" workbookViewId="0">
      <selection activeCell="N182" sqref="N182"/>
    </sheetView>
  </sheetViews>
  <sheetFormatPr defaultRowHeight="14.4" x14ac:dyDescent="0.3"/>
  <cols>
    <col min="1" max="1" width="10.33203125" customWidth="1"/>
    <col min="2" max="2" width="17" customWidth="1"/>
    <col min="3" max="3" width="15.88671875" customWidth="1"/>
    <col min="4" max="4" width="15" customWidth="1"/>
    <col min="8" max="8" width="11.88671875" customWidth="1"/>
    <col min="10" max="10" width="10.6640625" bestFit="1" customWidth="1"/>
    <col min="11" max="11" width="8" bestFit="1" customWidth="1"/>
    <col min="13" max="13" width="10.5546875" customWidth="1"/>
    <col min="14" max="14" width="17.21875" customWidth="1"/>
    <col min="15" max="15" width="10.6640625" bestFit="1" customWidth="1"/>
    <col min="16" max="16" width="10.109375" customWidth="1"/>
    <col min="20" max="23" width="10.21875" customWidth="1"/>
    <col min="26" max="26" width="15.6640625" bestFit="1" customWidth="1"/>
    <col min="29" max="29" width="10.88671875" customWidth="1"/>
    <col min="34" max="34" width="10.77734375" customWidth="1"/>
  </cols>
  <sheetData>
    <row r="1" spans="1:35" ht="18" x14ac:dyDescent="0.35">
      <c r="A1" s="1" t="s">
        <v>0</v>
      </c>
    </row>
    <row r="2" spans="1:35" x14ac:dyDescent="0.3">
      <c r="A2" t="s">
        <v>151</v>
      </c>
      <c r="M2" t="s">
        <v>152</v>
      </c>
      <c r="Y2" t="s">
        <v>153</v>
      </c>
    </row>
    <row r="3" spans="1:35" ht="28.8" x14ac:dyDescent="0.3">
      <c r="A3" t="s">
        <v>1</v>
      </c>
      <c r="J3" s="6" t="s">
        <v>175</v>
      </c>
      <c r="K3" s="6" t="s">
        <v>176</v>
      </c>
      <c r="M3" t="s">
        <v>16</v>
      </c>
      <c r="V3" s="5" t="s">
        <v>173</v>
      </c>
      <c r="W3" s="5" t="s">
        <v>174</v>
      </c>
      <c r="Y3" t="s">
        <v>29</v>
      </c>
      <c r="AH3" s="7" t="s">
        <v>177</v>
      </c>
      <c r="AI3" s="6" t="s">
        <v>178</v>
      </c>
    </row>
    <row r="4" spans="1:35" x14ac:dyDescent="0.3">
      <c r="A4" t="s">
        <v>2</v>
      </c>
      <c r="J4" s="3">
        <v>10</v>
      </c>
      <c r="K4" s="4">
        <v>50</v>
      </c>
      <c r="M4" t="s">
        <v>3</v>
      </c>
      <c r="V4" s="3">
        <v>45</v>
      </c>
      <c r="W4" s="4">
        <v>52</v>
      </c>
      <c r="Y4" t="s">
        <v>3</v>
      </c>
      <c r="AH4" s="3">
        <v>10</v>
      </c>
      <c r="AI4" s="4">
        <v>60</v>
      </c>
    </row>
    <row r="5" spans="1:35" x14ac:dyDescent="0.3">
      <c r="A5" t="s">
        <v>3</v>
      </c>
      <c r="J5" s="3">
        <v>12</v>
      </c>
      <c r="K5" s="4">
        <v>55</v>
      </c>
      <c r="M5" t="s">
        <v>17</v>
      </c>
      <c r="V5" s="3">
        <v>47</v>
      </c>
      <c r="W5" s="4">
        <v>54</v>
      </c>
      <c r="Y5" t="s">
        <v>30</v>
      </c>
      <c r="AH5" s="3">
        <v>12</v>
      </c>
      <c r="AI5" s="4">
        <v>65</v>
      </c>
    </row>
    <row r="6" spans="1:35" x14ac:dyDescent="0.3">
      <c r="A6" t="s">
        <v>4</v>
      </c>
      <c r="J6" s="3">
        <v>15</v>
      </c>
      <c r="K6" s="4">
        <v>60</v>
      </c>
      <c r="M6" t="s">
        <v>18</v>
      </c>
      <c r="V6" s="3">
        <v>48</v>
      </c>
      <c r="W6" s="4">
        <v>55</v>
      </c>
      <c r="Y6" t="s">
        <v>31</v>
      </c>
      <c r="AH6" s="3">
        <v>15</v>
      </c>
      <c r="AI6" s="4">
        <v>70</v>
      </c>
    </row>
    <row r="7" spans="1:35" x14ac:dyDescent="0.3">
      <c r="A7" t="s">
        <v>5</v>
      </c>
      <c r="J7" s="3">
        <v>18</v>
      </c>
      <c r="K7" s="4">
        <v>65</v>
      </c>
      <c r="M7" t="s">
        <v>19</v>
      </c>
      <c r="V7" s="3">
        <v>50</v>
      </c>
      <c r="W7" s="4">
        <v>57</v>
      </c>
      <c r="Y7" t="s">
        <v>32</v>
      </c>
      <c r="AH7" s="3">
        <v>18</v>
      </c>
      <c r="AI7" s="4">
        <v>75</v>
      </c>
    </row>
    <row r="8" spans="1:35" x14ac:dyDescent="0.3">
      <c r="A8" t="s">
        <v>6</v>
      </c>
      <c r="J8" s="3">
        <v>20</v>
      </c>
      <c r="K8" s="4">
        <v>70</v>
      </c>
      <c r="M8" t="s">
        <v>20</v>
      </c>
      <c r="V8" s="3">
        <v>52</v>
      </c>
      <c r="W8" s="4">
        <v>59</v>
      </c>
      <c r="Y8" t="s">
        <v>33</v>
      </c>
      <c r="AH8" s="3">
        <v>20</v>
      </c>
      <c r="AI8" s="4">
        <v>80</v>
      </c>
    </row>
    <row r="9" spans="1:35" x14ac:dyDescent="0.3">
      <c r="A9" t="s">
        <v>7</v>
      </c>
      <c r="J9" s="3">
        <v>22</v>
      </c>
      <c r="K9" s="4">
        <v>75</v>
      </c>
      <c r="M9" t="s">
        <v>8</v>
      </c>
      <c r="V9" s="3">
        <v>53</v>
      </c>
      <c r="W9" s="4">
        <v>60</v>
      </c>
      <c r="Y9" t="s">
        <v>34</v>
      </c>
      <c r="AH9" s="3">
        <v>22</v>
      </c>
      <c r="AI9" s="4">
        <v>82</v>
      </c>
    </row>
    <row r="10" spans="1:35" x14ac:dyDescent="0.3">
      <c r="A10" t="s">
        <v>8</v>
      </c>
      <c r="J10" s="3">
        <v>25</v>
      </c>
      <c r="K10" s="4">
        <v>80</v>
      </c>
      <c r="M10" t="s">
        <v>21</v>
      </c>
      <c r="V10" s="3">
        <v>55</v>
      </c>
      <c r="W10" s="4">
        <v>61</v>
      </c>
      <c r="Y10" t="s">
        <v>35</v>
      </c>
      <c r="AH10" s="3">
        <v>25</v>
      </c>
      <c r="AI10" s="4">
        <v>85</v>
      </c>
    </row>
    <row r="11" spans="1:35" x14ac:dyDescent="0.3">
      <c r="A11" t="s">
        <v>9</v>
      </c>
      <c r="J11" s="3">
        <v>28</v>
      </c>
      <c r="K11" s="4">
        <v>85</v>
      </c>
      <c r="M11" t="s">
        <v>22</v>
      </c>
      <c r="V11" s="3">
        <v>56</v>
      </c>
      <c r="W11" s="4">
        <v>62</v>
      </c>
      <c r="Y11" t="s">
        <v>8</v>
      </c>
      <c r="AH11" s="3">
        <v>28</v>
      </c>
      <c r="AI11" s="4">
        <v>88</v>
      </c>
    </row>
    <row r="12" spans="1:35" x14ac:dyDescent="0.3">
      <c r="A12" t="s">
        <v>10</v>
      </c>
      <c r="J12" s="3">
        <v>30</v>
      </c>
      <c r="K12" s="4">
        <v>90</v>
      </c>
      <c r="M12" t="s">
        <v>23</v>
      </c>
      <c r="V12" s="3">
        <v>58</v>
      </c>
      <c r="W12" s="4">
        <v>64</v>
      </c>
      <c r="Y12" t="s">
        <v>36</v>
      </c>
      <c r="AH12" s="3">
        <v>30</v>
      </c>
      <c r="AI12" s="4">
        <v>90</v>
      </c>
    </row>
    <row r="13" spans="1:35" x14ac:dyDescent="0.3">
      <c r="A13" t="s">
        <v>11</v>
      </c>
      <c r="J13" s="3">
        <v>32</v>
      </c>
      <c r="K13" s="4">
        <v>95</v>
      </c>
      <c r="M13" t="s">
        <v>24</v>
      </c>
      <c r="V13" s="3">
        <v>60</v>
      </c>
      <c r="W13" s="4">
        <v>66</v>
      </c>
      <c r="Y13" t="s">
        <v>37</v>
      </c>
      <c r="AH13" s="3">
        <v>32</v>
      </c>
      <c r="AI13" s="4">
        <v>92</v>
      </c>
    </row>
    <row r="14" spans="1:35" x14ac:dyDescent="0.3">
      <c r="A14" t="s">
        <v>12</v>
      </c>
      <c r="J14" s="3">
        <v>35</v>
      </c>
      <c r="K14" s="4">
        <v>100</v>
      </c>
      <c r="M14" t="s">
        <v>25</v>
      </c>
      <c r="V14" s="3">
        <v>62</v>
      </c>
      <c r="W14" s="4">
        <v>67</v>
      </c>
      <c r="Y14" t="s">
        <v>38</v>
      </c>
      <c r="AH14" s="3">
        <v>35</v>
      </c>
      <c r="AI14" s="4">
        <v>93</v>
      </c>
    </row>
    <row r="15" spans="1:35" x14ac:dyDescent="0.3">
      <c r="A15" t="s">
        <v>13</v>
      </c>
      <c r="J15" s="3">
        <v>38</v>
      </c>
      <c r="K15" s="4">
        <v>105</v>
      </c>
      <c r="M15" t="s">
        <v>26</v>
      </c>
      <c r="V15" s="3">
        <v>64</v>
      </c>
      <c r="W15" s="4">
        <v>69</v>
      </c>
      <c r="Y15" t="s">
        <v>39</v>
      </c>
      <c r="AH15" s="3">
        <v>38</v>
      </c>
      <c r="AI15" s="4">
        <v>95</v>
      </c>
    </row>
    <row r="16" spans="1:35" x14ac:dyDescent="0.3">
      <c r="A16" t="s">
        <v>14</v>
      </c>
      <c r="M16" t="s">
        <v>27</v>
      </c>
      <c r="V16" s="3">
        <v>65</v>
      </c>
      <c r="W16" s="4">
        <v>71</v>
      </c>
      <c r="Y16" t="s">
        <v>40</v>
      </c>
      <c r="AH16" s="3">
        <v>40</v>
      </c>
      <c r="AI16" s="4">
        <v>96</v>
      </c>
    </row>
    <row r="17" spans="1:35" x14ac:dyDescent="0.3">
      <c r="A17" t="s">
        <v>15</v>
      </c>
      <c r="M17" t="s">
        <v>28</v>
      </c>
      <c r="V17" s="3">
        <v>67</v>
      </c>
      <c r="W17" s="4">
        <v>73</v>
      </c>
      <c r="Y17" t="s">
        <v>41</v>
      </c>
      <c r="AH17" s="3">
        <v>42</v>
      </c>
      <c r="AI17" s="4">
        <v>97</v>
      </c>
    </row>
    <row r="18" spans="1:35" ht="15" thickBot="1" x14ac:dyDescent="0.35">
      <c r="A18" s="12" t="s">
        <v>179</v>
      </c>
      <c r="M18" s="12" t="s">
        <v>179</v>
      </c>
      <c r="V18" s="3">
        <v>69</v>
      </c>
      <c r="W18" s="4">
        <v>74</v>
      </c>
      <c r="Y18" t="s">
        <v>42</v>
      </c>
      <c r="AH18" s="3">
        <v>45</v>
      </c>
      <c r="AI18" s="4">
        <v>98</v>
      </c>
    </row>
    <row r="19" spans="1:35" ht="27.6" customHeight="1" x14ac:dyDescent="0.3">
      <c r="B19" s="11"/>
      <c r="C19" s="14" t="s">
        <v>175</v>
      </c>
      <c r="D19" s="14" t="s">
        <v>176</v>
      </c>
      <c r="N19" s="11"/>
      <c r="O19" s="11" t="s">
        <v>173</v>
      </c>
      <c r="P19" s="11" t="s">
        <v>174</v>
      </c>
      <c r="V19" s="3">
        <v>70</v>
      </c>
      <c r="W19" s="4">
        <v>76</v>
      </c>
      <c r="Y19" s="12" t="s">
        <v>179</v>
      </c>
      <c r="Z19" s="11"/>
      <c r="AA19" s="14" t="s">
        <v>177</v>
      </c>
      <c r="AB19" s="14" t="s">
        <v>178</v>
      </c>
      <c r="AH19" s="3">
        <v>48</v>
      </c>
      <c r="AI19" s="4">
        <v>99</v>
      </c>
    </row>
    <row r="20" spans="1:35" ht="26.4" customHeight="1" x14ac:dyDescent="0.3">
      <c r="B20" s="15" t="s">
        <v>175</v>
      </c>
      <c r="C20" s="9">
        <v>1</v>
      </c>
      <c r="D20" s="9"/>
      <c r="N20" s="9" t="s">
        <v>173</v>
      </c>
      <c r="O20" s="9">
        <f>VARP(Sheet1!$V$4:$V$23)</f>
        <v>96.8</v>
      </c>
      <c r="P20" s="9"/>
      <c r="V20" s="3">
        <v>72</v>
      </c>
      <c r="W20" s="4">
        <v>78</v>
      </c>
      <c r="Z20" s="15" t="s">
        <v>177</v>
      </c>
      <c r="AA20" s="9">
        <v>1</v>
      </c>
      <c r="AB20" s="9"/>
      <c r="AH20" s="3">
        <v>50</v>
      </c>
      <c r="AI20" s="4">
        <v>100</v>
      </c>
    </row>
    <row r="21" spans="1:35" ht="26.4" customHeight="1" thickBot="1" x14ac:dyDescent="0.35">
      <c r="B21" s="16" t="s">
        <v>176</v>
      </c>
      <c r="C21" s="10">
        <v>0.99921031003664817</v>
      </c>
      <c r="D21" s="10">
        <v>1</v>
      </c>
      <c r="N21" s="10" t="s">
        <v>174</v>
      </c>
      <c r="O21" s="10">
        <v>92.65</v>
      </c>
      <c r="P21" s="10">
        <f>VARP(Sheet1!$W$4:$W$23)</f>
        <v>88.927499999999995</v>
      </c>
      <c r="V21" s="3">
        <v>74</v>
      </c>
      <c r="W21" s="4">
        <v>80</v>
      </c>
      <c r="Z21" s="16" t="s">
        <v>178</v>
      </c>
      <c r="AA21" s="10">
        <v>0.97729508301867352</v>
      </c>
      <c r="AB21" s="10">
        <v>1</v>
      </c>
      <c r="AH21" s="3">
        <v>52</v>
      </c>
      <c r="AI21" s="4">
        <v>102</v>
      </c>
    </row>
    <row r="22" spans="1:35" x14ac:dyDescent="0.3">
      <c r="V22" s="3">
        <v>76</v>
      </c>
      <c r="W22" s="4">
        <v>82</v>
      </c>
      <c r="AH22" s="3">
        <v>55</v>
      </c>
      <c r="AI22" s="4">
        <v>105</v>
      </c>
    </row>
    <row r="23" spans="1:35" x14ac:dyDescent="0.3">
      <c r="B23" s="13" t="s">
        <v>181</v>
      </c>
      <c r="C23" t="s">
        <v>180</v>
      </c>
      <c r="V23" s="3">
        <v>77</v>
      </c>
      <c r="W23" s="4">
        <v>83</v>
      </c>
      <c r="Z23" s="13" t="s">
        <v>181</v>
      </c>
      <c r="AA23" t="s">
        <v>182</v>
      </c>
      <c r="AH23" s="3">
        <v>58</v>
      </c>
      <c r="AI23" s="4">
        <v>106</v>
      </c>
    </row>
    <row r="24" spans="1:35" x14ac:dyDescent="0.3">
      <c r="C24" t="s">
        <v>195</v>
      </c>
      <c r="M24" s="13" t="s">
        <v>181</v>
      </c>
      <c r="N24" t="s">
        <v>197</v>
      </c>
      <c r="AA24" t="s">
        <v>196</v>
      </c>
      <c r="AH24" s="3">
        <v>60</v>
      </c>
      <c r="AI24" s="4">
        <v>107</v>
      </c>
    </row>
    <row r="25" spans="1:35" x14ac:dyDescent="0.3">
      <c r="N25" t="s">
        <v>198</v>
      </c>
      <c r="AH25" s="3">
        <v>62</v>
      </c>
      <c r="AI25" s="4">
        <v>108</v>
      </c>
    </row>
    <row r="26" spans="1:35" x14ac:dyDescent="0.3">
      <c r="AH26" s="3">
        <v>65</v>
      </c>
      <c r="AI26" s="4">
        <v>110</v>
      </c>
    </row>
    <row r="27" spans="1:35" x14ac:dyDescent="0.3">
      <c r="AH27" s="3">
        <v>68</v>
      </c>
      <c r="AI27" s="4">
        <v>112</v>
      </c>
    </row>
    <row r="28" spans="1:35" ht="18" x14ac:dyDescent="0.35">
      <c r="A28" s="1" t="s">
        <v>43</v>
      </c>
      <c r="AH28" s="3">
        <v>70</v>
      </c>
      <c r="AI28" s="4">
        <v>114</v>
      </c>
    </row>
    <row r="29" spans="1:35" x14ac:dyDescent="0.3">
      <c r="AH29" s="3">
        <v>72</v>
      </c>
      <c r="AI29" s="4">
        <v>115</v>
      </c>
    </row>
    <row r="30" spans="1:35" ht="15.6" x14ac:dyDescent="0.3">
      <c r="A30" s="2" t="s">
        <v>44</v>
      </c>
      <c r="AH30" s="3">
        <v>75</v>
      </c>
      <c r="AI30" s="4">
        <v>116</v>
      </c>
    </row>
    <row r="31" spans="1:35" x14ac:dyDescent="0.3">
      <c r="A31" t="s">
        <v>154</v>
      </c>
      <c r="M31" t="s">
        <v>155</v>
      </c>
      <c r="Y31" t="s">
        <v>156</v>
      </c>
      <c r="AH31" s="3">
        <v>78</v>
      </c>
      <c r="AI31" s="4">
        <v>118</v>
      </c>
    </row>
    <row r="32" spans="1:35" x14ac:dyDescent="0.3">
      <c r="A32" t="s">
        <v>45</v>
      </c>
      <c r="M32" t="s">
        <v>47</v>
      </c>
      <c r="Y32" t="s">
        <v>49</v>
      </c>
      <c r="AH32" s="3">
        <v>80</v>
      </c>
      <c r="AI32" s="4">
        <v>120</v>
      </c>
    </row>
    <row r="33" spans="1:35" x14ac:dyDescent="0.3">
      <c r="A33" t="s">
        <v>46</v>
      </c>
      <c r="M33" t="s">
        <v>48</v>
      </c>
      <c r="Y33" t="s">
        <v>50</v>
      </c>
      <c r="AH33" s="3">
        <v>82</v>
      </c>
      <c r="AI33" s="4">
        <v>122</v>
      </c>
    </row>
    <row r="34" spans="1:35" x14ac:dyDescent="0.3">
      <c r="A34" s="12" t="s">
        <v>179</v>
      </c>
      <c r="M34" s="12" t="s">
        <v>179</v>
      </c>
      <c r="Y34" t="s">
        <v>51</v>
      </c>
    </row>
    <row r="35" spans="1:35" x14ac:dyDescent="0.3">
      <c r="B35" s="8" t="s">
        <v>186</v>
      </c>
      <c r="C35" s="8">
        <v>5</v>
      </c>
      <c r="N35" s="23" t="s">
        <v>220</v>
      </c>
      <c r="O35" s="23"/>
      <c r="P35" s="8">
        <f>COMBIN(52,5)</f>
        <v>2598960</v>
      </c>
      <c r="Y35" s="12" t="s">
        <v>179</v>
      </c>
    </row>
    <row r="36" spans="1:35" x14ac:dyDescent="0.3">
      <c r="B36" s="8" t="s">
        <v>187</v>
      </c>
      <c r="C36" s="8">
        <v>100</v>
      </c>
      <c r="N36" s="23" t="s">
        <v>223</v>
      </c>
      <c r="O36" s="23"/>
      <c r="P36" s="8">
        <f>COMBIN(13,2)</f>
        <v>78</v>
      </c>
      <c r="Z36" t="s">
        <v>192</v>
      </c>
      <c r="AD36" s="19">
        <f>_xlfn.BINOM.DIST(7,10,0.25,TRUE)</f>
        <v>0.99958419799804688</v>
      </c>
    </row>
    <row r="37" spans="1:35" x14ac:dyDescent="0.3">
      <c r="B37" s="8" t="s">
        <v>188</v>
      </c>
      <c r="C37" s="20" t="s">
        <v>189</v>
      </c>
      <c r="N37" s="23" t="s">
        <v>224</v>
      </c>
      <c r="O37" s="23"/>
      <c r="P37" s="8">
        <f>COMBIN(39,3)</f>
        <v>9139</v>
      </c>
    </row>
    <row r="38" spans="1:35" x14ac:dyDescent="0.3">
      <c r="O38" s="8"/>
      <c r="Z38" t="s">
        <v>191</v>
      </c>
      <c r="AD38" s="19">
        <f>1-AD36</f>
        <v>4.15802001953125E-4</v>
      </c>
    </row>
    <row r="39" spans="1:35" x14ac:dyDescent="0.3">
      <c r="B39" s="23" t="s">
        <v>190</v>
      </c>
      <c r="C39" s="23"/>
      <c r="D39" s="22">
        <f>_xlfn.BINOM.DIST(5,100,0.167,FALSE)</f>
        <v>2.8286582529988842E-4</v>
      </c>
      <c r="N39" s="23" t="s">
        <v>225</v>
      </c>
      <c r="O39" s="23"/>
      <c r="P39" s="23"/>
      <c r="Q39" s="18">
        <f>(P36*P37)/P35</f>
        <v>0.27427971188475392</v>
      </c>
    </row>
    <row r="44" spans="1:35" x14ac:dyDescent="0.3">
      <c r="A44" t="s">
        <v>157</v>
      </c>
      <c r="M44" t="s">
        <v>158</v>
      </c>
    </row>
    <row r="45" spans="1:35" x14ac:dyDescent="0.3">
      <c r="A45" t="s">
        <v>52</v>
      </c>
      <c r="M45" t="s">
        <v>54</v>
      </c>
    </row>
    <row r="46" spans="1:35" x14ac:dyDescent="0.3">
      <c r="A46" t="s">
        <v>53</v>
      </c>
      <c r="M46" t="s">
        <v>55</v>
      </c>
    </row>
    <row r="47" spans="1:35" x14ac:dyDescent="0.3">
      <c r="A47" s="12" t="s">
        <v>179</v>
      </c>
      <c r="M47" s="12" t="s">
        <v>179</v>
      </c>
    </row>
    <row r="48" spans="1:35" x14ac:dyDescent="0.3">
      <c r="B48" s="13" t="s">
        <v>220</v>
      </c>
      <c r="C48" s="8">
        <f>COMBIN(60,3)</f>
        <v>34220</v>
      </c>
      <c r="N48" s="8" t="s">
        <v>186</v>
      </c>
      <c r="O48" s="8">
        <v>3</v>
      </c>
    </row>
    <row r="49" spans="1:32" x14ac:dyDescent="0.3">
      <c r="B49" s="13" t="s">
        <v>221</v>
      </c>
      <c r="C49" s="8">
        <f>COMBIN(20,3)</f>
        <v>1140</v>
      </c>
      <c r="N49" s="8" t="s">
        <v>187</v>
      </c>
      <c r="O49" s="8">
        <v>10</v>
      </c>
    </row>
    <row r="50" spans="1:32" x14ac:dyDescent="0.3">
      <c r="N50" s="8" t="s">
        <v>188</v>
      </c>
      <c r="O50" s="8">
        <v>0.3</v>
      </c>
    </row>
    <row r="51" spans="1:32" x14ac:dyDescent="0.3">
      <c r="B51" s="23" t="s">
        <v>222</v>
      </c>
      <c r="C51" s="23"/>
      <c r="D51" s="21">
        <f>C49/C48</f>
        <v>3.331385154880187E-2</v>
      </c>
    </row>
    <row r="52" spans="1:32" x14ac:dyDescent="0.3">
      <c r="N52" t="s">
        <v>193</v>
      </c>
      <c r="Q52" s="19">
        <f>_xlfn.BINOM.DIST(3,10,0.3,FALSE)</f>
        <v>0.26682793200000005</v>
      </c>
    </row>
    <row r="57" spans="1:32" ht="15.6" x14ac:dyDescent="0.3">
      <c r="A57" s="2" t="s">
        <v>56</v>
      </c>
    </row>
    <row r="58" spans="1:32" x14ac:dyDescent="0.3">
      <c r="A58" t="s">
        <v>159</v>
      </c>
      <c r="M58" t="s">
        <v>160</v>
      </c>
      <c r="Y58" t="s">
        <v>161</v>
      </c>
    </row>
    <row r="59" spans="1:32" x14ac:dyDescent="0.3">
      <c r="A59" t="s">
        <v>57</v>
      </c>
      <c r="M59" t="s">
        <v>61</v>
      </c>
      <c r="Y59" t="s">
        <v>63</v>
      </c>
    </row>
    <row r="60" spans="1:32" x14ac:dyDescent="0.3">
      <c r="A60" t="s">
        <v>58</v>
      </c>
      <c r="M60" t="s">
        <v>62</v>
      </c>
      <c r="Y60" t="s">
        <v>64</v>
      </c>
    </row>
    <row r="61" spans="1:32" x14ac:dyDescent="0.3">
      <c r="A61" t="s">
        <v>59</v>
      </c>
      <c r="Y61" t="s">
        <v>65</v>
      </c>
    </row>
    <row r="62" spans="1:32" x14ac:dyDescent="0.3">
      <c r="A62" t="s">
        <v>60</v>
      </c>
      <c r="M62" s="12" t="s">
        <v>179</v>
      </c>
      <c r="N62" t="s">
        <v>226</v>
      </c>
      <c r="Y62" t="s">
        <v>66</v>
      </c>
    </row>
    <row r="63" spans="1:32" x14ac:dyDescent="0.3">
      <c r="A63" s="12" t="s">
        <v>179</v>
      </c>
      <c r="N63" s="13" t="s">
        <v>227</v>
      </c>
      <c r="O63" s="8" t="s">
        <v>228</v>
      </c>
      <c r="P63" s="8">
        <f>1/5</f>
        <v>0.2</v>
      </c>
      <c r="S63" s="18"/>
      <c r="Y63" s="12" t="s">
        <v>179</v>
      </c>
    </row>
    <row r="64" spans="1:32" x14ac:dyDescent="0.3">
      <c r="B64" s="23" t="s">
        <v>194</v>
      </c>
      <c r="C64" s="23"/>
      <c r="D64" s="23"/>
      <c r="E64" s="18">
        <f>_xlfn.NORM.DIST(180,165,10,TRUE)</f>
        <v>0.93319279873114191</v>
      </c>
      <c r="S64" s="18"/>
      <c r="Z64" s="24" t="s">
        <v>229</v>
      </c>
      <c r="AA64" s="24"/>
      <c r="AB64" s="24"/>
      <c r="AC64" s="24"/>
      <c r="AD64" s="24"/>
      <c r="AE64" s="24"/>
      <c r="AF64" s="18">
        <f>_xlfn.NORM.DIST(900,1000,100,TRUE)</f>
        <v>0.15865525393145699</v>
      </c>
    </row>
    <row r="65" spans="1:33" x14ac:dyDescent="0.3">
      <c r="E65" s="18"/>
      <c r="N65" t="s">
        <v>184</v>
      </c>
      <c r="R65" s="18">
        <f>_xlfn.EXPON.DIST(3,(1/5),TRUE)</f>
        <v>0.45118836390597356</v>
      </c>
      <c r="Z65" s="24" t="s">
        <v>230</v>
      </c>
      <c r="AA65" s="24"/>
      <c r="AB65" s="24"/>
      <c r="AC65" s="24"/>
      <c r="AD65" s="24"/>
      <c r="AE65" s="24"/>
      <c r="AF65" s="18">
        <f>_xlfn.NORM.DIST(1100,1000,100,TRUE)</f>
        <v>0.84134474606854304</v>
      </c>
    </row>
    <row r="66" spans="1:33" x14ac:dyDescent="0.3">
      <c r="B66" s="23" t="s">
        <v>183</v>
      </c>
      <c r="C66" s="23"/>
      <c r="D66" s="23"/>
      <c r="E66" s="21">
        <f>1-E64</f>
        <v>6.6807201268858085E-2</v>
      </c>
    </row>
    <row r="67" spans="1:33" x14ac:dyDescent="0.3">
      <c r="Z67" s="24" t="s">
        <v>231</v>
      </c>
      <c r="AA67" s="24"/>
      <c r="AB67" s="24"/>
      <c r="AC67" s="24"/>
      <c r="AD67" s="24"/>
      <c r="AE67" s="24"/>
      <c r="AF67" s="24"/>
      <c r="AG67" s="18">
        <f>AF65-AF64</f>
        <v>0.68268949213708607</v>
      </c>
    </row>
    <row r="73" spans="1:33" x14ac:dyDescent="0.3">
      <c r="A73" t="s">
        <v>162</v>
      </c>
      <c r="M73" t="s">
        <v>163</v>
      </c>
    </row>
    <row r="74" spans="1:33" x14ac:dyDescent="0.3">
      <c r="A74" t="s">
        <v>67</v>
      </c>
      <c r="M74" t="s">
        <v>70</v>
      </c>
    </row>
    <row r="75" spans="1:33" x14ac:dyDescent="0.3">
      <c r="A75" t="s">
        <v>68</v>
      </c>
      <c r="M75" t="s">
        <v>71</v>
      </c>
    </row>
    <row r="76" spans="1:33" x14ac:dyDescent="0.3">
      <c r="A76" t="s">
        <v>69</v>
      </c>
      <c r="M76" t="s">
        <v>72</v>
      </c>
    </row>
    <row r="77" spans="1:33" x14ac:dyDescent="0.3">
      <c r="A77" s="12" t="s">
        <v>179</v>
      </c>
      <c r="M77" s="12" t="s">
        <v>179</v>
      </c>
    </row>
    <row r="78" spans="1:33" x14ac:dyDescent="0.3">
      <c r="B78" s="23" t="s">
        <v>232</v>
      </c>
      <c r="C78" s="23"/>
      <c r="D78" s="23"/>
      <c r="E78" s="23"/>
      <c r="F78" s="23"/>
      <c r="G78" s="8">
        <f>(170-150)/(200-100)</f>
        <v>0.2</v>
      </c>
      <c r="N78" t="s">
        <v>226</v>
      </c>
      <c r="S78" s="18"/>
    </row>
    <row r="79" spans="1:33" x14ac:dyDescent="0.3">
      <c r="N79" s="13" t="s">
        <v>227</v>
      </c>
      <c r="O79" s="8" t="s">
        <v>228</v>
      </c>
      <c r="P79" s="8">
        <f>1/20</f>
        <v>0.05</v>
      </c>
      <c r="S79" s="18"/>
    </row>
    <row r="81" spans="1:27" x14ac:dyDescent="0.3">
      <c r="N81" s="23" t="s">
        <v>185</v>
      </c>
      <c r="O81" s="23"/>
      <c r="P81" s="23"/>
      <c r="Q81" s="23"/>
      <c r="R81" s="18">
        <f>_xlfn.EXPON.DIST(15,(1/20),TRUE)</f>
        <v>0.52763344725898531</v>
      </c>
    </row>
    <row r="82" spans="1:27" x14ac:dyDescent="0.3">
      <c r="R82" s="18"/>
    </row>
    <row r="86" spans="1:27" ht="18" x14ac:dyDescent="0.35">
      <c r="A86" s="1" t="s">
        <v>73</v>
      </c>
    </row>
    <row r="88" spans="1:27" ht="15.6" x14ac:dyDescent="0.3">
      <c r="A88" s="2" t="s">
        <v>74</v>
      </c>
    </row>
    <row r="89" spans="1:27" x14ac:dyDescent="0.3">
      <c r="A89" t="s">
        <v>164</v>
      </c>
      <c r="M89" t="s">
        <v>165</v>
      </c>
      <c r="Y89" t="s">
        <v>166</v>
      </c>
    </row>
    <row r="90" spans="1:27" x14ac:dyDescent="0.3">
      <c r="A90" t="s">
        <v>75</v>
      </c>
      <c r="M90" t="s">
        <v>82</v>
      </c>
      <c r="Y90" t="s">
        <v>88</v>
      </c>
    </row>
    <row r="91" spans="1:27" x14ac:dyDescent="0.3">
      <c r="A91" t="s">
        <v>76</v>
      </c>
      <c r="M91" t="s">
        <v>83</v>
      </c>
      <c r="Y91" t="s">
        <v>89</v>
      </c>
    </row>
    <row r="92" spans="1:27" x14ac:dyDescent="0.3">
      <c r="A92" t="s">
        <v>77</v>
      </c>
      <c r="M92">
        <f xml:space="preserve"> 3</f>
        <v>3</v>
      </c>
      <c r="Y92" t="s">
        <v>90</v>
      </c>
    </row>
    <row r="93" spans="1:27" x14ac:dyDescent="0.3">
      <c r="A93" t="s">
        <v>78</v>
      </c>
      <c r="M93" t="s">
        <v>84</v>
      </c>
      <c r="Y93" t="s">
        <v>91</v>
      </c>
    </row>
    <row r="94" spans="1:27" x14ac:dyDescent="0.3">
      <c r="A94" t="s">
        <v>79</v>
      </c>
      <c r="M94" t="s">
        <v>85</v>
      </c>
      <c r="Y94" t="s">
        <v>92</v>
      </c>
    </row>
    <row r="95" spans="1:27" x14ac:dyDescent="0.3">
      <c r="A95" t="s">
        <v>80</v>
      </c>
      <c r="M95" t="s">
        <v>86</v>
      </c>
      <c r="Y95" t="s">
        <v>93</v>
      </c>
    </row>
    <row r="96" spans="1:27" x14ac:dyDescent="0.3">
      <c r="A96" t="s">
        <v>81</v>
      </c>
      <c r="M96" t="s">
        <v>87</v>
      </c>
      <c r="Y96" s="12" t="s">
        <v>179</v>
      </c>
      <c r="Z96" s="13" t="s">
        <v>210</v>
      </c>
      <c r="AA96" s="18">
        <f>1/6</f>
        <v>0.16666666666666666</v>
      </c>
    </row>
    <row r="97" spans="1:30" x14ac:dyDescent="0.3">
      <c r="A97" s="12" t="s">
        <v>179</v>
      </c>
      <c r="M97" s="12" t="s">
        <v>179</v>
      </c>
      <c r="Z97" s="13" t="s">
        <v>236</v>
      </c>
      <c r="AA97" s="8">
        <v>3</v>
      </c>
    </row>
    <row r="98" spans="1:30" x14ac:dyDescent="0.3">
      <c r="B98" s="23" t="s">
        <v>233</v>
      </c>
      <c r="C98" s="23"/>
      <c r="D98" s="23"/>
      <c r="E98" s="23"/>
      <c r="F98" s="18">
        <f>_xlfn.POISSON.DIST(3,2,FALSE)</f>
        <v>0.18044704431548364</v>
      </c>
      <c r="N98" s="23" t="s">
        <v>234</v>
      </c>
      <c r="O98" s="23"/>
      <c r="P98" s="23"/>
      <c r="Q98" s="18">
        <f>_xlfn.BINOM.DIST(3,10,0.3,FALSE)</f>
        <v>0.26682793200000005</v>
      </c>
      <c r="AC98" s="23" t="s">
        <v>237</v>
      </c>
      <c r="AD98" s="23"/>
    </row>
    <row r="99" spans="1:30" x14ac:dyDescent="0.3">
      <c r="Z99" s="23" t="s">
        <v>235</v>
      </c>
      <c r="AA99" s="23"/>
      <c r="AB99" s="23"/>
      <c r="AC99" s="18">
        <f>1 - (1 - 1/6)^2 * (1/6)</f>
        <v>0.8842592592592593</v>
      </c>
    </row>
    <row r="107" spans="1:30" ht="15.6" x14ac:dyDescent="0.3">
      <c r="A107" s="2" t="s">
        <v>94</v>
      </c>
    </row>
    <row r="108" spans="1:30" x14ac:dyDescent="0.3">
      <c r="A108" t="s">
        <v>167</v>
      </c>
      <c r="M108" t="s">
        <v>168</v>
      </c>
    </row>
    <row r="109" spans="1:30" x14ac:dyDescent="0.3">
      <c r="A109" t="s">
        <v>95</v>
      </c>
      <c r="M109" t="s">
        <v>103</v>
      </c>
    </row>
    <row r="110" spans="1:30" x14ac:dyDescent="0.3">
      <c r="A110" t="s">
        <v>96</v>
      </c>
      <c r="M110" t="s">
        <v>104</v>
      </c>
    </row>
    <row r="111" spans="1:30" x14ac:dyDescent="0.3">
      <c r="A111" t="s">
        <v>97</v>
      </c>
      <c r="M111" t="s">
        <v>105</v>
      </c>
    </row>
    <row r="112" spans="1:30" x14ac:dyDescent="0.3">
      <c r="A112" t="s">
        <v>98</v>
      </c>
      <c r="M112" t="s">
        <v>106</v>
      </c>
    </row>
    <row r="113" spans="1:20" x14ac:dyDescent="0.3">
      <c r="A113" t="s">
        <v>99</v>
      </c>
      <c r="M113" t="s">
        <v>107</v>
      </c>
    </row>
    <row r="114" spans="1:20" x14ac:dyDescent="0.3">
      <c r="A114" t="s">
        <v>100</v>
      </c>
      <c r="M114" t="s">
        <v>108</v>
      </c>
    </row>
    <row r="115" spans="1:20" x14ac:dyDescent="0.3">
      <c r="A115" t="s">
        <v>101</v>
      </c>
      <c r="M115" t="s">
        <v>109</v>
      </c>
    </row>
    <row r="116" spans="1:20" x14ac:dyDescent="0.3">
      <c r="A116" t="s">
        <v>102</v>
      </c>
      <c r="M116" s="12" t="s">
        <v>179</v>
      </c>
      <c r="N116" t="s">
        <v>226</v>
      </c>
    </row>
    <row r="117" spans="1:20" x14ac:dyDescent="0.3">
      <c r="A117" s="12" t="s">
        <v>179</v>
      </c>
      <c r="N117" s="13" t="s">
        <v>227</v>
      </c>
      <c r="O117" s="8" t="s">
        <v>228</v>
      </c>
      <c r="P117" s="8">
        <f>1/1000</f>
        <v>1E-3</v>
      </c>
    </row>
    <row r="118" spans="1:20" x14ac:dyDescent="0.3">
      <c r="B118" s="23" t="s">
        <v>239</v>
      </c>
      <c r="C118" s="23"/>
      <c r="D118" s="18">
        <f>_xlfn.NORM.DIST(140,150,10,TRUE)</f>
        <v>0.15865525393145699</v>
      </c>
    </row>
    <row r="119" spans="1:20" x14ac:dyDescent="0.3">
      <c r="B119" s="23" t="s">
        <v>238</v>
      </c>
      <c r="C119" s="23"/>
      <c r="D119" s="18">
        <f>_xlfn.NORM.DIST(160,150,10,TRUE)</f>
        <v>0.84134474606854304</v>
      </c>
      <c r="N119" s="23" t="s">
        <v>240</v>
      </c>
      <c r="O119" s="23"/>
      <c r="P119" s="23"/>
      <c r="Q119" s="23"/>
      <c r="R119" s="23"/>
      <c r="S119" s="23"/>
      <c r="T119" s="18">
        <f>1-_xlfn.EXPON.DIST(900,0.001,TRUE)</f>
        <v>0.40656965974059911</v>
      </c>
    </row>
    <row r="121" spans="1:20" x14ac:dyDescent="0.3">
      <c r="B121" t="s">
        <v>218</v>
      </c>
      <c r="E121" s="18">
        <f>D119-D118</f>
        <v>0.68268949213708607</v>
      </c>
    </row>
    <row r="127" spans="1:20" ht="18" x14ac:dyDescent="0.35">
      <c r="A127" s="1" t="s">
        <v>110</v>
      </c>
    </row>
    <row r="129" spans="1:18" ht="15.6" x14ac:dyDescent="0.3">
      <c r="A129" s="2" t="s">
        <v>111</v>
      </c>
    </row>
    <row r="130" spans="1:18" x14ac:dyDescent="0.3">
      <c r="A130" t="s">
        <v>169</v>
      </c>
      <c r="M130" t="s">
        <v>170</v>
      </c>
    </row>
    <row r="131" spans="1:18" x14ac:dyDescent="0.3">
      <c r="A131" t="s">
        <v>112</v>
      </c>
      <c r="M131" t="s">
        <v>121</v>
      </c>
    </row>
    <row r="132" spans="1:18" x14ac:dyDescent="0.3">
      <c r="A132" t="s">
        <v>113</v>
      </c>
      <c r="M132" t="s">
        <v>122</v>
      </c>
    </row>
    <row r="133" spans="1:18" x14ac:dyDescent="0.3">
      <c r="A133" t="s">
        <v>114</v>
      </c>
      <c r="M133" t="s">
        <v>123</v>
      </c>
    </row>
    <row r="134" spans="1:18" x14ac:dyDescent="0.3">
      <c r="A134" t="s">
        <v>115</v>
      </c>
      <c r="M134" t="s">
        <v>124</v>
      </c>
    </row>
    <row r="135" spans="1:18" x14ac:dyDescent="0.3">
      <c r="A135" t="s">
        <v>116</v>
      </c>
      <c r="M135" t="s">
        <v>125</v>
      </c>
    </row>
    <row r="136" spans="1:18" x14ac:dyDescent="0.3">
      <c r="A136" t="s">
        <v>117</v>
      </c>
      <c r="M136" t="s">
        <v>126</v>
      </c>
    </row>
    <row r="137" spans="1:18" x14ac:dyDescent="0.3">
      <c r="A137" t="s">
        <v>118</v>
      </c>
      <c r="M137" t="s">
        <v>127</v>
      </c>
    </row>
    <row r="138" spans="1:18" x14ac:dyDescent="0.3">
      <c r="A138" t="s">
        <v>119</v>
      </c>
      <c r="M138" t="s">
        <v>128</v>
      </c>
    </row>
    <row r="139" spans="1:18" x14ac:dyDescent="0.3">
      <c r="A139" t="s">
        <v>120</v>
      </c>
      <c r="M139" t="s">
        <v>129</v>
      </c>
      <c r="Q139" s="13" t="s">
        <v>211</v>
      </c>
      <c r="R139" t="s">
        <v>212</v>
      </c>
    </row>
    <row r="140" spans="1:18" x14ac:dyDescent="0.3">
      <c r="A140" s="12" t="s">
        <v>179</v>
      </c>
      <c r="M140" s="12" t="s">
        <v>179</v>
      </c>
      <c r="N140" s="13" t="s">
        <v>200</v>
      </c>
      <c r="O140" s="8">
        <v>500</v>
      </c>
    </row>
    <row r="141" spans="1:18" x14ac:dyDescent="0.3">
      <c r="B141" s="13" t="s">
        <v>200</v>
      </c>
      <c r="C141" s="8">
        <v>100</v>
      </c>
      <c r="D141" s="13" t="s">
        <v>211</v>
      </c>
      <c r="E141" s="18">
        <f>CONFIDENCE(0.05,8,100)</f>
        <v>1.567971187632043</v>
      </c>
      <c r="N141" s="13" t="s">
        <v>209</v>
      </c>
      <c r="O141" s="8">
        <v>320</v>
      </c>
      <c r="P141" s="13" t="s">
        <v>210</v>
      </c>
      <c r="Q141" s="8">
        <f>320/500</f>
        <v>0.64</v>
      </c>
    </row>
    <row r="142" spans="1:18" x14ac:dyDescent="0.3">
      <c r="B142" s="13" t="s">
        <v>199</v>
      </c>
      <c r="C142" s="8">
        <v>170</v>
      </c>
      <c r="N142" s="13" t="s">
        <v>201</v>
      </c>
      <c r="O142" s="8">
        <v>0.9</v>
      </c>
    </row>
    <row r="143" spans="1:18" x14ac:dyDescent="0.3">
      <c r="B143" s="13" t="s">
        <v>202</v>
      </c>
      <c r="C143" s="8">
        <v>8</v>
      </c>
      <c r="D143" t="s">
        <v>203</v>
      </c>
    </row>
    <row r="144" spans="1:18" x14ac:dyDescent="0.3">
      <c r="B144" s="13" t="s">
        <v>201</v>
      </c>
      <c r="C144" s="8">
        <v>0.95</v>
      </c>
      <c r="D144" s="13" t="s">
        <v>204</v>
      </c>
      <c r="E144" t="s">
        <v>219</v>
      </c>
      <c r="N144" s="13" t="s">
        <v>211</v>
      </c>
      <c r="O144" s="21">
        <f>1.645 * (SQRT((0.64*(1-0.64))/500))</f>
        <v>3.5311985500676678E-2</v>
      </c>
    </row>
    <row r="145" spans="1:16" x14ac:dyDescent="0.3">
      <c r="D145" s="13" t="s">
        <v>205</v>
      </c>
      <c r="E145" t="s">
        <v>206</v>
      </c>
      <c r="N145" s="13" t="s">
        <v>214</v>
      </c>
      <c r="O145" s="8" t="s">
        <v>215</v>
      </c>
      <c r="P145" s="8">
        <f>0.64-0.035</f>
        <v>0.60499999999999998</v>
      </c>
    </row>
    <row r="146" spans="1:16" x14ac:dyDescent="0.3">
      <c r="D146" s="13" t="s">
        <v>205</v>
      </c>
      <c r="E146" s="8">
        <f>170+1.57</f>
        <v>171.57</v>
      </c>
      <c r="F146" s="8" t="s">
        <v>207</v>
      </c>
      <c r="G146" s="8">
        <f>170-1.57</f>
        <v>168.43</v>
      </c>
      <c r="N146" s="13" t="s">
        <v>213</v>
      </c>
      <c r="O146" s="8" t="s">
        <v>216</v>
      </c>
      <c r="P146" s="8">
        <f>0.64+0.035</f>
        <v>0.67500000000000004</v>
      </c>
    </row>
    <row r="147" spans="1:16" x14ac:dyDescent="0.3">
      <c r="B147" t="s">
        <v>208</v>
      </c>
    </row>
    <row r="148" spans="1:16" x14ac:dyDescent="0.3">
      <c r="N148" t="s">
        <v>217</v>
      </c>
    </row>
    <row r="150" spans="1:16" ht="15.6" x14ac:dyDescent="0.3">
      <c r="A150" s="2" t="s">
        <v>130</v>
      </c>
    </row>
    <row r="151" spans="1:16" x14ac:dyDescent="0.3">
      <c r="A151" t="s">
        <v>171</v>
      </c>
      <c r="M151" t="s">
        <v>172</v>
      </c>
    </row>
    <row r="152" spans="1:16" x14ac:dyDescent="0.3">
      <c r="A152" t="s">
        <v>131</v>
      </c>
      <c r="M152" t="s">
        <v>140</v>
      </c>
    </row>
    <row r="153" spans="1:16" x14ac:dyDescent="0.3">
      <c r="A153" t="s">
        <v>132</v>
      </c>
      <c r="M153" t="s">
        <v>141</v>
      </c>
    </row>
    <row r="154" spans="1:16" x14ac:dyDescent="0.3">
      <c r="A154" t="s">
        <v>133</v>
      </c>
      <c r="M154" t="s">
        <v>142</v>
      </c>
    </row>
    <row r="155" spans="1:16" x14ac:dyDescent="0.3">
      <c r="A155" t="s">
        <v>134</v>
      </c>
      <c r="M155" t="s">
        <v>143</v>
      </c>
    </row>
    <row r="156" spans="1:16" x14ac:dyDescent="0.3">
      <c r="A156" t="s">
        <v>135</v>
      </c>
      <c r="M156" t="s">
        <v>144</v>
      </c>
    </row>
    <row r="157" spans="1:16" x14ac:dyDescent="0.3">
      <c r="A157" t="s">
        <v>136</v>
      </c>
      <c r="M157" t="s">
        <v>145</v>
      </c>
    </row>
    <row r="158" spans="1:16" x14ac:dyDescent="0.3">
      <c r="A158" t="s">
        <v>137</v>
      </c>
      <c r="M158" t="s">
        <v>146</v>
      </c>
    </row>
    <row r="159" spans="1:16" x14ac:dyDescent="0.3">
      <c r="A159" t="s">
        <v>138</v>
      </c>
      <c r="M159" t="s">
        <v>147</v>
      </c>
    </row>
    <row r="160" spans="1:16" x14ac:dyDescent="0.3">
      <c r="A160" t="s">
        <v>139</v>
      </c>
      <c r="M160" t="s">
        <v>148</v>
      </c>
    </row>
    <row r="161" spans="1:15" x14ac:dyDescent="0.3">
      <c r="A161" s="12" t="s">
        <v>179</v>
      </c>
      <c r="M161" t="s">
        <v>149</v>
      </c>
    </row>
    <row r="162" spans="1:15" x14ac:dyDescent="0.3">
      <c r="B162" s="13" t="s">
        <v>244</v>
      </c>
      <c r="C162" s="25" t="s">
        <v>254</v>
      </c>
      <c r="M162" t="s">
        <v>150</v>
      </c>
    </row>
    <row r="163" spans="1:15" x14ac:dyDescent="0.3">
      <c r="B163" s="13" t="s">
        <v>245</v>
      </c>
      <c r="C163" t="s">
        <v>255</v>
      </c>
      <c r="M163" s="12" t="s">
        <v>179</v>
      </c>
      <c r="N163" s="13" t="s">
        <v>241</v>
      </c>
      <c r="O163" s="8">
        <v>25</v>
      </c>
    </row>
    <row r="164" spans="1:15" x14ac:dyDescent="0.3">
      <c r="C164" t="s">
        <v>256</v>
      </c>
      <c r="N164" s="13" t="s">
        <v>199</v>
      </c>
      <c r="O164" s="8">
        <v>510</v>
      </c>
    </row>
    <row r="165" spans="1:15" x14ac:dyDescent="0.3">
      <c r="B165" s="13" t="s">
        <v>273</v>
      </c>
      <c r="C165" s="8">
        <v>0.05</v>
      </c>
      <c r="N165" s="13" t="s">
        <v>242</v>
      </c>
      <c r="O165" s="8">
        <v>20</v>
      </c>
    </row>
    <row r="166" spans="1:15" ht="14.4" customHeight="1" x14ac:dyDescent="0.3">
      <c r="F166" s="13" t="s">
        <v>257</v>
      </c>
      <c r="G166" s="31" t="s">
        <v>260</v>
      </c>
      <c r="H166" s="27" t="s">
        <v>258</v>
      </c>
      <c r="I166" s="28" t="s">
        <v>259</v>
      </c>
      <c r="J166" s="7"/>
      <c r="N166" s="13" t="s">
        <v>243</v>
      </c>
      <c r="O166" s="8">
        <v>500</v>
      </c>
    </row>
    <row r="167" spans="1:15" x14ac:dyDescent="0.3">
      <c r="B167" t="s">
        <v>261</v>
      </c>
      <c r="G167" s="32"/>
      <c r="H167" s="27"/>
      <c r="I167" s="28"/>
      <c r="J167" s="7"/>
      <c r="N167" s="13" t="s">
        <v>250</v>
      </c>
      <c r="O167" s="8">
        <v>0.05</v>
      </c>
    </row>
    <row r="168" spans="1:15" ht="15" thickBot="1" x14ac:dyDescent="0.35">
      <c r="G168" s="29">
        <v>1</v>
      </c>
      <c r="H168" s="30">
        <v>34.244407136866357</v>
      </c>
      <c r="I168" s="30">
        <v>22.94463123078458</v>
      </c>
      <c r="K168" s="26"/>
      <c r="L168" s="26"/>
    </row>
    <row r="169" spans="1:15" x14ac:dyDescent="0.3">
      <c r="B169" s="11"/>
      <c r="C169" s="11" t="s">
        <v>258</v>
      </c>
      <c r="D169" s="11" t="s">
        <v>259</v>
      </c>
      <c r="G169" s="29">
        <v>2</v>
      </c>
      <c r="H169" s="30">
        <v>27.450532873699558</v>
      </c>
      <c r="I169" s="30">
        <v>24.239024090347812</v>
      </c>
      <c r="K169" s="26"/>
      <c r="L169" s="26"/>
      <c r="N169" s="13" t="s">
        <v>244</v>
      </c>
      <c r="O169" t="s">
        <v>247</v>
      </c>
    </row>
    <row r="170" spans="1:15" x14ac:dyDescent="0.3">
      <c r="B170" s="9" t="s">
        <v>262</v>
      </c>
      <c r="C170" s="9">
        <v>29.546020717389183</v>
      </c>
      <c r="D170" s="9">
        <v>31.272431836696342</v>
      </c>
      <c r="G170" s="29">
        <v>3</v>
      </c>
      <c r="H170" s="30">
        <v>26.393933088256745</v>
      </c>
      <c r="I170" s="30">
        <v>35.444226189865731</v>
      </c>
      <c r="K170" s="26"/>
      <c r="L170" s="26"/>
      <c r="N170" s="13" t="s">
        <v>245</v>
      </c>
      <c r="O170" t="s">
        <v>246</v>
      </c>
    </row>
    <row r="171" spans="1:15" x14ac:dyDescent="0.3">
      <c r="B171" s="9" t="s">
        <v>263</v>
      </c>
      <c r="C171" s="9">
        <v>21.177994377882289</v>
      </c>
      <c r="D171" s="9">
        <v>48.865921228522438</v>
      </c>
      <c r="G171" s="29">
        <v>4</v>
      </c>
      <c r="H171" s="30">
        <v>27.226643699832493</v>
      </c>
      <c r="I171" s="30">
        <v>31.353109837509692</v>
      </c>
      <c r="K171" s="26"/>
      <c r="L171" s="26"/>
    </row>
    <row r="172" spans="1:15" x14ac:dyDescent="0.3">
      <c r="B172" s="9" t="s">
        <v>264</v>
      </c>
      <c r="C172" s="9">
        <v>25</v>
      </c>
      <c r="D172" s="9">
        <v>25</v>
      </c>
      <c r="G172" s="29">
        <v>5</v>
      </c>
      <c r="H172" s="30">
        <v>31.277720684811356</v>
      </c>
      <c r="I172" s="30">
        <v>30.595091478317045</v>
      </c>
      <c r="K172" s="26"/>
      <c r="L172" s="26"/>
      <c r="N172" s="13" t="s">
        <v>248</v>
      </c>
      <c r="O172" s="8">
        <f>(510 - 500) / (20 / SQRT(25))</f>
        <v>2.5</v>
      </c>
    </row>
    <row r="173" spans="1:15" x14ac:dyDescent="0.3">
      <c r="B173" s="9" t="s">
        <v>265</v>
      </c>
      <c r="C173" s="9">
        <v>-0.48263468682558991</v>
      </c>
      <c r="D173" s="9"/>
      <c r="G173" s="29">
        <v>6</v>
      </c>
      <c r="H173" s="30">
        <v>32.882876515286625</v>
      </c>
      <c r="I173" s="30">
        <v>28.361645339173265</v>
      </c>
      <c r="K173" s="26"/>
      <c r="L173" s="26"/>
      <c r="N173" s="13" t="s">
        <v>249</v>
      </c>
      <c r="O173" s="8">
        <f>25-1</f>
        <v>24</v>
      </c>
    </row>
    <row r="174" spans="1:15" x14ac:dyDescent="0.3">
      <c r="B174" s="9" t="s">
        <v>266</v>
      </c>
      <c r="C174" s="9">
        <v>0</v>
      </c>
      <c r="D174" s="9"/>
      <c r="G174" s="29">
        <v>7</v>
      </c>
      <c r="H174" s="30">
        <v>27.344536950549809</v>
      </c>
      <c r="I174" s="30">
        <v>41.072843335568905</v>
      </c>
      <c r="K174" s="26"/>
      <c r="L174" s="26"/>
      <c r="N174" s="13" t="s">
        <v>251</v>
      </c>
      <c r="O174" s="8">
        <v>2.0640000000000001</v>
      </c>
    </row>
    <row r="175" spans="1:15" x14ac:dyDescent="0.3">
      <c r="B175" s="9" t="s">
        <v>267</v>
      </c>
      <c r="C175" s="9">
        <v>24</v>
      </c>
      <c r="D175" s="9"/>
      <c r="G175" s="29">
        <v>8</v>
      </c>
      <c r="H175" s="30">
        <v>19.167599778738804</v>
      </c>
      <c r="I175" s="30">
        <v>42.381169653963298</v>
      </c>
      <c r="K175" s="26"/>
      <c r="L175" s="26"/>
    </row>
    <row r="176" spans="1:15" x14ac:dyDescent="0.3">
      <c r="B176" s="9" t="s">
        <v>268</v>
      </c>
      <c r="C176" s="9">
        <v>-0.85851274479885586</v>
      </c>
      <c r="D176" s="9"/>
      <c r="G176" s="29">
        <v>9</v>
      </c>
      <c r="H176" s="30">
        <v>26.527105849963846</v>
      </c>
      <c r="I176" s="30">
        <v>36.290083547355607</v>
      </c>
      <c r="K176" s="26"/>
      <c r="L176" s="26"/>
      <c r="M176" s="12" t="s">
        <v>277</v>
      </c>
      <c r="N176" s="17" t="s">
        <v>252</v>
      </c>
    </row>
    <row r="177" spans="1:16" x14ac:dyDescent="0.3">
      <c r="B177" s="9" t="s">
        <v>269</v>
      </c>
      <c r="C177" s="9">
        <v>0.1995513680643996</v>
      </c>
      <c r="D177" s="9"/>
      <c r="G177" s="29">
        <v>10</v>
      </c>
      <c r="H177" s="30">
        <v>32.076393457173253</v>
      </c>
      <c r="I177" s="30">
        <v>32.696760930120945</v>
      </c>
      <c r="K177" s="26"/>
      <c r="L177" s="26"/>
      <c r="N177" s="17" t="s">
        <v>253</v>
      </c>
    </row>
    <row r="178" spans="1:16" x14ac:dyDescent="0.3">
      <c r="B178" s="9" t="s">
        <v>270</v>
      </c>
      <c r="C178" s="9">
        <v>1.7108820799094284</v>
      </c>
      <c r="D178" s="9"/>
      <c r="G178" s="29">
        <v>11</v>
      </c>
      <c r="H178" s="30">
        <v>35.477204467752017</v>
      </c>
      <c r="I178" s="30">
        <v>18.963718351442367</v>
      </c>
      <c r="K178" s="26"/>
      <c r="L178" s="26"/>
    </row>
    <row r="179" spans="1:16" x14ac:dyDescent="0.3">
      <c r="B179" s="9" t="s">
        <v>271</v>
      </c>
      <c r="C179" s="9">
        <v>0.39910273612879921</v>
      </c>
      <c r="D179" s="9"/>
      <c r="G179" s="29">
        <v>12</v>
      </c>
      <c r="H179" s="30">
        <v>23.693768374214415</v>
      </c>
      <c r="I179" s="30">
        <v>37.015732990112156</v>
      </c>
      <c r="K179" s="26"/>
      <c r="L179" s="26"/>
    </row>
    <row r="180" spans="1:16" ht="15" thickBot="1" x14ac:dyDescent="0.35">
      <c r="B180" s="10" t="s">
        <v>272</v>
      </c>
      <c r="C180" s="10">
        <v>2.0638985616280254</v>
      </c>
      <c r="D180" s="10"/>
      <c r="G180" s="29">
        <v>13</v>
      </c>
      <c r="H180" s="30">
        <v>32.763101747405017</v>
      </c>
      <c r="I180" s="30">
        <v>33.828818080364726</v>
      </c>
      <c r="K180" s="26"/>
      <c r="L180" s="26"/>
    </row>
    <row r="181" spans="1:16" x14ac:dyDescent="0.3">
      <c r="G181" s="29">
        <v>14</v>
      </c>
      <c r="H181" s="30">
        <v>34.290097876946675</v>
      </c>
      <c r="I181" s="30">
        <v>30.345571606885642</v>
      </c>
      <c r="K181" s="26"/>
      <c r="L181" s="26"/>
    </row>
    <row r="182" spans="1:16" x14ac:dyDescent="0.3">
      <c r="G182" s="29">
        <v>15</v>
      </c>
      <c r="H182" s="30">
        <v>31.24731514006271</v>
      </c>
      <c r="I182" s="30">
        <v>26.199976521893404</v>
      </c>
      <c r="K182" s="26"/>
      <c r="L182" s="26"/>
    </row>
    <row r="183" spans="1:16" x14ac:dyDescent="0.3">
      <c r="A183" s="12" t="s">
        <v>277</v>
      </c>
      <c r="B183" t="s">
        <v>274</v>
      </c>
      <c r="G183" s="29">
        <v>16</v>
      </c>
      <c r="H183" s="30">
        <v>20.436572261387482</v>
      </c>
      <c r="I183" s="30">
        <v>30.277595972875133</v>
      </c>
      <c r="K183" s="26"/>
      <c r="L183" s="26"/>
      <c r="N183" s="33"/>
      <c r="O183" s="33"/>
      <c r="P183" s="33"/>
    </row>
    <row r="184" spans="1:16" x14ac:dyDescent="0.3">
      <c r="B184" t="s">
        <v>275</v>
      </c>
      <c r="G184" s="29">
        <v>17</v>
      </c>
      <c r="H184" s="30">
        <v>32.156298251065891</v>
      </c>
      <c r="I184" s="30">
        <v>21.384393069893122</v>
      </c>
      <c r="K184" s="26"/>
      <c r="L184" s="26"/>
      <c r="N184" s="33"/>
      <c r="O184" s="33"/>
      <c r="P184" s="33"/>
    </row>
    <row r="185" spans="1:16" x14ac:dyDescent="0.3">
      <c r="B185" t="s">
        <v>276</v>
      </c>
      <c r="G185" s="29">
        <v>18</v>
      </c>
      <c r="H185" s="30">
        <v>28.549981228279648</v>
      </c>
      <c r="I185" s="30">
        <v>19.242242008913308</v>
      </c>
      <c r="K185" s="26"/>
      <c r="L185" s="26"/>
      <c r="N185" s="34"/>
      <c r="O185" s="34"/>
      <c r="P185" s="34"/>
    </row>
    <row r="186" spans="1:16" x14ac:dyDescent="0.3">
      <c r="G186" s="29">
        <v>19</v>
      </c>
      <c r="H186" s="30">
        <v>30.865486526890891</v>
      </c>
      <c r="I186" s="30">
        <v>37.36774381948635</v>
      </c>
      <c r="K186" s="26"/>
      <c r="L186" s="26"/>
      <c r="N186" s="9"/>
      <c r="O186" s="9"/>
      <c r="P186" s="9"/>
    </row>
    <row r="187" spans="1:16" x14ac:dyDescent="0.3">
      <c r="G187" s="29">
        <v>20</v>
      </c>
      <c r="H187" s="30">
        <v>33.495324563118629</v>
      </c>
      <c r="I187" s="30">
        <v>23.084402376553044</v>
      </c>
      <c r="K187" s="26"/>
      <c r="L187" s="26"/>
      <c r="N187" s="9"/>
      <c r="O187" s="9"/>
      <c r="P187" s="9"/>
    </row>
    <row r="188" spans="1:16" x14ac:dyDescent="0.3">
      <c r="G188" s="29">
        <v>21</v>
      </c>
      <c r="H188" s="30">
        <v>25.902385307999793</v>
      </c>
      <c r="I188" s="30">
        <v>44.494798961095512</v>
      </c>
      <c r="K188" s="26"/>
      <c r="L188" s="26"/>
      <c r="N188" s="9"/>
      <c r="O188" s="9"/>
      <c r="P188" s="9"/>
    </row>
    <row r="189" spans="1:16" x14ac:dyDescent="0.3">
      <c r="G189" s="29">
        <v>22</v>
      </c>
      <c r="H189" s="30">
        <v>31.657565462664934</v>
      </c>
      <c r="I189" s="30">
        <v>34.364046617411077</v>
      </c>
      <c r="K189" s="26"/>
      <c r="L189" s="26"/>
      <c r="N189" s="9"/>
      <c r="O189" s="9"/>
      <c r="P189" s="9"/>
    </row>
    <row r="190" spans="1:16" x14ac:dyDescent="0.3">
      <c r="G190" s="29">
        <v>23</v>
      </c>
      <c r="H190" s="30">
        <v>23.702238043624675</v>
      </c>
      <c r="I190" s="30">
        <v>33.101986294495873</v>
      </c>
      <c r="K190" s="26"/>
      <c r="L190" s="26"/>
      <c r="N190" s="9"/>
      <c r="O190" s="9"/>
      <c r="P190" s="9"/>
    </row>
    <row r="191" spans="1:16" x14ac:dyDescent="0.3">
      <c r="G191" s="29">
        <v>24</v>
      </c>
      <c r="H191" s="30">
        <v>34.034791345475242</v>
      </c>
      <c r="I191" s="30">
        <v>36.465834303526208</v>
      </c>
      <c r="K191" s="26"/>
      <c r="L191" s="26"/>
      <c r="N191" s="9"/>
      <c r="O191" s="9"/>
      <c r="P191" s="9"/>
    </row>
    <row r="192" spans="1:16" x14ac:dyDescent="0.3">
      <c r="G192" s="29">
        <v>25</v>
      </c>
      <c r="H192" s="30">
        <v>35.786637302662712</v>
      </c>
      <c r="I192" s="30">
        <v>30.295349309453741</v>
      </c>
      <c r="K192" s="26"/>
      <c r="L192" s="26"/>
      <c r="N192" s="9"/>
      <c r="O192" s="9"/>
      <c r="P192" s="9"/>
    </row>
    <row r="193" spans="14:16" x14ac:dyDescent="0.3">
      <c r="N193" s="9"/>
      <c r="O193" s="9"/>
      <c r="P193" s="9"/>
    </row>
    <row r="194" spans="14:16" x14ac:dyDescent="0.3">
      <c r="N194" s="9"/>
      <c r="O194" s="9"/>
      <c r="P194" s="9"/>
    </row>
    <row r="195" spans="14:16" x14ac:dyDescent="0.3">
      <c r="N195" s="9"/>
      <c r="O195" s="9"/>
      <c r="P195" s="9"/>
    </row>
    <row r="196" spans="14:16" x14ac:dyDescent="0.3">
      <c r="N196" s="9"/>
      <c r="O196" s="9"/>
      <c r="P196" s="9"/>
    </row>
    <row r="197" spans="14:16" x14ac:dyDescent="0.3">
      <c r="N197" s="9"/>
      <c r="O197" s="9"/>
      <c r="P197" s="9"/>
    </row>
    <row r="198" spans="14:16" x14ac:dyDescent="0.3">
      <c r="N198" s="9"/>
      <c r="O198" s="9"/>
      <c r="P198" s="9"/>
    </row>
    <row r="199" spans="14:16" x14ac:dyDescent="0.3">
      <c r="N199" s="9"/>
      <c r="O199" s="9"/>
      <c r="P199" s="9"/>
    </row>
    <row r="200" spans="14:16" x14ac:dyDescent="0.3">
      <c r="N200" s="9"/>
      <c r="O200" s="9"/>
      <c r="P200" s="9"/>
    </row>
  </sheetData>
  <mergeCells count="23">
    <mergeCell ref="H166:H167"/>
    <mergeCell ref="I166:I167"/>
    <mergeCell ref="G166:G167"/>
    <mergeCell ref="B39:C39"/>
    <mergeCell ref="B51:C51"/>
    <mergeCell ref="B119:C119"/>
    <mergeCell ref="N119:S119"/>
    <mergeCell ref="B78:F78"/>
    <mergeCell ref="B98:E98"/>
    <mergeCell ref="N98:P98"/>
    <mergeCell ref="Z99:AB99"/>
    <mergeCell ref="AC98:AD98"/>
    <mergeCell ref="B118:C118"/>
    <mergeCell ref="N81:Q81"/>
    <mergeCell ref="Z64:AE64"/>
    <mergeCell ref="Z65:AE65"/>
    <mergeCell ref="Z67:AF67"/>
    <mergeCell ref="N37:O37"/>
    <mergeCell ref="N36:O36"/>
    <mergeCell ref="N35:O35"/>
    <mergeCell ref="N39:P39"/>
    <mergeCell ref="B64:D64"/>
    <mergeCell ref="B66:D6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Tandel</dc:creator>
  <cp:lastModifiedBy>Dhruv Tandel</cp:lastModifiedBy>
  <dcterms:created xsi:type="dcterms:W3CDTF">2024-02-29T08:04:15Z</dcterms:created>
  <dcterms:modified xsi:type="dcterms:W3CDTF">2024-03-11T11:06:56Z</dcterms:modified>
</cp:coreProperties>
</file>