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1">
      <go:sheetsCustomData xmlns:go="http://customooxmlschemas.google.com/" r:id="rId5" roundtripDataSignature="AMtx7mge3AsexTnCHtCE+AEBV548AaUCz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대화창 기준 좌측의 인물 / 대화창의 누가 말하는지 표기
======</t>
      </text>
    </comment>
    <comment authorId="0" ref="D1">
      <text>
        <t xml:space="preserve">대화창 기준 우측의 인물 ( 값 데이터 사용 X)
======</t>
      </text>
    </comment>
    <comment authorId="0" ref="E1">
      <text>
        <t xml:space="preserve">사용될 소스 (오디오, 비디오, 이미지 등)
======</t>
      </text>
    </comment>
    <comment authorId="0" ref="F1">
      <text>
        <t xml:space="preserve">사용 데이터 X
======</t>
      </text>
    </comment>
    <comment authorId="0" ref="G1">
      <text>
        <t xml:space="preserve">사용 데이터 X
======</t>
      </text>
    </comment>
    <comment authorId="0" ref="H1">
      <text>
        <t xml:space="preserve">사용 데이터 X
======</t>
      </text>
    </comment>
  </commentList>
</comments>
</file>

<file path=xl/sharedStrings.xml><?xml version="1.0" encoding="utf-8"?>
<sst xmlns="http://schemas.openxmlformats.org/spreadsheetml/2006/main" count="524" uniqueCount="179">
  <si>
    <t>Text_Kr</t>
  </si>
  <si>
    <t>Text_Eng</t>
  </si>
  <si>
    <t>Talker</t>
  </si>
  <si>
    <t>Listener</t>
  </si>
  <si>
    <t>Source</t>
  </si>
  <si>
    <t>Place</t>
  </si>
  <si>
    <t>Progress</t>
  </si>
  <si>
    <t>NO</t>
  </si>
  <si>
    <t>"아들아 아침밥 먹어라~"</t>
  </si>
  <si>
    <t>"엄마"</t>
  </si>
  <si>
    <t>주인공</t>
  </si>
  <si>
    <t>동영상 : 집</t>
  </si>
  <si>
    <t>집</t>
  </si>
  <si>
    <t>오프닝 ↓</t>
  </si>
  <si>
    <t>"네 어머니, 이 장작만 패고 갈게요!"</t>
  </si>
  <si>
    <t>"주인공"</t>
  </si>
  <si>
    <t>엄마</t>
  </si>
  <si>
    <t>동영상 : 집 / 사운드 : 나무 부서지는 소리</t>
  </si>
  <si>
    <t>"최근 마왕군이 옆마을을 습격했다고 하더라.. 우린 괜찮을까?"</t>
  </si>
  <si>
    <t>"괜찮아요 어머니. 위험해지면 제가 구해드릴게요."</t>
  </si>
  <si>
    <t>"아이고 말이라도 고맙다. 그러면 더욱 수련을 해야겠네 우리 아들!"</t>
  </si>
  <si>
    <t>"네! (다행이다, 어머니는 나의 능력을 아직 모르는듯 하네)"</t>
  </si>
  <si>
    <t>"이쯤인거 같은데.."</t>
  </si>
  <si>
    <t>"병사1"</t>
  </si>
  <si>
    <t>동영상 : 길가</t>
  </si>
  <si>
    <t>길가</t>
  </si>
  <si>
    <t>"이런 곳에 정말로 구원자가 있단거야?"</t>
  </si>
  <si>
    <t>"병사2"</t>
  </si>
  <si>
    <t>"밖에 누가 왔나보다. 나가보렴"</t>
  </si>
  <si>
    <t>동영상 : 집 / 사운드 : 많은 말 발굽 소리</t>
  </si>
  <si>
    <t>"네, 어머니."</t>
  </si>
  <si>
    <t>동영상 : 집 / 사운드 : 나무 문 열리는 소리</t>
  </si>
  <si>
    <t>"클라센베르크 왕성에서 왔습니다."</t>
  </si>
  <si>
    <t>"클라센 르덴 왕께서 보내는 명령서입니다."</t>
  </si>
  <si>
    <t>동영상 : 집 / 명령서 오버라이트</t>
  </si>
  <si>
    <t>"어머니, 다녀올게요."</t>
  </si>
  <si>
    <t>씬 교체</t>
  </si>
  <si>
    <t>지도</t>
  </si>
  <si>
    <t>초기(1) ↓</t>
  </si>
  <si>
    <t>"그 약한 몸으로 세상을 구하는 구원자가 된다니, 믿기지 않지만 건강해야한다 아들.."</t>
  </si>
  <si>
    <t>"이쪽으로 오시죠. 구원자님"</t>
  </si>
  <si>
    <t>"구원자님께서 문 앞에 오셨습니다."</t>
  </si>
  <si>
    <t>"호위기사"</t>
  </si>
  <si>
    <t>왕</t>
  </si>
  <si>
    <t>왕성</t>
  </si>
  <si>
    <t>"들어오라 하거라"</t>
  </si>
  <si>
    <t>"왕"</t>
  </si>
  <si>
    <t>"클라센 르덴 왕이시어 로스렝겔 농가의 작은 마굿간의 장남인 "렐슈타프" 입니다."</t>
  </si>
  <si>
    <t>사운드 : 문 열리는 소리</t>
  </si>
  <si>
    <t>"페어슈프레디의 가호가 함께하길, 왕성에 온걸 환영한다."</t>
  </si>
  <si>
    <t>"들었다 싶이 빛의 기도를 올리니 신탁이 내려왔다. "대사제" 신탁의 내용을 읽어보거라"</t>
  </si>
  <si>
    <t>"세계의 어둠이 깊어오니 빛으로 구원할 구원자가 이 곳에 내려오리라."</t>
  </si>
  <si>
    <t>"대사제"</t>
  </si>
  <si>
    <t>"신의 가호를 받은자가 있으니 [ 렐슈타프 ] 라 하며 이 자가 소울을 다뤄 관철하리라."</t>
  </si>
  <si>
    <t>"신탁과 같이 자네가 소울을 다루는 구원자라 하는데 사실이 맞나?"</t>
  </si>
  <si>
    <t>"사실이 맞습니다. 허나 소울을 다룰줄 안다는 능력만 알뿐 이를 이용해본 적이 없습니다."</t>
  </si>
  <si>
    <t>"능력으로 무엇을 할 수 있느냐?"</t>
  </si>
  <si>
    <t>"부활과 죽음을 다룹니다."</t>
  </si>
  <si>
    <t>"말만 들으니 선한 행동은 아닌듯하다. 자세히 설명 해주겠나?"</t>
  </si>
  <si>
    <t>"저희가 살고있는 세계의 과거 영웅이나 다른 세계에 있는 영웅을 부활시킬수있고"</t>
  </si>
  <si>
    <t>"그들과 함께 전투할 수 있습니다."</t>
  </si>
  <si>
    <t>"그렇군.. 그러면 그 능력을 써본적이 있단건가?"</t>
  </si>
  <si>
    <t>"자세한건 말씀드리긴 어렵습니다만 어떤이의 생명을 구하기 위해 한번 사용했습니다."</t>
  </si>
  <si>
    <t>"알겠다."</t>
  </si>
  <si>
    <t>"일단, 현재 세계의 상황은 알고있나?"</t>
  </si>
  <si>
    <t>"최근 마왕군의 습격이 잦아지고 있는것은 알지만, 자세히 알고 있지 않습니다."</t>
  </si>
  <si>
    <t>"간단하게 설명해주겠네."</t>
  </si>
  <si>
    <t>"마을들에 습격이 잦아진건 사실이네 식량을 약탈당하고 물자가 불태워지고있고"</t>
  </si>
  <si>
    <t>"가축들이 죽어나가며 국가에 큰 타격을 주고 위협이 된다네"</t>
  </si>
  <si>
    <t>"그러나 정말 이상한 일이야.."</t>
  </si>
  <si>
    <t>"인명피해가 단 한명도 없다네.."</t>
  </si>
  <si>
    <t>"마을 주민의 증언에 따르면 마족의 하수인들은 마치 누군가가 억제하듯 움직이고"</t>
  </si>
  <si>
    <t>"코앞까지 얼굴을 내밀곤 무시하고 지나갔다 하더군."</t>
  </si>
  <si>
    <t>"그들이 이상한 행동을 하니 더 불안하군요.."</t>
  </si>
  <si>
    <t>"인명 피해는 없지만, 물적인 피해가 막심하고 또 다른 피해가 나올수 있다."</t>
  </si>
  <si>
    <t>"신탁으로 내려온 구원자인 당신에게 마왕을 물리치고 세상을 구원할 것을 부탁하고싶네"</t>
  </si>
  <si>
    <t>"왕의 부탁을 들어줄 수 있겠나? 구원자여."</t>
  </si>
  <si>
    <t>"왕이시여, 사실 전 칼 하나 제대로 휘두를줄도 모릅니다."</t>
  </si>
  <si>
    <t>"세계를 구할 배짱도 없으며 이 능력 또한 사용해본 적이 없어 불안합니다."</t>
  </si>
  <si>
    <t>"그러나 전 이 세계를 구하고싶습니다."</t>
  </si>
  <si>
    <t>"대신 조건이 있습니다."</t>
  </si>
  <si>
    <t>"찾고싶은 사람이 있습니다. 그 사람을 찾으며 임무에 수행해도 되겠습니까?"</t>
  </si>
  <si>
    <t>"흠.. 알겠네 하지만 마왕을 물리치는게 우선 과제임을 꼭 인지하게나"</t>
  </si>
  <si>
    <t>"넓은 아량 배풀어주셔서 감사합니다."</t>
  </si>
  <si>
    <t>"그렇다면 첫 번째 임무를 내려주겠네."</t>
  </si>
  <si>
    <t>"성 근처에 산을 가로질러갈 수 있는 동굴이 있다네, 몇 달 전만 해도 잘 지나다녔는데,"</t>
  </si>
  <si>
    <t>"최근에 동굴에 마왕군이 자리잡아 산을 돌아서 다니고있다네."</t>
  </si>
  <si>
    <t>"그 동굴의 마왕군을 토벌해주겠나?"</t>
  </si>
  <si>
    <t>"알겠습니다. 바로 임무를 수행하겠습니다."</t>
  </si>
  <si>
    <t>"좋다. 호위기사와 대사제의 안내를 받아 성에서 정비를 하고 가게나"</t>
  </si>
  <si>
    <t>"건투를 빌겠네."</t>
  </si>
  <si>
    <t>"안녕하십니까 구원자여 제 이름은 "가이어"  클라센베르크의 기사입니다."</t>
  </si>
  <si>
    <t>"가이어"</t>
  </si>
  <si>
    <t>사운드 : 말 발굽 소리</t>
  </si>
  <si>
    <t>영지</t>
  </si>
  <si>
    <t>초기(2) ↓</t>
  </si>
  <si>
    <t>"왕으로부터 구원자님께 영지 안내를 지시 받았습니다."</t>
  </si>
  <si>
    <t>"페어슈프레디의 가호가 함께하길, 이곳은 최고신과 삼대신을 섬기는 성당입니다."</t>
  </si>
  <si>
    <t>"힐페"</t>
  </si>
  <si>
    <t>성당</t>
  </si>
  <si>
    <t>"저는 빛의 결연의 여신의 가호를 받은 대사제 "힐페" 라고 합니다."</t>
  </si>
  <si>
    <t>"고대 성서에 따르면 구원자의 기도로 하늘이 열려 소울이 내려온다 하였습니다."</t>
  </si>
  <si>
    <t>"제 의지로 소울을 불러보는건 처음입니다. 도와주시겠습니까?"</t>
  </si>
  <si>
    <t>힐페</t>
  </si>
  <si>
    <t>"물론이죠, 구원자님의 기도를 도와 드리겠습니다."</t>
  </si>
  <si>
    <t>"기도를 하시니 성당 밖에서 참으로 밝은 빛이 내려오더군요. 잘 된겁니까?"</t>
  </si>
  <si>
    <t>"네, 소울을 불러 처음으로 만나게되었습니다."</t>
  </si>
  <si>
    <t>가이어</t>
  </si>
  <si>
    <t>"대단하십니다. "</t>
  </si>
  <si>
    <t>"다음, 카드 상점으로 이동하시죠."</t>
  </si>
  <si>
    <t>"어서오세요~ 슈미트의 최고의 카드 상점에 오신걸 환영합니다~"</t>
  </si>
  <si>
    <t>"슈미트"</t>
  </si>
  <si>
    <t>상점</t>
  </si>
  <si>
    <t>"(귓속말로) 슈미트.. 이분이 그 구원자셔.."</t>
  </si>
  <si>
    <t>슈미트</t>
  </si>
  <si>
    <t>"오!!!!! 혹시 카드를 써보신 경험이 있나요?"</t>
  </si>
  <si>
    <t>"생활에 필요한 카드는 써봤으나, 전투를 위해 써본적은 없습니다."</t>
  </si>
  <si>
    <t>"그러면 카드에대해 설명해주지!"</t>
  </si>
  <si>
    <t>"구원자라고 해도~ 할인은 안된다고~!"</t>
  </si>
  <si>
    <t>"하하.. 슈미트가 짓궂은 면도 있지만 성실하고 착한 아이입니다."</t>
  </si>
  <si>
    <t>"마지막으로 성문까지 함께하겠습니다."</t>
  </si>
  <si>
    <t>"제가 안내해드릴 곳은 여기까지입니다."</t>
  </si>
  <si>
    <t>"안내해주셔서 감사합니다. 가이어"</t>
  </si>
  <si>
    <t>"라이덴샤프트의 가호가 함께하길, 건승을 빌겠습니다."</t>
  </si>
  <si>
    <t>"첫 임무 시작인가, 일단 이 길을 쭉 따라가면 되는거겠지?"</t>
  </si>
  <si>
    <t>초기(3) ↓</t>
  </si>
  <si>
    <t>"마.. 마족이야!! 도망쳐!!"</t>
  </si>
  <si>
    <t>"시민들"</t>
  </si>
  <si>
    <t>"으아아악!!"</t>
  </si>
  <si>
    <t>"뭐지..? 적습인가?"</t>
  </si>
  <si>
    <t>"흑흑흑"</t>
  </si>
  <si>
    <t>"???"</t>
  </si>
  <si>
    <t>"저기.."</t>
  </si>
  <si>
    <t>???</t>
  </si>
  <si>
    <t>"흑흑흑흑..."</t>
  </si>
  <si>
    <t>"도와드릴까요?"</t>
  </si>
  <si>
    <t>"네!!!"</t>
  </si>
  <si>
    <t>"저는 숲의 정령 에이비리베의 가호를 받은 "엔테" 에요!"</t>
  </si>
  <si>
    <t>"엔테"</t>
  </si>
  <si>
    <t>"여기서 왜 울고계신겁니까?"</t>
  </si>
  <si>
    <t>엔테</t>
  </si>
  <si>
    <t>"동굴 너머의 숲으로 가야하는데 길이 막혀 주변 사람들에게 도움을 청했는데..."</t>
  </si>
  <si>
    <t>"다들 저를 정령이 아닌 마족으로 알고 도망쳐서 곤란했어요.."</t>
  </si>
  <si>
    <t>"요즘 성 근처에 마족이 종종 나타난다고 하니 무서워서 그랬을거에요."</t>
  </si>
  <si>
    <t>"그런가요..? 그나저나 절 도와 주시겠다고 했는데 정말 도와주시나요?!"</t>
  </si>
  <si>
    <t>"그렇다고하기엔.. 무기도 없으신데.. 흑흑흑"</t>
  </si>
  <si>
    <t>"아.. 제가 사실은..."</t>
  </si>
  <si>
    <t>"(간단하게 자기소개를 했다)"</t>
  </si>
  <si>
    <t>"네??! 최고신의 가호를 받아 신탁으로 내려온 구원자시라고요???"</t>
  </si>
  <si>
    <t>"에이비리베의 가호가 함께하길, 구원자님을 몰라뵙고 한 언행의 불찰을 용서 해주시옵소서."</t>
  </si>
  <si>
    <t>"아뇨아뇨 그나저나, 제 도움이 필요하다고 하셨죠?"</t>
  </si>
  <si>
    <t>"네.. 사실은 동굴을 지나가야하는데 마족이 안에 가득해서 지나갈수가 없더군요.."</t>
  </si>
  <si>
    <t>"그거라면 제가 해결 해드리겠습니다. 저도 마침 그 길을 지나가야 해서요."</t>
  </si>
  <si>
    <t>"그렇다면 저도 함께 싸우겠습니다!"</t>
  </si>
  <si>
    <t>"전투에 대해 알려드리겠습니다. 구원자님."</t>
  </si>
  <si>
    <t>던전</t>
  </si>
  <si>
    <t>초기(4) ↓</t>
  </si>
  <si>
    <t>"이곳은 빈 방 같군요.. 어? 왜 이런곳에 플류트레네님의 여신상이 있죠?"</t>
  </si>
  <si>
    <t>"공기가 무거워졌어."</t>
  </si>
  <si>
    <t>"긴장하세요. 구원자님, 이곳의 우두머리 같습니다."</t>
  </si>
  <si>
    <t>"내 뒤로 지나갈 수 있을거라고 생각하나?"</t>
  </si>
  <si>
    <t>"튜토 보스"</t>
  </si>
  <si>
    <t>"내 앞에 선걸 후회하게 만들어주마."</t>
  </si>
  <si>
    <t>"고생하셨어요. 구원자님. 동굴의 마족을 모두 소탕하셨습니다."</t>
  </si>
  <si>
    <t>"일개 정령인 저를 도와주셔서 감사합니다."</t>
  </si>
  <si>
    <t>"아냐, 나도 여길 지나가야했는걸.. 도와줘서 고마워"</t>
  </si>
  <si>
    <t>"전 이 앞의 숲으로 돌아 가보겠습니다."</t>
  </si>
  <si>
    <t>"에이비리베의 가호가 함께하길, 구원자님의 앞 길이 빛나기를."</t>
  </si>
  <si>
    <t>"잘 가~ 엔테~"</t>
  </si>
  <si>
    <t>"자 그러면 성으로 돌아가 보고할까?"</t>
  </si>
  <si>
    <t>"뭐야 이 동굴 이제 들어갈 수 있는거야?"</t>
  </si>
  <si>
    <t>"클라센 르덴 왕이시어 방금 그로타를 소탕하고 왔습니다."</t>
  </si>
  <si>
    <t>"안그래도 영지에서 축제를 벌인다고 시끌벅적 하더구나, 정말 잘해주었다네 구원자여"</t>
  </si>
  <si>
    <t>"오늘은 축제를 한다고하니 축제를 즐기게나."</t>
  </si>
  <si>
    <t>"옷이 그래서야 축제를 즐길 수 있겠나, 시종! 구원자의 옷을 준비하게나."</t>
  </si>
  <si>
    <t>"아! 그리고 임무의 댓가를 줘야겠지! 여기 있다네"</t>
  </si>
  <si>
    <t>"감사합니다. 왕이시여."</t>
  </si>
  <si>
    <t>초반 스토리 끝. (여기까지 개발 마치고 스토리 추가할 것)</t>
  </si>
  <si>
    <t>본편(1)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</si>
</sst>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373A3C"/>
      <name val="Arial"/>
    </font>
    <font>
      <b/>
      <color theme="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5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6" fontId="4" numFmtId="0" xfId="0" applyAlignment="1" applyFill="1" applyFont="1">
      <alignment horizontal="center" readingOrder="0"/>
    </xf>
    <xf borderId="0" fillId="6" fontId="4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left" readingOrder="0"/>
    </xf>
    <xf borderId="0" fillId="6" fontId="4" numFmtId="0" xfId="0" applyAlignment="1" applyFont="1">
      <alignment horizontal="left" readingOrder="0"/>
    </xf>
    <xf borderId="0" fillId="7" fontId="2" numFmtId="0" xfId="0" applyAlignment="1" applyFill="1" applyFont="1">
      <alignment horizontal="left"/>
    </xf>
    <xf borderId="0" fillId="7" fontId="6" numFmtId="0" xfId="0" applyAlignment="1" applyFont="1">
      <alignment horizontal="left" readingOrder="0"/>
    </xf>
    <xf borderId="0" fillId="7" fontId="2" numFmtId="0" xfId="0" applyAlignment="1" applyFont="1">
      <alignment horizontal="center"/>
    </xf>
    <xf borderId="0" fillId="7" fontId="3" numFmtId="0" xfId="0" applyAlignment="1" applyFont="1">
      <alignment horizontal="center"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8.88"/>
    <col customWidth="1" min="2" max="2" width="66.38"/>
    <col customWidth="1" min="3" max="4" width="10.5"/>
    <col customWidth="1" min="5" max="5" width="39.38"/>
    <col customWidth="1" min="6" max="6" width="7.13"/>
    <col customWidth="1" min="7" max="7" width="7.88"/>
    <col customWidth="1" min="8" max="8" width="4.6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</row>
    <row r="2" ht="15.75" customHeight="1">
      <c r="A2" s="7" t="s">
        <v>8</v>
      </c>
      <c r="B2" s="8" t="str">
        <f>IFERROR(__xludf.DUMMYFUNCTION(" GOOGLETRANSLATE(A2,""ko"" , ""en"")"),"""Son, eat breakfast ~""")</f>
        <v>"Son, eat breakfast ~"</v>
      </c>
      <c r="C2" s="9" t="s">
        <v>9</v>
      </c>
      <c r="D2" s="10" t="s">
        <v>10</v>
      </c>
      <c r="E2" s="10" t="s">
        <v>11</v>
      </c>
      <c r="F2" s="10" t="s">
        <v>12</v>
      </c>
      <c r="G2" s="10" t="s">
        <v>13</v>
      </c>
      <c r="H2" s="11">
        <v>0.0</v>
      </c>
    </row>
    <row r="3" ht="15.75" customHeight="1">
      <c r="A3" s="7" t="s">
        <v>14</v>
      </c>
      <c r="B3" s="8" t="str">
        <f>IFERROR(__xludf.DUMMYFUNCTION(" GOOGLETRANSLATE(A3,""ko"" , ""en"")"),"""Your mother, I will only defeat this firewood!""")</f>
        <v>"Your mother, I will only defeat this firewood!"</v>
      </c>
      <c r="C3" s="9" t="s">
        <v>15</v>
      </c>
      <c r="D3" s="10" t="s">
        <v>16</v>
      </c>
      <c r="E3" s="10" t="s">
        <v>17</v>
      </c>
      <c r="F3" s="10" t="s">
        <v>12</v>
      </c>
      <c r="G3" s="10"/>
      <c r="H3" s="11">
        <f t="shared" ref="H3:H13" si="1">H2+1</f>
        <v>1</v>
      </c>
    </row>
    <row r="4" ht="15.75" customHeight="1">
      <c r="A4" s="7" t="s">
        <v>18</v>
      </c>
      <c r="B4" s="8" t="str">
        <f>IFERROR(__xludf.DUMMYFUNCTION(" GOOGLETRANSLATE(A4,""ko"" , ""en"")"),"""Recently, the Demon King said that he attacked the village next to me. We are okay?""")</f>
        <v>"Recently, the Demon King said that he attacked the village next to me. We are okay?"</v>
      </c>
      <c r="C4" s="12" t="s">
        <v>9</v>
      </c>
      <c r="D4" s="10" t="s">
        <v>10</v>
      </c>
      <c r="E4" s="13" t="s">
        <v>11</v>
      </c>
      <c r="F4" s="10" t="s">
        <v>12</v>
      </c>
      <c r="G4" s="10"/>
      <c r="H4" s="11">
        <f t="shared" si="1"/>
        <v>2</v>
      </c>
    </row>
    <row r="5" ht="15.75" customHeight="1">
      <c r="A5" s="7" t="s">
        <v>19</v>
      </c>
      <c r="B5" s="8" t="str">
        <f>IFERROR(__xludf.DUMMYFUNCTION(" GOOGLETRANSLATE(A5,""ko"" , ""en"")"),"""It's okay mother. I'll save you when it's dangerous.""")</f>
        <v>"It's okay mother. I'll save you when it's dangerous."</v>
      </c>
      <c r="C5" s="12" t="s">
        <v>15</v>
      </c>
      <c r="D5" s="10" t="s">
        <v>16</v>
      </c>
      <c r="E5" s="13" t="s">
        <v>11</v>
      </c>
      <c r="F5" s="10" t="s">
        <v>12</v>
      </c>
      <c r="G5" s="10"/>
      <c r="H5" s="11">
        <f t="shared" si="1"/>
        <v>3</v>
      </c>
    </row>
    <row r="6" ht="15.75" customHeight="1">
      <c r="A6" s="14" t="s">
        <v>20</v>
      </c>
      <c r="B6" s="8" t="str">
        <f>IFERROR(__xludf.DUMMYFUNCTION(" GOOGLETRANSLATE(A6,""ko"" , ""en"")"),"""Oh, thank you for the words. Then I have to practice more. My son!""")</f>
        <v>"Oh, thank you for the words. Then I have to practice more. My son!"</v>
      </c>
      <c r="C6" s="12" t="s">
        <v>9</v>
      </c>
      <c r="D6" s="10" t="s">
        <v>10</v>
      </c>
      <c r="E6" s="13" t="s">
        <v>11</v>
      </c>
      <c r="F6" s="10" t="s">
        <v>12</v>
      </c>
      <c r="G6" s="10"/>
      <c r="H6" s="11">
        <f t="shared" si="1"/>
        <v>4</v>
      </c>
    </row>
    <row r="7" ht="15.75" customHeight="1">
      <c r="A7" s="14" t="s">
        <v>21</v>
      </c>
      <c r="B7" s="8" t="str">
        <f>IFERROR(__xludf.DUMMYFUNCTION(" GOOGLETRANSLATE(A7,""ko"" , ""en"")"),"""Yes! (I'm glad, my mother doesn't know my ability yet)""")</f>
        <v>"Yes! (I'm glad, my mother doesn't know my ability yet)"</v>
      </c>
      <c r="C7" s="12" t="s">
        <v>15</v>
      </c>
      <c r="D7" s="10"/>
      <c r="E7" s="13" t="s">
        <v>11</v>
      </c>
      <c r="F7" s="10" t="s">
        <v>12</v>
      </c>
      <c r="G7" s="10"/>
      <c r="H7" s="11">
        <f t="shared" si="1"/>
        <v>5</v>
      </c>
    </row>
    <row r="8" ht="15.75" customHeight="1">
      <c r="A8" s="14" t="s">
        <v>22</v>
      </c>
      <c r="B8" s="8" t="str">
        <f>IFERROR(__xludf.DUMMYFUNCTION(" GOOGLETRANSLATE(A8,""ko"" , ""en"")"),"""I think it's about this.""")</f>
        <v>"I think it's about this."</v>
      </c>
      <c r="C8" s="9" t="s">
        <v>23</v>
      </c>
      <c r="D8" s="10"/>
      <c r="E8" s="10" t="s">
        <v>24</v>
      </c>
      <c r="F8" s="10" t="s">
        <v>25</v>
      </c>
      <c r="G8" s="10"/>
      <c r="H8" s="11">
        <f t="shared" si="1"/>
        <v>6</v>
      </c>
    </row>
    <row r="9" ht="15.75" customHeight="1">
      <c r="A9" s="14" t="s">
        <v>26</v>
      </c>
      <c r="B9" s="8" t="str">
        <f>IFERROR(__xludf.DUMMYFUNCTION(" GOOGLETRANSLATE(A9,""ko"" , ""en"")"),"""Is there really a savior in this place?""")</f>
        <v>"Is there really a savior in this place?"</v>
      </c>
      <c r="C9" s="9" t="s">
        <v>27</v>
      </c>
      <c r="D9" s="10"/>
      <c r="E9" s="10" t="s">
        <v>24</v>
      </c>
      <c r="F9" s="10" t="s">
        <v>25</v>
      </c>
      <c r="G9" s="10"/>
      <c r="H9" s="11">
        <f t="shared" si="1"/>
        <v>7</v>
      </c>
    </row>
    <row r="10" ht="15.75" customHeight="1">
      <c r="A10" s="14" t="s">
        <v>28</v>
      </c>
      <c r="B10" s="8" t="str">
        <f>IFERROR(__xludf.DUMMYFUNCTION(" GOOGLETRANSLATE(A10,""ko"" , ""en"")"),"""Who's outside. Go out.""")</f>
        <v>"Who's outside. Go out."</v>
      </c>
      <c r="C10" s="12" t="s">
        <v>9</v>
      </c>
      <c r="D10" s="10" t="s">
        <v>10</v>
      </c>
      <c r="E10" s="10" t="s">
        <v>29</v>
      </c>
      <c r="F10" s="10" t="s">
        <v>12</v>
      </c>
      <c r="G10" s="10"/>
      <c r="H10" s="11">
        <f t="shared" si="1"/>
        <v>8</v>
      </c>
    </row>
    <row r="11" ht="15.75" customHeight="1">
      <c r="A11" s="14" t="s">
        <v>30</v>
      </c>
      <c r="B11" s="8" t="str">
        <f>IFERROR(__xludf.DUMMYFUNCTION(" GOOGLETRANSLATE(A11,""ko"" , ""en"")"),"""Yes, mother.""")</f>
        <v>"Yes, mother."</v>
      </c>
      <c r="C11" s="12" t="s">
        <v>15</v>
      </c>
      <c r="D11" s="10" t="s">
        <v>16</v>
      </c>
      <c r="E11" s="10" t="s">
        <v>31</v>
      </c>
      <c r="F11" s="10" t="s">
        <v>12</v>
      </c>
      <c r="G11" s="10"/>
      <c r="H11" s="11">
        <f t="shared" si="1"/>
        <v>9</v>
      </c>
    </row>
    <row r="12" ht="15.75" customHeight="1">
      <c r="A12" s="15" t="s">
        <v>32</v>
      </c>
      <c r="B12" s="8" t="str">
        <f>IFERROR(__xludf.DUMMYFUNCTION(" GOOGLETRANSLATE(A12,""ko"" , ""en"")"),"""I came from Klazenberg.""")</f>
        <v>"I came from Klazenberg."</v>
      </c>
      <c r="C12" s="9" t="s">
        <v>23</v>
      </c>
      <c r="D12" s="10" t="s">
        <v>10</v>
      </c>
      <c r="E12" s="10" t="s">
        <v>11</v>
      </c>
      <c r="F12" s="10" t="s">
        <v>12</v>
      </c>
      <c r="G12" s="10"/>
      <c r="H12" s="11">
        <f t="shared" si="1"/>
        <v>10</v>
      </c>
    </row>
    <row r="13" ht="15.75" customHeight="1">
      <c r="A13" s="14" t="s">
        <v>33</v>
      </c>
      <c r="B13" s="8" t="str">
        <f>IFERROR(__xludf.DUMMYFUNCTION(" GOOGLETRANSLATE(A13,""ko"" , ""en"")"),"""This is a command from King Klazen Reden.""")</f>
        <v>"This is a command from King Klazen Reden."</v>
      </c>
      <c r="C13" s="9" t="s">
        <v>27</v>
      </c>
      <c r="D13" s="10" t="s">
        <v>10</v>
      </c>
      <c r="E13" s="10" t="s">
        <v>34</v>
      </c>
      <c r="F13" s="10" t="s">
        <v>12</v>
      </c>
      <c r="G13" s="10"/>
      <c r="H13" s="11">
        <f t="shared" si="1"/>
        <v>11</v>
      </c>
    </row>
    <row r="14" ht="15.75" customHeight="1">
      <c r="A14" s="14" t="s">
        <v>35</v>
      </c>
      <c r="B14" s="8" t="str">
        <f>IFERROR(__xludf.DUMMYFUNCTION(" GOOGLETRANSLATE(A14,""ko"" , ""en"")"),"""Mother, I'll go.""")</f>
        <v>"Mother, I'll go."</v>
      </c>
      <c r="C14" s="12" t="s">
        <v>15</v>
      </c>
      <c r="D14" s="10" t="s">
        <v>16</v>
      </c>
      <c r="E14" s="9" t="s">
        <v>36</v>
      </c>
      <c r="F14" s="10" t="s">
        <v>37</v>
      </c>
      <c r="G14" s="11" t="s">
        <v>38</v>
      </c>
      <c r="H14" s="11">
        <v>0.0</v>
      </c>
    </row>
    <row r="15" ht="15.75" customHeight="1">
      <c r="A15" s="14" t="s">
        <v>39</v>
      </c>
      <c r="B15" s="8" t="str">
        <f>IFERROR(__xludf.DUMMYFUNCTION(" GOOGLETRANSLATE(A15,""ko"" , ""en"")"),"""I can't believe it, but I have to be healthy to be a savior who saves the world with that weak body.""")</f>
        <v>"I can't believe it, but I have to be healthy to be a savior who saves the world with that weak body."</v>
      </c>
      <c r="C15" s="12" t="s">
        <v>9</v>
      </c>
      <c r="D15" s="10" t="s">
        <v>10</v>
      </c>
      <c r="E15" s="10"/>
      <c r="F15" s="10" t="s">
        <v>37</v>
      </c>
      <c r="G15" s="16"/>
      <c r="H15" s="11">
        <f t="shared" ref="H15:H60" si="2">H14+1</f>
        <v>1</v>
      </c>
    </row>
    <row r="16" ht="15.75" customHeight="1">
      <c r="A16" s="14" t="s">
        <v>40</v>
      </c>
      <c r="B16" s="8" t="str">
        <f>IFERROR(__xludf.DUMMYFUNCTION(" GOOGLETRANSLATE(A16,""ko"" , ""en"")"),"""Please come here. Savior""")</f>
        <v>"Please come here. Savior"</v>
      </c>
      <c r="C16" s="9" t="s">
        <v>23</v>
      </c>
      <c r="D16" s="10" t="s">
        <v>10</v>
      </c>
      <c r="E16" s="10"/>
      <c r="F16" s="10" t="s">
        <v>37</v>
      </c>
      <c r="G16" s="16"/>
      <c r="H16" s="11">
        <f t="shared" si="2"/>
        <v>2</v>
      </c>
    </row>
    <row r="17" ht="15.75" customHeight="1">
      <c r="A17" s="17" t="s">
        <v>41</v>
      </c>
      <c r="B17" s="8" t="str">
        <f>IFERROR(__xludf.DUMMYFUNCTION(" GOOGLETRANSLATE(A17,""ko"" , ""en"")"),"""Savior came to the door.""")</f>
        <v>"Savior came to the door."</v>
      </c>
      <c r="C17" s="9" t="s">
        <v>42</v>
      </c>
      <c r="D17" s="10" t="s">
        <v>43</v>
      </c>
      <c r="E17" s="10"/>
      <c r="F17" s="10" t="s">
        <v>44</v>
      </c>
      <c r="G17" s="9"/>
      <c r="H17" s="11">
        <f t="shared" si="2"/>
        <v>3</v>
      </c>
    </row>
    <row r="18" ht="15.75" customHeight="1">
      <c r="A18" s="17" t="s">
        <v>45</v>
      </c>
      <c r="B18" s="8" t="str">
        <f>IFERROR(__xludf.DUMMYFUNCTION(" GOOGLETRANSLATE(A18,""ko"" , ""en"")"),"""Come in""")</f>
        <v>"Come in"</v>
      </c>
      <c r="C18" s="9" t="s">
        <v>46</v>
      </c>
      <c r="D18" s="10"/>
      <c r="E18" s="10"/>
      <c r="F18" s="10" t="s">
        <v>44</v>
      </c>
      <c r="G18" s="16"/>
      <c r="H18" s="11">
        <f t="shared" si="2"/>
        <v>4</v>
      </c>
    </row>
    <row r="19" ht="15.75" customHeight="1">
      <c r="A19" s="17" t="s">
        <v>47</v>
      </c>
      <c r="B19" s="8" t="str">
        <f>IFERROR(__xludf.DUMMYFUNCTION(" GOOGLETRANSLATE(A19,""ko"" , ""en"")"),"""King Klazen Reden is the eldest son of a small stables in Shea Ros Rengel.""")</f>
        <v>"King Klazen Reden is the eldest son of a small stables in Shea Ros Rengel."</v>
      </c>
      <c r="C19" s="12" t="s">
        <v>15</v>
      </c>
      <c r="D19" s="10" t="s">
        <v>43</v>
      </c>
      <c r="E19" s="10" t="s">
        <v>48</v>
      </c>
      <c r="F19" s="10" t="s">
        <v>44</v>
      </c>
      <c r="G19" s="16"/>
      <c r="H19" s="11">
        <f t="shared" si="2"/>
        <v>5</v>
      </c>
    </row>
    <row r="20" ht="15.75" customHeight="1">
      <c r="A20" s="17" t="s">
        <v>49</v>
      </c>
      <c r="B20" s="8" t="str">
        <f>IFERROR(__xludf.DUMMYFUNCTION(" GOOGLETRANSLATE(A20,""ko"" , ""en"")"),"""Welcome to Fair Supread and come to the royal castle.""")</f>
        <v>"Welcome to Fair Supread and come to the royal castle."</v>
      </c>
      <c r="C20" s="12" t="s">
        <v>46</v>
      </c>
      <c r="D20" s="10" t="s">
        <v>10</v>
      </c>
      <c r="E20" s="10"/>
      <c r="F20" s="10" t="s">
        <v>44</v>
      </c>
      <c r="G20" s="16"/>
      <c r="H20" s="11">
        <f t="shared" si="2"/>
        <v>6</v>
      </c>
    </row>
    <row r="21" ht="15.75" customHeight="1">
      <c r="A21" s="7" t="s">
        <v>50</v>
      </c>
      <c r="B21" s="8" t="str">
        <f>IFERROR(__xludf.DUMMYFUNCTION(" GOOGLETRANSLATE(A21,""ko"" , ""en"")"),"""I want to hear the prayer of light, and the trust came down."" Read the contents of the trust "".""")</f>
        <v>"I want to hear the prayer of light, and the trust came down." Read the contents of the trust "."</v>
      </c>
      <c r="C21" s="12" t="s">
        <v>46</v>
      </c>
      <c r="D21" s="10" t="s">
        <v>10</v>
      </c>
      <c r="E21" s="10"/>
      <c r="F21" s="10" t="s">
        <v>44</v>
      </c>
      <c r="G21" s="16"/>
      <c r="H21" s="11">
        <f t="shared" si="2"/>
        <v>7</v>
      </c>
    </row>
    <row r="22" ht="15.75" customHeight="1">
      <c r="A22" s="17" t="s">
        <v>51</v>
      </c>
      <c r="B22" s="8" t="str">
        <f>IFERROR(__xludf.DUMMYFUNCTION(" GOOGLETRANSLATE(A22,""ko"" , ""en"")"),"""The darkness of the world is deepening, so the savior who will be saved by light will come down here.""")</f>
        <v>"The darkness of the world is deepening, so the savior who will be saved by light will come down here."</v>
      </c>
      <c r="C22" s="9" t="s">
        <v>52</v>
      </c>
      <c r="D22" s="10"/>
      <c r="E22" s="10"/>
      <c r="F22" s="10" t="s">
        <v>44</v>
      </c>
      <c r="G22" s="16"/>
      <c r="H22" s="11">
        <f t="shared" si="2"/>
        <v>8</v>
      </c>
    </row>
    <row r="23" ht="15.75" customHeight="1">
      <c r="A23" s="17" t="s">
        <v>53</v>
      </c>
      <c r="B23" s="8" t="str">
        <f>IFERROR(__xludf.DUMMYFUNCTION(" GOOGLETRANSLATE(A23,""ko"" , ""en"")"),"""There is a person who has been protected by God, so he will be called [Lelstarp] and he will be able to deal with Soul.""")</f>
        <v>"There is a person who has been protected by God, so he will be called [Lelstarp] and he will be able to deal with Soul."</v>
      </c>
      <c r="C23" s="9" t="s">
        <v>52</v>
      </c>
      <c r="D23" s="10"/>
      <c r="E23" s="10"/>
      <c r="F23" s="10" t="s">
        <v>44</v>
      </c>
      <c r="G23" s="16"/>
      <c r="H23" s="11">
        <f t="shared" si="2"/>
        <v>9</v>
      </c>
    </row>
    <row r="24" ht="15.75" customHeight="1">
      <c r="A24" s="17" t="s">
        <v>54</v>
      </c>
      <c r="B24" s="8" t="str">
        <f>IFERROR(__xludf.DUMMYFUNCTION(" GOOGLETRANSLATE(A24,""ko"" , ""en"")"),"""Is it true that you are a savior who deals with soul like a trust?""")</f>
        <v>"Is it true that you are a savior who deals with soul like a trust?"</v>
      </c>
      <c r="C24" s="12" t="s">
        <v>46</v>
      </c>
      <c r="D24" s="10" t="s">
        <v>10</v>
      </c>
      <c r="E24" s="10"/>
      <c r="F24" s="10" t="s">
        <v>44</v>
      </c>
      <c r="G24" s="16"/>
      <c r="H24" s="11">
        <f t="shared" si="2"/>
        <v>10</v>
      </c>
    </row>
    <row r="25" ht="15.75" customHeight="1">
      <c r="A25" s="17" t="s">
        <v>55</v>
      </c>
      <c r="B25" s="8" t="str">
        <f>IFERROR(__xludf.DUMMYFUNCTION(" GOOGLETRANSLATE(A25,""ko"" , ""en"")"),"""It's true. But I have never used it.""")</f>
        <v>"It's true. But I have never used it."</v>
      </c>
      <c r="C25" s="12" t="s">
        <v>15</v>
      </c>
      <c r="D25" s="10" t="s">
        <v>43</v>
      </c>
      <c r="E25" s="10"/>
      <c r="F25" s="10" t="s">
        <v>44</v>
      </c>
      <c r="G25" s="16"/>
      <c r="H25" s="11">
        <f t="shared" si="2"/>
        <v>11</v>
      </c>
    </row>
    <row r="26" ht="15.75" customHeight="1">
      <c r="A26" s="17" t="s">
        <v>56</v>
      </c>
      <c r="B26" s="8" t="str">
        <f>IFERROR(__xludf.DUMMYFUNCTION(" GOOGLETRANSLATE(A26,""ko"" , ""en"")"),"""What can you do with your ability?""")</f>
        <v>"What can you do with your ability?"</v>
      </c>
      <c r="C26" s="12" t="s">
        <v>46</v>
      </c>
      <c r="D26" s="10" t="s">
        <v>10</v>
      </c>
      <c r="E26" s="10"/>
      <c r="F26" s="10" t="s">
        <v>44</v>
      </c>
      <c r="G26" s="16"/>
      <c r="H26" s="11">
        <f t="shared" si="2"/>
        <v>12</v>
      </c>
    </row>
    <row r="27" ht="15.75" customHeight="1">
      <c r="A27" s="17" t="s">
        <v>57</v>
      </c>
      <c r="B27" s="8" t="str">
        <f>IFERROR(__xludf.DUMMYFUNCTION(" GOOGLETRANSLATE(A27,""ko"" , ""en"")"),"""Resurrection and death cover.""")</f>
        <v>"Resurrection and death cover."</v>
      </c>
      <c r="C27" s="12" t="s">
        <v>15</v>
      </c>
      <c r="D27" s="10" t="s">
        <v>43</v>
      </c>
      <c r="E27" s="10"/>
      <c r="F27" s="10" t="s">
        <v>44</v>
      </c>
      <c r="G27" s="16"/>
      <c r="H27" s="11">
        <f t="shared" si="2"/>
        <v>13</v>
      </c>
    </row>
    <row r="28" ht="15.75" customHeight="1">
      <c r="A28" s="17" t="s">
        <v>58</v>
      </c>
      <c r="B28" s="8" t="str">
        <f>IFERROR(__xludf.DUMMYFUNCTION(" GOOGLETRANSLATE(A28,""ko"" , ""en"")"),"""I don't think it's good to act. Will you explain in detail?""")</f>
        <v>"I don't think it's good to act. Will you explain in detail?"</v>
      </c>
      <c r="C28" s="12" t="s">
        <v>46</v>
      </c>
      <c r="D28" s="10" t="s">
        <v>10</v>
      </c>
      <c r="E28" s="10"/>
      <c r="F28" s="10" t="s">
        <v>44</v>
      </c>
      <c r="G28" s="16"/>
      <c r="H28" s="11">
        <f t="shared" si="2"/>
        <v>14</v>
      </c>
    </row>
    <row r="29" ht="15.75" customHeight="1">
      <c r="A29" s="7" t="s">
        <v>59</v>
      </c>
      <c r="B29" s="8" t="str">
        <f>IFERROR(__xludf.DUMMYFUNCTION(" GOOGLETRANSLATE(A29,""ko"" , ""en"")"),"""We can resurrect the heroes of the world where we live in the world or in other worlds""")</f>
        <v>"We can resurrect the heroes of the world where we live in the world or in other worlds"</v>
      </c>
      <c r="C29" s="12" t="s">
        <v>15</v>
      </c>
      <c r="D29" s="10" t="s">
        <v>43</v>
      </c>
      <c r="E29" s="10"/>
      <c r="F29" s="10" t="s">
        <v>44</v>
      </c>
      <c r="G29" s="16"/>
      <c r="H29" s="11">
        <f t="shared" si="2"/>
        <v>15</v>
      </c>
    </row>
    <row r="30" ht="15.75" customHeight="1">
      <c r="A30" s="17" t="s">
        <v>60</v>
      </c>
      <c r="B30" s="8" t="str">
        <f>IFERROR(__xludf.DUMMYFUNCTION(" GOOGLETRANSLATE(A30,""ko"" , ""en"")"),"""You can battle with them.""")</f>
        <v>"You can battle with them."</v>
      </c>
      <c r="C30" s="12" t="s">
        <v>15</v>
      </c>
      <c r="D30" s="10" t="s">
        <v>43</v>
      </c>
      <c r="E30" s="10"/>
      <c r="F30" s="10" t="s">
        <v>44</v>
      </c>
      <c r="G30" s="16"/>
      <c r="H30" s="11">
        <f t="shared" si="2"/>
        <v>16</v>
      </c>
    </row>
    <row r="31" ht="15.75" customHeight="1">
      <c r="A31" s="7" t="s">
        <v>61</v>
      </c>
      <c r="B31" s="8" t="str">
        <f>IFERROR(__xludf.DUMMYFUNCTION(" GOOGLETRANSLATE(A31,""ko"" , ""en"")"),"""Yes, then you have used that power?""")</f>
        <v>"Yes, then you have used that power?"</v>
      </c>
      <c r="C31" s="12" t="s">
        <v>46</v>
      </c>
      <c r="D31" s="10" t="s">
        <v>10</v>
      </c>
      <c r="E31" s="10"/>
      <c r="F31" s="10" t="s">
        <v>44</v>
      </c>
      <c r="G31" s="16"/>
      <c r="H31" s="11">
        <f t="shared" si="2"/>
        <v>17</v>
      </c>
    </row>
    <row r="32" ht="15.75" customHeight="1">
      <c r="A32" s="17" t="s">
        <v>62</v>
      </c>
      <c r="B32" s="8" t="str">
        <f>IFERROR(__xludf.DUMMYFUNCTION(" GOOGLETRANSLATE(A32,""ko"" , ""en"")"),"""It's hard to tell you more, but I used it once to save someone's life.""")</f>
        <v>"It's hard to tell you more, but I used it once to save someone's life."</v>
      </c>
      <c r="C32" s="12" t="s">
        <v>15</v>
      </c>
      <c r="D32" s="10" t="s">
        <v>43</v>
      </c>
      <c r="E32" s="10"/>
      <c r="F32" s="10" t="s">
        <v>44</v>
      </c>
      <c r="G32" s="16"/>
      <c r="H32" s="11">
        <f t="shared" si="2"/>
        <v>18</v>
      </c>
    </row>
    <row r="33" ht="15.75" customHeight="1">
      <c r="A33" s="17" t="s">
        <v>63</v>
      </c>
      <c r="B33" s="8" t="str">
        <f>IFERROR(__xludf.DUMMYFUNCTION(" GOOGLETRANSLATE(A33,""ko"" , ""en"")"),"""i get it.""")</f>
        <v>"i get it."</v>
      </c>
      <c r="C33" s="12" t="s">
        <v>46</v>
      </c>
      <c r="D33" s="10" t="s">
        <v>10</v>
      </c>
      <c r="E33" s="10"/>
      <c r="F33" s="10" t="s">
        <v>44</v>
      </c>
      <c r="G33" s="16"/>
      <c r="H33" s="11">
        <f t="shared" si="2"/>
        <v>19</v>
      </c>
    </row>
    <row r="34" ht="15.75" customHeight="1">
      <c r="A34" s="17" t="s">
        <v>64</v>
      </c>
      <c r="B34" s="8" t="str">
        <f>IFERROR(__xludf.DUMMYFUNCTION(" GOOGLETRANSLATE(A34,""ko"" , ""en"")"),"""First, do you know the current situation?""")</f>
        <v>"First, do you know the current situation?"</v>
      </c>
      <c r="C34" s="12" t="s">
        <v>46</v>
      </c>
      <c r="D34" s="10" t="s">
        <v>10</v>
      </c>
      <c r="E34" s="10"/>
      <c r="F34" s="10" t="s">
        <v>44</v>
      </c>
      <c r="G34" s="16"/>
      <c r="H34" s="11">
        <f t="shared" si="2"/>
        <v>20</v>
      </c>
    </row>
    <row r="35" ht="15.75" customHeight="1">
      <c r="A35" s="17" t="s">
        <v>65</v>
      </c>
      <c r="B35" s="8" t="str">
        <f>IFERROR(__xludf.DUMMYFUNCTION(" GOOGLETRANSLATE(A35,""ko"" , ""en"")"),"""I know that the Devil's raid is getting more frequent, but I don't know it in detail.""")</f>
        <v>"I know that the Devil's raid is getting more frequent, but I don't know it in detail."</v>
      </c>
      <c r="C35" s="12" t="s">
        <v>15</v>
      </c>
      <c r="D35" s="9" t="s">
        <v>43</v>
      </c>
      <c r="E35" s="10"/>
      <c r="F35" s="10" t="s">
        <v>44</v>
      </c>
      <c r="G35" s="16"/>
      <c r="H35" s="11">
        <f t="shared" si="2"/>
        <v>21</v>
      </c>
    </row>
    <row r="36" ht="15.75" customHeight="1">
      <c r="A36" s="17" t="s">
        <v>66</v>
      </c>
      <c r="B36" s="8" t="str">
        <f>IFERROR(__xludf.DUMMYFUNCTION(" GOOGLETRANSLATE(A36,""ko"" , ""en"")"),"""I'll explain it simply.""")</f>
        <v>"I'll explain it simply."</v>
      </c>
      <c r="C36" s="12" t="s">
        <v>46</v>
      </c>
      <c r="D36" s="9" t="s">
        <v>10</v>
      </c>
      <c r="E36" s="10"/>
      <c r="F36" s="10" t="s">
        <v>44</v>
      </c>
      <c r="G36" s="16"/>
      <c r="H36" s="11">
        <f t="shared" si="2"/>
        <v>22</v>
      </c>
    </row>
    <row r="37" ht="15.75" customHeight="1">
      <c r="A37" s="17" t="s">
        <v>67</v>
      </c>
      <c r="B37" s="8" t="str">
        <f>IFERROR(__xludf.DUMMYFUNCTION(" GOOGLETRANSLATE(A37,""ko"" , ""en"")"),"""It's true that the villages have been attacked more frequently.")</f>
        <v>"It's true that the villages have been attacked more frequently.</v>
      </c>
      <c r="C37" s="12" t="s">
        <v>46</v>
      </c>
      <c r="D37" s="9" t="s">
        <v>10</v>
      </c>
      <c r="E37" s="10"/>
      <c r="F37" s="10" t="s">
        <v>44</v>
      </c>
      <c r="G37" s="16"/>
      <c r="H37" s="11">
        <f t="shared" si="2"/>
        <v>23</v>
      </c>
    </row>
    <row r="38" ht="15.75" customHeight="1">
      <c r="A38" s="17" t="s">
        <v>68</v>
      </c>
      <c r="B38" s="8" t="str">
        <f>IFERROR(__xludf.DUMMYFUNCTION(" GOOGLETRANSLATE(A38,""ko"" , ""en"")"),"""Livestock dies and threatens a big blow to the country and threatens.""")</f>
        <v>"Livestock dies and threatens a big blow to the country and threatens."</v>
      </c>
      <c r="C38" s="12" t="s">
        <v>46</v>
      </c>
      <c r="D38" s="9" t="s">
        <v>10</v>
      </c>
      <c r="E38" s="10"/>
      <c r="F38" s="10" t="s">
        <v>44</v>
      </c>
      <c r="G38" s="16"/>
      <c r="H38" s="11">
        <f t="shared" si="2"/>
        <v>24</v>
      </c>
    </row>
    <row r="39" ht="15.75" customHeight="1">
      <c r="A39" s="7" t="s">
        <v>69</v>
      </c>
      <c r="B39" s="8" t="str">
        <f>IFERROR(__xludf.DUMMYFUNCTION(" GOOGLETRANSLATE(A39,""ko"" , ""en"")"),"""But it's really strange.""")</f>
        <v>"But it's really strange."</v>
      </c>
      <c r="C39" s="12" t="s">
        <v>46</v>
      </c>
      <c r="D39" s="9" t="s">
        <v>10</v>
      </c>
      <c r="E39" s="10"/>
      <c r="F39" s="10" t="s">
        <v>44</v>
      </c>
      <c r="G39" s="16"/>
      <c r="H39" s="11">
        <f t="shared" si="2"/>
        <v>25</v>
      </c>
    </row>
    <row r="40" ht="15.75" customHeight="1">
      <c r="A40" s="7" t="s">
        <v>70</v>
      </c>
      <c r="B40" s="8" t="str">
        <f>IFERROR(__xludf.DUMMYFUNCTION(" GOOGLETRANSLATE(A40,""ko"" , ""en"")"),"""There is no single casualty.""")</f>
        <v>"There is no single casualty."</v>
      </c>
      <c r="C40" s="12" t="s">
        <v>46</v>
      </c>
      <c r="D40" s="9" t="s">
        <v>10</v>
      </c>
      <c r="E40" s="10"/>
      <c r="F40" s="10" t="s">
        <v>44</v>
      </c>
      <c r="G40" s="16"/>
      <c r="H40" s="11">
        <f t="shared" si="2"/>
        <v>26</v>
      </c>
    </row>
    <row r="41" ht="15.75" customHeight="1">
      <c r="A41" s="7" t="s">
        <v>71</v>
      </c>
      <c r="B41" s="8" t="str">
        <f>IFERROR(__xludf.DUMMYFUNCTION(" GOOGLETRANSLATE(A41,""ko"" , ""en"")"),"""According to the villagers' testimony, the minions of the demons move as if they were suppressed.""")</f>
        <v>"According to the villagers' testimony, the minions of the demons move as if they were suppressed."</v>
      </c>
      <c r="C41" s="12" t="s">
        <v>46</v>
      </c>
      <c r="D41" s="9" t="s">
        <v>10</v>
      </c>
      <c r="E41" s="10"/>
      <c r="F41" s="10" t="s">
        <v>44</v>
      </c>
      <c r="G41" s="16"/>
      <c r="H41" s="11">
        <f t="shared" si="2"/>
        <v>27</v>
      </c>
    </row>
    <row r="42" ht="15.75" customHeight="1">
      <c r="A42" s="7" t="s">
        <v>72</v>
      </c>
      <c r="B42" s="8" t="str">
        <f>IFERROR(__xludf.DUMMYFUNCTION(" GOOGLETRANSLATE(A42,""ko"" , ""en"")"),"""I ignored my face to the front and ignored it.""")</f>
        <v>"I ignored my face to the front and ignored it."</v>
      </c>
      <c r="C42" s="12" t="s">
        <v>46</v>
      </c>
      <c r="D42" s="9" t="s">
        <v>10</v>
      </c>
      <c r="E42" s="10"/>
      <c r="F42" s="10" t="s">
        <v>44</v>
      </c>
      <c r="G42" s="16"/>
      <c r="H42" s="11">
        <f t="shared" si="2"/>
        <v>28</v>
      </c>
    </row>
    <row r="43" ht="15.75" customHeight="1">
      <c r="A43" s="7" t="s">
        <v>73</v>
      </c>
      <c r="B43" s="8" t="str">
        <f>IFERROR(__xludf.DUMMYFUNCTION(" GOOGLETRANSLATE(A43,""ko"" , ""en"")"),"""They're more anxious to do strange things.""")</f>
        <v>"They're more anxious to do strange things."</v>
      </c>
      <c r="C43" s="12" t="s">
        <v>15</v>
      </c>
      <c r="D43" s="9" t="s">
        <v>43</v>
      </c>
      <c r="E43" s="10"/>
      <c r="F43" s="10" t="s">
        <v>44</v>
      </c>
      <c r="G43" s="16"/>
      <c r="H43" s="11">
        <f t="shared" si="2"/>
        <v>29</v>
      </c>
    </row>
    <row r="44" ht="15.75" customHeight="1">
      <c r="A44" s="17" t="s">
        <v>74</v>
      </c>
      <c r="B44" s="8" t="str">
        <f>IFERROR(__xludf.DUMMYFUNCTION(" GOOGLETRANSLATE(A44,""ko"" , ""en"")"),"""There are no casualties, but the physical damage can be overwhelming and another damage.""")</f>
        <v>"There are no casualties, but the physical damage can be overwhelming and another damage."</v>
      </c>
      <c r="C44" s="12" t="s">
        <v>46</v>
      </c>
      <c r="D44" s="9" t="s">
        <v>10</v>
      </c>
      <c r="E44" s="10"/>
      <c r="F44" s="10" t="s">
        <v>44</v>
      </c>
      <c r="G44" s="16"/>
      <c r="H44" s="11">
        <f t="shared" si="2"/>
        <v>30</v>
      </c>
    </row>
    <row r="45" ht="15.75" customHeight="1">
      <c r="A45" s="18" t="s">
        <v>75</v>
      </c>
      <c r="B45" s="8" t="str">
        <f>IFERROR(__xludf.DUMMYFUNCTION(" GOOGLETRANSLATE(A45,""ko"" , ""en"")"),"""I want to ask you to defeat the Devil and save the world.""")</f>
        <v>"I want to ask you to defeat the Devil and save the world."</v>
      </c>
      <c r="C45" s="12" t="s">
        <v>46</v>
      </c>
      <c r="D45" s="9" t="s">
        <v>10</v>
      </c>
      <c r="E45" s="10"/>
      <c r="F45" s="10" t="s">
        <v>44</v>
      </c>
      <c r="G45" s="16"/>
      <c r="H45" s="11">
        <f t="shared" si="2"/>
        <v>31</v>
      </c>
    </row>
    <row r="46" ht="15.75" customHeight="1">
      <c r="A46" s="7" t="s">
        <v>76</v>
      </c>
      <c r="B46" s="8" t="str">
        <f>IFERROR(__xludf.DUMMYFUNCTION(" GOOGLETRANSLATE(A46,""ko"" , ""en"")"),"""Can you listen to the king? Savior.""")</f>
        <v>"Can you listen to the king? Savior."</v>
      </c>
      <c r="C46" s="12" t="s">
        <v>46</v>
      </c>
      <c r="D46" s="9" t="s">
        <v>10</v>
      </c>
      <c r="E46" s="10"/>
      <c r="F46" s="10" t="s">
        <v>44</v>
      </c>
      <c r="G46" s="16"/>
      <c r="H46" s="11">
        <f t="shared" si="2"/>
        <v>32</v>
      </c>
    </row>
    <row r="47" ht="15.75" customHeight="1">
      <c r="A47" s="7" t="s">
        <v>77</v>
      </c>
      <c r="B47" s="8" t="str">
        <f>IFERROR(__xludf.DUMMYFUNCTION(" GOOGLETRANSLATE(A47,""ko"" , ""en"")"),"""You're the king, in fact I don't know how to wield a knife.""")</f>
        <v>"You're the king, in fact I don't know how to wield a knife."</v>
      </c>
      <c r="C47" s="12" t="s">
        <v>15</v>
      </c>
      <c r="D47" s="9" t="s">
        <v>43</v>
      </c>
      <c r="E47" s="10"/>
      <c r="F47" s="10" t="s">
        <v>44</v>
      </c>
      <c r="G47" s="16"/>
      <c r="H47" s="11">
        <f t="shared" si="2"/>
        <v>33</v>
      </c>
    </row>
    <row r="48" ht="15.75" customHeight="1">
      <c r="A48" s="7" t="s">
        <v>78</v>
      </c>
      <c r="B48" s="8" t="str">
        <f>IFERROR(__xludf.DUMMYFUNCTION(" GOOGLETRANSLATE(A48,""ko"" , ""en"")"),"""I have no guts to save the world, and I have never used this ability.""")</f>
        <v>"I have no guts to save the world, and I have never used this ability."</v>
      </c>
      <c r="C48" s="12" t="s">
        <v>15</v>
      </c>
      <c r="D48" s="9" t="s">
        <v>43</v>
      </c>
      <c r="E48" s="10"/>
      <c r="F48" s="10" t="s">
        <v>44</v>
      </c>
      <c r="G48" s="16"/>
      <c r="H48" s="11">
        <f t="shared" si="2"/>
        <v>34</v>
      </c>
    </row>
    <row r="49" ht="15.75" customHeight="1">
      <c r="A49" s="7" t="s">
        <v>79</v>
      </c>
      <c r="B49" s="8" t="str">
        <f>IFERROR(__xludf.DUMMYFUNCTION(" GOOGLETRANSLATE(A49,""ko"" , ""en"")"),"""But I want to save this world.""")</f>
        <v>"But I want to save this world."</v>
      </c>
      <c r="C49" s="12" t="s">
        <v>15</v>
      </c>
      <c r="D49" s="9" t="s">
        <v>43</v>
      </c>
      <c r="E49" s="10"/>
      <c r="F49" s="10" t="s">
        <v>44</v>
      </c>
      <c r="G49" s="16"/>
      <c r="H49" s="11">
        <f t="shared" si="2"/>
        <v>35</v>
      </c>
    </row>
    <row r="50" ht="15.75" customHeight="1">
      <c r="A50" s="7" t="s">
        <v>80</v>
      </c>
      <c r="B50" s="8" t="str">
        <f>IFERROR(__xludf.DUMMYFUNCTION(" GOOGLETRANSLATE(A50,""ko"" , ""en"")"),"""There is a condition instead.""")</f>
        <v>"There is a condition instead."</v>
      </c>
      <c r="C50" s="12" t="s">
        <v>15</v>
      </c>
      <c r="D50" s="9" t="s">
        <v>43</v>
      </c>
      <c r="E50" s="10"/>
      <c r="F50" s="10" t="s">
        <v>44</v>
      </c>
      <c r="G50" s="16"/>
      <c r="H50" s="11">
        <f t="shared" si="2"/>
        <v>36</v>
      </c>
    </row>
    <row r="51" ht="15.75" customHeight="1">
      <c r="A51" s="7" t="s">
        <v>81</v>
      </c>
      <c r="B51" s="8" t="str">
        <f>IFERROR(__xludf.DUMMYFUNCTION(" GOOGLETRANSLATE(A51,""ko"" , ""en"")"),"""There is someone who wants to find. Can I find that person and do it on my mission?""")</f>
        <v>"There is someone who wants to find. Can I find that person and do it on my mission?"</v>
      </c>
      <c r="C51" s="12" t="s">
        <v>15</v>
      </c>
      <c r="D51" s="9" t="s">
        <v>43</v>
      </c>
      <c r="E51" s="10"/>
      <c r="F51" s="10" t="s">
        <v>44</v>
      </c>
      <c r="G51" s="16"/>
      <c r="H51" s="11">
        <f t="shared" si="2"/>
        <v>37</v>
      </c>
    </row>
    <row r="52" ht="15.75" customHeight="1">
      <c r="A52" s="7" t="s">
        <v>82</v>
      </c>
      <c r="B52" s="8" t="str">
        <f>IFERROR(__xludf.DUMMYFUNCTION(" GOOGLETRANSLATE(A52,""ko"" , ""en"")"),"""Hmm .. Okay, but I definitely recognize that defeating the Devil is a priority.""")</f>
        <v>"Hmm .. Okay, but I definitely recognize that defeating the Devil is a priority."</v>
      </c>
      <c r="C52" s="12" t="s">
        <v>46</v>
      </c>
      <c r="D52" s="9" t="s">
        <v>10</v>
      </c>
      <c r="E52" s="10"/>
      <c r="F52" s="10" t="s">
        <v>44</v>
      </c>
      <c r="G52" s="16"/>
      <c r="H52" s="11">
        <f t="shared" si="2"/>
        <v>38</v>
      </c>
    </row>
    <row r="53" ht="15.75" customHeight="1">
      <c r="A53" s="7" t="s">
        <v>83</v>
      </c>
      <c r="B53" s="8" t="str">
        <f>IFERROR(__xludf.DUMMYFUNCTION(" GOOGLETRANSLATE(A53,""ko"" , ""en"")"),"""Thank you for being a wide stomach.""")</f>
        <v>"Thank you for being a wide stomach."</v>
      </c>
      <c r="C53" s="12" t="s">
        <v>46</v>
      </c>
      <c r="D53" s="9" t="s">
        <v>10</v>
      </c>
      <c r="E53" s="10"/>
      <c r="F53" s="10" t="s">
        <v>44</v>
      </c>
      <c r="G53" s="16"/>
      <c r="H53" s="11">
        <f t="shared" si="2"/>
        <v>39</v>
      </c>
    </row>
    <row r="54" ht="15.75" customHeight="1">
      <c r="A54" s="7" t="s">
        <v>84</v>
      </c>
      <c r="B54" s="8" t="str">
        <f>IFERROR(__xludf.DUMMYFUNCTION(" GOOGLETRANSLATE(A54,""ko"" , ""en"")"),"""If so, I'll give you the first mission.""")</f>
        <v>"If so, I'll give you the first mission."</v>
      </c>
      <c r="C54" s="12" t="s">
        <v>46</v>
      </c>
      <c r="D54" s="9" t="s">
        <v>10</v>
      </c>
      <c r="E54" s="10"/>
      <c r="F54" s="10" t="s">
        <v>44</v>
      </c>
      <c r="G54" s="16"/>
      <c r="H54" s="11">
        <f t="shared" si="2"/>
        <v>40</v>
      </c>
    </row>
    <row r="55" ht="15.75" customHeight="1">
      <c r="A55" s="7" t="s">
        <v>85</v>
      </c>
      <c r="B55" s="8" t="str">
        <f>IFERROR(__xludf.DUMMYFUNCTION(" GOOGLETRANSLATE(A55,""ko"" , ""en"")"),"""There is a cave that can cross the mountain near the castle, I passed by a few months ago,""")</f>
        <v>"There is a cave that can cross the mountain near the castle, I passed by a few months ago,"</v>
      </c>
      <c r="C55" s="12" t="s">
        <v>46</v>
      </c>
      <c r="D55" s="9" t="s">
        <v>10</v>
      </c>
      <c r="E55" s="10"/>
      <c r="F55" s="10" t="s">
        <v>44</v>
      </c>
      <c r="G55" s="16"/>
      <c r="H55" s="11">
        <f t="shared" si="2"/>
        <v>41</v>
      </c>
    </row>
    <row r="56" ht="15.75" customHeight="1">
      <c r="A56" s="7" t="s">
        <v>86</v>
      </c>
      <c r="B56" s="8" t="str">
        <f>IFERROR(__xludf.DUMMYFUNCTION(" GOOGLETRANSLATE(A56,""ko"" , ""en"")"),"""Recently, the Devils are located in the cave and are around the mountains.""")</f>
        <v>"Recently, the Devils are located in the cave and are around the mountains."</v>
      </c>
      <c r="C56" s="12" t="s">
        <v>46</v>
      </c>
      <c r="D56" s="9" t="s">
        <v>10</v>
      </c>
      <c r="E56" s="10"/>
      <c r="F56" s="10" t="s">
        <v>44</v>
      </c>
      <c r="G56" s="16"/>
      <c r="H56" s="11">
        <f t="shared" si="2"/>
        <v>42</v>
      </c>
    </row>
    <row r="57" ht="15.75" customHeight="1">
      <c r="A57" s="7" t="s">
        <v>87</v>
      </c>
      <c r="B57" s="8" t="str">
        <f>IFERROR(__xludf.DUMMYFUNCTION(" GOOGLETRANSLATE(A57,""ko"" , ""en"")"),"""Will you defeat the Demon King of the Cave?""")</f>
        <v>"Will you defeat the Demon King of the Cave?"</v>
      </c>
      <c r="C57" s="12" t="s">
        <v>46</v>
      </c>
      <c r="D57" s="9" t="s">
        <v>10</v>
      </c>
      <c r="E57" s="10"/>
      <c r="F57" s="10" t="s">
        <v>44</v>
      </c>
      <c r="G57" s="16"/>
      <c r="H57" s="11">
        <f t="shared" si="2"/>
        <v>43</v>
      </c>
    </row>
    <row r="58" ht="15.75" customHeight="1">
      <c r="A58" s="7" t="s">
        <v>88</v>
      </c>
      <c r="B58" s="8" t="str">
        <f>IFERROR(__xludf.DUMMYFUNCTION(" GOOGLETRANSLATE(A58,""ko"" , ""en"")"),"""Okay. I'll do the mission right away.""")</f>
        <v>"Okay. I'll do the mission right away."</v>
      </c>
      <c r="C58" s="12" t="s">
        <v>15</v>
      </c>
      <c r="D58" s="9" t="s">
        <v>43</v>
      </c>
      <c r="E58" s="10"/>
      <c r="F58" s="10" t="s">
        <v>44</v>
      </c>
      <c r="G58" s="16"/>
      <c r="H58" s="11">
        <f t="shared" si="2"/>
        <v>44</v>
      </c>
    </row>
    <row r="59" ht="15.75" customHeight="1">
      <c r="A59" s="7" t="s">
        <v>89</v>
      </c>
      <c r="B59" s="8" t="str">
        <f>IFERROR(__xludf.DUMMYFUNCTION(" GOOGLETRANSLATE(A59,""ko"" , ""en"")"),"""Good. Under the guidance of escort articles and ambassadors, I have maintained it in the castle and go to the crown.""")</f>
        <v>"Good. Under the guidance of escort articles and ambassadors, I have maintained it in the castle and go to the crown."</v>
      </c>
      <c r="C59" s="12" t="s">
        <v>46</v>
      </c>
      <c r="D59" s="9" t="s">
        <v>10</v>
      </c>
      <c r="E59" s="10"/>
      <c r="F59" s="10" t="s">
        <v>44</v>
      </c>
      <c r="G59" s="16"/>
      <c r="H59" s="11">
        <f t="shared" si="2"/>
        <v>45</v>
      </c>
    </row>
    <row r="60" ht="15.75" customHeight="1">
      <c r="A60" s="7" t="s">
        <v>90</v>
      </c>
      <c r="B60" s="8" t="str">
        <f>IFERROR(__xludf.DUMMYFUNCTION(" GOOGLETRANSLATE(A60,""ko"" , ""en"")"),"""I'll be a good one.""")</f>
        <v>"I'll be a good one."</v>
      </c>
      <c r="C60" s="12" t="s">
        <v>46</v>
      </c>
      <c r="D60" s="9" t="s">
        <v>10</v>
      </c>
      <c r="E60" s="9" t="s">
        <v>48</v>
      </c>
      <c r="F60" s="10" t="s">
        <v>44</v>
      </c>
      <c r="G60" s="16"/>
      <c r="H60" s="11">
        <f t="shared" si="2"/>
        <v>46</v>
      </c>
    </row>
    <row r="61" ht="15.75" customHeight="1">
      <c r="A61" s="7" t="s">
        <v>91</v>
      </c>
      <c r="B61" s="8" t="str">
        <f>IFERROR(__xludf.DUMMYFUNCTION(" GOOGLETRANSLATE(A61,""ko"" , ""en"")"),"""Hello, my name is"" Keer ""Klazenberg's article.""")</f>
        <v>"Hello, my name is" Keer "Klazenberg's article."</v>
      </c>
      <c r="C61" s="9" t="s">
        <v>92</v>
      </c>
      <c r="D61" s="9" t="s">
        <v>10</v>
      </c>
      <c r="E61" s="9" t="s">
        <v>93</v>
      </c>
      <c r="F61" s="9" t="s">
        <v>94</v>
      </c>
      <c r="G61" s="12" t="s">
        <v>95</v>
      </c>
      <c r="H61" s="11">
        <v>0.0</v>
      </c>
    </row>
    <row r="62" ht="15.75" customHeight="1">
      <c r="A62" s="7" t="s">
        <v>96</v>
      </c>
      <c r="B62" s="8" t="str">
        <f>IFERROR(__xludf.DUMMYFUNCTION(" GOOGLETRANSLATE(A62,""ko"" , ""en"")"),"""The king was instructed by the Savior to the Savior.""")</f>
        <v>"The king was instructed by the Savior to the Savior."</v>
      </c>
      <c r="C62" s="9" t="s">
        <v>92</v>
      </c>
      <c r="D62" s="9" t="s">
        <v>10</v>
      </c>
      <c r="E62" s="10"/>
      <c r="F62" s="9" t="s">
        <v>94</v>
      </c>
      <c r="G62" s="16"/>
      <c r="H62" s="11">
        <f t="shared" ref="H62:H82" si="3">H61+1</f>
        <v>1</v>
      </c>
    </row>
    <row r="63" ht="15.75" customHeight="1">
      <c r="A63" s="7" t="s">
        <v>97</v>
      </c>
      <c r="B63" s="8" t="str">
        <f>IFERROR(__xludf.DUMMYFUNCTION(" GOOGLETRANSLATE(A63,""ko"" , ""en"")"),"""Fair Supread's protection is together, this is a cathedral that serves the best gods and three gods.""")</f>
        <v>"Fair Supread's protection is together, this is a cathedral that serves the best gods and three gods."</v>
      </c>
      <c r="C63" s="9" t="s">
        <v>98</v>
      </c>
      <c r="D63" s="9" t="s">
        <v>10</v>
      </c>
      <c r="E63" s="10"/>
      <c r="F63" s="9" t="s">
        <v>99</v>
      </c>
      <c r="G63" s="16"/>
      <c r="H63" s="11">
        <f t="shared" si="3"/>
        <v>2</v>
      </c>
    </row>
    <row r="64" ht="15.75" customHeight="1">
      <c r="A64" s="7" t="s">
        <v>100</v>
      </c>
      <c r="B64" s="8" t="str">
        <f>IFERROR(__xludf.DUMMYFUNCTION(" GOOGLETRANSLATE(A64,""ko"" , ""en"")"),"""I am called"" Hilpe "", which was favored by the goddess of light.""")</f>
        <v>"I am called" Hilpe ", which was favored by the goddess of light."</v>
      </c>
      <c r="C64" s="12" t="s">
        <v>98</v>
      </c>
      <c r="D64" s="9" t="s">
        <v>10</v>
      </c>
      <c r="E64" s="10"/>
      <c r="F64" s="9" t="s">
        <v>99</v>
      </c>
      <c r="G64" s="16"/>
      <c r="H64" s="11">
        <f t="shared" si="3"/>
        <v>3</v>
      </c>
    </row>
    <row r="65" ht="15.75" customHeight="1">
      <c r="A65" s="7" t="s">
        <v>101</v>
      </c>
      <c r="B65" s="8" t="str">
        <f>IFERROR(__xludf.DUMMYFUNCTION(" GOOGLETRANSLATE(A65,""ko"" , ""en"")"),"""According to the ancient Bible, the sky is open to the prayer of the Savior.""")</f>
        <v>"According to the ancient Bible, the sky is open to the prayer of the Savior."</v>
      </c>
      <c r="C65" s="12" t="s">
        <v>98</v>
      </c>
      <c r="D65" s="9" t="s">
        <v>10</v>
      </c>
      <c r="E65" s="10"/>
      <c r="F65" s="9" t="s">
        <v>99</v>
      </c>
      <c r="G65" s="16"/>
      <c r="H65" s="11">
        <f t="shared" si="3"/>
        <v>4</v>
      </c>
    </row>
    <row r="66" ht="15.75" customHeight="1">
      <c r="A66" s="7" t="s">
        <v>102</v>
      </c>
      <c r="B66" s="8" t="str">
        <f>IFERROR(__xludf.DUMMYFUNCTION(" GOOGLETRANSLATE(A66,""ko"" , ""en"")"),"""This is the first time to call a soul with my will. Can you help me?""")</f>
        <v>"This is the first time to call a soul with my will. Can you help me?"</v>
      </c>
      <c r="C66" s="12" t="s">
        <v>15</v>
      </c>
      <c r="D66" s="9" t="s">
        <v>103</v>
      </c>
      <c r="E66" s="10"/>
      <c r="F66" s="9" t="s">
        <v>99</v>
      </c>
      <c r="G66" s="16"/>
      <c r="H66" s="11">
        <f t="shared" si="3"/>
        <v>5</v>
      </c>
    </row>
    <row r="67" ht="15.75" customHeight="1">
      <c r="A67" s="7" t="s">
        <v>104</v>
      </c>
      <c r="B67" s="8" t="str">
        <f>IFERROR(__xludf.DUMMYFUNCTION(" GOOGLETRANSLATE(A67,""ko"" , ""en"")"),"""Of course, I will help you with the Savior's prayer.""")</f>
        <v>"Of course, I will help you with the Savior's prayer."</v>
      </c>
      <c r="C67" s="12" t="s">
        <v>98</v>
      </c>
      <c r="D67" s="9" t="s">
        <v>10</v>
      </c>
      <c r="E67" s="10"/>
      <c r="F67" s="9" t="s">
        <v>99</v>
      </c>
      <c r="G67" s="16"/>
      <c r="H67" s="11">
        <f t="shared" si="3"/>
        <v>6</v>
      </c>
    </row>
    <row r="68" ht="15.75" customHeight="1">
      <c r="A68" s="7" t="s">
        <v>105</v>
      </c>
      <c r="B68" s="8" t="str">
        <f>IFERROR(__xludf.DUMMYFUNCTION(" GOOGLETRANSLATE(A68,""ko"" , ""en"")"),"""When you prayed, a bright light came down outside the cathedral. Is it good?""")</f>
        <v>"When you prayed, a bright light came down outside the cathedral. Is it good?"</v>
      </c>
      <c r="C68" s="12" t="s">
        <v>92</v>
      </c>
      <c r="D68" s="9" t="s">
        <v>10</v>
      </c>
      <c r="E68" s="10"/>
      <c r="F68" s="9" t="s">
        <v>94</v>
      </c>
      <c r="G68" s="16"/>
      <c r="H68" s="11">
        <f t="shared" si="3"/>
        <v>7</v>
      </c>
    </row>
    <row r="69" ht="15.75" customHeight="1">
      <c r="A69" s="7" t="s">
        <v>106</v>
      </c>
      <c r="B69" s="8" t="str">
        <f>IFERROR(__xludf.DUMMYFUNCTION(" GOOGLETRANSLATE(A69,""ko"" , ""en"")"),"""Yes, I called Soul for the first time.""")</f>
        <v>"Yes, I called Soul for the first time."</v>
      </c>
      <c r="C69" s="12" t="s">
        <v>15</v>
      </c>
      <c r="D69" s="9" t="s">
        <v>107</v>
      </c>
      <c r="E69" s="10"/>
      <c r="F69" s="9" t="s">
        <v>94</v>
      </c>
      <c r="G69" s="16"/>
      <c r="H69" s="11">
        <f t="shared" si="3"/>
        <v>8</v>
      </c>
    </row>
    <row r="70" ht="15.75" customHeight="1">
      <c r="A70" s="8" t="s">
        <v>108</v>
      </c>
      <c r="B70" s="8" t="str">
        <f>IFERROR(__xludf.DUMMYFUNCTION(" GOOGLETRANSLATE(A70,""ko"" , ""en"")"),"""You are great.""")</f>
        <v>"You are great."</v>
      </c>
      <c r="C70" s="12" t="s">
        <v>92</v>
      </c>
      <c r="D70" s="9" t="s">
        <v>10</v>
      </c>
      <c r="E70" s="10"/>
      <c r="F70" s="9" t="s">
        <v>94</v>
      </c>
      <c r="G70" s="16"/>
      <c r="H70" s="11">
        <f t="shared" si="3"/>
        <v>9</v>
      </c>
    </row>
    <row r="71" ht="15.75" customHeight="1">
      <c r="A71" s="8" t="s">
        <v>109</v>
      </c>
      <c r="B71" s="8" t="str">
        <f>IFERROR(__xludf.DUMMYFUNCTION(" GOOGLETRANSLATE(A71,""ko"" , ""en"")"),"""Next, go to the card store.""")</f>
        <v>"Next, go to the card store."</v>
      </c>
      <c r="C71" s="12" t="s">
        <v>92</v>
      </c>
      <c r="D71" s="9" t="s">
        <v>10</v>
      </c>
      <c r="E71" s="10"/>
      <c r="F71" s="9" t="s">
        <v>94</v>
      </c>
      <c r="G71" s="16"/>
      <c r="H71" s="11">
        <f t="shared" si="3"/>
        <v>10</v>
      </c>
    </row>
    <row r="72" ht="15.75" customHeight="1">
      <c r="A72" s="8" t="s">
        <v>110</v>
      </c>
      <c r="B72" s="8" t="str">
        <f>IFERROR(__xludf.DUMMYFUNCTION(" GOOGLETRANSLATE(A72,""ko"" , ""en"")"),"""Welcome ~ Welcome to Schmidt's best card store ~""")</f>
        <v>"Welcome ~ Welcome to Schmidt's best card store ~"</v>
      </c>
      <c r="C72" s="9" t="s">
        <v>111</v>
      </c>
      <c r="D72" s="9" t="s">
        <v>10</v>
      </c>
      <c r="E72" s="10"/>
      <c r="F72" s="9" t="s">
        <v>112</v>
      </c>
      <c r="G72" s="16"/>
      <c r="H72" s="11">
        <f t="shared" si="3"/>
        <v>11</v>
      </c>
    </row>
    <row r="73" ht="15.75" customHeight="1">
      <c r="A73" s="8" t="s">
        <v>113</v>
      </c>
      <c r="B73" s="8" t="str">
        <f>IFERROR(__xludf.DUMMYFUNCTION(" GOOGLETRANSLATE(A73,""ko"" , ""en"")"),"""(Whispered) Schmidt .. This is that salvation.""")</f>
        <v>"(Whispered) Schmidt .. This is that salvation."</v>
      </c>
      <c r="C73" s="12" t="s">
        <v>92</v>
      </c>
      <c r="D73" s="9" t="s">
        <v>114</v>
      </c>
      <c r="E73" s="10"/>
      <c r="F73" s="9" t="s">
        <v>112</v>
      </c>
      <c r="G73" s="16"/>
      <c r="H73" s="11">
        <f t="shared" si="3"/>
        <v>12</v>
      </c>
    </row>
    <row r="74" ht="15.75" customHeight="1">
      <c r="A74" s="7" t="s">
        <v>115</v>
      </c>
      <c r="B74" s="8" t="str">
        <f>IFERROR(__xludf.DUMMYFUNCTION(" GOOGLETRANSLATE(A74,""ko"" , ""en"")"),"""Oh !!!!! Have you ever used a card?""")</f>
        <v>"Oh !!!!! Have you ever used a card?"</v>
      </c>
      <c r="C74" s="12" t="s">
        <v>111</v>
      </c>
      <c r="D74" s="9" t="s">
        <v>10</v>
      </c>
      <c r="E74" s="10"/>
      <c r="F74" s="9" t="s">
        <v>112</v>
      </c>
      <c r="G74" s="16"/>
      <c r="H74" s="11">
        <f t="shared" si="3"/>
        <v>13</v>
      </c>
    </row>
    <row r="75" ht="15.75" customHeight="1">
      <c r="A75" s="7" t="s">
        <v>116</v>
      </c>
      <c r="B75" s="8" t="str">
        <f>IFERROR(__xludf.DUMMYFUNCTION(" GOOGLETRANSLATE(A75,""ko"" , ""en"")"),"""I've used the cards for life, but I've never used it for battle.""")</f>
        <v>"I've used the cards for life, but I've never used it for battle."</v>
      </c>
      <c r="C75" s="12" t="s">
        <v>15</v>
      </c>
      <c r="D75" s="9" t="s">
        <v>114</v>
      </c>
      <c r="E75" s="10"/>
      <c r="F75" s="9" t="s">
        <v>112</v>
      </c>
      <c r="G75" s="16"/>
      <c r="H75" s="11">
        <f t="shared" si="3"/>
        <v>14</v>
      </c>
    </row>
    <row r="76" ht="15.75" customHeight="1">
      <c r="A76" s="7" t="s">
        <v>117</v>
      </c>
      <c r="B76" s="8" t="str">
        <f>IFERROR(__xludf.DUMMYFUNCTION(" GOOGLETRANSLATE(A76,""ko"" , ""en"")"),"""Then explain the card!""")</f>
        <v>"Then explain the card!"</v>
      </c>
      <c r="C76" s="12" t="s">
        <v>111</v>
      </c>
      <c r="D76" s="9" t="s">
        <v>10</v>
      </c>
      <c r="E76" s="10"/>
      <c r="F76" s="9" t="s">
        <v>112</v>
      </c>
      <c r="G76" s="16"/>
      <c r="H76" s="11">
        <f t="shared" si="3"/>
        <v>15</v>
      </c>
    </row>
    <row r="77" ht="15.75" customHeight="1">
      <c r="A77" s="18" t="s">
        <v>118</v>
      </c>
      <c r="B77" s="8" t="str">
        <f>IFERROR(__xludf.DUMMYFUNCTION(" GOOGLETRANSLATE(A77,""ko"" , ""en"")"),"""Even if you say a savior ~ You can't get a discount ~!""")</f>
        <v>"Even if you say a savior ~ You can't get a discount ~!"</v>
      </c>
      <c r="C77" s="12" t="s">
        <v>111</v>
      </c>
      <c r="D77" s="9" t="s">
        <v>10</v>
      </c>
      <c r="E77" s="10"/>
      <c r="F77" s="9" t="s">
        <v>112</v>
      </c>
      <c r="G77" s="16"/>
      <c r="H77" s="11">
        <f t="shared" si="3"/>
        <v>16</v>
      </c>
    </row>
    <row r="78" ht="15.75" customHeight="1">
      <c r="A78" s="7" t="s">
        <v>119</v>
      </c>
      <c r="B78" s="8" t="str">
        <f>IFERROR(__xludf.DUMMYFUNCTION(" GOOGLETRANSLATE(A78,""ko"" , ""en"")"),"""Haha .. Schmidt is spiteful but sincere and good.""")</f>
        <v>"Haha .. Schmidt is spiteful but sincere and good."</v>
      </c>
      <c r="C78" s="12" t="s">
        <v>92</v>
      </c>
      <c r="D78" s="9" t="s">
        <v>10</v>
      </c>
      <c r="E78" s="10"/>
      <c r="F78" s="9" t="s">
        <v>94</v>
      </c>
      <c r="G78" s="16"/>
      <c r="H78" s="11">
        <f t="shared" si="3"/>
        <v>17</v>
      </c>
    </row>
    <row r="79" ht="15.75" customHeight="1">
      <c r="A79" s="7" t="s">
        <v>120</v>
      </c>
      <c r="B79" s="8" t="str">
        <f>IFERROR(__xludf.DUMMYFUNCTION(" GOOGLETRANSLATE(A79,""ko"" , ""en"")"),"""Lastly, I will be with the gate.""")</f>
        <v>"Lastly, I will be with the gate."</v>
      </c>
      <c r="C79" s="12" t="s">
        <v>92</v>
      </c>
      <c r="D79" s="9" t="s">
        <v>10</v>
      </c>
      <c r="E79" s="10"/>
      <c r="F79" s="9" t="s">
        <v>94</v>
      </c>
      <c r="G79" s="16"/>
      <c r="H79" s="11">
        <f t="shared" si="3"/>
        <v>18</v>
      </c>
    </row>
    <row r="80" ht="15.75" customHeight="1">
      <c r="A80" s="18" t="s">
        <v>121</v>
      </c>
      <c r="B80" s="8" t="str">
        <f>IFERROR(__xludf.DUMMYFUNCTION(" GOOGLETRANSLATE(A80,""ko"" , ""en"")"),"""I'm going to guide you.""")</f>
        <v>"I'm going to guide you."</v>
      </c>
      <c r="C80" s="12" t="s">
        <v>92</v>
      </c>
      <c r="D80" s="9" t="s">
        <v>10</v>
      </c>
      <c r="E80" s="10"/>
      <c r="F80" s="9" t="s">
        <v>94</v>
      </c>
      <c r="G80" s="16"/>
      <c r="H80" s="11">
        <f t="shared" si="3"/>
        <v>19</v>
      </c>
    </row>
    <row r="81" ht="15.75" customHeight="1">
      <c r="A81" s="8" t="s">
        <v>122</v>
      </c>
      <c r="B81" s="8" t="str">
        <f>IFERROR(__xludf.DUMMYFUNCTION(" GOOGLETRANSLATE(A81,""ko"" , ""en"")"),"""Thank you for guiding me. Caire""")</f>
        <v>"Thank you for guiding me. Caire"</v>
      </c>
      <c r="C81" s="12" t="s">
        <v>15</v>
      </c>
      <c r="D81" s="11" t="s">
        <v>107</v>
      </c>
      <c r="E81" s="10"/>
      <c r="F81" s="9" t="s">
        <v>94</v>
      </c>
      <c r="G81" s="16"/>
      <c r="H81" s="11">
        <f t="shared" si="3"/>
        <v>20</v>
      </c>
    </row>
    <row r="82" ht="15.75" customHeight="1">
      <c r="A82" s="7" t="s">
        <v>123</v>
      </c>
      <c r="B82" s="8" t="str">
        <f>IFERROR(__xludf.DUMMYFUNCTION(" GOOGLETRANSLATE(A82,""ko"" , ""en"")"),"""I hope that Leiden Shafts will be together.""")</f>
        <v>"I hope that Leiden Shafts will be together."</v>
      </c>
      <c r="C82" s="12" t="s">
        <v>92</v>
      </c>
      <c r="D82" s="9" t="s">
        <v>10</v>
      </c>
      <c r="E82" s="10"/>
      <c r="F82" s="9" t="s">
        <v>94</v>
      </c>
      <c r="G82" s="16"/>
      <c r="H82" s="11">
        <f t="shared" si="3"/>
        <v>21</v>
      </c>
    </row>
    <row r="83" ht="15.75" customHeight="1">
      <c r="A83" s="7" t="s">
        <v>124</v>
      </c>
      <c r="B83" s="8" t="str">
        <f>IFERROR(__xludf.DUMMYFUNCTION(" GOOGLETRANSLATE(A83,""ko"" , ""en"")"),"""Is it the beginning of the first mission, should I follow this road all the way?""")</f>
        <v>"Is it the beginning of the first mission, should I follow this road all the way?"</v>
      </c>
      <c r="C83" s="12" t="s">
        <v>15</v>
      </c>
      <c r="D83" s="10"/>
      <c r="E83" s="10"/>
      <c r="F83" s="9" t="s">
        <v>37</v>
      </c>
      <c r="G83" s="11" t="s">
        <v>125</v>
      </c>
      <c r="H83" s="11">
        <v>0.0</v>
      </c>
    </row>
    <row r="84" ht="15.75" customHeight="1">
      <c r="A84" s="7" t="s">
        <v>126</v>
      </c>
      <c r="B84" s="8" t="str">
        <f>IFERROR(__xludf.DUMMYFUNCTION(" GOOGLETRANSLATE(A84,""ko"" , ""en"")"),"""Don't ... it's a demon !! Run away !!""")</f>
        <v>"Don't ... it's a demon !! Run away !!"</v>
      </c>
      <c r="C84" s="9" t="s">
        <v>127</v>
      </c>
      <c r="D84" s="10"/>
      <c r="E84" s="10"/>
      <c r="F84" s="9" t="s">
        <v>37</v>
      </c>
      <c r="G84" s="16"/>
      <c r="H84" s="11">
        <f t="shared" ref="H84:H106" si="4">H83+1</f>
        <v>1</v>
      </c>
    </row>
    <row r="85" ht="15.75" customHeight="1">
      <c r="A85" s="7" t="s">
        <v>128</v>
      </c>
      <c r="B85" s="8" t="str">
        <f>IFERROR(__xludf.DUMMYFUNCTION(" GOOGLETRANSLATE(A85,""ko"" , ""en"")"),"""Ahhhhh!""")</f>
        <v>"Ahhhhh!"</v>
      </c>
      <c r="C85" s="9" t="s">
        <v>127</v>
      </c>
      <c r="D85" s="10"/>
      <c r="E85" s="10"/>
      <c r="F85" s="9" t="s">
        <v>37</v>
      </c>
      <c r="G85" s="16"/>
      <c r="H85" s="11">
        <f t="shared" si="4"/>
        <v>2</v>
      </c>
    </row>
    <row r="86" ht="15.75" customHeight="1">
      <c r="A86" s="7" t="s">
        <v>129</v>
      </c>
      <c r="B86" s="8" t="str">
        <f>IFERROR(__xludf.DUMMYFUNCTION(" GOOGLETRANSLATE(A86,""ko"" , ""en"")"),"""What is it?? Is it right?""")</f>
        <v>"What is it?? Is it right?"</v>
      </c>
      <c r="C86" s="12" t="s">
        <v>15</v>
      </c>
      <c r="D86" s="10"/>
      <c r="E86" s="10"/>
      <c r="F86" s="9" t="s">
        <v>37</v>
      </c>
      <c r="G86" s="16"/>
      <c r="H86" s="11">
        <f t="shared" si="4"/>
        <v>3</v>
      </c>
    </row>
    <row r="87" ht="15.75" customHeight="1">
      <c r="A87" s="7" t="s">
        <v>130</v>
      </c>
      <c r="B87" s="8" t="str">
        <f>IFERROR(__xludf.DUMMYFUNCTION(" GOOGLETRANSLATE(A87,""ko"" , ""en"")"),"""Black black""")</f>
        <v>"Black black"</v>
      </c>
      <c r="C87" s="9" t="s">
        <v>131</v>
      </c>
      <c r="D87" s="10"/>
      <c r="E87" s="10"/>
      <c r="F87" s="9" t="s">
        <v>37</v>
      </c>
      <c r="G87" s="16"/>
      <c r="H87" s="11">
        <f t="shared" si="4"/>
        <v>4</v>
      </c>
    </row>
    <row r="88" ht="15.75" customHeight="1">
      <c r="A88" s="7" t="s">
        <v>132</v>
      </c>
      <c r="B88" s="8" t="str">
        <f>IFERROR(__xludf.DUMMYFUNCTION(" GOOGLETRANSLATE(A88,""ko"" , ""en"")"),"""there..""")</f>
        <v>"there.."</v>
      </c>
      <c r="C88" s="12" t="s">
        <v>15</v>
      </c>
      <c r="D88" s="9" t="s">
        <v>133</v>
      </c>
      <c r="E88" s="10"/>
      <c r="F88" s="9" t="s">
        <v>37</v>
      </c>
      <c r="G88" s="16"/>
      <c r="H88" s="11">
        <f t="shared" si="4"/>
        <v>5</v>
      </c>
    </row>
    <row r="89" ht="15.75" customHeight="1">
      <c r="A89" s="7" t="s">
        <v>134</v>
      </c>
      <c r="B89" s="8" t="str">
        <f>IFERROR(__xludf.DUMMYFUNCTION(" GOOGLETRANSLATE(A89,""ko"" , ""en"")"),"""Black black black ...""")</f>
        <v>"Black black black ..."</v>
      </c>
      <c r="C89" s="9" t="s">
        <v>131</v>
      </c>
      <c r="D89" s="10"/>
      <c r="E89" s="10"/>
      <c r="F89" s="9" t="s">
        <v>37</v>
      </c>
      <c r="G89" s="16"/>
      <c r="H89" s="11">
        <f t="shared" si="4"/>
        <v>6</v>
      </c>
    </row>
    <row r="90" ht="15.75" customHeight="1">
      <c r="A90" s="7" t="s">
        <v>135</v>
      </c>
      <c r="B90" s="8" t="str">
        <f>IFERROR(__xludf.DUMMYFUNCTION(" GOOGLETRANSLATE(A90,""ko"" , ""en"")"),"""Can I help?""")</f>
        <v>"Can I help?"</v>
      </c>
      <c r="C90" s="12" t="s">
        <v>15</v>
      </c>
      <c r="D90" s="9" t="s">
        <v>133</v>
      </c>
      <c r="E90" s="10"/>
      <c r="F90" s="9" t="s">
        <v>37</v>
      </c>
      <c r="G90" s="16"/>
      <c r="H90" s="11">
        <f t="shared" si="4"/>
        <v>7</v>
      </c>
    </row>
    <row r="91" ht="15.75" customHeight="1">
      <c r="A91" s="7" t="s">
        <v>136</v>
      </c>
      <c r="B91" s="8" t="str">
        <f>IFERROR(__xludf.DUMMYFUNCTION(" GOOGLETRANSLATE(A91,""ko"" , ""en"")"),"""yes!!!""")</f>
        <v>"yes!!!"</v>
      </c>
      <c r="C91" s="9" t="s">
        <v>131</v>
      </c>
      <c r="D91" s="9" t="s">
        <v>10</v>
      </c>
      <c r="E91" s="10"/>
      <c r="F91" s="9" t="s">
        <v>37</v>
      </c>
      <c r="G91" s="16"/>
      <c r="H91" s="11">
        <f t="shared" si="4"/>
        <v>8</v>
      </c>
    </row>
    <row r="92" ht="15.75" customHeight="1">
      <c r="A92" s="7" t="s">
        <v>137</v>
      </c>
      <c r="B92" s="8" t="str">
        <f>IFERROR(__xludf.DUMMYFUNCTION(" GOOGLETRANSLATE(A92,""ko"" , ""en"")"),"""I'm"" Ette "", who was favored by the forest spirit Avibe!""")</f>
        <v>"I'm" Ette ", who was favored by the forest spirit Avibe!"</v>
      </c>
      <c r="C92" s="9" t="s">
        <v>138</v>
      </c>
      <c r="D92" s="9" t="s">
        <v>10</v>
      </c>
      <c r="E92" s="10"/>
      <c r="F92" s="9" t="s">
        <v>37</v>
      </c>
      <c r="G92" s="16"/>
      <c r="H92" s="11">
        <f t="shared" si="4"/>
        <v>9</v>
      </c>
    </row>
    <row r="93" ht="15.75" customHeight="1">
      <c r="A93" s="7" t="s">
        <v>139</v>
      </c>
      <c r="B93" s="8" t="str">
        <f>IFERROR(__xludf.DUMMYFUNCTION(" GOOGLETRANSLATE(A93,""ko"" , ""en"")"),"""Why are you crying here?""")</f>
        <v>"Why are you crying here?"</v>
      </c>
      <c r="C93" s="12" t="s">
        <v>15</v>
      </c>
      <c r="D93" s="9" t="s">
        <v>140</v>
      </c>
      <c r="E93" s="10"/>
      <c r="F93" s="9" t="s">
        <v>37</v>
      </c>
      <c r="G93" s="16"/>
      <c r="H93" s="11">
        <f t="shared" si="4"/>
        <v>10</v>
      </c>
    </row>
    <row r="94" ht="15.75" customHeight="1">
      <c r="A94" s="7" t="s">
        <v>141</v>
      </c>
      <c r="B94" s="8" t="str">
        <f>IFERROR(__xludf.DUMMYFUNCTION(" GOOGLETRANSLATE(A94,""ko"" , ""en"")"),"""I had to go to the forest beyond the cave, but the road was blocked and I asked people around me for help ...""")</f>
        <v>"I had to go to the forest beyond the cave, but the road was blocked and I asked people around me for help ..."</v>
      </c>
      <c r="C94" s="12" t="s">
        <v>138</v>
      </c>
      <c r="D94" s="9" t="s">
        <v>10</v>
      </c>
      <c r="E94" s="10"/>
      <c r="F94" s="9" t="s">
        <v>37</v>
      </c>
      <c r="G94" s="16"/>
      <c r="H94" s="11">
        <f t="shared" si="4"/>
        <v>11</v>
      </c>
    </row>
    <row r="95" ht="15.75" customHeight="1">
      <c r="A95" s="7" t="s">
        <v>142</v>
      </c>
      <c r="B95" s="8" t="str">
        <f>IFERROR(__xludf.DUMMYFUNCTION(" GOOGLETRANSLATE(A95,""ko"" , ""en"")"),"""Everyone knew me as a demon, not an element, and it was difficult.""")</f>
        <v>"Everyone knew me as a demon, not an element, and it was difficult."</v>
      </c>
      <c r="C95" s="12" t="s">
        <v>138</v>
      </c>
      <c r="D95" s="9" t="s">
        <v>10</v>
      </c>
      <c r="E95" s="10"/>
      <c r="F95" s="9" t="s">
        <v>37</v>
      </c>
      <c r="G95" s="16"/>
      <c r="H95" s="11">
        <f t="shared" si="4"/>
        <v>12</v>
      </c>
    </row>
    <row r="96" ht="15.75" customHeight="1">
      <c r="A96" s="7" t="s">
        <v>143</v>
      </c>
      <c r="B96" s="8" t="str">
        <f>IFERROR(__xludf.DUMMYFUNCTION(" GOOGLETRANSLATE(A96,""ko"" , ""en"")"),"""It would have been scary because the demons often appear near the castle these days.""")</f>
        <v>"It would have been scary because the demons often appear near the castle these days."</v>
      </c>
      <c r="C96" s="12" t="s">
        <v>15</v>
      </c>
      <c r="D96" s="9" t="s">
        <v>140</v>
      </c>
      <c r="E96" s="10"/>
      <c r="F96" s="9" t="s">
        <v>37</v>
      </c>
      <c r="G96" s="16"/>
      <c r="H96" s="11">
        <f t="shared" si="4"/>
        <v>13</v>
      </c>
    </row>
    <row r="97" ht="15.75" customHeight="1">
      <c r="A97" s="7" t="s">
        <v>144</v>
      </c>
      <c r="B97" s="8" t="str">
        <f>IFERROR(__xludf.DUMMYFUNCTION(" GOOGLETRANSLATE(A97,""ko"" , ""en"")"),"""Is it like that?")</f>
        <v>"Is it like that?</v>
      </c>
      <c r="C97" s="12" t="s">
        <v>138</v>
      </c>
      <c r="D97" s="9" t="s">
        <v>10</v>
      </c>
      <c r="E97" s="10"/>
      <c r="F97" s="9" t="s">
        <v>37</v>
      </c>
      <c r="G97" s="16"/>
      <c r="H97" s="11">
        <f t="shared" si="4"/>
        <v>14</v>
      </c>
    </row>
    <row r="98" ht="15.75" customHeight="1">
      <c r="A98" s="7" t="s">
        <v>145</v>
      </c>
      <c r="B98" s="8" t="str">
        <f>IFERROR(__xludf.DUMMYFUNCTION(" GOOGLETRANSLATE(A98,""ko"" , ""en"")"),"""Yes, there is no weapon .. Black black black""")</f>
        <v>"Yes, there is no weapon .. Black black black"</v>
      </c>
      <c r="C98" s="12" t="s">
        <v>138</v>
      </c>
      <c r="D98" s="9" t="s">
        <v>10</v>
      </c>
      <c r="E98" s="10"/>
      <c r="F98" s="9" t="s">
        <v>37</v>
      </c>
      <c r="G98" s="16"/>
      <c r="H98" s="11">
        <f t="shared" si="4"/>
        <v>15</v>
      </c>
    </row>
    <row r="99" ht="15.75" customHeight="1">
      <c r="A99" s="7" t="s">
        <v>146</v>
      </c>
      <c r="B99" s="8" t="str">
        <f>IFERROR(__xludf.DUMMYFUNCTION(" GOOGLETRANSLATE(A99,""ko"" , ""en"")"),"""Ah ... I'm actually ...""")</f>
        <v>"Ah ... I'm actually ..."</v>
      </c>
      <c r="C99" s="12" t="s">
        <v>15</v>
      </c>
      <c r="D99" s="9" t="s">
        <v>140</v>
      </c>
      <c r="E99" s="10"/>
      <c r="F99" s="9" t="s">
        <v>37</v>
      </c>
      <c r="G99" s="16"/>
      <c r="H99" s="11">
        <f t="shared" si="4"/>
        <v>16</v>
      </c>
    </row>
    <row r="100" ht="15.75" customHeight="1">
      <c r="A100" s="7" t="s">
        <v>147</v>
      </c>
      <c r="B100" s="8" t="str">
        <f>IFERROR(__xludf.DUMMYFUNCTION(" GOOGLETRANSLATE(A100,""ko"" , ""en"")"),"""(I simply introduced myself)")</f>
        <v>"(I simply introduced myself)</v>
      </c>
      <c r="C100" s="12" t="s">
        <v>15</v>
      </c>
      <c r="D100" s="10"/>
      <c r="E100" s="10"/>
      <c r="F100" s="9" t="s">
        <v>37</v>
      </c>
      <c r="G100" s="16"/>
      <c r="H100" s="11">
        <f t="shared" si="4"/>
        <v>17</v>
      </c>
    </row>
    <row r="101" ht="15.75" customHeight="1">
      <c r="A101" s="7" t="s">
        <v>148</v>
      </c>
      <c r="B101" s="8" t="str">
        <f>IFERROR(__xludf.DUMMYFUNCTION(" GOOGLETRANSLATE(A101,""ko"" , ""en"")"),"""Yes ??")</f>
        <v>"Yes ??</v>
      </c>
      <c r="C101" s="12" t="s">
        <v>138</v>
      </c>
      <c r="D101" s="9" t="s">
        <v>10</v>
      </c>
      <c r="E101" s="10"/>
      <c r="F101" s="9" t="s">
        <v>37</v>
      </c>
      <c r="G101" s="16"/>
      <c r="H101" s="11">
        <f t="shared" si="4"/>
        <v>18</v>
      </c>
    </row>
    <row r="102" ht="15.75" customHeight="1">
      <c r="A102" s="7" t="s">
        <v>149</v>
      </c>
      <c r="B102" s="8" t="str">
        <f>IFERROR(__xludf.DUMMYFUNCTION(" GOOGLETRANSLATE(A102,""ko"" , ""en"")"),"""I hope that Avibe will be with you, and please forgive me for the disability of words.""")</f>
        <v>"I hope that Avibe will be with you, and please forgive me for the disability of words."</v>
      </c>
      <c r="C102" s="12" t="s">
        <v>138</v>
      </c>
      <c r="D102" s="9" t="s">
        <v>10</v>
      </c>
      <c r="E102" s="10"/>
      <c r="F102" s="9" t="s">
        <v>37</v>
      </c>
      <c r="G102" s="16"/>
      <c r="H102" s="11">
        <f t="shared" si="4"/>
        <v>19</v>
      </c>
    </row>
    <row r="103" ht="15.75" customHeight="1">
      <c r="A103" s="7" t="s">
        <v>150</v>
      </c>
      <c r="B103" s="8" t="str">
        <f>IFERROR(__xludf.DUMMYFUNCTION(" GOOGLETRANSLATE(A103,""ko"" , ""en"")"),"""No, you said you needed my help?""")</f>
        <v>"No, you said you needed my help?"</v>
      </c>
      <c r="C103" s="12" t="s">
        <v>15</v>
      </c>
      <c r="D103" s="9" t="s">
        <v>140</v>
      </c>
      <c r="E103" s="10"/>
      <c r="F103" s="9" t="s">
        <v>37</v>
      </c>
      <c r="G103" s="16"/>
      <c r="H103" s="11">
        <f t="shared" si="4"/>
        <v>20</v>
      </c>
    </row>
    <row r="104" ht="15.75" customHeight="1">
      <c r="A104" s="7" t="s">
        <v>151</v>
      </c>
      <c r="B104" s="8" t="str">
        <f>IFERROR(__xludf.DUMMYFUNCTION(" GOOGLETRANSLATE(A104,""ko"" , ""en"")"),"""Yes .. Actually, I have to pass through the cave, but the demons are filled with it.")</f>
        <v>"Yes .. Actually, I have to pass through the cave, but the demons are filled with it.</v>
      </c>
      <c r="C104" s="12" t="s">
        <v>138</v>
      </c>
      <c r="D104" s="9" t="s">
        <v>10</v>
      </c>
      <c r="E104" s="10"/>
      <c r="F104" s="9" t="s">
        <v>37</v>
      </c>
      <c r="G104" s="16"/>
      <c r="H104" s="11">
        <f t="shared" si="4"/>
        <v>21</v>
      </c>
    </row>
    <row r="105" ht="15.75" customHeight="1">
      <c r="A105" s="7" t="s">
        <v>152</v>
      </c>
      <c r="B105" s="8" t="str">
        <f>IFERROR(__xludf.DUMMYFUNCTION(" GOOGLETRANSLATE(A105,""ko"" , ""en"")"),"""If that's what I will solve. I have to pass the road too.""")</f>
        <v>"If that's what I will solve. I have to pass the road too."</v>
      </c>
      <c r="C105" s="12" t="s">
        <v>15</v>
      </c>
      <c r="D105" s="9" t="s">
        <v>140</v>
      </c>
      <c r="E105" s="10"/>
      <c r="F105" s="9" t="s">
        <v>37</v>
      </c>
      <c r="G105" s="16"/>
      <c r="H105" s="11">
        <f t="shared" si="4"/>
        <v>22</v>
      </c>
    </row>
    <row r="106" ht="15.75" customHeight="1">
      <c r="A106" s="7" t="s">
        <v>153</v>
      </c>
      <c r="B106" s="8" t="str">
        <f>IFERROR(__xludf.DUMMYFUNCTION(" GOOGLETRANSLATE(A106,""ko"" , ""en"")"),"""Then I will fight together!""")</f>
        <v>"Then I will fight together!"</v>
      </c>
      <c r="C106" s="12" t="s">
        <v>138</v>
      </c>
      <c r="D106" s="9" t="s">
        <v>10</v>
      </c>
      <c r="E106" s="10"/>
      <c r="F106" s="9" t="s">
        <v>37</v>
      </c>
      <c r="G106" s="16"/>
      <c r="H106" s="11">
        <f t="shared" si="4"/>
        <v>23</v>
      </c>
    </row>
    <row r="107" ht="15.75" customHeight="1">
      <c r="A107" s="8" t="s">
        <v>154</v>
      </c>
      <c r="B107" s="8" t="str">
        <f>IFERROR(__xludf.DUMMYFUNCTION(" GOOGLETRANSLATE(A107,""ko"" , ""en"")"),"""I'll tell you about the battle. Savior.""")</f>
        <v>"I'll tell you about the battle. Savior."</v>
      </c>
      <c r="C107" s="12" t="s">
        <v>138</v>
      </c>
      <c r="D107" s="9" t="s">
        <v>10</v>
      </c>
      <c r="E107" s="12" t="s">
        <v>36</v>
      </c>
      <c r="F107" s="9" t="s">
        <v>155</v>
      </c>
      <c r="G107" s="11" t="s">
        <v>156</v>
      </c>
      <c r="H107" s="11">
        <v>0.0</v>
      </c>
    </row>
    <row r="108" ht="15.75" customHeight="1">
      <c r="A108" s="8" t="s">
        <v>157</v>
      </c>
      <c r="B108" s="8" t="str">
        <f>IFERROR(__xludf.DUMMYFUNCTION(" GOOGLETRANSLATE(A108,""ko"" , ""en"")"),"""This is like an empty room .. Uh? Why is there a statue of Pleu Treenne?""")</f>
        <v>"This is like an empty room .. Uh? Why is there a statue of Pleu Treenne?"</v>
      </c>
      <c r="C108" s="12" t="s">
        <v>138</v>
      </c>
      <c r="D108" s="9" t="s">
        <v>10</v>
      </c>
      <c r="E108" s="10"/>
      <c r="F108" s="9" t="s">
        <v>155</v>
      </c>
      <c r="G108" s="16"/>
      <c r="H108" s="16">
        <f t="shared" ref="H108:H119" si="5">H107+1</f>
        <v>1</v>
      </c>
    </row>
    <row r="109" ht="15.75" customHeight="1">
      <c r="A109" s="8" t="s">
        <v>158</v>
      </c>
      <c r="B109" s="8" t="str">
        <f>IFERROR(__xludf.DUMMYFUNCTION(" GOOGLETRANSLATE(A109,""ko"" , ""en"")"),"""The air is heavy.""")</f>
        <v>"The air is heavy."</v>
      </c>
      <c r="C109" s="12" t="s">
        <v>15</v>
      </c>
      <c r="D109" s="10"/>
      <c r="E109" s="10"/>
      <c r="F109" s="9" t="s">
        <v>155</v>
      </c>
      <c r="G109" s="16"/>
      <c r="H109" s="16">
        <f t="shared" si="5"/>
        <v>2</v>
      </c>
    </row>
    <row r="110" ht="15.75" customHeight="1">
      <c r="A110" s="8" t="s">
        <v>159</v>
      </c>
      <c r="B110" s="8" t="str">
        <f>IFERROR(__xludf.DUMMYFUNCTION(" GOOGLETRANSLATE(A110,""ko"" , ""en"")"),"""I'm nervous. Savior, it's like the head of this place.""")</f>
        <v>"I'm nervous. Savior, it's like the head of this place."</v>
      </c>
      <c r="C110" s="12" t="s">
        <v>138</v>
      </c>
      <c r="D110" s="9" t="s">
        <v>10</v>
      </c>
      <c r="E110" s="10"/>
      <c r="F110" s="9" t="s">
        <v>155</v>
      </c>
      <c r="G110" s="16"/>
      <c r="H110" s="16">
        <f t="shared" si="5"/>
        <v>3</v>
      </c>
    </row>
    <row r="111" ht="15.75" customHeight="1">
      <c r="A111" s="7" t="s">
        <v>160</v>
      </c>
      <c r="B111" s="8" t="str">
        <f>IFERROR(__xludf.DUMMYFUNCTION(" GOOGLETRANSLATE(A111,""ko"" , ""en"")"),"""Do you think you can pass behind me?""")</f>
        <v>"Do you think you can pass behind me?"</v>
      </c>
      <c r="C111" s="9" t="s">
        <v>161</v>
      </c>
      <c r="D111" s="9" t="s">
        <v>10</v>
      </c>
      <c r="E111" s="10"/>
      <c r="F111" s="9" t="s">
        <v>155</v>
      </c>
      <c r="G111" s="16"/>
      <c r="H111" s="16">
        <f t="shared" si="5"/>
        <v>4</v>
      </c>
    </row>
    <row r="112" ht="15.75" customHeight="1">
      <c r="A112" s="7" t="s">
        <v>162</v>
      </c>
      <c r="B112" s="8" t="str">
        <f>IFERROR(__xludf.DUMMYFUNCTION(" GOOGLETRANSLATE(A112,""ko"" , ""en"")"),"""Let's make me regret standing in front of me.""")</f>
        <v>"Let's make me regret standing in front of me."</v>
      </c>
      <c r="C112" s="9" t="s">
        <v>161</v>
      </c>
      <c r="D112" s="9" t="s">
        <v>10</v>
      </c>
      <c r="E112" s="10"/>
      <c r="F112" s="9" t="s">
        <v>155</v>
      </c>
      <c r="G112" s="16"/>
      <c r="H112" s="16">
        <f t="shared" si="5"/>
        <v>5</v>
      </c>
    </row>
    <row r="113" ht="15.75" customHeight="1">
      <c r="A113" s="7" t="s">
        <v>163</v>
      </c>
      <c r="B113" s="8" t="str">
        <f>IFERROR(__xludf.DUMMYFUNCTION(" GOOGLETRANSLATE(A113,""ko"" , ""en"")"),"""You suffered. Savior.")</f>
        <v>"You suffered. Savior.</v>
      </c>
      <c r="C113" s="12" t="s">
        <v>138</v>
      </c>
      <c r="D113" s="9" t="s">
        <v>10</v>
      </c>
      <c r="E113" s="10"/>
      <c r="F113" s="9" t="s">
        <v>155</v>
      </c>
      <c r="G113" s="16"/>
      <c r="H113" s="16">
        <f t="shared" si="5"/>
        <v>6</v>
      </c>
    </row>
    <row r="114" ht="15.75" customHeight="1">
      <c r="A114" s="7" t="s">
        <v>164</v>
      </c>
      <c r="B114" s="8" t="str">
        <f>IFERROR(__xludf.DUMMYFUNCTION(" GOOGLETRANSLATE(A114,""ko"" , ""en"")"),"""Thank you for helping me as a spirit.""")</f>
        <v>"Thank you for helping me as a spirit."</v>
      </c>
      <c r="C114" s="12" t="s">
        <v>138</v>
      </c>
      <c r="D114" s="9" t="s">
        <v>10</v>
      </c>
      <c r="E114" s="10"/>
      <c r="F114" s="9" t="s">
        <v>155</v>
      </c>
      <c r="G114" s="16"/>
      <c r="H114" s="16">
        <f t="shared" si="5"/>
        <v>7</v>
      </c>
    </row>
    <row r="115" ht="15.75" customHeight="1">
      <c r="A115" s="7" t="s">
        <v>165</v>
      </c>
      <c r="B115" s="8" t="str">
        <f>IFERROR(__xludf.DUMMYFUNCTION(" GOOGLETRANSLATE(A115,""ko"" , ""en"")"),"""No, I had to pass here. Thank you for helping me""")</f>
        <v>"No, I had to pass here. Thank you for helping me"</v>
      </c>
      <c r="C115" s="12" t="s">
        <v>15</v>
      </c>
      <c r="D115" s="9" t="s">
        <v>140</v>
      </c>
      <c r="E115" s="10"/>
      <c r="F115" s="9" t="s">
        <v>155</v>
      </c>
      <c r="G115" s="16"/>
      <c r="H115" s="16">
        <f t="shared" si="5"/>
        <v>8</v>
      </c>
    </row>
    <row r="116" ht="15.75" customHeight="1">
      <c r="A116" s="7" t="s">
        <v>166</v>
      </c>
      <c r="B116" s="8" t="str">
        <f>IFERROR(__xludf.DUMMYFUNCTION(" GOOGLETRANSLATE(A116,""ko"" , ""en"")"),"""I'll go back to the forest in front of me.""")</f>
        <v>"I'll go back to the forest in front of me."</v>
      </c>
      <c r="C116" s="12" t="s">
        <v>138</v>
      </c>
      <c r="D116" s="9" t="s">
        <v>10</v>
      </c>
      <c r="E116" s="10"/>
      <c r="F116" s="9" t="s">
        <v>155</v>
      </c>
      <c r="G116" s="16"/>
      <c r="H116" s="16">
        <f t="shared" si="5"/>
        <v>9</v>
      </c>
    </row>
    <row r="117" ht="15.75" customHeight="1">
      <c r="A117" s="7" t="s">
        <v>167</v>
      </c>
      <c r="B117" s="8" t="str">
        <f>IFERROR(__xludf.DUMMYFUNCTION(" GOOGLETRANSLATE(A117,""ko"" , ""en"")"),"""I hope that Avibe's protection will be together, shining in front of the Savior.""")</f>
        <v>"I hope that Avibe's protection will be together, shining in front of the Savior."</v>
      </c>
      <c r="C117" s="12" t="s">
        <v>138</v>
      </c>
      <c r="D117" s="9" t="s">
        <v>10</v>
      </c>
      <c r="E117" s="10"/>
      <c r="F117" s="9" t="s">
        <v>155</v>
      </c>
      <c r="G117" s="16"/>
      <c r="H117" s="16">
        <f t="shared" si="5"/>
        <v>10</v>
      </c>
    </row>
    <row r="118" ht="15.75" customHeight="1">
      <c r="A118" s="7" t="s">
        <v>168</v>
      </c>
      <c r="B118" s="8" t="str">
        <f>IFERROR(__xludf.DUMMYFUNCTION(" GOOGLETRANSLATE(A118,""ko"" , ""en"")"),"""Goodbye ~ Ente ~""")</f>
        <v>"Goodbye ~ Ente ~"</v>
      </c>
      <c r="C118" s="12" t="s">
        <v>15</v>
      </c>
      <c r="D118" s="9" t="s">
        <v>140</v>
      </c>
      <c r="E118" s="10"/>
      <c r="F118" s="9" t="s">
        <v>155</v>
      </c>
      <c r="G118" s="16"/>
      <c r="H118" s="16">
        <f t="shared" si="5"/>
        <v>11</v>
      </c>
    </row>
    <row r="119" ht="15.75" customHeight="1">
      <c r="A119" s="7" t="s">
        <v>169</v>
      </c>
      <c r="B119" s="8" t="str">
        <f>IFERROR(__xludf.DUMMYFUNCTION(" GOOGLETRANSLATE(A119,""ko"" , ""en"")"),"""Then shall we go back to the castle?""")</f>
        <v>"Then shall we go back to the castle?"</v>
      </c>
      <c r="C119" s="12" t="s">
        <v>15</v>
      </c>
      <c r="D119" s="10"/>
      <c r="E119" s="10"/>
      <c r="F119" s="9" t="s">
        <v>155</v>
      </c>
      <c r="G119" s="16"/>
      <c r="H119" s="16">
        <f t="shared" si="5"/>
        <v>12</v>
      </c>
    </row>
    <row r="120" ht="15.75" customHeight="1">
      <c r="A120" s="7" t="s">
        <v>170</v>
      </c>
      <c r="B120" s="8" t="str">
        <f>IFERROR(__xludf.DUMMYFUNCTION(" GOOGLETRANSLATE(A120,""ko"" , ""en"")"),"""What is this cave now available now?""")</f>
        <v>"What is this cave now available now?"</v>
      </c>
      <c r="C120" s="9" t="s">
        <v>127</v>
      </c>
      <c r="D120" s="10"/>
      <c r="E120" s="12" t="s">
        <v>36</v>
      </c>
      <c r="F120" s="9" t="s">
        <v>37</v>
      </c>
      <c r="G120" s="16"/>
      <c r="H120" s="11">
        <v>0.0</v>
      </c>
    </row>
    <row r="121" ht="15.75" customHeight="1">
      <c r="A121" s="17" t="s">
        <v>41</v>
      </c>
      <c r="B121" s="8" t="str">
        <f>IFERROR(__xludf.DUMMYFUNCTION(" GOOGLETRANSLATE(A121,""ko"" , ""en"")"),"""Savior came to the door.""")</f>
        <v>"Savior came to the door."</v>
      </c>
      <c r="C121" s="9" t="s">
        <v>42</v>
      </c>
      <c r="D121" s="10" t="s">
        <v>43</v>
      </c>
      <c r="E121" s="10"/>
      <c r="F121" s="10" t="s">
        <v>44</v>
      </c>
      <c r="G121" s="16"/>
      <c r="H121" s="16">
        <f t="shared" ref="H121:H128" si="6">H120+1</f>
        <v>1</v>
      </c>
    </row>
    <row r="122" ht="15.75" customHeight="1">
      <c r="A122" s="17" t="s">
        <v>45</v>
      </c>
      <c r="B122" s="8" t="str">
        <f>IFERROR(__xludf.DUMMYFUNCTION(" GOOGLETRANSLATE(A122,""ko"" , ""en"")"),"""Come in""")</f>
        <v>"Come in"</v>
      </c>
      <c r="C122" s="12" t="s">
        <v>46</v>
      </c>
      <c r="D122" s="10"/>
      <c r="E122" s="10"/>
      <c r="F122" s="10" t="s">
        <v>44</v>
      </c>
      <c r="G122" s="16"/>
      <c r="H122" s="16">
        <f t="shared" si="6"/>
        <v>2</v>
      </c>
    </row>
    <row r="123" ht="15.75" customHeight="1">
      <c r="A123" s="18" t="s">
        <v>171</v>
      </c>
      <c r="B123" s="8" t="str">
        <f>IFERROR(__xludf.DUMMYFUNCTION(" GOOGLETRANSLATE(A123,""ko"" , ""en"")"),"""The king of Classen Reden has just swept Grota.""")</f>
        <v>"The king of Classen Reden has just swept Grota."</v>
      </c>
      <c r="C123" s="12" t="s">
        <v>15</v>
      </c>
      <c r="D123" s="9" t="s">
        <v>43</v>
      </c>
      <c r="E123" s="10"/>
      <c r="F123" s="10" t="s">
        <v>44</v>
      </c>
      <c r="G123" s="16"/>
      <c r="H123" s="16">
        <f t="shared" si="6"/>
        <v>3</v>
      </c>
    </row>
    <row r="124" ht="15.75" customHeight="1">
      <c r="A124" s="7" t="s">
        <v>172</v>
      </c>
      <c r="B124" s="8" t="str">
        <f>IFERROR(__xludf.DUMMYFUNCTION(" GOOGLETRANSLATE(A124,""ko"" , ""en"")"),"""I was noisy that I was a festival in the estate, but I was really good.")</f>
        <v>"I was noisy that I was a festival in the estate, but I was really good.</v>
      </c>
      <c r="C124" s="12" t="s">
        <v>46</v>
      </c>
      <c r="D124" s="9" t="s">
        <v>10</v>
      </c>
      <c r="E124" s="10"/>
      <c r="F124" s="10" t="s">
        <v>44</v>
      </c>
      <c r="G124" s="16"/>
      <c r="H124" s="16">
        <f t="shared" si="6"/>
        <v>4</v>
      </c>
    </row>
    <row r="125" ht="15.75" customHeight="1">
      <c r="A125" s="7" t="s">
        <v>173</v>
      </c>
      <c r="B125" s="8" t="str">
        <f>IFERROR(__xludf.DUMMYFUNCTION(" GOOGLETRANSLATE(A125,""ko"" , ""en"")"),"""Today is a festival, so I'll enjoy the festival.""")</f>
        <v>"Today is a festival, so I'll enjoy the festival."</v>
      </c>
      <c r="C125" s="12" t="s">
        <v>46</v>
      </c>
      <c r="D125" s="9" t="s">
        <v>10</v>
      </c>
      <c r="E125" s="10"/>
      <c r="F125" s="10" t="s">
        <v>44</v>
      </c>
      <c r="G125" s="16"/>
      <c r="H125" s="16">
        <f t="shared" si="6"/>
        <v>5</v>
      </c>
    </row>
    <row r="126" ht="15.75" customHeight="1">
      <c r="A126" s="7" t="s">
        <v>174</v>
      </c>
      <c r="B126" s="8" t="str">
        <f>IFERROR(__xludf.DUMMYFUNCTION(" GOOGLETRANSLATE(A126,""ko"" , ""en"")"),"""So you can enjoy the festival so, you can prepare the salary's clothes.""")</f>
        <v>"So you can enjoy the festival so, you can prepare the salary's clothes."</v>
      </c>
      <c r="C126" s="12" t="s">
        <v>46</v>
      </c>
      <c r="D126" s="9" t="s">
        <v>10</v>
      </c>
      <c r="E126" s="10"/>
      <c r="F126" s="10" t="s">
        <v>44</v>
      </c>
      <c r="G126" s="16"/>
      <c r="H126" s="16">
        <f t="shared" si="6"/>
        <v>6</v>
      </c>
    </row>
    <row r="127" ht="15.75" customHeight="1">
      <c r="A127" s="7" t="s">
        <v>175</v>
      </c>
      <c r="B127" s="8" t="str">
        <f>IFERROR(__xludf.DUMMYFUNCTION(" GOOGLETRANSLATE(A127,""ko"" , ""en"")"),"""Ah! And I have to pay for the mission! Here's here""")</f>
        <v>"Ah! And I have to pay for the mission! Here's here"</v>
      </c>
      <c r="C127" s="12" t="s">
        <v>46</v>
      </c>
      <c r="D127" s="9" t="s">
        <v>10</v>
      </c>
      <c r="E127" s="10"/>
      <c r="F127" s="10" t="s">
        <v>44</v>
      </c>
      <c r="G127" s="16"/>
      <c r="H127" s="16">
        <f t="shared" si="6"/>
        <v>7</v>
      </c>
    </row>
    <row r="128" ht="15.75" customHeight="1">
      <c r="A128" s="7" t="s">
        <v>176</v>
      </c>
      <c r="B128" s="8" t="str">
        <f>IFERROR(__xludf.DUMMYFUNCTION(" GOOGLETRANSLATE(A128,""ko"" , ""en"")"),"""Thank you. King.""")</f>
        <v>"Thank you. King."</v>
      </c>
      <c r="C128" s="12" t="s">
        <v>15</v>
      </c>
      <c r="D128" s="9" t="s">
        <v>43</v>
      </c>
      <c r="E128" s="10"/>
      <c r="F128" s="10" t="s">
        <v>44</v>
      </c>
      <c r="G128" s="16"/>
      <c r="H128" s="16">
        <f t="shared" si="6"/>
        <v>8</v>
      </c>
    </row>
    <row r="129" ht="15.75" customHeight="1">
      <c r="A129" s="19"/>
      <c r="B129" s="20" t="s">
        <v>177</v>
      </c>
      <c r="C129" s="21"/>
      <c r="D129" s="21"/>
      <c r="E129" s="21"/>
      <c r="F129" s="21"/>
      <c r="G129" s="22" t="s">
        <v>178</v>
      </c>
      <c r="H129" s="22">
        <v>0.0</v>
      </c>
    </row>
    <row r="130" ht="15.75" customHeight="1">
      <c r="A130" s="7"/>
      <c r="B130" s="10"/>
      <c r="C130" s="10"/>
      <c r="D130" s="10"/>
      <c r="E130" s="10"/>
      <c r="F130" s="10"/>
      <c r="G130" s="16"/>
      <c r="H130" s="16"/>
    </row>
    <row r="131" ht="15.75" customHeight="1">
      <c r="A131" s="23"/>
      <c r="B131" s="10"/>
      <c r="C131" s="10"/>
      <c r="D131" s="10"/>
      <c r="E131" s="10"/>
      <c r="F131" s="10"/>
      <c r="G131" s="16"/>
      <c r="H131" s="16"/>
    </row>
    <row r="132" ht="15.75" customHeight="1">
      <c r="A132" s="23"/>
      <c r="B132" s="10"/>
      <c r="C132" s="10"/>
      <c r="D132" s="10"/>
      <c r="E132" s="10"/>
      <c r="F132" s="10"/>
      <c r="G132" s="16"/>
      <c r="H132" s="16"/>
    </row>
    <row r="133" ht="15.75" customHeight="1">
      <c r="A133" s="23"/>
      <c r="B133" s="10"/>
      <c r="C133" s="10"/>
      <c r="D133" s="10"/>
      <c r="E133" s="10"/>
      <c r="F133" s="10"/>
      <c r="G133" s="16"/>
      <c r="H133" s="16"/>
    </row>
    <row r="134" ht="15.75" customHeight="1">
      <c r="A134" s="23"/>
      <c r="B134" s="10"/>
      <c r="C134" s="10"/>
      <c r="D134" s="10"/>
      <c r="E134" s="10"/>
      <c r="F134" s="10"/>
      <c r="G134" s="16"/>
      <c r="H134" s="16"/>
    </row>
    <row r="135" ht="15.75" customHeight="1">
      <c r="A135" s="23"/>
      <c r="B135" s="10"/>
      <c r="C135" s="10"/>
      <c r="D135" s="10"/>
      <c r="E135" s="10"/>
      <c r="F135" s="10"/>
      <c r="G135" s="16"/>
      <c r="H135" s="16"/>
    </row>
    <row r="136" ht="15.75" customHeight="1">
      <c r="A136" s="23"/>
      <c r="B136" s="10"/>
      <c r="C136" s="10"/>
      <c r="D136" s="10"/>
      <c r="E136" s="10"/>
      <c r="F136" s="10"/>
      <c r="G136" s="16"/>
      <c r="H136" s="16"/>
    </row>
    <row r="137" ht="15.75" customHeight="1">
      <c r="A137" s="23"/>
      <c r="B137" s="10"/>
      <c r="C137" s="10"/>
      <c r="D137" s="10"/>
      <c r="E137" s="10"/>
      <c r="F137" s="10"/>
      <c r="G137" s="16"/>
      <c r="H137" s="16"/>
    </row>
    <row r="138" ht="15.75" customHeight="1">
      <c r="A138" s="23"/>
      <c r="B138" s="10"/>
      <c r="C138" s="10"/>
      <c r="D138" s="10"/>
      <c r="E138" s="10"/>
      <c r="F138" s="10"/>
      <c r="G138" s="16"/>
      <c r="H138" s="16"/>
    </row>
    <row r="139" ht="15.75" customHeight="1">
      <c r="A139" s="23"/>
      <c r="B139" s="10"/>
      <c r="C139" s="10"/>
      <c r="D139" s="10"/>
      <c r="E139" s="10"/>
      <c r="F139" s="10"/>
      <c r="G139" s="16"/>
      <c r="H139" s="16"/>
    </row>
    <row r="140" ht="15.75" customHeight="1">
      <c r="A140" s="23"/>
      <c r="B140" s="10"/>
      <c r="C140" s="10"/>
      <c r="D140" s="10"/>
      <c r="E140" s="10"/>
      <c r="F140" s="10"/>
      <c r="G140" s="16"/>
      <c r="H140" s="16"/>
    </row>
    <row r="141" ht="15.75" customHeight="1">
      <c r="A141" s="23"/>
      <c r="B141" s="10"/>
      <c r="C141" s="10"/>
      <c r="D141" s="10"/>
      <c r="E141" s="10"/>
      <c r="F141" s="10"/>
      <c r="G141" s="16"/>
      <c r="H141" s="16"/>
    </row>
    <row r="142" ht="15.75" customHeight="1">
      <c r="A142" s="23"/>
      <c r="B142" s="10"/>
      <c r="C142" s="10"/>
      <c r="D142" s="10"/>
      <c r="E142" s="10"/>
      <c r="F142" s="10"/>
      <c r="G142" s="16"/>
      <c r="H142" s="16"/>
    </row>
    <row r="143" ht="15.75" customHeight="1">
      <c r="A143" s="23"/>
      <c r="B143" s="10"/>
      <c r="C143" s="10"/>
      <c r="D143" s="10"/>
      <c r="E143" s="10"/>
      <c r="F143" s="10"/>
      <c r="G143" s="16"/>
      <c r="H143" s="16"/>
    </row>
    <row r="144" ht="15.75" customHeight="1">
      <c r="A144" s="23"/>
      <c r="B144" s="10"/>
      <c r="C144" s="10"/>
      <c r="D144" s="10"/>
      <c r="E144" s="10"/>
      <c r="F144" s="10"/>
      <c r="G144" s="16"/>
      <c r="H144" s="16"/>
    </row>
    <row r="145" ht="15.75" customHeight="1">
      <c r="A145" s="23"/>
      <c r="B145" s="10"/>
      <c r="C145" s="10"/>
      <c r="D145" s="10"/>
      <c r="E145" s="10"/>
      <c r="F145" s="10"/>
      <c r="G145" s="16"/>
      <c r="H145" s="16"/>
    </row>
    <row r="146" ht="15.75" customHeight="1">
      <c r="A146" s="23"/>
      <c r="B146" s="10"/>
      <c r="C146" s="10"/>
      <c r="D146" s="10"/>
      <c r="E146" s="10"/>
      <c r="F146" s="10"/>
      <c r="G146" s="16"/>
      <c r="H146" s="16"/>
    </row>
    <row r="147" ht="15.75" customHeight="1">
      <c r="A147" s="23"/>
      <c r="B147" s="10"/>
      <c r="C147" s="10"/>
      <c r="D147" s="10"/>
      <c r="E147" s="10"/>
      <c r="F147" s="10"/>
      <c r="G147" s="16"/>
      <c r="H147" s="16"/>
    </row>
    <row r="148" ht="15.75" customHeight="1">
      <c r="A148" s="23"/>
      <c r="B148" s="10"/>
      <c r="C148" s="10"/>
      <c r="D148" s="10"/>
      <c r="E148" s="10"/>
      <c r="F148" s="10"/>
      <c r="G148" s="16"/>
      <c r="H148" s="16"/>
    </row>
    <row r="149" ht="15.75" customHeight="1">
      <c r="A149" s="23"/>
      <c r="B149" s="10"/>
      <c r="C149" s="10"/>
      <c r="D149" s="10"/>
      <c r="E149" s="10"/>
      <c r="F149" s="10"/>
      <c r="G149" s="16"/>
      <c r="H149" s="16"/>
    </row>
    <row r="150" ht="15.75" customHeight="1">
      <c r="A150" s="23"/>
      <c r="B150" s="10"/>
      <c r="C150" s="10"/>
      <c r="D150" s="10"/>
      <c r="E150" s="10"/>
      <c r="F150" s="10"/>
      <c r="G150" s="16"/>
      <c r="H150" s="16"/>
    </row>
    <row r="151" ht="15.75" customHeight="1">
      <c r="A151" s="23"/>
      <c r="B151" s="10"/>
      <c r="C151" s="10"/>
      <c r="D151" s="10"/>
      <c r="E151" s="10"/>
      <c r="F151" s="10"/>
      <c r="G151" s="16"/>
      <c r="H151" s="16"/>
    </row>
    <row r="152" ht="15.75" customHeight="1">
      <c r="A152" s="23"/>
      <c r="B152" s="10"/>
      <c r="C152" s="10"/>
      <c r="D152" s="10"/>
      <c r="E152" s="10"/>
      <c r="F152" s="10"/>
      <c r="G152" s="16"/>
      <c r="H152" s="16"/>
    </row>
    <row r="153" ht="15.75" customHeight="1">
      <c r="A153" s="23"/>
      <c r="B153" s="10"/>
      <c r="C153" s="10"/>
      <c r="D153" s="10"/>
      <c r="E153" s="10"/>
      <c r="F153" s="10"/>
      <c r="G153" s="16"/>
      <c r="H153" s="16"/>
    </row>
    <row r="154" ht="15.75" customHeight="1">
      <c r="A154" s="23"/>
      <c r="B154" s="10"/>
      <c r="C154" s="10"/>
      <c r="D154" s="10"/>
      <c r="E154" s="10"/>
      <c r="F154" s="10"/>
      <c r="G154" s="16"/>
      <c r="H154" s="16"/>
    </row>
    <row r="155" ht="15.75" customHeight="1">
      <c r="A155" s="23"/>
      <c r="B155" s="10"/>
      <c r="C155" s="10"/>
      <c r="D155" s="10"/>
      <c r="E155" s="10"/>
      <c r="F155" s="10"/>
      <c r="G155" s="16"/>
      <c r="H155" s="16"/>
    </row>
    <row r="156" ht="15.75" customHeight="1">
      <c r="A156" s="23"/>
      <c r="B156" s="10"/>
      <c r="C156" s="10"/>
      <c r="D156" s="10"/>
      <c r="E156" s="10"/>
      <c r="F156" s="10"/>
      <c r="G156" s="16"/>
      <c r="H156" s="16"/>
    </row>
    <row r="157" ht="15.75" customHeight="1">
      <c r="A157" s="23"/>
      <c r="B157" s="10"/>
      <c r="C157" s="10"/>
      <c r="D157" s="10"/>
      <c r="E157" s="10"/>
      <c r="F157" s="10"/>
      <c r="G157" s="16"/>
      <c r="H157" s="16"/>
    </row>
    <row r="158" ht="15.75" customHeight="1">
      <c r="A158" s="23"/>
      <c r="B158" s="10"/>
      <c r="C158" s="10"/>
      <c r="D158" s="10"/>
      <c r="E158" s="10"/>
      <c r="F158" s="10"/>
      <c r="G158" s="16"/>
      <c r="H158" s="16"/>
    </row>
    <row r="159" ht="15.75" customHeight="1">
      <c r="A159" s="23"/>
      <c r="B159" s="10"/>
      <c r="C159" s="10"/>
      <c r="D159" s="10"/>
      <c r="E159" s="10"/>
      <c r="F159" s="10"/>
      <c r="G159" s="16"/>
      <c r="H159" s="16"/>
    </row>
    <row r="160" ht="15.75" customHeight="1">
      <c r="A160" s="23"/>
      <c r="B160" s="10"/>
      <c r="C160" s="10"/>
      <c r="D160" s="10"/>
      <c r="E160" s="10"/>
      <c r="F160" s="10"/>
      <c r="G160" s="16"/>
      <c r="H160" s="16"/>
    </row>
    <row r="161" ht="15.75" customHeight="1">
      <c r="A161" s="10"/>
      <c r="B161" s="10"/>
      <c r="C161" s="10"/>
      <c r="D161" s="10"/>
      <c r="E161" s="10"/>
      <c r="F161" s="10"/>
      <c r="G161" s="16"/>
      <c r="H161" s="16"/>
    </row>
    <row r="162" ht="15.75" customHeight="1">
      <c r="A162" s="10"/>
      <c r="B162" s="10"/>
      <c r="C162" s="10"/>
      <c r="D162" s="10"/>
      <c r="E162" s="10"/>
      <c r="F162" s="10"/>
      <c r="G162" s="16"/>
      <c r="H162" s="16"/>
    </row>
    <row r="163" ht="15.75" customHeight="1">
      <c r="A163" s="10"/>
      <c r="B163" s="10"/>
      <c r="C163" s="10"/>
      <c r="D163" s="10"/>
      <c r="E163" s="10"/>
      <c r="F163" s="10"/>
      <c r="G163" s="16"/>
      <c r="H163" s="16"/>
    </row>
    <row r="164" ht="15.75" customHeight="1">
      <c r="A164" s="10"/>
      <c r="B164" s="10"/>
      <c r="C164" s="10"/>
      <c r="D164" s="10"/>
      <c r="E164" s="10"/>
      <c r="F164" s="10"/>
      <c r="G164" s="16"/>
      <c r="H164" s="16"/>
    </row>
    <row r="165" ht="15.75" customHeight="1">
      <c r="A165" s="10"/>
      <c r="B165" s="10"/>
      <c r="C165" s="10"/>
      <c r="D165" s="10"/>
      <c r="E165" s="10"/>
      <c r="F165" s="10"/>
      <c r="G165" s="16"/>
      <c r="H165" s="16"/>
    </row>
    <row r="166" ht="15.75" customHeight="1">
      <c r="A166" s="10"/>
      <c r="B166" s="10"/>
      <c r="C166" s="10"/>
      <c r="D166" s="10"/>
      <c r="E166" s="10"/>
      <c r="F166" s="10"/>
      <c r="G166" s="16"/>
      <c r="H166" s="16"/>
    </row>
    <row r="167" ht="15.75" customHeight="1">
      <c r="A167" s="10"/>
      <c r="B167" s="10"/>
      <c r="C167" s="10"/>
      <c r="D167" s="10"/>
      <c r="E167" s="10"/>
      <c r="F167" s="10"/>
      <c r="G167" s="16"/>
      <c r="H167" s="16"/>
    </row>
    <row r="168" ht="15.75" customHeight="1">
      <c r="A168" s="10"/>
      <c r="B168" s="10"/>
      <c r="C168" s="10"/>
      <c r="D168" s="10"/>
      <c r="E168" s="10"/>
      <c r="F168" s="10"/>
      <c r="G168" s="16"/>
      <c r="H168" s="16"/>
    </row>
    <row r="169" ht="15.75" customHeight="1">
      <c r="A169" s="10"/>
      <c r="B169" s="10"/>
      <c r="C169" s="10"/>
      <c r="D169" s="10"/>
      <c r="E169" s="10"/>
      <c r="F169" s="10"/>
      <c r="G169" s="16"/>
      <c r="H169" s="16"/>
    </row>
    <row r="170" ht="15.75" customHeight="1">
      <c r="A170" s="10"/>
      <c r="B170" s="10"/>
      <c r="C170" s="10"/>
      <c r="D170" s="10"/>
      <c r="E170" s="10"/>
      <c r="F170" s="10"/>
      <c r="G170" s="16"/>
      <c r="H170" s="16"/>
    </row>
    <row r="171" ht="15.75" customHeight="1">
      <c r="A171" s="10"/>
      <c r="B171" s="10"/>
      <c r="C171" s="10"/>
      <c r="D171" s="10"/>
      <c r="E171" s="10"/>
      <c r="F171" s="10"/>
      <c r="G171" s="16"/>
      <c r="H171" s="16"/>
    </row>
    <row r="172" ht="15.75" customHeight="1">
      <c r="A172" s="10"/>
      <c r="B172" s="10"/>
      <c r="C172" s="10"/>
      <c r="D172" s="10"/>
      <c r="E172" s="10"/>
      <c r="F172" s="10"/>
      <c r="G172" s="16"/>
      <c r="H172" s="16"/>
    </row>
    <row r="173" ht="15.75" customHeight="1">
      <c r="A173" s="10"/>
      <c r="B173" s="10"/>
      <c r="C173" s="10"/>
      <c r="D173" s="10"/>
      <c r="E173" s="10"/>
      <c r="F173" s="10"/>
      <c r="G173" s="16"/>
      <c r="H173" s="16"/>
    </row>
    <row r="174" ht="15.75" customHeight="1">
      <c r="A174" s="10"/>
      <c r="B174" s="10"/>
      <c r="C174" s="10"/>
      <c r="D174" s="10"/>
      <c r="E174" s="10"/>
      <c r="F174" s="10"/>
      <c r="G174" s="16"/>
      <c r="H174" s="16"/>
    </row>
    <row r="175" ht="15.75" customHeight="1">
      <c r="A175" s="10"/>
      <c r="B175" s="10"/>
      <c r="C175" s="10"/>
      <c r="D175" s="10"/>
      <c r="E175" s="10"/>
      <c r="F175" s="10"/>
      <c r="G175" s="16"/>
      <c r="H175" s="16"/>
    </row>
    <row r="176" ht="15.75" customHeight="1">
      <c r="A176" s="10"/>
      <c r="B176" s="10"/>
      <c r="C176" s="10"/>
      <c r="D176" s="10"/>
      <c r="E176" s="10"/>
      <c r="F176" s="10"/>
      <c r="G176" s="16"/>
      <c r="H176" s="16"/>
    </row>
    <row r="177" ht="15.75" customHeight="1">
      <c r="A177" s="10"/>
      <c r="B177" s="10"/>
      <c r="C177" s="10"/>
      <c r="D177" s="10"/>
      <c r="E177" s="10"/>
      <c r="F177" s="10"/>
      <c r="G177" s="16"/>
      <c r="H177" s="16"/>
    </row>
    <row r="178" ht="15.75" customHeight="1">
      <c r="A178" s="10"/>
      <c r="B178" s="10"/>
      <c r="C178" s="10"/>
      <c r="D178" s="10"/>
      <c r="E178" s="10"/>
      <c r="F178" s="10"/>
      <c r="G178" s="16"/>
      <c r="H178" s="16"/>
    </row>
    <row r="179" ht="15.75" customHeight="1">
      <c r="A179" s="10"/>
      <c r="B179" s="10"/>
      <c r="C179" s="10"/>
      <c r="D179" s="10"/>
      <c r="E179" s="10"/>
      <c r="F179" s="10"/>
      <c r="G179" s="16"/>
      <c r="H179" s="16"/>
    </row>
    <row r="180" ht="15.75" customHeight="1">
      <c r="A180" s="10"/>
      <c r="B180" s="10"/>
      <c r="C180" s="10"/>
      <c r="D180" s="10"/>
      <c r="E180" s="10"/>
      <c r="F180" s="10"/>
      <c r="G180" s="16"/>
      <c r="H180" s="16"/>
    </row>
    <row r="181" ht="15.75" customHeight="1">
      <c r="A181" s="10"/>
      <c r="B181" s="10"/>
      <c r="C181" s="10"/>
      <c r="D181" s="10"/>
      <c r="E181" s="10"/>
      <c r="F181" s="10"/>
      <c r="G181" s="16"/>
      <c r="H181" s="16"/>
    </row>
    <row r="182" ht="15.75" customHeight="1">
      <c r="A182" s="10"/>
      <c r="B182" s="10"/>
      <c r="C182" s="10"/>
      <c r="D182" s="10"/>
      <c r="E182" s="10"/>
      <c r="F182" s="10"/>
      <c r="G182" s="16"/>
      <c r="H182" s="16"/>
    </row>
    <row r="183" ht="15.75" customHeight="1">
      <c r="A183" s="10"/>
      <c r="B183" s="10"/>
      <c r="C183" s="10"/>
      <c r="D183" s="10"/>
      <c r="E183" s="10"/>
      <c r="F183" s="10"/>
      <c r="G183" s="16"/>
      <c r="H183" s="16"/>
    </row>
    <row r="184" ht="15.75" customHeight="1">
      <c r="A184" s="10"/>
      <c r="B184" s="10"/>
      <c r="C184" s="10"/>
      <c r="D184" s="10"/>
      <c r="E184" s="10"/>
      <c r="F184" s="10"/>
      <c r="G184" s="16"/>
      <c r="H184" s="16"/>
    </row>
    <row r="185" ht="15.75" customHeight="1">
      <c r="A185" s="10"/>
      <c r="B185" s="10"/>
      <c r="C185" s="10"/>
      <c r="D185" s="10"/>
      <c r="E185" s="10"/>
      <c r="F185" s="10"/>
      <c r="G185" s="16"/>
      <c r="H185" s="16"/>
    </row>
    <row r="186" ht="15.75" customHeight="1">
      <c r="A186" s="10"/>
      <c r="B186" s="10"/>
      <c r="C186" s="10"/>
      <c r="D186" s="10"/>
      <c r="E186" s="10"/>
      <c r="F186" s="10"/>
      <c r="G186" s="16"/>
      <c r="H186" s="16"/>
    </row>
    <row r="187" ht="15.75" customHeight="1">
      <c r="A187" s="10"/>
      <c r="B187" s="10"/>
      <c r="C187" s="10"/>
      <c r="D187" s="10"/>
      <c r="E187" s="10"/>
      <c r="F187" s="10"/>
      <c r="G187" s="16"/>
      <c r="H187" s="16"/>
    </row>
    <row r="188" ht="15.75" customHeight="1">
      <c r="A188" s="10"/>
      <c r="B188" s="10"/>
      <c r="C188" s="10"/>
      <c r="D188" s="10"/>
      <c r="E188" s="10"/>
      <c r="F188" s="10"/>
      <c r="G188" s="16"/>
      <c r="H188" s="16"/>
    </row>
    <row r="189" ht="15.75" customHeight="1">
      <c r="A189" s="10"/>
      <c r="B189" s="10"/>
      <c r="C189" s="10"/>
      <c r="D189" s="10"/>
      <c r="E189" s="10"/>
      <c r="F189" s="10"/>
      <c r="G189" s="16"/>
      <c r="H189" s="16"/>
    </row>
    <row r="190" ht="15.75" customHeight="1">
      <c r="A190" s="10"/>
      <c r="B190" s="10"/>
      <c r="C190" s="10"/>
      <c r="D190" s="10"/>
      <c r="E190" s="10"/>
      <c r="F190" s="10"/>
      <c r="G190" s="16"/>
      <c r="H190" s="16"/>
    </row>
    <row r="191" ht="15.75" customHeight="1">
      <c r="A191" s="10"/>
      <c r="B191" s="10"/>
      <c r="C191" s="10"/>
      <c r="D191" s="10"/>
      <c r="E191" s="10"/>
      <c r="F191" s="10"/>
      <c r="G191" s="16"/>
      <c r="H191" s="16"/>
    </row>
    <row r="192" ht="15.75" customHeight="1">
      <c r="A192" s="10"/>
      <c r="B192" s="10"/>
      <c r="C192" s="10"/>
      <c r="D192" s="10"/>
      <c r="E192" s="10"/>
      <c r="F192" s="10"/>
      <c r="G192" s="16"/>
      <c r="H192" s="16"/>
    </row>
    <row r="193" ht="15.75" customHeight="1">
      <c r="A193" s="10"/>
      <c r="B193" s="10"/>
      <c r="C193" s="10"/>
      <c r="D193" s="10"/>
      <c r="E193" s="10"/>
      <c r="F193" s="10"/>
      <c r="G193" s="16"/>
      <c r="H193" s="16"/>
    </row>
    <row r="194" ht="15.75" customHeight="1">
      <c r="A194" s="10"/>
      <c r="B194" s="10"/>
      <c r="C194" s="10"/>
      <c r="D194" s="10"/>
      <c r="E194" s="10"/>
      <c r="F194" s="10"/>
      <c r="G194" s="16"/>
      <c r="H194" s="16"/>
    </row>
    <row r="195" ht="15.75" customHeight="1">
      <c r="A195" s="10"/>
      <c r="B195" s="10"/>
      <c r="C195" s="10"/>
      <c r="D195" s="10"/>
      <c r="E195" s="10"/>
      <c r="F195" s="10"/>
      <c r="G195" s="16"/>
      <c r="H195" s="16"/>
    </row>
    <row r="196" ht="15.75" customHeight="1">
      <c r="A196" s="10"/>
      <c r="B196" s="10"/>
      <c r="C196" s="10"/>
      <c r="D196" s="10"/>
      <c r="E196" s="10"/>
      <c r="F196" s="10"/>
      <c r="G196" s="16"/>
      <c r="H196" s="16"/>
    </row>
    <row r="197" ht="15.75" customHeight="1">
      <c r="A197" s="10"/>
      <c r="B197" s="10"/>
      <c r="C197" s="10"/>
      <c r="D197" s="10"/>
      <c r="E197" s="10"/>
      <c r="F197" s="10"/>
      <c r="G197" s="16"/>
      <c r="H197" s="16"/>
    </row>
    <row r="198" ht="15.75" customHeight="1">
      <c r="A198" s="10"/>
      <c r="B198" s="10"/>
      <c r="C198" s="10"/>
      <c r="D198" s="10"/>
      <c r="E198" s="10"/>
      <c r="F198" s="10"/>
      <c r="G198" s="16"/>
      <c r="H198" s="16"/>
    </row>
    <row r="199" ht="15.75" customHeight="1">
      <c r="A199" s="10"/>
      <c r="B199" s="10"/>
      <c r="C199" s="10"/>
      <c r="D199" s="10"/>
      <c r="E199" s="10"/>
      <c r="F199" s="10"/>
      <c r="G199" s="16"/>
      <c r="H199" s="16"/>
    </row>
    <row r="200" ht="15.75" customHeight="1">
      <c r="A200" s="10"/>
      <c r="B200" s="10"/>
      <c r="C200" s="10"/>
      <c r="D200" s="10"/>
      <c r="E200" s="10"/>
      <c r="F200" s="10"/>
      <c r="G200" s="16"/>
      <c r="H200" s="16"/>
    </row>
    <row r="201" ht="15.75" customHeight="1">
      <c r="A201" s="10"/>
      <c r="B201" s="10"/>
      <c r="C201" s="10"/>
      <c r="D201" s="10"/>
      <c r="E201" s="10"/>
      <c r="F201" s="10"/>
      <c r="G201" s="16"/>
      <c r="H201" s="16"/>
    </row>
    <row r="202" ht="15.75" customHeight="1">
      <c r="A202" s="10"/>
      <c r="B202" s="10"/>
      <c r="C202" s="10"/>
      <c r="D202" s="10"/>
      <c r="E202" s="10"/>
      <c r="F202" s="10"/>
      <c r="G202" s="16"/>
      <c r="H202" s="16"/>
    </row>
    <row r="203" ht="15.75" customHeight="1">
      <c r="A203" s="10"/>
      <c r="B203" s="10"/>
      <c r="C203" s="10"/>
      <c r="D203" s="10"/>
      <c r="E203" s="10"/>
      <c r="F203" s="10"/>
      <c r="G203" s="16"/>
      <c r="H203" s="16"/>
    </row>
    <row r="204" ht="15.75" customHeight="1">
      <c r="A204" s="10"/>
      <c r="B204" s="10"/>
      <c r="C204" s="10"/>
      <c r="D204" s="10"/>
      <c r="E204" s="10"/>
      <c r="F204" s="10"/>
      <c r="G204" s="16"/>
      <c r="H204" s="16"/>
    </row>
    <row r="205" ht="15.75" customHeight="1">
      <c r="A205" s="10"/>
      <c r="B205" s="10"/>
      <c r="C205" s="10"/>
      <c r="D205" s="10"/>
      <c r="E205" s="10"/>
      <c r="F205" s="10"/>
      <c r="G205" s="16"/>
      <c r="H205" s="16"/>
    </row>
    <row r="206" ht="15.75" customHeight="1">
      <c r="A206" s="10"/>
      <c r="B206" s="10"/>
      <c r="C206" s="10"/>
      <c r="D206" s="10"/>
      <c r="E206" s="10"/>
      <c r="F206" s="10"/>
      <c r="G206" s="16"/>
      <c r="H206" s="16"/>
    </row>
    <row r="207" ht="15.75" customHeight="1">
      <c r="A207" s="10"/>
      <c r="B207" s="10"/>
      <c r="C207" s="10"/>
      <c r="D207" s="10"/>
      <c r="E207" s="10"/>
      <c r="F207" s="10"/>
      <c r="G207" s="16"/>
      <c r="H207" s="16"/>
    </row>
    <row r="208" ht="15.75" customHeight="1">
      <c r="A208" s="10"/>
      <c r="B208" s="10"/>
      <c r="C208" s="10"/>
      <c r="D208" s="10"/>
      <c r="E208" s="10"/>
      <c r="F208" s="10"/>
      <c r="G208" s="16"/>
      <c r="H208" s="16"/>
    </row>
    <row r="209" ht="15.75" customHeight="1">
      <c r="A209" s="10"/>
      <c r="B209" s="10"/>
      <c r="C209" s="10"/>
      <c r="D209" s="10"/>
      <c r="E209" s="10"/>
      <c r="F209" s="10"/>
      <c r="G209" s="16"/>
      <c r="H209" s="16"/>
    </row>
    <row r="210" ht="15.75" customHeight="1">
      <c r="A210" s="10"/>
      <c r="B210" s="10"/>
      <c r="C210" s="10"/>
      <c r="D210" s="10"/>
      <c r="E210" s="10"/>
      <c r="F210" s="10"/>
      <c r="G210" s="16"/>
      <c r="H210" s="16"/>
    </row>
    <row r="211" ht="15.75" customHeight="1">
      <c r="A211" s="10"/>
      <c r="B211" s="10"/>
      <c r="C211" s="10"/>
      <c r="D211" s="10"/>
      <c r="E211" s="10"/>
      <c r="F211" s="10"/>
      <c r="G211" s="16"/>
      <c r="H211" s="16"/>
    </row>
    <row r="212" ht="15.75" customHeight="1">
      <c r="A212" s="10"/>
      <c r="B212" s="10"/>
      <c r="C212" s="10"/>
      <c r="D212" s="10"/>
      <c r="E212" s="10"/>
      <c r="F212" s="10"/>
      <c r="G212" s="16"/>
      <c r="H212" s="16"/>
    </row>
    <row r="213" ht="15.75" customHeight="1">
      <c r="A213" s="10"/>
      <c r="B213" s="10"/>
      <c r="C213" s="10"/>
      <c r="D213" s="10"/>
      <c r="E213" s="10"/>
      <c r="F213" s="10"/>
      <c r="G213" s="16"/>
      <c r="H213" s="16"/>
    </row>
    <row r="214" ht="15.75" customHeight="1">
      <c r="A214" s="10"/>
      <c r="B214" s="10"/>
      <c r="C214" s="10"/>
      <c r="D214" s="10"/>
      <c r="E214" s="10"/>
      <c r="F214" s="10"/>
      <c r="G214" s="16"/>
      <c r="H214" s="16"/>
    </row>
    <row r="215" ht="15.75" customHeight="1">
      <c r="A215" s="10"/>
      <c r="B215" s="10"/>
      <c r="C215" s="10"/>
      <c r="D215" s="10"/>
      <c r="E215" s="10"/>
      <c r="F215" s="10"/>
      <c r="G215" s="16"/>
      <c r="H215" s="16"/>
    </row>
    <row r="216" ht="15.75" customHeight="1">
      <c r="A216" s="10"/>
      <c r="B216" s="10"/>
      <c r="C216" s="10"/>
      <c r="D216" s="10"/>
      <c r="E216" s="10"/>
      <c r="F216" s="10"/>
      <c r="G216" s="16"/>
      <c r="H216" s="16"/>
    </row>
    <row r="217" ht="15.75" customHeight="1">
      <c r="A217" s="10"/>
      <c r="B217" s="10"/>
      <c r="C217" s="10"/>
      <c r="D217" s="10"/>
      <c r="E217" s="10"/>
      <c r="F217" s="10"/>
      <c r="G217" s="16"/>
      <c r="H217" s="16"/>
    </row>
    <row r="218" ht="15.75" customHeight="1">
      <c r="A218" s="10"/>
      <c r="B218" s="10"/>
      <c r="C218" s="10"/>
      <c r="D218" s="10"/>
      <c r="E218" s="10"/>
      <c r="F218" s="10"/>
      <c r="G218" s="16"/>
      <c r="H218" s="16"/>
    </row>
    <row r="219" ht="15.75" customHeight="1">
      <c r="A219" s="10"/>
      <c r="B219" s="10"/>
      <c r="C219" s="10"/>
      <c r="D219" s="10"/>
      <c r="E219" s="10"/>
      <c r="F219" s="10"/>
      <c r="G219" s="16"/>
      <c r="H219" s="16"/>
    </row>
    <row r="220" ht="15.75" customHeight="1">
      <c r="A220" s="10"/>
      <c r="B220" s="10"/>
      <c r="C220" s="10"/>
      <c r="D220" s="10"/>
      <c r="E220" s="10"/>
      <c r="F220" s="10"/>
      <c r="G220" s="16"/>
      <c r="H220" s="16"/>
    </row>
    <row r="221" ht="15.75" customHeight="1">
      <c r="A221" s="10"/>
      <c r="B221" s="10"/>
      <c r="C221" s="10"/>
      <c r="D221" s="10"/>
      <c r="E221" s="10"/>
      <c r="F221" s="10"/>
      <c r="G221" s="16"/>
      <c r="H221" s="16"/>
    </row>
    <row r="222" ht="15.75" customHeight="1">
      <c r="A222" s="10"/>
      <c r="B222" s="10"/>
      <c r="C222" s="10"/>
      <c r="D222" s="10"/>
      <c r="E222" s="10"/>
      <c r="F222" s="10"/>
      <c r="G222" s="16"/>
      <c r="H222" s="16"/>
    </row>
    <row r="223" ht="15.75" customHeight="1">
      <c r="A223" s="10"/>
      <c r="B223" s="10"/>
      <c r="C223" s="10"/>
      <c r="D223" s="10"/>
      <c r="E223" s="10"/>
      <c r="F223" s="10"/>
      <c r="G223" s="16"/>
      <c r="H223" s="16"/>
    </row>
    <row r="224" ht="15.75" customHeight="1">
      <c r="A224" s="10"/>
      <c r="B224" s="10"/>
      <c r="C224" s="10"/>
      <c r="D224" s="10"/>
      <c r="E224" s="10"/>
      <c r="F224" s="10"/>
      <c r="G224" s="16"/>
      <c r="H224" s="16"/>
    </row>
    <row r="225" ht="15.75" customHeight="1">
      <c r="A225" s="10"/>
      <c r="B225" s="10"/>
      <c r="C225" s="10"/>
      <c r="D225" s="10"/>
      <c r="E225" s="10"/>
      <c r="F225" s="10"/>
      <c r="G225" s="16"/>
      <c r="H225" s="16"/>
    </row>
    <row r="226" ht="15.75" customHeight="1">
      <c r="A226" s="10"/>
      <c r="B226" s="10"/>
      <c r="C226" s="10"/>
      <c r="D226" s="10"/>
      <c r="E226" s="10"/>
      <c r="F226" s="10"/>
      <c r="G226" s="16"/>
      <c r="H226" s="16"/>
    </row>
    <row r="227" ht="15.75" customHeight="1">
      <c r="A227" s="10"/>
      <c r="B227" s="10"/>
      <c r="C227" s="10"/>
      <c r="D227" s="10"/>
      <c r="E227" s="10"/>
      <c r="F227" s="10"/>
      <c r="G227" s="16"/>
      <c r="H227" s="16"/>
    </row>
    <row r="228" ht="15.75" customHeight="1">
      <c r="A228" s="10"/>
      <c r="B228" s="10"/>
      <c r="C228" s="10"/>
      <c r="D228" s="10"/>
      <c r="E228" s="10"/>
      <c r="F228" s="10"/>
      <c r="G228" s="16"/>
      <c r="H228" s="16"/>
    </row>
    <row r="229" ht="15.75" customHeight="1">
      <c r="A229" s="10"/>
      <c r="B229" s="10"/>
      <c r="C229" s="10"/>
      <c r="D229" s="10"/>
      <c r="E229" s="10"/>
      <c r="F229" s="10"/>
      <c r="G229" s="16"/>
      <c r="H229" s="16"/>
    </row>
    <row r="230" ht="15.75" customHeight="1">
      <c r="A230" s="10"/>
      <c r="B230" s="10"/>
      <c r="C230" s="10"/>
      <c r="D230" s="10"/>
      <c r="E230" s="10"/>
      <c r="F230" s="10"/>
      <c r="G230" s="16"/>
      <c r="H230" s="16"/>
    </row>
    <row r="231" ht="15.75" customHeight="1">
      <c r="A231" s="10"/>
      <c r="B231" s="10"/>
      <c r="C231" s="10"/>
      <c r="D231" s="10"/>
      <c r="E231" s="10"/>
      <c r="F231" s="10"/>
      <c r="G231" s="16"/>
      <c r="H231" s="16"/>
    </row>
    <row r="232" ht="15.75" customHeight="1">
      <c r="A232" s="10"/>
      <c r="B232" s="10"/>
      <c r="C232" s="10"/>
      <c r="D232" s="10"/>
      <c r="E232" s="10"/>
      <c r="F232" s="10"/>
      <c r="G232" s="16"/>
      <c r="H232" s="16"/>
    </row>
    <row r="233" ht="15.75" customHeight="1">
      <c r="A233" s="10"/>
      <c r="B233" s="10"/>
      <c r="C233" s="10"/>
      <c r="D233" s="10"/>
      <c r="E233" s="10"/>
      <c r="F233" s="10"/>
      <c r="G233" s="16"/>
      <c r="H233" s="16"/>
    </row>
    <row r="234" ht="15.75" customHeight="1">
      <c r="A234" s="10"/>
      <c r="B234" s="10"/>
      <c r="C234" s="10"/>
      <c r="D234" s="10"/>
      <c r="E234" s="10"/>
      <c r="F234" s="10"/>
      <c r="G234" s="16"/>
      <c r="H234" s="16"/>
    </row>
    <row r="235" ht="15.75" customHeight="1">
      <c r="A235" s="10"/>
      <c r="B235" s="10"/>
      <c r="C235" s="10"/>
      <c r="D235" s="10"/>
      <c r="E235" s="10"/>
      <c r="F235" s="10"/>
      <c r="G235" s="16"/>
      <c r="H235" s="16"/>
    </row>
    <row r="236" ht="15.75" customHeight="1">
      <c r="A236" s="10"/>
      <c r="B236" s="10"/>
      <c r="C236" s="10"/>
      <c r="D236" s="10"/>
      <c r="E236" s="10"/>
      <c r="F236" s="10"/>
      <c r="G236" s="16"/>
      <c r="H236" s="16"/>
    </row>
    <row r="237" ht="15.75" customHeight="1">
      <c r="A237" s="10"/>
      <c r="B237" s="10"/>
      <c r="C237" s="10"/>
      <c r="D237" s="10"/>
      <c r="E237" s="10"/>
      <c r="F237" s="10"/>
      <c r="G237" s="16"/>
      <c r="H237" s="16"/>
    </row>
    <row r="238" ht="15.75" customHeight="1">
      <c r="A238" s="10"/>
      <c r="B238" s="10"/>
      <c r="C238" s="10"/>
      <c r="D238" s="10"/>
      <c r="E238" s="10"/>
      <c r="F238" s="10"/>
      <c r="G238" s="16"/>
      <c r="H238" s="16"/>
    </row>
    <row r="239" ht="15.75" customHeight="1">
      <c r="A239" s="10"/>
      <c r="B239" s="10"/>
      <c r="C239" s="10"/>
      <c r="D239" s="10"/>
      <c r="E239" s="10"/>
      <c r="F239" s="10"/>
      <c r="G239" s="16"/>
      <c r="H239" s="16"/>
    </row>
    <row r="240" ht="15.75" customHeight="1">
      <c r="A240" s="10"/>
      <c r="B240" s="10"/>
      <c r="C240" s="10"/>
      <c r="D240" s="10"/>
      <c r="E240" s="10"/>
      <c r="F240" s="10"/>
      <c r="G240" s="16"/>
      <c r="H240" s="16"/>
    </row>
    <row r="241" ht="15.75" customHeight="1">
      <c r="A241" s="10"/>
      <c r="B241" s="10"/>
      <c r="C241" s="10"/>
      <c r="D241" s="10"/>
      <c r="E241" s="10"/>
      <c r="F241" s="10"/>
      <c r="G241" s="16"/>
      <c r="H241" s="16"/>
    </row>
    <row r="242" ht="15.75" customHeight="1">
      <c r="A242" s="10"/>
      <c r="B242" s="10"/>
      <c r="C242" s="10"/>
      <c r="D242" s="10"/>
      <c r="E242" s="10"/>
      <c r="F242" s="10"/>
      <c r="G242" s="16"/>
      <c r="H242" s="16"/>
    </row>
    <row r="243" ht="15.75" customHeight="1">
      <c r="A243" s="10"/>
      <c r="B243" s="10"/>
      <c r="C243" s="10"/>
      <c r="D243" s="10"/>
      <c r="E243" s="10"/>
      <c r="F243" s="10"/>
      <c r="G243" s="16"/>
      <c r="H243" s="16"/>
    </row>
    <row r="244" ht="15.75" customHeight="1">
      <c r="A244" s="10"/>
      <c r="B244" s="10"/>
      <c r="C244" s="10"/>
      <c r="D244" s="10"/>
      <c r="E244" s="10"/>
      <c r="F244" s="10"/>
      <c r="G244" s="16"/>
      <c r="H244" s="16"/>
    </row>
    <row r="245" ht="15.75" customHeight="1">
      <c r="A245" s="10"/>
      <c r="B245" s="10"/>
      <c r="C245" s="10"/>
      <c r="D245" s="10"/>
      <c r="E245" s="10"/>
      <c r="F245" s="10"/>
      <c r="G245" s="16"/>
      <c r="H245" s="16"/>
    </row>
    <row r="246" ht="15.75" customHeight="1">
      <c r="A246" s="10"/>
      <c r="B246" s="10"/>
      <c r="C246" s="10"/>
      <c r="D246" s="10"/>
      <c r="E246" s="10"/>
      <c r="F246" s="10"/>
      <c r="G246" s="16"/>
      <c r="H246" s="16"/>
    </row>
    <row r="247" ht="15.75" customHeight="1">
      <c r="A247" s="10"/>
      <c r="B247" s="10"/>
      <c r="C247" s="10"/>
      <c r="D247" s="10"/>
      <c r="E247" s="10"/>
      <c r="F247" s="10"/>
      <c r="G247" s="16"/>
      <c r="H247" s="16"/>
    </row>
    <row r="248" ht="15.75" customHeight="1">
      <c r="A248" s="10"/>
      <c r="B248" s="10"/>
      <c r="C248" s="10"/>
      <c r="D248" s="10"/>
      <c r="E248" s="10"/>
      <c r="F248" s="10"/>
      <c r="G248" s="16"/>
      <c r="H248" s="16"/>
    </row>
    <row r="249" ht="15.75" customHeight="1">
      <c r="A249" s="10"/>
      <c r="B249" s="10"/>
      <c r="C249" s="10"/>
      <c r="D249" s="10"/>
      <c r="E249" s="10"/>
      <c r="F249" s="10"/>
      <c r="G249" s="16"/>
      <c r="H249" s="16"/>
    </row>
    <row r="250" ht="15.75" customHeight="1">
      <c r="A250" s="10"/>
      <c r="B250" s="10"/>
      <c r="C250" s="10"/>
      <c r="D250" s="10"/>
      <c r="E250" s="10"/>
      <c r="F250" s="10"/>
      <c r="G250" s="16"/>
      <c r="H250" s="16"/>
    </row>
    <row r="251" ht="15.75" customHeight="1">
      <c r="A251" s="10"/>
      <c r="B251" s="10"/>
      <c r="C251" s="10"/>
      <c r="D251" s="10"/>
      <c r="E251" s="10"/>
      <c r="F251" s="10"/>
      <c r="G251" s="16"/>
      <c r="H251" s="16"/>
    </row>
    <row r="252" ht="15.75" customHeight="1">
      <c r="A252" s="10"/>
      <c r="B252" s="10"/>
      <c r="C252" s="10"/>
      <c r="D252" s="10"/>
      <c r="E252" s="10"/>
      <c r="F252" s="10"/>
      <c r="G252" s="16"/>
      <c r="H252" s="16"/>
    </row>
    <row r="253" ht="15.75" customHeight="1">
      <c r="A253" s="10"/>
      <c r="B253" s="10"/>
      <c r="C253" s="10"/>
      <c r="D253" s="10"/>
      <c r="E253" s="10"/>
      <c r="F253" s="10"/>
      <c r="G253" s="16"/>
      <c r="H253" s="16"/>
    </row>
    <row r="254" ht="15.75" customHeight="1">
      <c r="A254" s="10"/>
      <c r="B254" s="10"/>
      <c r="C254" s="10"/>
      <c r="D254" s="10"/>
      <c r="E254" s="10"/>
      <c r="F254" s="10"/>
      <c r="G254" s="16"/>
      <c r="H254" s="16"/>
    </row>
    <row r="255" ht="15.75" customHeight="1">
      <c r="A255" s="10"/>
      <c r="B255" s="10"/>
      <c r="C255" s="10"/>
      <c r="D255" s="10"/>
      <c r="E255" s="10"/>
      <c r="F255" s="10"/>
      <c r="G255" s="16"/>
      <c r="H255" s="16"/>
    </row>
    <row r="256" ht="15.75" customHeight="1">
      <c r="A256" s="10"/>
      <c r="B256" s="10"/>
      <c r="C256" s="10"/>
      <c r="D256" s="10"/>
      <c r="E256" s="10"/>
      <c r="F256" s="10"/>
      <c r="G256" s="16"/>
      <c r="H256" s="16"/>
    </row>
    <row r="257" ht="15.75" customHeight="1">
      <c r="A257" s="10"/>
      <c r="B257" s="10"/>
      <c r="C257" s="10"/>
      <c r="D257" s="10"/>
      <c r="E257" s="10"/>
      <c r="F257" s="10"/>
      <c r="G257" s="16"/>
      <c r="H257" s="16"/>
    </row>
    <row r="258" ht="15.75" customHeight="1">
      <c r="A258" s="10"/>
      <c r="B258" s="10"/>
      <c r="C258" s="10"/>
      <c r="D258" s="10"/>
      <c r="E258" s="10"/>
      <c r="F258" s="10"/>
      <c r="G258" s="16"/>
      <c r="H258" s="16"/>
    </row>
    <row r="259" ht="15.75" customHeight="1">
      <c r="A259" s="10"/>
      <c r="B259" s="10"/>
      <c r="C259" s="10"/>
      <c r="D259" s="10"/>
      <c r="E259" s="10"/>
      <c r="F259" s="10"/>
      <c r="G259" s="16"/>
      <c r="H259" s="16"/>
    </row>
    <row r="260" ht="15.75" customHeight="1">
      <c r="A260" s="10"/>
      <c r="B260" s="10"/>
      <c r="C260" s="10"/>
      <c r="D260" s="10"/>
      <c r="E260" s="10"/>
      <c r="F260" s="10"/>
      <c r="G260" s="16"/>
      <c r="H260" s="16"/>
    </row>
    <row r="261" ht="15.75" customHeight="1">
      <c r="C261" s="16"/>
      <c r="D261" s="16"/>
      <c r="E261" s="16"/>
      <c r="F261" s="16"/>
      <c r="G261" s="16"/>
      <c r="H261" s="16"/>
    </row>
    <row r="262" ht="15.75" customHeight="1">
      <c r="C262" s="16"/>
      <c r="D262" s="16"/>
      <c r="E262" s="16"/>
      <c r="F262" s="16"/>
      <c r="G262" s="16"/>
      <c r="H262" s="16"/>
    </row>
    <row r="263" ht="15.75" customHeight="1">
      <c r="C263" s="16"/>
      <c r="D263" s="16"/>
      <c r="E263" s="16"/>
      <c r="F263" s="16"/>
      <c r="G263" s="16"/>
      <c r="H263" s="16"/>
    </row>
    <row r="264" ht="15.75" customHeight="1">
      <c r="C264" s="16"/>
      <c r="D264" s="16"/>
      <c r="E264" s="16"/>
      <c r="F264" s="16"/>
      <c r="G264" s="16"/>
      <c r="H264" s="16"/>
    </row>
    <row r="265" ht="15.75" customHeight="1">
      <c r="C265" s="16"/>
      <c r="D265" s="16"/>
      <c r="E265" s="16"/>
      <c r="F265" s="16"/>
      <c r="G265" s="16"/>
      <c r="H265" s="16"/>
    </row>
    <row r="266" ht="15.75" customHeight="1">
      <c r="C266" s="16"/>
      <c r="D266" s="16"/>
      <c r="E266" s="16"/>
      <c r="F266" s="16"/>
      <c r="G266" s="16"/>
      <c r="H266" s="16"/>
    </row>
    <row r="267" ht="15.75" customHeight="1">
      <c r="C267" s="16"/>
      <c r="D267" s="16"/>
      <c r="E267" s="16"/>
      <c r="F267" s="16"/>
      <c r="G267" s="16"/>
      <c r="H267" s="16"/>
    </row>
    <row r="268" ht="15.75" customHeight="1">
      <c r="C268" s="16"/>
      <c r="D268" s="16"/>
      <c r="E268" s="16"/>
      <c r="F268" s="16"/>
      <c r="G268" s="16"/>
      <c r="H268" s="16"/>
    </row>
    <row r="269" ht="15.75" customHeight="1">
      <c r="C269" s="16"/>
      <c r="D269" s="16"/>
      <c r="E269" s="16"/>
      <c r="F269" s="16"/>
      <c r="G269" s="16"/>
      <c r="H269" s="16"/>
    </row>
    <row r="270" ht="15.75" customHeight="1">
      <c r="C270" s="16"/>
      <c r="D270" s="16"/>
      <c r="E270" s="16"/>
      <c r="F270" s="16"/>
      <c r="G270" s="16"/>
      <c r="H270" s="16"/>
    </row>
    <row r="271" ht="15.75" customHeight="1">
      <c r="C271" s="16"/>
      <c r="D271" s="16"/>
      <c r="E271" s="16"/>
      <c r="F271" s="16"/>
      <c r="G271" s="16"/>
      <c r="H271" s="16"/>
    </row>
    <row r="272" ht="15.75" customHeight="1">
      <c r="C272" s="16"/>
      <c r="D272" s="16"/>
      <c r="E272" s="16"/>
      <c r="F272" s="16"/>
      <c r="G272" s="16"/>
      <c r="H272" s="16"/>
    </row>
    <row r="273" ht="15.75" customHeight="1">
      <c r="C273" s="16"/>
      <c r="D273" s="16"/>
      <c r="E273" s="16"/>
      <c r="F273" s="16"/>
      <c r="G273" s="16"/>
      <c r="H273" s="16"/>
    </row>
    <row r="274" ht="15.75" customHeight="1">
      <c r="C274" s="16"/>
      <c r="D274" s="16"/>
      <c r="E274" s="16"/>
      <c r="F274" s="16"/>
      <c r="G274" s="16"/>
      <c r="H274" s="16"/>
    </row>
    <row r="275" ht="15.75" customHeight="1">
      <c r="C275" s="16"/>
      <c r="D275" s="16"/>
      <c r="E275" s="16"/>
      <c r="F275" s="16"/>
      <c r="G275" s="16"/>
      <c r="H275" s="16"/>
    </row>
    <row r="276" ht="15.75" customHeight="1">
      <c r="C276" s="16"/>
      <c r="D276" s="16"/>
      <c r="E276" s="16"/>
      <c r="F276" s="16"/>
      <c r="G276" s="16"/>
      <c r="H276" s="16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