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Data" sheetId="1" state="visible" r:id="rId2"/>
    <sheet name="Excluded Data" sheetId="2" state="visible" r:id="rId3"/>
    <sheet name="scratch space" sheetId="3" state="visible" r:id="rId4"/>
    <sheet name="unknowns" sheetId="4" state="visible" r:id="rId5"/>
    <sheet name="UCVA #1" sheetId="5" state="visible" r:id="rId6"/>
    <sheet name="Sheet2" sheetId="6" state="visible" r:id="rId7"/>
  </sheets>
  <definedNames>
    <definedName function="false" hidden="false" name="BCVA_12" vbProcedure="false">Data!$X:$X</definedName>
    <definedName function="false" hidden="false" name="BCVA_6" vbProcedure="false">Data!#REF!</definedName>
    <definedName function="false" hidden="false" name="BCVA_PREOP" vbProcedure="false">Data!$J:$J</definedName>
    <definedName function="false" hidden="false" name="CYL_LAST" vbProcedure="false">Data!$AR:$AR</definedName>
    <definedName function="false" hidden="false" name="CYL_PREOP" vbProcedure="false">Data!$H:$H</definedName>
    <definedName function="false" hidden="false" name="FOLLOWUP_MONTHS" vbProcedure="false">Data!#REF!</definedName>
    <definedName function="false" hidden="false" name="FU_6_AND_12" vbProcedure="false">Data!#REF!</definedName>
    <definedName function="false" hidden="false" name="K1_12" vbProcedure="false">Data!$AD:$AD</definedName>
    <definedName function="false" hidden="false" name="LAST_CDVA" vbProcedure="false">Data!$AT:$AT</definedName>
    <definedName function="false" hidden="false" name="LAST_CHANGE_CDVA" vbProcedure="false">Data!$AQ:$AQ</definedName>
    <definedName function="false" hidden="false" name="LAST_SE_ERROR" vbProcedure="false">Data!$AM:$AM</definedName>
    <definedName function="false" hidden="false" name="LAST_UDVA_DIST" vbProcedure="false">Data!#REF!</definedName>
    <definedName function="false" hidden="false" name="MISSING_PENT_12" vbProcedure="false">Data!#REF!</definedName>
    <definedName function="false" hidden="false" name="MISSING_PENT_6" vbProcedure="false">Data!#REF!</definedName>
    <definedName function="false" hidden="false" name="PREOP" vbProcedure="false">Data!$F:$F</definedName>
    <definedName function="false" hidden="false" name="PREOP_BCVA" vbProcedure="false">Data!$J:$J</definedName>
    <definedName function="false" hidden="false" name="PREOP_CDVA_IF_LAST_KNOWN" vbProcedure="false">Data!$AU:$AU</definedName>
    <definedName function="false" hidden="false" name="PREOP_PENTACAM_RV" vbProcedure="false">Data!$AW:$AW</definedName>
    <definedName function="false" hidden="false" name="REF_TARGET" vbProcedure="false">Data!$C:$C</definedName>
    <definedName function="false" hidden="false" name="REF_TARGET_IF_SE_KNOWN" vbProcedure="false">Data!$AP:$AP</definedName>
    <definedName function="false" hidden="false" name="SE_12" vbProcedure="false">Data!$AH:$AH</definedName>
    <definedName function="false" hidden="false" name="SE_12_IF_6_12" vbProcedure="false">Data!#REF!</definedName>
    <definedName function="false" hidden="false" name="SE_6" vbProcedure="false">Data!#REF!</definedName>
    <definedName function="false" hidden="false" name="SE_6_IF_6_12" vbProcedure="false">Data!#REF!</definedName>
    <definedName function="false" hidden="false" name="SE_ERROR_12" vbProcedure="false">Data!$AI:$AI</definedName>
    <definedName function="false" hidden="false" name="SE_LAST_" vbProcedure="false">Data!$AL:$AL</definedName>
    <definedName function="false" hidden="false" name="SE_PREOP" vbProcedure="false">Data!$AK:$AK</definedName>
    <definedName function="false" hidden="false" name="SE_preop_IF_6_12" vbProcedure="false">Data!#REF!</definedName>
    <definedName function="false" hidden="false" name="SK" vbProcedure="false">Data!#REF!</definedName>
    <definedName function="false" hidden="false" name="SPH_12" vbProcedure="false">Data!$U:$U</definedName>
    <definedName function="false" hidden="false" name="SPH_6" vbProcedure="false">Data!#REF!</definedName>
    <definedName function="false" hidden="false" name="SPH_PREOP" vbProcedure="false">Data!$G:$G</definedName>
    <definedName function="false" hidden="false" name="UDVA_12" vbProcedure="false">Data!#REF!</definedName>
    <definedName function="false" hidden="false" name="UDVA_6" vbProcedure="false">Data!#REF!</definedName>
    <definedName function="false" hidden="false" localSheetId="0" name="Z_54C114DD_C157_4E30_91DC_9B94C55E8054_.wvu.Cols" vbProcedure="false">Data!#REF!,Data!$F:$F</definedName>
    <definedName function="false" hidden="false" localSheetId="0" name="Z_9D4EC4DC_E305_42C0_86D3_802895C39393_.wvu.Cols" vbProcedure="false">Data!$AN:$AO,Data!#REF!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<sst xmlns="http://schemas.openxmlformats.org/spreadsheetml/2006/main" count="661" uniqueCount="188">
  <si>
    <t>Date of surgery</t>
  </si>
  <si>
    <t>Documented Target Refraction</t>
  </si>
  <si>
    <t>Holladay II Target chosen</t>
  </si>
  <si>
    <t>IOL Model</t>
  </si>
  <si>
    <t>IOL Power</t>
  </si>
  <si>
    <t>Preop Date</t>
  </si>
  <si>
    <t>presph</t>
  </si>
  <si>
    <t>precyl</t>
  </si>
  <si>
    <t>M axis</t>
  </si>
  <si>
    <t>PreBCVA</t>
  </si>
  <si>
    <t>preiop</t>
  </si>
  <si>
    <t>prepachy</t>
  </si>
  <si>
    <t>Axial Length</t>
  </si>
  <si>
    <t>Hor W-t-W</t>
  </si>
  <si>
    <t>Phakic Lens Thickness</t>
  </si>
  <si>
    <t>Phakic Anterior Chamber Depth</t>
  </si>
  <si>
    <t>K1</t>
  </si>
  <si>
    <t>K1a</t>
  </si>
  <si>
    <t>K2</t>
  </si>
  <si>
    <t>K2a</t>
  </si>
  <si>
    <t>12 mo M sph</t>
  </si>
  <si>
    <t>M cyl</t>
  </si>
  <si>
    <t>BCVA 12mo</t>
  </si>
  <si>
    <t>IOP</t>
  </si>
  <si>
    <t>Pachy 1 year</t>
  </si>
  <si>
    <t>ECC1 year</t>
  </si>
  <si>
    <t>Anterior Chamber Depth</t>
  </si>
  <si>
    <t>Calc Achieved SE 12</t>
  </si>
  <si>
    <t>Calc SE Error 12</t>
  </si>
  <si>
    <t>Calc Change in Pachy _Preop to 12</t>
  </si>
  <si>
    <t>Calc Preop SE</t>
  </si>
  <si>
    <t>Calc Last  SE</t>
  </si>
  <si>
    <t>Calc Last SE Error</t>
  </si>
  <si>
    <t>Calc Last Change in Pachy </t>
  </si>
  <si>
    <t>Calc Change in AL</t>
  </si>
  <si>
    <t>Calc Target Refraction if SE Error known</t>
  </si>
  <si>
    <t>Calc Change in Last CDVA</t>
  </si>
  <si>
    <t>Calc Last Cyl</t>
  </si>
  <si>
    <t>Calc Change in Cyl</t>
  </si>
  <si>
    <t>Calc Last CDVA</t>
  </si>
  <si>
    <t>Calc Preop CDVA if Last CDVA Known</t>
  </si>
  <si>
    <t>Preop Rh:</t>
  </si>
  <si>
    <t>Preop Rv:</t>
  </si>
  <si>
    <t>Preop Axis _flat:</t>
  </si>
  <si>
    <t>Preop Astig:</t>
  </si>
  <si>
    <t>Preop Ecc:</t>
  </si>
  <si>
    <t>Preop EccSph:</t>
  </si>
  <si>
    <t>Preop C.Height_Endo:</t>
  </si>
  <si>
    <t>Preop C.Height_Epi:</t>
  </si>
  <si>
    <t>Preop Pachy Apex:</t>
  </si>
  <si>
    <t>Preop Pachy Pupil:</t>
  </si>
  <si>
    <t>Preop Pachy Sup:</t>
  </si>
  <si>
    <t>Preop Pachy Inf:</t>
  </si>
  <si>
    <t>Preop Pachy Nas:</t>
  </si>
  <si>
    <t>Preop Pachy Tem:</t>
  </si>
  <si>
    <t>Preop Pachy Min:</t>
  </si>
  <si>
    <t>Preop PachyMinX:</t>
  </si>
  <si>
    <t>Preop PachyMinY:</t>
  </si>
  <si>
    <t>Preop Sag3mm:</t>
  </si>
  <si>
    <t>Preop Sag5mm:</t>
  </si>
  <si>
    <t>Preop Sag7mm:</t>
  </si>
  <si>
    <t>Preop Sag9mm:</t>
  </si>
  <si>
    <t>Preop Sag11mm:</t>
  </si>
  <si>
    <t>Preop Sag13mm:</t>
  </si>
  <si>
    <t>Preop Sag15mm:</t>
  </si>
  <si>
    <t>Preop KPD:</t>
  </si>
  <si>
    <t>Preop Post Sag3mm:</t>
  </si>
  <si>
    <t>Preop Post Sag5mm:</t>
  </si>
  <si>
    <t>Preop Post Sag7mm:</t>
  </si>
  <si>
    <t>Preop Post Sag9mm:</t>
  </si>
  <si>
    <t>Preop Post Sag11mm:</t>
  </si>
  <si>
    <t>Preop Post Sag13mm:</t>
  </si>
  <si>
    <t>Preop Post Sag15mm:</t>
  </si>
  <si>
    <t>Preop Post KPD:</t>
  </si>
  <si>
    <t>Preop K1 F _D:</t>
  </si>
  <si>
    <t>Preop K2 F _D:</t>
  </si>
  <si>
    <t>Preop Km F _mm:</t>
  </si>
  <si>
    <t>Preop Axis F _flat:</t>
  </si>
  <si>
    <t>Preop Astig F _D:</t>
  </si>
  <si>
    <t>Preop K1 B _D:</t>
  </si>
  <si>
    <t>Preop K2 B _D:</t>
  </si>
  <si>
    <t>Preop Km B _mm:</t>
  </si>
  <si>
    <t>Preop Axis B _flat:</t>
  </si>
  <si>
    <t>Preop Astig B _D:</t>
  </si>
  <si>
    <t>Preop C.Vol D 3mm:</t>
  </si>
  <si>
    <t>Preop C.Vol D 5mm:</t>
  </si>
  <si>
    <t>Preop C.Vol D 7mm:</t>
  </si>
  <si>
    <t>Preop C.Vol D 10mm:</t>
  </si>
  <si>
    <t>Preop ISV _Index Surface Variance</t>
  </si>
  <si>
    <t>SOFTEC HD</t>
  </si>
  <si>
    <t>?</t>
  </si>
  <si>
    <t>Not taken</t>
  </si>
  <si>
    <t>SN6AT5</t>
  </si>
  <si>
    <t>SN6AT6</t>
  </si>
  <si>
    <t>SN6AT4</t>
  </si>
  <si>
    <t>Not Taken</t>
  </si>
  <si>
    <t>First Name</t>
  </si>
  <si>
    <t>Last Name</t>
  </si>
  <si>
    <t>Eye</t>
  </si>
  <si>
    <t>Age</t>
  </si>
  <si>
    <t>DOB</t>
  </si>
  <si>
    <t>Race</t>
  </si>
  <si>
    <t>Sex</t>
  </si>
  <si>
    <t>MI #</t>
  </si>
  <si>
    <t>Preop</t>
  </si>
  <si>
    <t>Comments</t>
  </si>
  <si>
    <t>6mo-8</t>
  </si>
  <si>
    <t>uncorrected va (udva) 6</t>
  </si>
  <si>
    <t>sph6</t>
  </si>
  <si>
    <t>cyl6</t>
  </si>
  <si>
    <t>bcva6</t>
  </si>
  <si>
    <t>iop6</t>
  </si>
  <si>
    <t>pachy6</t>
  </si>
  <si>
    <t>ecd6</t>
  </si>
  <si>
    <t>[Calc] Achieved SE 6</t>
  </si>
  <si>
    <t>[Calc] SE Error</t>
  </si>
  <si>
    <t>9-14 mos</t>
  </si>
  <si>
    <t>uncorrected va (udva) 12</t>
  </si>
  <si>
    <t>ECD 1 year</t>
  </si>
  <si>
    <t>[Calc] Achieved SE 12</t>
  </si>
  <si>
    <t>[Calc] Followup @ 6 or 12</t>
  </si>
  <si>
    <t>[Calc] Length of Followup (days)</t>
  </si>
  <si>
    <t>[Calc] Length of followup (months)</t>
  </si>
  <si>
    <t>[Calc] Difference 6 mo to 1 year Achieved SE</t>
  </si>
  <si>
    <t>[Calc] 6 month avg K - preop avg K</t>
  </si>
  <si>
    <t>[Calc] 12 month avg K - preop avg K</t>
  </si>
  <si>
    <t>[Calc] Last Achieved SE</t>
  </si>
  <si>
    <t>Bonnie</t>
  </si>
  <si>
    <t>Barnes</t>
  </si>
  <si>
    <t>OS</t>
  </si>
  <si>
    <t>W</t>
  </si>
  <si>
    <t>F</t>
  </si>
  <si>
    <t>EXCLUDE: KCN</t>
  </si>
  <si>
    <t>Suzanna</t>
  </si>
  <si>
    <t>Jamison</t>
  </si>
  <si>
    <t>OD</t>
  </si>
  <si>
    <t>EXCLUDE; PRIOR REFRACTIVE SURGERY</t>
  </si>
  <si>
    <t>Antionette</t>
  </si>
  <si>
    <t>Alexander </t>
  </si>
  <si>
    <t>EXCLUDE: LASIK</t>
  </si>
  <si>
    <t>missed</t>
  </si>
  <si>
    <t>Vincent</t>
  </si>
  <si>
    <t>Eubanks</t>
  </si>
  <si>
    <t>M</t>
  </si>
  <si>
    <t>s/p LASIK OU</t>
  </si>
  <si>
    <t>no appt</t>
  </si>
  <si>
    <t>Julie</t>
  </si>
  <si>
    <t>Soules</t>
  </si>
  <si>
    <t>EXCLUDE: post-LASIK ectasia</t>
  </si>
  <si>
    <t>Barry</t>
  </si>
  <si>
    <t>Leming</t>
  </si>
  <si>
    <t>EXCLUDE: prior phakic IOL** PBK (phakic IOL 2012, removal OS 2010) -- EXCLUDE?</t>
  </si>
  <si>
    <t>David</t>
  </si>
  <si>
    <t>Andrews</t>
  </si>
  <si>
    <t>Antoinette</t>
  </si>
  <si>
    <t>not taken</t>
  </si>
  <si>
    <t>last pachy prior to sx 5 months earlier</t>
  </si>
  <si>
    <t>Nicole</t>
  </si>
  <si>
    <t>Day </t>
  </si>
  <si>
    <t>*atypical fuch's - onset in 20s*</t>
  </si>
  <si>
    <t>? As of 2/6/14</t>
  </si>
  <si>
    <t>Dorothy</t>
  </si>
  <si>
    <t>Krueger</t>
  </si>
  <si>
    <t>[Calc] Error in SE (last achieved vs target)</t>
  </si>
  <si>
    <t>posterior curvature</t>
  </si>
  <si>
    <t>?SK</t>
  </si>
  <si>
    <t>ELP - stnd ce/iol values</t>
  </si>
  <si>
    <t>dry eye measures -- q value from pentacam?</t>
  </si>
  <si>
    <t>could look at CorneaDens.CSV for dens avg</t>
  </si>
  <si>
    <t>Convert snellen to logmar</t>
  </si>
  <si>
    <t>"-LOG(20/snellen_acuity)"</t>
  </si>
  <si>
    <t>Convert logmar to snellen</t>
  </si>
  <si>
    <t>"20/10^(-logMar)</t>
  </si>
  <si>
    <t>Lines of acuity difference</t>
  </si>
  <si>
    <t>"-LOG(20/snellen_acuity_1) - -LOG(20/snellen_acuity_2)"</t>
  </si>
  <si>
    <t>Not blank in COUNTIF</t>
  </si>
  <si>
    <t>""&lt;&gt;"&amp;"*""</t>
  </si>
  <si>
    <t>Uncorrected Visual Acuity</t>
  </si>
  <si>
    <t>9-14 mos (?=no appt)</t>
  </si>
  <si>
    <t>25 -1</t>
  </si>
  <si>
    <t>30 -1</t>
  </si>
  <si>
    <t>20 -1</t>
  </si>
  <si>
    <t>40 -2</t>
  </si>
  <si>
    <t>40 -1</t>
  </si>
  <si>
    <t>100 +1</t>
  </si>
  <si>
    <t>30 -2</t>
  </si>
  <si>
    <t>50 -2</t>
  </si>
  <si>
    <t>40 +2</t>
  </si>
</sst>
</file>

<file path=xl/styles.xml><?xml version="1.0" encoding="utf-8"?>
<styleSheet xmlns="http://schemas.openxmlformats.org/spreadsheetml/2006/main">
  <numFmts count="9">
    <numFmt formatCode="GENERAL" numFmtId="164"/>
    <numFmt formatCode="0%" numFmtId="165"/>
    <numFmt formatCode="\+#0.00;\-#0.00;0;@" numFmtId="166"/>
    <numFmt formatCode="M/D/YYYY" numFmtId="167"/>
    <numFmt formatCode="000" numFmtId="168"/>
    <numFmt formatCode="0" numFmtId="169"/>
    <numFmt formatCode="0.00" numFmtId="170"/>
    <numFmt formatCode="0.0" numFmtId="171"/>
    <numFmt formatCode="GENERAL" numFmtId="172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sz val="10"/>
      <color rgb="FF800080"/>
      <name val="Arial"/>
      <family val="2"/>
      <charset val="1"/>
    </font>
    <font>
      <sz val="10"/>
      <color rgb="FF7030A0"/>
      <name val="Arial"/>
      <family val="2"/>
      <charset val="1"/>
    </font>
    <font>
      <sz val="10"/>
      <color rgb="FF000000"/>
      <name val="Calibri"/>
      <family val="2"/>
    </font>
    <font>
      <sz val="10"/>
      <color rgb="FF00000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D99694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DBEEF4"/>
      </patternFill>
    </fill>
    <fill>
      <patternFill patternType="solid">
        <fgColor rgb="FFFFCC99"/>
        <bgColor rgb="FFFFC7CE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D99694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C0006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878787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EBF1DE"/>
      </patternFill>
    </fill>
    <fill>
      <patternFill patternType="solid">
        <fgColor rgb="FFD99694"/>
        <bgColor rgb="FFFF8080"/>
      </patternFill>
    </fill>
    <fill>
      <patternFill patternType="solid">
        <fgColor rgb="FFDBEEF4"/>
        <bgColor rgb="FFDCE6F2"/>
      </patternFill>
    </fill>
    <fill>
      <patternFill patternType="solid">
        <fgColor rgb="FFFFFFFF"/>
        <bgColor rgb="FFFFFFCC"/>
      </patternFill>
    </fill>
  </fills>
  <borders count="34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/>
      <right/>
      <top/>
      <bottom style="thick">
        <color rgb="FF333399"/>
      </bottom>
      <diagonal/>
    </border>
    <border diagonalDown="false" diagonalUp="false">
      <left/>
      <right/>
      <top/>
      <bottom style="thick">
        <color rgb="FFC0C0C0"/>
      </bottom>
      <diagonal/>
    </border>
    <border diagonalDown="false" diagonalUp="false">
      <left/>
      <right/>
      <top/>
      <bottom style="medium">
        <color rgb="FF0066CC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3399"/>
      </top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dashed"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dashed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/>
      <top style="thin"/>
      <bottom style="medium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 style="dashed"/>
      <top style="thin"/>
      <bottom style="medium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medium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dashed"/>
      <top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false" diagonalUp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Down="false" diagonalUp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Down="false" diagonalUp="false">
      <left/>
      <right style="medium">
        <color rgb="FFCCCCCC"/>
      </right>
      <top/>
      <bottom style="medium">
        <color rgb="FFCCCCCC"/>
      </bottom>
      <diagonal/>
    </border>
  </borders>
  <cellStyleXfs count="6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4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5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6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7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8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4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9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1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1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11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0" fontId="12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0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7" fontId="1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2" fontId="1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2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6" fillId="20" fontId="1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20" numFmtId="164">
      <alignment horizontal="general" indent="0" shrinkToFit="false" textRotation="0" vertical="bottom" wrapText="false"/>
      <protection hidden="false" locked="true"/>
    </xf>
  </cellStyleXfs>
  <cellXfs count="15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24" fontId="22" numFmtId="167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69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8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69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9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6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1" numFmtId="169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1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2" fillId="0" fontId="19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8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24" fontId="0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9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7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8" fillId="24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25" fontId="0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2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25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2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0" fillId="2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2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25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25" fontId="0" numFmtId="169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2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5" fillId="2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3" fillId="2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4" fillId="25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8" fillId="2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24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24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2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6" fillId="24" fontId="0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9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19" fillId="0" fontId="0" numFmtId="169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3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3" fillId="0" fontId="0" numFmtId="166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3" fillId="24" fontId="0" numFmtId="167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8" fillId="0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26" fontId="23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1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2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70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3" fontId="21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21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2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69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70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1" fontId="2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1" fontId="21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2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70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14" fontId="21" numFmtId="170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68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1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6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9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9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70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71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0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2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20" fontId="0" numFmtId="169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9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9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4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24" numFmtId="169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8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8" fillId="0" fontId="25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72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14" fontId="22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0" fontId="2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0" fillId="0" fontId="27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1" fillId="0" fontId="27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2" fillId="0" fontId="27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3" fillId="0" fontId="27" numFmtId="167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3" fillId="0" fontId="27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3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0" fillId="0" fontId="27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1" fillId="0" fontId="27" numFmtId="167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1" fillId="0" fontId="0" numFmtId="164" xfId="0">
      <alignment horizontal="general" indent="0" shrinkToFit="false" textRotation="0" vertical="bottom" wrapText="true"/>
      <protection hidden="false" locked="true"/>
    </xf>
  </cellXfs>
  <cellStyles count="5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 2" xfId="20"/>
    <cellStyle builtinId="54" customBuiltin="true" name="20% - Accent2 2" xfId="21"/>
    <cellStyle builtinId="54" customBuiltin="true" name="20% - Accent3 2" xfId="22"/>
    <cellStyle builtinId="54" customBuiltin="true" name="20% - Accent4 2" xfId="23"/>
    <cellStyle builtinId="54" customBuiltin="true" name="20% - Accent5 2" xfId="24"/>
    <cellStyle builtinId="54" customBuiltin="true" name="20% - Accent6 2" xfId="25"/>
    <cellStyle builtinId="54" customBuiltin="true" name="40% - Accent1 2" xfId="26"/>
    <cellStyle builtinId="54" customBuiltin="true" name="40% - Accent2 2" xfId="27"/>
    <cellStyle builtinId="54" customBuiltin="true" name="40% - Accent3 2" xfId="28"/>
    <cellStyle builtinId="54" customBuiltin="true" name="40% - Accent4 2" xfId="29"/>
    <cellStyle builtinId="54" customBuiltin="true" name="40% - Accent5 2" xfId="30"/>
    <cellStyle builtinId="54" customBuiltin="true" name="40% - Accent6 2" xfId="31"/>
    <cellStyle builtinId="54" customBuiltin="true" name="60% - Accent1 2" xfId="32"/>
    <cellStyle builtinId="54" customBuiltin="true" name="60% - Accent2 2" xfId="33"/>
    <cellStyle builtinId="54" customBuiltin="true" name="60% - Accent3 2" xfId="34"/>
    <cellStyle builtinId="54" customBuiltin="true" name="60% - Accent4 2" xfId="35"/>
    <cellStyle builtinId="54" customBuiltin="true" name="60% - Accent5 2" xfId="36"/>
    <cellStyle builtinId="54" customBuiltin="true" name="60% - Accent6 2" xfId="37"/>
    <cellStyle builtinId="54" customBuiltin="true" name="Accent1 2" xfId="38"/>
    <cellStyle builtinId="54" customBuiltin="true" name="Accent2 2" xfId="39"/>
    <cellStyle builtinId="54" customBuiltin="true" name="Accent3 2" xfId="40"/>
    <cellStyle builtinId="54" customBuiltin="true" name="Accent4 2" xfId="41"/>
    <cellStyle builtinId="54" customBuiltin="true" name="Accent5 2" xfId="42"/>
    <cellStyle builtinId="54" customBuiltin="true" name="Accent6 2" xfId="43"/>
    <cellStyle builtinId="54" customBuiltin="true" name="Bad 2" xfId="44"/>
    <cellStyle builtinId="54" customBuiltin="true" name="Calculation 2" xfId="45"/>
    <cellStyle builtinId="54" customBuiltin="true" name="Check Cell 2" xfId="46"/>
    <cellStyle builtinId="54" customBuiltin="true" name="Explanatory Text 2" xfId="47"/>
    <cellStyle builtinId="54" customBuiltin="true" name="Good 2" xfId="48"/>
    <cellStyle builtinId="54" customBuiltin="true" name="Heading 1 2" xfId="49"/>
    <cellStyle builtinId="54" customBuiltin="true" name="Heading 2 2" xfId="50"/>
    <cellStyle builtinId="54" customBuiltin="true" name="Heading 3 2" xfId="51"/>
    <cellStyle builtinId="54" customBuiltin="true" name="Heading 4 2" xfId="52"/>
    <cellStyle builtinId="54" customBuiltin="true" name="Input 2" xfId="53"/>
    <cellStyle builtinId="54" customBuiltin="true" name="Linked Cell 2" xfId="54"/>
    <cellStyle builtinId="54" customBuiltin="true" name="Neutral 2" xfId="55"/>
    <cellStyle builtinId="54" customBuiltin="true" name="Normal 2" xfId="56"/>
    <cellStyle builtinId="54" customBuiltin="true" name="Normal 3" xfId="57"/>
    <cellStyle builtinId="54" customBuiltin="true" name="Note 2" xfId="58"/>
    <cellStyle builtinId="54" customBuiltin="true" name="Output 2" xfId="59"/>
    <cellStyle builtinId="54" customBuiltin="true" name="Percent 2" xfId="60"/>
    <cellStyle builtinId="54" customBuiltin="true" name="Title 2" xfId="61"/>
    <cellStyle builtinId="54" customBuiltin="true" name="Total 2" xfId="62"/>
    <cellStyle builtinId="54" customBuiltin="true" name="Warning Text 2" xfId="63"/>
  </cellStyles>
  <dxfs count="35"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8064A2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8064A2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DCE6F2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DCE6F2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DCE6F2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DCE6F2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FDEADA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EBF1D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8064A2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DCE6F2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FDEADA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EBF1D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8064A2"/>
        </patternFill>
      </fill>
    </dxf>
    <dxf>
      <font>
        <sz val="10"/>
        <color rgb="FF9C0006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DCE6F2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FDEADA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EBF1D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0"/>
        <name val="Arial"/>
        <family val="2"/>
        <charset val="1"/>
      </font>
      <numFmt formatCode="GENERAL" numFmtId="164"/>
      <fill>
        <patternFill>
          <bgColor rgb="FFDCE6F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DEADA"/>
      <rgbColor rgb="FFFF00FF"/>
      <rgbColor rgb="FFDCE6F2"/>
      <rgbColor rgb="FF9C0006"/>
      <rgbColor rgb="FF008000"/>
      <rgbColor rgb="FF000080"/>
      <rgbColor rgb="FFD99694"/>
      <rgbColor rgb="FF800080"/>
      <rgbColor rgb="FF008080"/>
      <rgbColor rgb="FFC0C0C0"/>
      <rgbColor rgb="FF808080"/>
      <rgbColor rgb="FF878787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BF1DE"/>
      <rgbColor rgb="FF00FFFF"/>
      <rgbColor rgb="FF800080"/>
      <rgbColor rgb="FF800000"/>
      <rgbColor rgb="FF008080"/>
      <rgbColor rgb="FF0000FF"/>
      <rgbColor rgb="FF00CCFF"/>
      <rgbColor rgb="FFDBEEF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CCCCC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FFC7C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ize val="4"/>
          </c:marker>
          <c:xVal>
            <c:numRef>
              <c:f>Data!$AM$2:$AM$79</c:f>
              <c:numCache>
                <c:formatCode>General</c:formatCode>
                <c:ptCount val="77"/>
                <c:pt idx="0">
                  <c:v>0.0700000000000001</c:v>
                </c:pt>
                <c:pt idx="1">
                  <c:v/>
                </c:pt>
                <c:pt idx="2">
                  <c:v>0.675</c:v>
                </c:pt>
                <c:pt idx="3">
                  <c:v>0.395</c:v>
                </c:pt>
                <c:pt idx="4">
                  <c:v>0.72</c:v>
                </c:pt>
                <c:pt idx="5">
                  <c:v>0.37</c:v>
                </c:pt>
                <c:pt idx="6">
                  <c:v>1.06</c:v>
                </c:pt>
                <c:pt idx="7">
                  <c:v>-0.16</c:v>
                </c:pt>
                <c:pt idx="8">
                  <c:v>-2.23</c:v>
                </c:pt>
                <c:pt idx="9">
                  <c:v>0.48</c:v>
                </c:pt>
                <c:pt idx="10">
                  <c:v>1.06</c:v>
                </c:pt>
                <c:pt idx="11">
                  <c:v>0.885</c:v>
                </c:pt>
                <c:pt idx="12">
                  <c:v>1.03</c:v>
                </c:pt>
                <c:pt idx="13">
                  <c:v>0.05</c:v>
                </c:pt>
                <c:pt idx="14">
                  <c:v>-0.0649999999999998</c:v>
                </c:pt>
                <c:pt idx="15">
                  <c:v>1.8</c:v>
                </c:pt>
                <c:pt idx="16">
                  <c:v>0.79</c:v>
                </c:pt>
                <c:pt idx="17">
                  <c:v>1.075</c:v>
                </c:pt>
                <c:pt idx="18">
                  <c:v>-0.33</c:v>
                </c:pt>
                <c:pt idx="19">
                  <c:v>1.525</c:v>
                </c:pt>
                <c:pt idx="20">
                  <c:v>2.635</c:v>
                </c:pt>
                <c:pt idx="21">
                  <c:v>0.73</c:v>
                </c:pt>
                <c:pt idx="22">
                  <c:v>-0.0549999999999999</c:v>
                </c:pt>
                <c:pt idx="23">
                  <c:v>-0.02</c:v>
                </c:pt>
                <c:pt idx="24">
                  <c:v>-0.345</c:v>
                </c:pt>
                <c:pt idx="25">
                  <c:v>2.02</c:v>
                </c:pt>
                <c:pt idx="26">
                  <c:v/>
                </c:pt>
                <c:pt idx="27">
                  <c:v>1.23</c:v>
                </c:pt>
                <c:pt idx="28">
                  <c:v>-1.245</c:v>
                </c:pt>
                <c:pt idx="29">
                  <c:v>-0.3</c:v>
                </c:pt>
                <c:pt idx="30">
                  <c:v>1.925</c:v>
                </c:pt>
                <c:pt idx="31">
                  <c:v>-1.74</c:v>
                </c:pt>
                <c:pt idx="32">
                  <c:v>-1.04</c:v>
                </c:pt>
                <c:pt idx="33">
                  <c:v>0.39</c:v>
                </c:pt>
                <c:pt idx="34">
                  <c:v>1.29</c:v>
                </c:pt>
                <c:pt idx="35">
                  <c:v>1.625</c:v>
                </c:pt>
                <c:pt idx="36">
                  <c:v>1.045</c:v>
                </c:pt>
                <c:pt idx="37">
                  <c:v>1.82</c:v>
                </c:pt>
                <c:pt idx="38">
                  <c:v>-2.855</c:v>
                </c:pt>
                <c:pt idx="39">
                  <c:v>-2.44</c:v>
                </c:pt>
                <c:pt idx="40">
                  <c:v>0.975</c:v>
                </c:pt>
                <c:pt idx="41">
                  <c:v>0.025</c:v>
                </c:pt>
                <c:pt idx="42">
                  <c:v>-0.48</c:v>
                </c:pt>
                <c:pt idx="43">
                  <c:v>0.02</c:v>
                </c:pt>
                <c:pt idx="44">
                  <c:v>-0.5</c:v>
                </c:pt>
                <c:pt idx="45">
                  <c:v>1.905</c:v>
                </c:pt>
                <c:pt idx="46">
                  <c:v/>
                </c:pt>
                <c:pt idx="47">
                  <c:v>-0.2</c:v>
                </c:pt>
                <c:pt idx="48">
                  <c:v>1.445</c:v>
                </c:pt>
                <c:pt idx="49">
                  <c:v>0.0700000000000001</c:v>
                </c:pt>
                <c:pt idx="50">
                  <c:v>0.15</c:v>
                </c:pt>
                <c:pt idx="51">
                  <c:v>0.905</c:v>
                </c:pt>
                <c:pt idx="52">
                  <c:v>-2.4</c:v>
                </c:pt>
                <c:pt idx="53">
                  <c:v>0.72</c:v>
                </c:pt>
                <c:pt idx="54">
                  <c:v>1.64</c:v>
                </c:pt>
                <c:pt idx="55">
                  <c:v>-1.99</c:v>
                </c:pt>
                <c:pt idx="56">
                  <c:v>-1.845</c:v>
                </c:pt>
                <c:pt idx="57">
                  <c:v>-2.43</c:v>
                </c:pt>
                <c:pt idx="58">
                  <c:v>1.045</c:v>
                </c:pt>
                <c:pt idx="59">
                  <c:v>0.215</c:v>
                </c:pt>
                <c:pt idx="60">
                  <c:v>0.8</c:v>
                </c:pt>
                <c:pt idx="61">
                  <c:v>-1.915</c:v>
                </c:pt>
                <c:pt idx="62">
                  <c:v>0.69</c:v>
                </c:pt>
                <c:pt idx="63">
                  <c:v>1.305</c:v>
                </c:pt>
                <c:pt idx="64">
                  <c:v>-0.24</c:v>
                </c:pt>
                <c:pt idx="65">
                  <c:v>-1.135</c:v>
                </c:pt>
                <c:pt idx="66">
                  <c:v>-0.035</c:v>
                </c:pt>
                <c:pt idx="67">
                  <c:v>1.08</c:v>
                </c:pt>
                <c:pt idx="68">
                  <c:v>0.58</c:v>
                </c:pt>
                <c:pt idx="69">
                  <c:v>-0.46</c:v>
                </c:pt>
                <c:pt idx="70">
                  <c:v>2.335</c:v>
                </c:pt>
                <c:pt idx="71">
                  <c:v/>
                </c:pt>
                <c:pt idx="72">
                  <c:v>-0.89</c:v>
                </c:pt>
                <c:pt idx="73">
                  <c:v>-0.55</c:v>
                </c:pt>
                <c:pt idx="74">
                  <c:v>1.11</c:v>
                </c:pt>
                <c:pt idx="75">
                  <c:v>0.0600000000000001</c:v>
                </c:pt>
                <c:pt idx="76">
                  <c:v>2.395</c:v>
                </c:pt>
              </c:numCache>
            </c:numRef>
          </c:xVal>
          <c:yVal>
            <c:numRef>
              <c:f>Data!$AN$2:$AN$79</c:f>
              <c:numCache>
                <c:formatCode>General</c:formatCode>
                <c:ptCount val="77"/>
                <c:pt idx="0">
                  <c:v>-66</c:v>
                </c:pt>
                <c:pt idx="1">
                  <c:v>-146</c:v>
                </c:pt>
                <c:pt idx="2">
                  <c:v>-36</c:v>
                </c:pt>
                <c:pt idx="3">
                  <c:v>-129</c:v>
                </c:pt>
                <c:pt idx="4">
                  <c:v>-136</c:v>
                </c:pt>
                <c:pt idx="5">
                  <c:v>-177</c:v>
                </c:pt>
                <c:pt idx="6">
                  <c:v>-150</c:v>
                </c:pt>
                <c:pt idx="7">
                  <c:v>-117</c:v>
                </c:pt>
                <c:pt idx="8">
                  <c:v>-170</c:v>
                </c:pt>
                <c:pt idx="9">
                  <c:v>-16</c:v>
                </c:pt>
                <c:pt idx="10">
                  <c:v/>
                </c:pt>
                <c:pt idx="11">
                  <c:v>-102</c:v>
                </c:pt>
                <c:pt idx="12">
                  <c:v>-35</c:v>
                </c:pt>
                <c:pt idx="13">
                  <c:v>-75</c:v>
                </c:pt>
                <c:pt idx="14">
                  <c:v>-28</c:v>
                </c:pt>
                <c:pt idx="15">
                  <c:v/>
                </c:pt>
                <c:pt idx="16">
                  <c:v>-65</c:v>
                </c:pt>
                <c:pt idx="17">
                  <c:v>-64</c:v>
                </c:pt>
                <c:pt idx="18">
                  <c:v>-130</c:v>
                </c:pt>
                <c:pt idx="19">
                  <c:v>-77</c:v>
                </c:pt>
                <c:pt idx="20">
                  <c:v>-45</c:v>
                </c:pt>
                <c:pt idx="21">
                  <c:v>-118</c:v>
                </c:pt>
                <c:pt idx="22">
                  <c:v>-115</c:v>
                </c:pt>
                <c:pt idx="23">
                  <c:v>-59</c:v>
                </c:pt>
                <c:pt idx="24">
                  <c:v>-25</c:v>
                </c:pt>
                <c:pt idx="25">
                  <c:v>-100</c:v>
                </c:pt>
                <c:pt idx="26">
                  <c:v>-80</c:v>
                </c:pt>
                <c:pt idx="27">
                  <c:v>-112</c:v>
                </c:pt>
                <c:pt idx="28">
                  <c:v>-51</c:v>
                </c:pt>
                <c:pt idx="29">
                  <c:v>-85</c:v>
                </c:pt>
                <c:pt idx="30">
                  <c:v>-205</c:v>
                </c:pt>
                <c:pt idx="31">
                  <c:v>7</c:v>
                </c:pt>
                <c:pt idx="32">
                  <c:v>-16</c:v>
                </c:pt>
                <c:pt idx="33">
                  <c:v>-86</c:v>
                </c:pt>
                <c:pt idx="34">
                  <c:v>-78</c:v>
                </c:pt>
                <c:pt idx="35">
                  <c:v>-124</c:v>
                </c:pt>
                <c:pt idx="36">
                  <c:v>-61</c:v>
                </c:pt>
                <c:pt idx="37">
                  <c:v>-116</c:v>
                </c:pt>
                <c:pt idx="38">
                  <c:v>-61</c:v>
                </c:pt>
                <c:pt idx="39">
                  <c:v>-70</c:v>
                </c:pt>
                <c:pt idx="40">
                  <c:v>-74</c:v>
                </c:pt>
                <c:pt idx="41">
                  <c:v>4</c:v>
                </c:pt>
                <c:pt idx="42">
                  <c:v>-183</c:v>
                </c:pt>
                <c:pt idx="43">
                  <c:v/>
                </c:pt>
                <c:pt idx="44">
                  <c:v>-301</c:v>
                </c:pt>
                <c:pt idx="45">
                  <c:v>-80</c:v>
                </c:pt>
                <c:pt idx="46">
                  <c:v>-82</c:v>
                </c:pt>
                <c:pt idx="47">
                  <c:v>-55</c:v>
                </c:pt>
                <c:pt idx="48">
                  <c:v>-124</c:v>
                </c:pt>
                <c:pt idx="49">
                  <c:v>-128</c:v>
                </c:pt>
                <c:pt idx="50">
                  <c:v>-43</c:v>
                </c:pt>
                <c:pt idx="51">
                  <c:v>-166</c:v>
                </c:pt>
                <c:pt idx="52">
                  <c:v>-45</c:v>
                </c:pt>
                <c:pt idx="53">
                  <c:v>-104</c:v>
                </c:pt>
                <c:pt idx="54">
                  <c:v>-57</c:v>
                </c:pt>
                <c:pt idx="55">
                  <c:v/>
                </c:pt>
                <c:pt idx="56">
                  <c:v>-108</c:v>
                </c:pt>
                <c:pt idx="57">
                  <c:v>-417</c:v>
                </c:pt>
                <c:pt idx="58">
                  <c:v>-532</c:v>
                </c:pt>
                <c:pt idx="59">
                  <c:v>-69</c:v>
                </c:pt>
                <c:pt idx="60">
                  <c:v>-65</c:v>
                </c:pt>
                <c:pt idx="61">
                  <c:v>-42</c:v>
                </c:pt>
                <c:pt idx="62">
                  <c:v>-132</c:v>
                </c:pt>
                <c:pt idx="63">
                  <c:v>-57</c:v>
                </c:pt>
                <c:pt idx="64">
                  <c:v>-129</c:v>
                </c:pt>
                <c:pt idx="65">
                  <c:v>-86</c:v>
                </c:pt>
                <c:pt idx="66">
                  <c:v>-106</c:v>
                </c:pt>
                <c:pt idx="67">
                  <c:v>-83</c:v>
                </c:pt>
                <c:pt idx="68">
                  <c:v>-83</c:v>
                </c:pt>
                <c:pt idx="69">
                  <c:v>-21</c:v>
                </c:pt>
                <c:pt idx="70">
                  <c:v>-83</c:v>
                </c:pt>
                <c:pt idx="71">
                  <c:v>-82</c:v>
                </c:pt>
                <c:pt idx="72">
                  <c:v>-56</c:v>
                </c:pt>
                <c:pt idx="73">
                  <c:v>-131</c:v>
                </c:pt>
                <c:pt idx="74">
                  <c:v>-73</c:v>
                </c:pt>
                <c:pt idx="75">
                  <c:v>-132</c:v>
                </c:pt>
                <c:pt idx="76">
                  <c:v>-101</c:v>
                </c:pt>
              </c:numCache>
            </c:numRef>
          </c:yVal>
        </c:ser>
        <c:axId val="1793535"/>
        <c:axId val="31013869"/>
      </c:scatterChart>
      <c:valAx>
        <c:axId val="179353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013869"/>
        <c:crossesAt val="0"/>
      </c:valAx>
      <c:valAx>
        <c:axId val="3101386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793535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93600</xdr:colOff>
      <xdr:row>16</xdr:row>
      <xdr:rowOff>19440</xdr:rowOff>
    </xdr:from>
    <xdr:to>
      <xdr:col>14</xdr:col>
      <xdr:colOff>398160</xdr:colOff>
      <xdr:row>33</xdr:row>
      <xdr:rowOff>9720</xdr:rowOff>
    </xdr:to>
    <xdr:graphicFrame>
      <xdr:nvGraphicFramePr>
        <xdr:cNvPr id="0" name="Chart 1"/>
        <xdr:cNvGraphicFramePr/>
      </xdr:nvGraphicFramePr>
      <xdr:xfrm>
        <a:off x="4964040" y="3096000"/>
        <a:ext cx="45892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68" xSplit="0" ySplit="1"/>
      <selection activeCell="A1" activeCellId="0" pane="topLeft" sqref="A1"/>
      <selection activeCell="CR1" activeCellId="0" pane="bottomLeft" sqref="CR1"/>
    </sheetView>
  </sheetViews>
  <sheetFormatPr defaultRowHeight="26.25"/>
  <cols>
    <col collapsed="false" hidden="false" max="1" min="1" style="0" width="10.4234693877551"/>
    <col collapsed="false" hidden="false" max="2" min="2" style="0" width="10.2857142857143"/>
    <col collapsed="false" hidden="false" max="3" min="3" style="0" width="9.14285714285714"/>
    <col collapsed="false" hidden="false" max="5" min="4" style="0" width="11.4183673469388"/>
    <col collapsed="false" hidden="true" max="6" min="6" style="0" width="0"/>
    <col collapsed="false" hidden="false" max="13" min="7" style="0" width="9.14285714285714"/>
    <col collapsed="false" hidden="false" max="14" min="14" style="0" width="10.8520408163265"/>
    <col collapsed="false" hidden="false" max="15" min="15" style="0" width="10.2857142857143"/>
    <col collapsed="false" hidden="false" max="44" min="16" style="0" width="9.14285714285714"/>
    <col collapsed="false" hidden="false" max="47" min="45" style="0" width="10.2857142857143"/>
    <col collapsed="false" hidden="false" max="1025" min="48" style="0" width="9.14285714285714"/>
  </cols>
  <sheetData>
    <row collapsed="false" customFormat="true" customHeight="true" hidden="false" ht="95.25" outlineLevel="0" r="1" s="2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9" t="s">
        <v>8</v>
      </c>
      <c r="X1" s="10" t="s">
        <v>22</v>
      </c>
      <c r="Y1" s="10" t="s">
        <v>23</v>
      </c>
      <c r="Z1" s="10" t="s">
        <v>24</v>
      </c>
      <c r="AA1" s="11" t="s">
        <v>25</v>
      </c>
      <c r="AB1" s="11" t="s">
        <v>12</v>
      </c>
      <c r="AC1" s="11" t="s">
        <v>26</v>
      </c>
      <c r="AD1" s="11" t="s">
        <v>16</v>
      </c>
      <c r="AE1" s="11" t="s">
        <v>17</v>
      </c>
      <c r="AF1" s="11" t="s">
        <v>18</v>
      </c>
      <c r="AG1" s="11" t="s">
        <v>19</v>
      </c>
      <c r="AH1" s="11" t="s">
        <v>27</v>
      </c>
      <c r="AI1" s="11" t="s">
        <v>28</v>
      </c>
      <c r="AJ1" s="11" t="s">
        <v>29</v>
      </c>
      <c r="AK1" s="12" t="s">
        <v>30</v>
      </c>
      <c r="AL1" s="12" t="s">
        <v>31</v>
      </c>
      <c r="AM1" s="13" t="s">
        <v>32</v>
      </c>
      <c r="AN1" s="14" t="s">
        <v>33</v>
      </c>
      <c r="AO1" s="12" t="s">
        <v>34</v>
      </c>
      <c r="AP1" s="15" t="s">
        <v>35</v>
      </c>
      <c r="AQ1" s="15" t="s">
        <v>36</v>
      </c>
      <c r="AR1" s="15" t="s">
        <v>37</v>
      </c>
      <c r="AS1" s="16" t="s">
        <v>38</v>
      </c>
      <c r="AT1" s="17" t="s">
        <v>39</v>
      </c>
      <c r="AU1" s="17" t="s">
        <v>40</v>
      </c>
      <c r="AV1" s="18" t="s">
        <v>41</v>
      </c>
      <c r="AW1" s="18" t="s">
        <v>42</v>
      </c>
      <c r="AX1" s="18" t="s">
        <v>43</v>
      </c>
      <c r="AY1" s="18" t="s">
        <v>44</v>
      </c>
      <c r="AZ1" s="18" t="s">
        <v>45</v>
      </c>
      <c r="BA1" s="18" t="s">
        <v>46</v>
      </c>
      <c r="BB1" s="18" t="s">
        <v>47</v>
      </c>
      <c r="BC1" s="18" t="s">
        <v>48</v>
      </c>
      <c r="BD1" s="18" t="s">
        <v>49</v>
      </c>
      <c r="BE1" s="18" t="s">
        <v>50</v>
      </c>
      <c r="BF1" s="18" t="s">
        <v>51</v>
      </c>
      <c r="BG1" s="18" t="s">
        <v>52</v>
      </c>
      <c r="BH1" s="18" t="s">
        <v>53</v>
      </c>
      <c r="BI1" s="18" t="s">
        <v>54</v>
      </c>
      <c r="BJ1" s="18" t="s">
        <v>55</v>
      </c>
      <c r="BK1" s="18" t="s">
        <v>56</v>
      </c>
      <c r="BL1" s="18" t="s">
        <v>57</v>
      </c>
      <c r="BM1" s="18" t="s">
        <v>58</v>
      </c>
      <c r="BN1" s="18" t="s">
        <v>59</v>
      </c>
      <c r="BO1" s="18" t="s">
        <v>60</v>
      </c>
      <c r="BP1" s="18" t="s">
        <v>61</v>
      </c>
      <c r="BQ1" s="18" t="s">
        <v>62</v>
      </c>
      <c r="BR1" s="18" t="s">
        <v>63</v>
      </c>
      <c r="BS1" s="18" t="s">
        <v>64</v>
      </c>
      <c r="BT1" s="18" t="s">
        <v>65</v>
      </c>
      <c r="BU1" s="18" t="s">
        <v>66</v>
      </c>
      <c r="BV1" s="18" t="s">
        <v>67</v>
      </c>
      <c r="BW1" s="18" t="s">
        <v>68</v>
      </c>
      <c r="BX1" s="18" t="s">
        <v>69</v>
      </c>
      <c r="BY1" s="18" t="s">
        <v>70</v>
      </c>
      <c r="BZ1" s="18" t="s">
        <v>71</v>
      </c>
      <c r="CA1" s="18" t="s">
        <v>72</v>
      </c>
      <c r="CB1" s="19" t="s">
        <v>73</v>
      </c>
      <c r="CC1" s="20" t="s">
        <v>74</v>
      </c>
      <c r="CD1" s="20" t="s">
        <v>75</v>
      </c>
      <c r="CE1" s="20" t="s">
        <v>76</v>
      </c>
      <c r="CF1" s="20" t="s">
        <v>77</v>
      </c>
      <c r="CG1" s="20" t="s">
        <v>78</v>
      </c>
      <c r="CH1" s="20" t="s">
        <v>79</v>
      </c>
      <c r="CI1" s="20" t="s">
        <v>80</v>
      </c>
      <c r="CJ1" s="20" t="s">
        <v>81</v>
      </c>
      <c r="CK1" s="20" t="s">
        <v>82</v>
      </c>
      <c r="CL1" s="20" t="s">
        <v>83</v>
      </c>
      <c r="CM1" s="20" t="s">
        <v>84</v>
      </c>
      <c r="CN1" s="20" t="s">
        <v>85</v>
      </c>
      <c r="CO1" s="20" t="s">
        <v>86</v>
      </c>
      <c r="CP1" s="20" t="s">
        <v>87</v>
      </c>
      <c r="CQ1" s="21" t="s">
        <v>88</v>
      </c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false" customHeight="true" hidden="false" ht="26.25" outlineLevel="0" r="2">
      <c r="A2" s="23" t="n">
        <v>41332</v>
      </c>
      <c r="B2" s="24" t="n">
        <v>-0.5</v>
      </c>
      <c r="C2" s="25" t="n">
        <v>-0.57</v>
      </c>
      <c r="D2" s="26" t="s">
        <v>89</v>
      </c>
      <c r="E2" s="27" t="n">
        <v>18.5</v>
      </c>
      <c r="F2" s="28" t="n">
        <v>41288</v>
      </c>
      <c r="G2" s="27" t="n">
        <v>-0.75</v>
      </c>
      <c r="H2" s="27" t="n">
        <v>1.25</v>
      </c>
      <c r="I2" s="26" t="n">
        <v>140</v>
      </c>
      <c r="J2" s="26" t="n">
        <v>70</v>
      </c>
      <c r="K2" s="26" t="n">
        <v>19</v>
      </c>
      <c r="L2" s="26" t="n">
        <v>599</v>
      </c>
      <c r="M2" s="26" t="n">
        <v>25.07</v>
      </c>
      <c r="N2" s="26" t="n">
        <v>11.9</v>
      </c>
      <c r="O2" s="26" t="n">
        <v>4.44</v>
      </c>
      <c r="P2" s="26" t="n">
        <v>3.45</v>
      </c>
      <c r="Q2" s="26" t="n">
        <v>41.62</v>
      </c>
      <c r="R2" s="26" t="n">
        <v>29</v>
      </c>
      <c r="S2" s="26" t="n">
        <v>42.67</v>
      </c>
      <c r="T2" s="26" t="n">
        <v>119</v>
      </c>
      <c r="U2" s="27" t="n">
        <v>-1</v>
      </c>
      <c r="V2" s="27" t="n">
        <v>1</v>
      </c>
      <c r="W2" s="25" t="n">
        <v>75</v>
      </c>
      <c r="X2" s="25" t="n">
        <v>20</v>
      </c>
      <c r="Y2" s="25" t="n">
        <v>10</v>
      </c>
      <c r="Z2" s="25" t="n">
        <v>533</v>
      </c>
      <c r="AA2" s="25" t="n">
        <v>1577</v>
      </c>
      <c r="AH2" s="25" t="str">
        <f aca="false">IF(ISNUMBER(U2),U2+0.5*V2,"")</f>
        <v/>
      </c>
      <c r="AI2" s="25" t="n">
        <f aca="false">IF(ISNUMBER(AH2),IF(ISNUMBER($C2),AH2-$C2,"MISSING"),"")</f>
        <v>0.0700000000000001</v>
      </c>
      <c r="AJ2" s="25" t="n">
        <f aca="false">IF(AND(ISNUMBER(Z2),ISNUMBER($L2)),Z2-$L2,IF(ISNUMBER(Z2),"MISSING",""))</f>
        <v>-66</v>
      </c>
      <c r="AK2" s="25" t="n">
        <f aca="false">IF(AND(ISNUMBER(SPH_PREOP),ISNUMBER(SE_LAST_)),SPH_PREOP+CYL_PREOP/2,"")</f>
        <v>-0.125</v>
      </c>
      <c r="AL2" s="25" t="n">
        <f aca="false">IF(ISNUMBER(SE_12),SE_12,IF(ISNUMBER(SE_6),SE_6,""))</f>
        <v>-0.5</v>
      </c>
      <c r="AM2" s="29" t="n">
        <f aca="false">IF(AND(ISNUMBER(SE_LAST_),ISNUMBER(REF_TARGET)),SE_LAST_-REF_TARGET,"")</f>
        <v>0.0700000000000001</v>
      </c>
      <c r="AN2" s="30" t="n">
        <f aca="false">IF(ISNUMBER(L2),IF(ISNUMBER(Z2),Z2-L2,IF(ISNUMBER(#REF!),#REF!-L2,"")),"")</f>
        <v>-66</v>
      </c>
      <c r="AO2" s="25" t="e">
        <f aca="false">IF(ISNUMBER(M2),IF(ISNUMBER(#REF!),#REF!-M2,IF(ISNUMBER(AB2),AB2-M2,"")),"")</f>
        <v>#REF!</v>
      </c>
      <c r="AP2" s="31" t="n">
        <f aca="false">IF(ISNUMBER(LAST_SE_ERROR),REF_TARGET,"")</f>
        <v>-0.57</v>
      </c>
      <c r="AQ2" s="31" t="n">
        <f aca="false">IF(AND(OR(ISNUMBER(X2),ISNUMBER(#REF!)),ISNUMBER(J2)),-LOG(20/J2)--LOG(20/IF(ISNUMBER(X2),X2,#REF!)),"")</f>
        <v>0.544068044350276</v>
      </c>
      <c r="AR2" s="32" t="n">
        <f aca="false">IF(ISNUMBER(V2),V2,IF(ISNUMBER(#REF!),#REF!,""))</f>
        <v>1</v>
      </c>
      <c r="AS2" s="32" t="n">
        <f aca="false">IF(AND(ISNUMBER(AR2),ISNUMBER(H2)),AR2-H2,"")</f>
        <v>-0.25</v>
      </c>
      <c r="AT2" s="33" t="n">
        <f aca="false">IF(ISNUMBER(BCVA_12),BCVA_12,IF(ISNUMBER(BCVA_6),BCVA_6,""))</f>
        <v>20</v>
      </c>
      <c r="AU2" s="33" t="n">
        <f aca="false">IF(ISNUMBER(AT2),PREOP_BCVA,"")</f>
        <v>70</v>
      </c>
      <c r="CC2" s="34" t="n">
        <v>40.8</v>
      </c>
      <c r="CD2" s="34" t="n">
        <v>41.9</v>
      </c>
      <c r="CE2" s="34" t="n">
        <v>41.3</v>
      </c>
      <c r="CF2" s="34" t="n">
        <v>18.2</v>
      </c>
      <c r="CG2" s="34" t="n">
        <v>1.1</v>
      </c>
      <c r="CH2" s="34" t="n">
        <v>-5.7</v>
      </c>
      <c r="CI2" s="34" t="n">
        <v>-5.8</v>
      </c>
      <c r="CJ2" s="34" t="n">
        <v>-5.7</v>
      </c>
      <c r="CK2" s="34" t="n">
        <v>122.5</v>
      </c>
      <c r="CL2" s="34" t="n">
        <v>0.2</v>
      </c>
      <c r="CM2" s="34" t="n">
        <v>4.4</v>
      </c>
      <c r="CN2" s="34" t="n">
        <v>12.5</v>
      </c>
      <c r="CO2" s="34" t="n">
        <v>25.9</v>
      </c>
      <c r="CP2" s="34" t="n">
        <v>58.7</v>
      </c>
      <c r="CQ2" s="35" t="n">
        <v>39</v>
      </c>
    </row>
    <row collapsed="false" customFormat="false" customHeight="true" hidden="false" ht="26.25" outlineLevel="0" r="3">
      <c r="A3" s="36" t="n">
        <v>41451</v>
      </c>
      <c r="B3" s="24" t="n">
        <v>-0.5</v>
      </c>
      <c r="C3" s="26" t="n">
        <v>-0.73</v>
      </c>
      <c r="D3" s="26" t="s">
        <v>89</v>
      </c>
      <c r="E3" s="27" t="n">
        <v>16.75</v>
      </c>
      <c r="F3" s="37" t="n">
        <v>41417</v>
      </c>
      <c r="G3" s="27" t="n">
        <v>-2</v>
      </c>
      <c r="H3" s="27" t="n">
        <v>0.25</v>
      </c>
      <c r="I3" s="26" t="n">
        <v>67</v>
      </c>
      <c r="J3" s="26" t="n">
        <v>40</v>
      </c>
      <c r="K3" s="26" t="n">
        <v>12</v>
      </c>
      <c r="L3" s="26" t="n">
        <v>614</v>
      </c>
      <c r="M3" s="26" t="n">
        <v>24.58</v>
      </c>
      <c r="N3" s="26" t="n">
        <v>12.1</v>
      </c>
      <c r="O3" s="26" t="n">
        <v>4.77</v>
      </c>
      <c r="P3" s="26" t="n">
        <v>3.51</v>
      </c>
      <c r="Q3" s="26" t="n">
        <v>44.29</v>
      </c>
      <c r="R3" s="26" t="n">
        <v>169</v>
      </c>
      <c r="S3" s="26" t="n">
        <v>45</v>
      </c>
      <c r="T3" s="26" t="n">
        <v>79</v>
      </c>
      <c r="U3" s="27" t="n">
        <v>-0.25</v>
      </c>
      <c r="V3" s="27" t="n">
        <v>0.5</v>
      </c>
      <c r="W3" s="25" t="n">
        <v>47</v>
      </c>
      <c r="X3" s="25" t="n">
        <v>25</v>
      </c>
      <c r="Y3" s="25" t="n">
        <v>10</v>
      </c>
      <c r="Z3" s="25" t="n">
        <v>468</v>
      </c>
      <c r="AA3" s="25" t="n">
        <v>1855</v>
      </c>
      <c r="AI3" s="25" t="n">
        <f aca="false">IF(ISNUMBER(AH3),IF(ISNUMBER($C3),AH3-$C3,"MISSING"),"")</f>
        <v>0</v>
      </c>
      <c r="AJ3" s="25" t="n">
        <f aca="false">IF(AND(ISNUMBER(Z3),ISNUMBER($L3)),Z3-$L3,IF(ISNUMBER(Z3),"MISSING",""))</f>
        <v>-146</v>
      </c>
      <c r="AK3" s="25" t="n">
        <f aca="false">IF(AND(ISNUMBER(SPH_PREOP),ISNUMBER(SE_LAST_)),SPH_PREOP+CYL_PREOP/2,"")</f>
        <v>0</v>
      </c>
      <c r="AL3" s="25" t="e">
        <f aca="false">IF(ISNUMBER(SE_12),SE_12,IF(ISNUMBER(SE_6),SE_6,""))</f>
        <v>#REF!</v>
      </c>
      <c r="AM3" s="29" t="n">
        <f aca="false">IF(AND(ISNUMBER(SE_LAST_),ISNUMBER(REF_TARGET)),SE_LAST_-REF_TARGET,"")</f>
        <v>0</v>
      </c>
      <c r="AN3" s="30" t="n">
        <f aca="false">IF(ISNUMBER(L3),IF(ISNUMBER(Z3),Z3-L3,IF(ISNUMBER(#REF!),#REF!-L3,"")),"")</f>
        <v>-146</v>
      </c>
      <c r="AO3" s="25" t="e">
        <f aca="false">IF(ISNUMBER(M3),IF(ISNUMBER(#REF!),#REF!-M3,IF(ISNUMBER(AB3),AB3-M3,"")),"")</f>
        <v>#REF!</v>
      </c>
      <c r="AP3" s="31" t="n">
        <f aca="false">IF(ISNUMBER(LAST_SE_ERROR),REF_TARGET,"")</f>
        <v>0</v>
      </c>
      <c r="AQ3" s="31" t="n">
        <f aca="false">IF(AND(OR(ISNUMBER(X3),ISNUMBER(#REF!)),ISNUMBER(J3)),-LOG(20/J3)--LOG(20/IF(ISNUMBER(X3),X3,#REF!)),"")</f>
        <v>0.204119982655925</v>
      </c>
      <c r="AR3" s="32" t="n">
        <f aca="false">IF(ISNUMBER(V3),V3,IF(ISNUMBER(#REF!),#REF!,""))</f>
        <v>0.5</v>
      </c>
      <c r="AS3" s="32" t="n">
        <f aca="false">IF(AND(ISNUMBER(AR3),ISNUMBER(H3)),AR3-H3,"")</f>
        <v>0.25</v>
      </c>
      <c r="AT3" s="33" t="n">
        <f aca="false">IF(ISNUMBER(BCVA_12),BCVA_12,IF(ISNUMBER(BCVA_6),BCVA_6,""))</f>
        <v>25</v>
      </c>
      <c r="AU3" s="33" t="n">
        <f aca="false">IF(ISNUMBER(AT3),PREOP_BCVA,"")</f>
        <v>40</v>
      </c>
      <c r="CC3" s="34" t="n">
        <v>43.9</v>
      </c>
      <c r="CD3" s="34" t="n">
        <v>44.5</v>
      </c>
      <c r="CE3" s="34" t="n">
        <v>44.2</v>
      </c>
      <c r="CF3" s="34" t="n">
        <v>5.9</v>
      </c>
      <c r="CG3" s="34" t="n">
        <v>0.6</v>
      </c>
      <c r="CH3" s="34" t="n">
        <v>-6</v>
      </c>
      <c r="CI3" s="34" t="n">
        <v>-6.3</v>
      </c>
      <c r="CJ3" s="34" t="n">
        <v>-6.1</v>
      </c>
      <c r="CK3" s="34" t="n">
        <v>104.1</v>
      </c>
      <c r="CL3" s="34" t="n">
        <v>0.3</v>
      </c>
      <c r="CM3" s="34" t="n">
        <v>4.5</v>
      </c>
      <c r="CN3" s="34" t="n">
        <v>12.9</v>
      </c>
      <c r="CO3" s="34" t="n">
        <v>27.2</v>
      </c>
      <c r="CP3" s="34" t="n">
        <v>63.8</v>
      </c>
      <c r="CQ3" s="35" t="n">
        <v>18</v>
      </c>
    </row>
    <row collapsed="false" customFormat="false" customHeight="true" hidden="false" ht="26.25" outlineLevel="0" r="4">
      <c r="A4" s="23" t="n">
        <v>41213</v>
      </c>
      <c r="B4" s="25" t="n">
        <v>-0.5</v>
      </c>
      <c r="C4" s="26" t="n">
        <v>-0.55</v>
      </c>
      <c r="D4" s="26" t="s">
        <v>89</v>
      </c>
      <c r="E4" s="27" t="n">
        <v>14.5</v>
      </c>
      <c r="F4" s="28" t="n">
        <v>41127</v>
      </c>
      <c r="G4" s="27" t="n">
        <v>-4.5</v>
      </c>
      <c r="H4" s="27" t="n">
        <v>0.5</v>
      </c>
      <c r="I4" s="26" t="n">
        <v>30</v>
      </c>
      <c r="J4" s="26" t="n">
        <v>25</v>
      </c>
      <c r="K4" s="26" t="n">
        <v>12</v>
      </c>
      <c r="L4" s="26" t="n">
        <v>605</v>
      </c>
      <c r="M4" s="26" t="n">
        <v>25.32</v>
      </c>
      <c r="N4" s="26" t="n">
        <v>12</v>
      </c>
      <c r="O4" s="26" t="n">
        <v>4.44</v>
      </c>
      <c r="P4" s="26" t="n">
        <v>3.24</v>
      </c>
      <c r="Q4" s="26" t="n">
        <v>44.41</v>
      </c>
      <c r="R4" s="26" t="n">
        <v>9</v>
      </c>
      <c r="S4" s="26" t="n">
        <v>44.76</v>
      </c>
      <c r="T4" s="26" t="n">
        <v>99</v>
      </c>
      <c r="U4" s="27" t="n">
        <v>-0.5</v>
      </c>
      <c r="V4" s="27" t="n">
        <v>1.25</v>
      </c>
      <c r="W4" s="25" t="n">
        <v>74</v>
      </c>
      <c r="X4" s="25" t="n">
        <v>25</v>
      </c>
      <c r="Y4" s="25" t="n">
        <v>11</v>
      </c>
      <c r="Z4" s="25" t="n">
        <v>569</v>
      </c>
      <c r="AA4" s="25" t="n">
        <v>1729</v>
      </c>
      <c r="AB4" s="25" t="n">
        <v>25.27</v>
      </c>
      <c r="AC4" s="25" t="n">
        <v>6.25</v>
      </c>
      <c r="AD4" s="25" t="n">
        <v>43.89</v>
      </c>
      <c r="AE4" s="25" t="n">
        <v>169</v>
      </c>
      <c r="AF4" s="25" t="n">
        <v>44.82</v>
      </c>
      <c r="AG4" s="25" t="n">
        <v>79</v>
      </c>
      <c r="AH4" s="25" t="n">
        <f aca="false">IF(ISNUMBER(U4),U4+0.5*V4,"")</f>
        <v>0.125</v>
      </c>
      <c r="AI4" s="25" t="n">
        <f aca="false">IF(ISNUMBER(AH4),IF(ISNUMBER($C4),AH4-$C4,"MISSING"),"")</f>
        <v>0.675</v>
      </c>
      <c r="AJ4" s="25" t="n">
        <f aca="false">IF(AND(ISNUMBER(Z4),ISNUMBER($L4)),Z4-$L4,IF(ISNUMBER(Z4),"MISSING",""))</f>
        <v>-36</v>
      </c>
      <c r="AK4" s="25" t="n">
        <f aca="false">IF(AND(ISNUMBER(SPH_PREOP),ISNUMBER(SE_LAST_)),SPH_PREOP+CYL_PREOP/2,"")</f>
        <v>-4.25</v>
      </c>
      <c r="AL4" s="25" t="n">
        <f aca="false">IF(ISNUMBER(SE_12),SE_12,IF(ISNUMBER(SE_6),SE_6,""))</f>
        <v>0.125</v>
      </c>
      <c r="AM4" s="29" t="n">
        <f aca="false">IF(AND(ISNUMBER(SE_LAST_),ISNUMBER(REF_TARGET)),SE_LAST_-REF_TARGET,"")</f>
        <v>0.675</v>
      </c>
      <c r="AN4" s="30" t="n">
        <f aca="false">IF(ISNUMBER(L4),IF(ISNUMBER(Z4),Z4-L4,IF(ISNUMBER(#REF!),#REF!-L4,"")),"")</f>
        <v>-36</v>
      </c>
      <c r="AO4" s="25" t="e">
        <f aca="false">IF(ISNUMBER(M4),IF(ISNUMBER(#REF!),#REF!-M4,IF(ISNUMBER(AB4),AB4-M4,"")),"")</f>
        <v>#REF!</v>
      </c>
      <c r="AP4" s="31" t="n">
        <f aca="false">IF(ISNUMBER(LAST_SE_ERROR),REF_TARGET,"")</f>
        <v>-0.55</v>
      </c>
      <c r="AQ4" s="31" t="n">
        <f aca="false">IF(AND(OR(ISNUMBER(BCVA_12),ISNUMBER(BCVA_6)),ISNUMBER(BCVA_PREOP)),-LOG(20/BCVA_PREOP)-(-LOG(20/IF(ISNUMBER(BCVA_12),BCVA_12,BCVA_6))),"")</f>
        <v>0</v>
      </c>
      <c r="AR4" s="32" t="n">
        <f aca="false">IF(ISNUMBER(V4),V4,IF(ISNUMBER(#REF!),#REF!,""))</f>
        <v>1.25</v>
      </c>
      <c r="AS4" s="32" t="n">
        <f aca="false">IF(AND(ISNUMBER(AR4),ISNUMBER(H4)),AR4-H4,"")</f>
        <v>0.75</v>
      </c>
      <c r="AT4" s="33" t="n">
        <f aca="false">IF(ISNUMBER(BCVA_12),BCVA_12,IF(ISNUMBER(BCVA_6),BCVA_6,""))</f>
        <v>25</v>
      </c>
      <c r="AU4" s="33" t="n">
        <f aca="false">IF(ISNUMBER(AT4),PREOP_BCVA,"")</f>
        <v>25</v>
      </c>
      <c r="AV4" s="0" t="n">
        <v>7.8</v>
      </c>
      <c r="AW4" s="25" t="n">
        <v>7.54</v>
      </c>
      <c r="AX4" s="25" t="n">
        <v>165.4</v>
      </c>
      <c r="AY4" s="25" t="n">
        <v>-1.5</v>
      </c>
      <c r="AZ4" s="25" t="n">
        <v>0.23</v>
      </c>
      <c r="BA4" s="25" t="n">
        <v>0.49</v>
      </c>
      <c r="BB4" s="25" t="n">
        <v>2.81</v>
      </c>
      <c r="BC4" s="25" t="n">
        <v>3.45</v>
      </c>
      <c r="BD4" s="25" t="n">
        <v>642</v>
      </c>
      <c r="BE4" s="25" t="n">
        <v>648</v>
      </c>
      <c r="BF4" s="25" t="n">
        <v>709</v>
      </c>
      <c r="BG4" s="25" t="n">
        <v>749</v>
      </c>
      <c r="BH4" s="25" t="n">
        <v>748</v>
      </c>
      <c r="BI4" s="25" t="n">
        <v>685</v>
      </c>
      <c r="BJ4" s="25" t="n">
        <v>640</v>
      </c>
      <c r="BK4" s="25" t="n">
        <v>0.36</v>
      </c>
      <c r="BL4" s="25" t="n">
        <v>-0.21</v>
      </c>
      <c r="BM4" s="25" t="n">
        <v>7.64</v>
      </c>
      <c r="BN4" s="25" t="n">
        <v>7.65</v>
      </c>
      <c r="BO4" s="25" t="n">
        <v>7.67</v>
      </c>
      <c r="BP4" s="25" t="n">
        <v>7.79</v>
      </c>
      <c r="BQ4" s="25" t="n">
        <v>8.17</v>
      </c>
      <c r="BR4" s="25" t="n">
        <v>8.67</v>
      </c>
      <c r="BS4" s="25" t="n">
        <v>0</v>
      </c>
      <c r="BT4" s="25" t="n">
        <v>1.3</v>
      </c>
      <c r="BU4" s="25" t="n">
        <v>6.25</v>
      </c>
      <c r="BV4" s="25" t="n">
        <v>6.24</v>
      </c>
      <c r="BW4" s="25" t="n">
        <v>6.41</v>
      </c>
      <c r="BX4" s="25" t="n">
        <v>6.82</v>
      </c>
      <c r="BY4" s="25" t="n">
        <v>7.29</v>
      </c>
      <c r="BZ4" s="25" t="n">
        <v>7.46</v>
      </c>
      <c r="CA4" s="25" t="n">
        <v>0</v>
      </c>
      <c r="CB4" s="38" t="n">
        <v>1.3</v>
      </c>
      <c r="CC4" s="34" t="n">
        <v>43.3</v>
      </c>
      <c r="CD4" s="34" t="n">
        <v>44.8</v>
      </c>
      <c r="CE4" s="34" t="n">
        <v>44</v>
      </c>
      <c r="CF4" s="34" t="n">
        <v>165.4</v>
      </c>
      <c r="CG4" s="34" t="n">
        <v>1.5</v>
      </c>
      <c r="CH4" s="34" t="n">
        <v>-6.2</v>
      </c>
      <c r="CI4" s="34" t="n">
        <v>-6.6</v>
      </c>
      <c r="CJ4" s="34" t="n">
        <v>-6.4</v>
      </c>
      <c r="CK4" s="34" t="n">
        <v>152.6</v>
      </c>
      <c r="CL4" s="34" t="n">
        <v>0.3</v>
      </c>
      <c r="CM4" s="34" t="n">
        <v>4.6</v>
      </c>
      <c r="CN4" s="34" t="n">
        <v>13.5</v>
      </c>
      <c r="CO4" s="34" t="n">
        <v>28.6</v>
      </c>
      <c r="CP4" s="34" t="n">
        <v>66.6</v>
      </c>
      <c r="CQ4" s="35" t="n">
        <v>13</v>
      </c>
    </row>
    <row collapsed="false" customFormat="false" customHeight="true" hidden="false" ht="26.25" outlineLevel="0" r="5">
      <c r="A5" s="23" t="n">
        <v>41206</v>
      </c>
      <c r="B5" s="25" t="n">
        <v>-0.5</v>
      </c>
      <c r="C5" s="26" t="n">
        <v>-0.52</v>
      </c>
      <c r="D5" s="26" t="s">
        <v>89</v>
      </c>
      <c r="E5" s="27" t="n">
        <v>17</v>
      </c>
      <c r="F5" s="28" t="n">
        <v>41186</v>
      </c>
      <c r="G5" s="27" t="n">
        <v>-3.5</v>
      </c>
      <c r="H5" s="27" t="n">
        <v>3</v>
      </c>
      <c r="I5" s="26" t="n">
        <v>137</v>
      </c>
      <c r="J5" s="26" t="n">
        <v>30</v>
      </c>
      <c r="K5" s="26" t="n">
        <v>11</v>
      </c>
      <c r="L5" s="26" t="n">
        <v>615</v>
      </c>
      <c r="M5" s="26" t="n">
        <v>24.04</v>
      </c>
      <c r="N5" s="26" t="n">
        <v>11.8</v>
      </c>
      <c r="O5" s="26" t="n">
        <v>4.21</v>
      </c>
      <c r="P5" s="26" t="n">
        <v>3.71</v>
      </c>
      <c r="Q5" s="26" t="n">
        <v>44.7</v>
      </c>
      <c r="R5" s="26" t="n">
        <v>22</v>
      </c>
      <c r="S5" s="26" t="n">
        <v>46.62</v>
      </c>
      <c r="T5" s="26" t="n">
        <v>112</v>
      </c>
      <c r="U5" s="27" t="n">
        <v>-0.5</v>
      </c>
      <c r="V5" s="27" t="n">
        <v>0.75</v>
      </c>
      <c r="W5" s="25" t="n">
        <v>155</v>
      </c>
      <c r="X5" s="25" t="n">
        <v>20</v>
      </c>
      <c r="Y5" s="25" t="n">
        <v>20</v>
      </c>
      <c r="Z5" s="25" t="n">
        <v>486</v>
      </c>
      <c r="AA5" s="25" t="n">
        <v>2179</v>
      </c>
      <c r="AB5" s="25" t="n">
        <v>23.98</v>
      </c>
      <c r="AC5" s="25" t="n">
        <v>2.72</v>
      </c>
      <c r="AD5" s="25" t="n">
        <v>44.58</v>
      </c>
      <c r="AE5" s="25" t="n">
        <v>1</v>
      </c>
      <c r="AF5" s="25" t="n">
        <v>45.36</v>
      </c>
      <c r="AG5" s="25" t="n">
        <v>91</v>
      </c>
      <c r="AH5" s="25" t="n">
        <f aca="false">IF(ISNUMBER(U5),U5+0.5*V5,"")</f>
        <v>-0.125</v>
      </c>
      <c r="AI5" s="25" t="n">
        <f aca="false">IF(ISNUMBER(AH5),IF(ISNUMBER($C5),AH5-$C5,"MISSING"),"")</f>
        <v>0.395</v>
      </c>
      <c r="AJ5" s="25" t="n">
        <f aca="false">IF(AND(ISNUMBER(Z5),ISNUMBER($L5)),Z5-$L5,IF(ISNUMBER(Z5),"MISSING",""))</f>
        <v>-129</v>
      </c>
      <c r="AK5" s="25" t="n">
        <f aca="false">IF(AND(ISNUMBER(SPH_PREOP),ISNUMBER(SE_LAST_)),SPH_PREOP+CYL_PREOP/2,"")</f>
        <v>-2</v>
      </c>
      <c r="AL5" s="25" t="n">
        <f aca="false">IF(ISNUMBER(SE_12),SE_12,IF(ISNUMBER(SE_6),SE_6,""))</f>
        <v>-0.125</v>
      </c>
      <c r="AM5" s="29" t="n">
        <f aca="false">IF(AND(ISNUMBER(SE_LAST_),ISNUMBER(REF_TARGET)),SE_LAST_-REF_TARGET,"")</f>
        <v>0.395</v>
      </c>
      <c r="AN5" s="30" t="n">
        <f aca="false">IF(ISNUMBER(L5),IF(ISNUMBER(Z5),Z5-L5,IF(ISNUMBER(#REF!),#REF!-L5,"")),"")</f>
        <v>-129</v>
      </c>
      <c r="AO5" s="25" t="e">
        <f aca="false">IF(ISNUMBER(M5),IF(ISNUMBER(#REF!),#REF!-M5,IF(ISNUMBER(AB5),AB5-M5,"")),"")</f>
        <v>#REF!</v>
      </c>
      <c r="AP5" s="31" t="n">
        <f aca="false">IF(ISNUMBER(LAST_SE_ERROR),REF_TARGET,"")</f>
        <v>-0.52</v>
      </c>
      <c r="AQ5" s="31" t="n">
        <f aca="false">IF(AND(OR(ISNUMBER(X5),ISNUMBER(#REF!)),ISNUMBER(J5)),-LOG(20/J5)--LOG(20/IF(ISNUMBER(X5),X5,#REF!)),"")</f>
        <v>0.176091259055681</v>
      </c>
      <c r="AR5" s="32" t="n">
        <f aca="false">IF(ISNUMBER(V5),V5,IF(ISNUMBER(#REF!),#REF!,""))</f>
        <v>0.75</v>
      </c>
      <c r="AS5" s="32" t="n">
        <f aca="false">IF(AND(ISNUMBER(AR5),ISNUMBER(H5)),AR5-H5,"")</f>
        <v>-2.25</v>
      </c>
      <c r="AT5" s="33" t="n">
        <f aca="false">IF(ISNUMBER(BCVA_12),BCVA_12,IF(ISNUMBER(BCVA_6),BCVA_6,""))</f>
        <v>20</v>
      </c>
      <c r="AU5" s="33" t="n">
        <f aca="false">IF(ISNUMBER(AT5),PREOP_BCVA,"")</f>
        <v>30</v>
      </c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9"/>
    </row>
    <row collapsed="false" customFormat="false" customHeight="true" hidden="false" ht="26.25" outlineLevel="0" r="6">
      <c r="A6" s="23" t="n">
        <v>41234</v>
      </c>
      <c r="B6" s="25" t="n">
        <v>-0.5</v>
      </c>
      <c r="C6" s="26" t="n">
        <v>-0.47</v>
      </c>
      <c r="D6" s="26" t="s">
        <v>89</v>
      </c>
      <c r="E6" s="27" t="n">
        <v>19.25</v>
      </c>
      <c r="F6" s="28" t="n">
        <v>41186</v>
      </c>
      <c r="G6" s="27" t="n">
        <v>-1</v>
      </c>
      <c r="H6" s="27" t="n">
        <v>0.5</v>
      </c>
      <c r="I6" s="26" t="n">
        <v>44</v>
      </c>
      <c r="J6" s="26" t="n">
        <v>30</v>
      </c>
      <c r="K6" s="26" t="n">
        <v>12</v>
      </c>
      <c r="L6" s="26" t="n">
        <v>618</v>
      </c>
      <c r="M6" s="26" t="n">
        <v>23.4</v>
      </c>
      <c r="N6" s="26" t="n">
        <v>11.7</v>
      </c>
      <c r="O6" s="26" t="n">
        <v>4.85</v>
      </c>
      <c r="P6" s="26" t="n">
        <v>3.09</v>
      </c>
      <c r="Q6" s="26" t="n">
        <v>45.06</v>
      </c>
      <c r="R6" s="26" t="n">
        <v>158</v>
      </c>
      <c r="S6" s="26" t="n">
        <v>46.04</v>
      </c>
      <c r="T6" s="26" t="n">
        <v>68</v>
      </c>
      <c r="U6" s="27" t="n">
        <v>-0.25</v>
      </c>
      <c r="V6" s="27" t="n">
        <v>1</v>
      </c>
      <c r="W6" s="25" t="n">
        <v>145</v>
      </c>
      <c r="X6" s="25" t="n">
        <v>25</v>
      </c>
      <c r="Y6" s="25" t="n">
        <v>18</v>
      </c>
      <c r="Z6" s="25" t="n">
        <v>482</v>
      </c>
      <c r="AA6" s="25" t="n">
        <v>1642</v>
      </c>
      <c r="AB6" s="25" t="n">
        <v>27.31</v>
      </c>
      <c r="AC6" s="25" t="n">
        <v>2.66</v>
      </c>
      <c r="AD6" s="25" t="n">
        <v>44.41</v>
      </c>
      <c r="AE6" s="25" t="n">
        <v>17</v>
      </c>
      <c r="AF6" s="25" t="n">
        <v>45.98</v>
      </c>
      <c r="AG6" s="25" t="n">
        <v>107</v>
      </c>
      <c r="AH6" s="25" t="n">
        <f aca="false">IF(ISNUMBER(U6),U6+0.5*V6,"")</f>
        <v>0.25</v>
      </c>
      <c r="AI6" s="25" t="n">
        <f aca="false">IF(ISNUMBER(AH6),IF(ISNUMBER($C6),AH6-$C6,"MISSING"),"")</f>
        <v>0.72</v>
      </c>
      <c r="AJ6" s="25" t="n">
        <f aca="false">IF(AND(ISNUMBER(Z6),ISNUMBER($L6)),Z6-$L6,IF(ISNUMBER(Z6),"MISSING",""))</f>
        <v>-136</v>
      </c>
      <c r="AK6" s="25" t="n">
        <f aca="false">IF(AND(ISNUMBER(SPH_PREOP),ISNUMBER(SE_LAST_)),SPH_PREOP+CYL_PREOP/2,"")</f>
        <v>-0.75</v>
      </c>
      <c r="AL6" s="25" t="n">
        <f aca="false">IF(ISNUMBER(SE_12),SE_12,IF(ISNUMBER(SE_6),SE_6,""))</f>
        <v>0.25</v>
      </c>
      <c r="AM6" s="29" t="n">
        <f aca="false">IF(AND(ISNUMBER(SE_LAST_),ISNUMBER(REF_TARGET)),SE_LAST_-REF_TARGET,"")</f>
        <v>0.72</v>
      </c>
      <c r="AN6" s="30" t="n">
        <f aca="false">IF(ISNUMBER(L6),IF(ISNUMBER(Z6),Z6-L6,IF(ISNUMBER(#REF!),#REF!-L6,"")),"")</f>
        <v>-136</v>
      </c>
      <c r="AO6" s="40" t="e">
        <f aca="false">IF(ISNUMBER(M6),IF(ISNUMBER(#REF!),#REF!-M6,IF(ISNUMBER(AB6),AB6-M6,"")),"")</f>
        <v>#REF!</v>
      </c>
      <c r="AP6" s="31" t="n">
        <f aca="false">IF(ISNUMBER(LAST_SE_ERROR),REF_TARGET,"")</f>
        <v>-0.47</v>
      </c>
      <c r="AQ6" s="31" t="n">
        <f aca="false">IF(AND(OR(ISNUMBER(X6),ISNUMBER(#REF!)),ISNUMBER(J6)),-LOG(20/J6)--LOG(20/IF(ISNUMBER(X6),X6,#REF!)),"")</f>
        <v>0.0791812460476249</v>
      </c>
      <c r="AR6" s="32" t="n">
        <f aca="false">IF(ISNUMBER(V6),V6,IF(ISNUMBER(#REF!),#REF!,""))</f>
        <v>1</v>
      </c>
      <c r="AS6" s="32" t="n">
        <f aca="false">IF(AND(ISNUMBER(AR6),ISNUMBER(H6)),AR6-H6,"")</f>
        <v>0.5</v>
      </c>
      <c r="AT6" s="33" t="n">
        <f aca="false">IF(ISNUMBER(BCVA_12),BCVA_12,IF(ISNUMBER(BCVA_6),BCVA_6,""))</f>
        <v>25</v>
      </c>
      <c r="AU6" s="33" t="n">
        <f aca="false">IF(ISNUMBER(AT6),PREOP_BCVA,"")</f>
        <v>30</v>
      </c>
    </row>
    <row collapsed="false" customFormat="false" customHeight="true" hidden="false" ht="26.25" outlineLevel="0" r="7">
      <c r="A7" s="23" t="n">
        <v>41199</v>
      </c>
      <c r="B7" s="24" t="n">
        <v>-0.5</v>
      </c>
      <c r="C7" s="26" t="n">
        <v>-0.87</v>
      </c>
      <c r="D7" s="26" t="s">
        <v>89</v>
      </c>
      <c r="E7" s="27" t="n">
        <v>24.5</v>
      </c>
      <c r="F7" s="28" t="n">
        <v>41151</v>
      </c>
      <c r="G7" s="27" t="n">
        <v>0.5</v>
      </c>
      <c r="H7" s="27" t="n">
        <v>1.5</v>
      </c>
      <c r="I7" s="26" t="n">
        <v>90</v>
      </c>
      <c r="J7" s="26" t="n">
        <v>40</v>
      </c>
      <c r="K7" s="26" t="n">
        <v>12</v>
      </c>
      <c r="L7" s="26" t="n">
        <v>661</v>
      </c>
      <c r="M7" s="26" t="n">
        <v>23.08</v>
      </c>
      <c r="N7" s="26" t="n">
        <v>12.1</v>
      </c>
      <c r="O7" s="26" t="n">
        <v>5.05</v>
      </c>
      <c r="P7" s="26" t="n">
        <v>2.97</v>
      </c>
      <c r="Q7" s="26" t="n">
        <v>41.46</v>
      </c>
      <c r="R7" s="26" t="n">
        <v>8</v>
      </c>
      <c r="S7" s="26" t="n">
        <v>42.94</v>
      </c>
      <c r="T7" s="26" t="n">
        <v>98</v>
      </c>
      <c r="U7" s="27" t="n">
        <v>-1</v>
      </c>
      <c r="V7" s="27" t="n">
        <v>1</v>
      </c>
      <c r="W7" s="25" t="n">
        <v>90</v>
      </c>
      <c r="X7" s="25" t="n">
        <v>20</v>
      </c>
      <c r="Y7" s="25" t="n">
        <v>10</v>
      </c>
      <c r="Z7" s="25" t="n">
        <v>484</v>
      </c>
      <c r="AA7" s="25" t="n">
        <v>1761</v>
      </c>
      <c r="AB7" s="25" t="s">
        <v>90</v>
      </c>
      <c r="AC7" s="25" t="s">
        <v>90</v>
      </c>
      <c r="AD7" s="25" t="n">
        <v>40.37</v>
      </c>
      <c r="AE7" s="25" t="n">
        <v>165</v>
      </c>
      <c r="AF7" s="25" t="n">
        <v>43.77</v>
      </c>
      <c r="AG7" s="25" t="n">
        <v>75</v>
      </c>
      <c r="AH7" s="25" t="n">
        <f aca="false">IF(ISNUMBER(U7),U7+0.5*V7,"")</f>
        <v>-0.5</v>
      </c>
      <c r="AI7" s="25" t="n">
        <f aca="false">IF(ISNUMBER(AH7),IF(ISNUMBER($C7),AH7-$C7,"MISSING"),"")</f>
        <v>0.37</v>
      </c>
      <c r="AJ7" s="25" t="n">
        <f aca="false">IF(AND(ISNUMBER(Z7),ISNUMBER($L7)),Z7-$L7,IF(ISNUMBER(Z7),"MISSING",""))</f>
        <v>-177</v>
      </c>
      <c r="AK7" s="25" t="n">
        <f aca="false">IF(AND(ISNUMBER(SPH_PREOP),ISNUMBER(SE_LAST_)),SPH_PREOP+CYL_PREOP/2,"")</f>
        <v>1.25</v>
      </c>
      <c r="AL7" s="25" t="n">
        <f aca="false">IF(ISNUMBER(SE_12),SE_12,IF(ISNUMBER(SE_6),SE_6,""))</f>
        <v>-0.5</v>
      </c>
      <c r="AM7" s="29" t="n">
        <f aca="false">IF(AND(ISNUMBER(SE_LAST_),ISNUMBER(REF_TARGET)),SE_LAST_-REF_TARGET,"")</f>
        <v>0.37</v>
      </c>
      <c r="AN7" s="30" t="n">
        <f aca="false">IF(ISNUMBER(L7),IF(ISNUMBER(Z7),Z7-L7,IF(ISNUMBER(#REF!),#REF!-L7,"")),"")</f>
        <v>-177</v>
      </c>
      <c r="AO7" s="25" t="e">
        <f aca="false">IF(ISNUMBER(M7),IF(ISNUMBER(#REF!),#REF!-M7,IF(ISNUMBER(AB7),AB7-M7,"")),"")</f>
        <v>#REF!</v>
      </c>
      <c r="AP7" s="31" t="n">
        <f aca="false">IF(ISNUMBER(LAST_SE_ERROR),REF_TARGET,"")</f>
        <v>-0.87</v>
      </c>
      <c r="AQ7" s="31" t="n">
        <f aca="false">IF(AND(OR(ISNUMBER(X7),ISNUMBER(#REF!)),ISNUMBER(J7)),-LOG(20/J7)--LOG(20/IF(ISNUMBER(X7),X7,#REF!)),"")</f>
        <v>0.301029995663981</v>
      </c>
      <c r="AR7" s="32" t="n">
        <f aca="false">IF(ISNUMBER(V7),V7,IF(ISNUMBER(#REF!),#REF!,""))</f>
        <v>1</v>
      </c>
      <c r="AS7" s="32" t="n">
        <f aca="false">IF(AND(ISNUMBER(AR7),ISNUMBER(H7)),AR7-H7,"")</f>
        <v>-0.5</v>
      </c>
      <c r="AT7" s="33" t="n">
        <f aca="false">IF(ISNUMBER(BCVA_12),BCVA_12,IF(ISNUMBER(BCVA_6),BCVA_6,""))</f>
        <v>20</v>
      </c>
      <c r="AU7" s="33" t="n">
        <f aca="false">IF(ISNUMBER(AT7),PREOP_BCVA,"")</f>
        <v>40</v>
      </c>
    </row>
    <row collapsed="false" customFormat="false" customHeight="true" hidden="false" ht="26.25" outlineLevel="0" r="8">
      <c r="A8" s="23" t="n">
        <v>41220</v>
      </c>
      <c r="B8" s="25" t="n">
        <v>-0.5</v>
      </c>
      <c r="C8" s="26" t="n">
        <v>-0.56</v>
      </c>
      <c r="D8" s="26" t="s">
        <v>89</v>
      </c>
      <c r="E8" s="27" t="n">
        <v>23.75</v>
      </c>
      <c r="F8" s="28" t="n">
        <v>41151</v>
      </c>
      <c r="G8" s="27" t="n">
        <v>1.5</v>
      </c>
      <c r="H8" s="27" t="n">
        <v>0</v>
      </c>
      <c r="I8" s="26" t="n">
        <v>0</v>
      </c>
      <c r="J8" s="26" t="n">
        <v>30</v>
      </c>
      <c r="K8" s="26" t="n">
        <v>10</v>
      </c>
      <c r="L8" s="26" t="n">
        <v>664</v>
      </c>
      <c r="M8" s="26" t="n">
        <v>23.22</v>
      </c>
      <c r="N8" s="26" t="n">
        <v>12</v>
      </c>
      <c r="O8" s="26" t="n">
        <v>5.05</v>
      </c>
      <c r="P8" s="26" t="n">
        <v>2.97</v>
      </c>
      <c r="Q8" s="26" t="n">
        <v>41.77</v>
      </c>
      <c r="R8" s="26" t="n">
        <v>159</v>
      </c>
      <c r="S8" s="26" t="n">
        <v>42.61</v>
      </c>
      <c r="T8" s="26" t="n">
        <v>69</v>
      </c>
      <c r="U8" s="27" t="n">
        <v>0.25</v>
      </c>
      <c r="V8" s="27" t="n">
        <v>0.5</v>
      </c>
      <c r="W8" s="25" t="n">
        <v>161</v>
      </c>
      <c r="X8" s="25" t="n">
        <v>20</v>
      </c>
      <c r="Y8" s="25" t="n">
        <v>10</v>
      </c>
      <c r="Z8" s="25" t="n">
        <v>514</v>
      </c>
      <c r="AA8" s="25" t="n">
        <v>1701</v>
      </c>
      <c r="AB8" s="25" t="s">
        <v>90</v>
      </c>
      <c r="AC8" s="25" t="s">
        <v>90</v>
      </c>
      <c r="AD8" s="25" t="n">
        <v>41.77</v>
      </c>
      <c r="AE8" s="25" t="n">
        <v>149</v>
      </c>
      <c r="AF8" s="25" t="n">
        <v>42.51</v>
      </c>
      <c r="AG8" s="25" t="n">
        <v>59</v>
      </c>
      <c r="AH8" s="25" t="n">
        <f aca="false">IF(ISNUMBER(U8),U8+0.5*V8,"")</f>
        <v>0.5</v>
      </c>
      <c r="AI8" s="25" t="n">
        <f aca="false">IF(ISNUMBER(AH8),IF(ISNUMBER($C8),AH8-$C8,"MISSING"),"")</f>
        <v>1.06</v>
      </c>
      <c r="AJ8" s="25" t="n">
        <f aca="false">IF(AND(ISNUMBER(Z8),ISNUMBER($L8)),Z8-$L8,IF(ISNUMBER(Z8),"MISSING",""))</f>
        <v>-150</v>
      </c>
      <c r="AK8" s="25" t="n">
        <f aca="false">IF(AND(ISNUMBER(SPH_PREOP),ISNUMBER(SE_LAST_)),SPH_PREOP+CYL_PREOP/2,"")</f>
        <v>1.5</v>
      </c>
      <c r="AL8" s="25" t="n">
        <f aca="false">IF(ISNUMBER(SE_12),SE_12,IF(ISNUMBER(SE_6),SE_6,""))</f>
        <v>0.5</v>
      </c>
      <c r="AM8" s="29" t="n">
        <f aca="false">IF(AND(ISNUMBER(SE_LAST_),ISNUMBER(REF_TARGET)),SE_LAST_-REF_TARGET,"")</f>
        <v>1.06</v>
      </c>
      <c r="AN8" s="30" t="n">
        <f aca="false">IF(ISNUMBER(L8),IF(ISNUMBER(Z8),Z8-L8,IF(ISNUMBER(#REF!),#REF!-L8,"")),"")</f>
        <v>-150</v>
      </c>
      <c r="AO8" s="25" t="e">
        <f aca="false">IF(ISNUMBER(M8),IF(ISNUMBER(#REF!),#REF!-M8,IF(ISNUMBER(AB8),AB8-M8,"")),"")</f>
        <v>#REF!</v>
      </c>
      <c r="AP8" s="31" t="n">
        <f aca="false">IF(ISNUMBER(LAST_SE_ERROR),REF_TARGET,"")</f>
        <v>-0.56</v>
      </c>
      <c r="AQ8" s="31" t="n">
        <f aca="false">IF(AND(OR(ISNUMBER(X8),ISNUMBER(#REF!)),ISNUMBER(J8)),-LOG(20/J8)--LOG(20/IF(ISNUMBER(X8),X8,#REF!)),"")</f>
        <v>0.176091259055681</v>
      </c>
      <c r="AR8" s="32" t="n">
        <f aca="false">IF(ISNUMBER(V8),V8,IF(ISNUMBER(#REF!),#REF!,""))</f>
        <v>0.5</v>
      </c>
      <c r="AS8" s="32" t="n">
        <f aca="false">IF(AND(ISNUMBER(AR8),ISNUMBER(H8)),AR8-H8,"")</f>
        <v>0.5</v>
      </c>
      <c r="AT8" s="33" t="n">
        <f aca="false">IF(ISNUMBER(BCVA_12),BCVA_12,IF(ISNUMBER(BCVA_6),BCVA_6,""))</f>
        <v>20</v>
      </c>
      <c r="AU8" s="33" t="n">
        <f aca="false">IF(ISNUMBER(AT8),PREOP_BCVA,"")</f>
        <v>30</v>
      </c>
    </row>
    <row collapsed="false" customFormat="true" customHeight="true" hidden="true" ht="26.25" outlineLevel="0" r="9" s="42">
      <c r="A9" s="41" t="n">
        <v>41213</v>
      </c>
      <c r="B9" s="42" t="n">
        <v>-0.5</v>
      </c>
      <c r="C9" s="42" t="n">
        <v>-0.53</v>
      </c>
      <c r="D9" s="43" t="s">
        <v>89</v>
      </c>
      <c r="E9" s="44" t="n">
        <v>25.5</v>
      </c>
      <c r="F9" s="41" t="n">
        <v>41038</v>
      </c>
      <c r="G9" s="44" t="n">
        <v>1</v>
      </c>
      <c r="H9" s="44" t="n">
        <v>2</v>
      </c>
      <c r="I9" s="42" t="n">
        <v>166</v>
      </c>
      <c r="J9" s="42" t="n">
        <v>100</v>
      </c>
      <c r="K9" s="42" t="n">
        <v>10</v>
      </c>
      <c r="L9" s="42" t="n">
        <v>516</v>
      </c>
      <c r="M9" s="42" t="n">
        <v>22.7</v>
      </c>
      <c r="P9" s="42" t="n">
        <v>2.59</v>
      </c>
      <c r="Q9" s="42" t="n">
        <v>41.82</v>
      </c>
      <c r="R9" s="42" t="n">
        <v>164</v>
      </c>
      <c r="S9" s="42" t="n">
        <v>43.27</v>
      </c>
      <c r="T9" s="42" t="n">
        <v>74</v>
      </c>
      <c r="U9" s="44"/>
      <c r="V9" s="44"/>
      <c r="Y9" s="42" t="n">
        <v>11</v>
      </c>
      <c r="Z9" s="42" t="n">
        <v>474</v>
      </c>
      <c r="AA9" s="42" t="n">
        <v>1256</v>
      </c>
      <c r="AB9" s="42" t="n">
        <v>22.77</v>
      </c>
      <c r="AC9" s="42" t="n">
        <v>4.31</v>
      </c>
      <c r="AD9" s="42" t="n">
        <v>41.62</v>
      </c>
      <c r="AE9" s="42" t="n">
        <v>159</v>
      </c>
      <c r="AF9" s="42" t="n">
        <v>44.82</v>
      </c>
      <c r="AG9" s="42" t="n">
        <v>69</v>
      </c>
      <c r="AH9" s="42" t="n">
        <f aca="false">IF(ISNUMBER(U9),U9+0.5*V9,"")</f>
        <v>0</v>
      </c>
      <c r="AI9" s="42" t="n">
        <f aca="false">IF(ISNUMBER(AH9),IF(ISNUMBER($C9),AH9-$C9,"MISSING"),"")</f>
        <v>0</v>
      </c>
      <c r="AJ9" s="42" t="n">
        <f aca="false">IF(AND(ISNUMBER(Z9),ISNUMBER($L9)),Z9-$L9,IF(ISNUMBER(Z9),"MISSING",""))</f>
        <v>-42</v>
      </c>
      <c r="AK9" s="42" t="n">
        <f aca="false">IF(AND(ISNUMBER(SPH_PREOP),ISNUMBER(SE_LAST_)),SPH_PREOP+CYL_PREOP/2,"")</f>
        <v>0</v>
      </c>
      <c r="AL9" s="42" t="e">
        <f aca="false">IF(ISNUMBER(SE_12),SE_12,IF(ISNUMBER(SE_6),SE_6,""))</f>
        <v>#REF!</v>
      </c>
      <c r="AM9" s="45" t="n">
        <f aca="false">IF(AND(ISNUMBER(SE_LAST_),ISNUMBER(REF_TARGET)),SE_LAST_-REF_TARGET,"")</f>
        <v>0</v>
      </c>
      <c r="AN9" s="46" t="n">
        <f aca="false">IF(ISNUMBER(L9),IF(ISNUMBER(Z9),Z9-L9,IF(ISNUMBER(#REF!),#REF!-L9,"")),"")</f>
        <v>-42</v>
      </c>
      <c r="AO9" s="42" t="e">
        <f aca="false">IF(ISNUMBER(M9),IF(ISNUMBER(#REF!),#REF!-M9,IF(ISNUMBER(AB9),AB9-M9,"")),"")</f>
        <v>#REF!</v>
      </c>
      <c r="AP9" s="47" t="n">
        <f aca="false">IF(ISNUMBER(LAST_SE_ERROR),REF_TARGET,"")</f>
        <v>0</v>
      </c>
      <c r="AQ9" s="47" t="e">
        <f aca="false">IF(AND(OR(ISNUMBER(X9),ISNUMBER(#REF!)),ISNUMBER(J9)),-LOG(20/J9)--LOG(20/IF(ISNUMBER(X9),X9,#REF!)),"")</f>
        <v>#REF!</v>
      </c>
      <c r="AR9" s="48" t="e">
        <f aca="false">IF(ISNUMBER(V9),V9,IF(ISNUMBER(#REF!),#REF!,""))</f>
        <v>#REF!</v>
      </c>
      <c r="AS9" s="48" t="n">
        <f aca="false">IF(AND(ISNUMBER(AR9),ISNUMBER(H9)),AR9-H9,"")</f>
        <v>0</v>
      </c>
      <c r="AT9" s="49" t="e">
        <f aca="false">IF(ISNUMBER(BCVA_12),BCVA_12,IF(ISNUMBER(BCVA_6),BCVA_6,""))</f>
        <v>#REF!</v>
      </c>
      <c r="AU9" s="49" t="n">
        <f aca="false">IF(ISNUMBER(AT9),PREOP_BCVA,"")</f>
        <v>0</v>
      </c>
      <c r="AV9" s="50"/>
      <c r="CB9" s="51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3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ollapsed="false" customFormat="false" customHeight="true" hidden="false" ht="32.8" outlineLevel="0" r="10">
      <c r="A10" s="23" t="n">
        <v>41367</v>
      </c>
      <c r="B10" s="24" t="n">
        <v>-0.5</v>
      </c>
      <c r="C10" s="26" t="n">
        <v>-0.59</v>
      </c>
      <c r="D10" s="26" t="s">
        <v>89</v>
      </c>
      <c r="E10" s="27" t="n">
        <v>21.5</v>
      </c>
      <c r="F10" s="28" t="n">
        <v>41365</v>
      </c>
      <c r="G10" s="27" t="n">
        <v>-1</v>
      </c>
      <c r="H10" s="27" t="n">
        <v>1.5</v>
      </c>
      <c r="I10" s="26" t="n">
        <v>23</v>
      </c>
      <c r="J10" s="26" t="n">
        <v>60</v>
      </c>
      <c r="K10" s="26" t="n">
        <v>16</v>
      </c>
      <c r="L10" s="26" t="n">
        <v>647</v>
      </c>
      <c r="M10" s="26" t="n">
        <v>22.95</v>
      </c>
      <c r="P10" s="26" t="n">
        <v>2.67</v>
      </c>
      <c r="Q10" s="26" t="n">
        <v>44.12</v>
      </c>
      <c r="R10" s="26" t="n">
        <v>150</v>
      </c>
      <c r="S10" s="26" t="n">
        <v>46.75</v>
      </c>
      <c r="T10" s="26" t="n">
        <v>60</v>
      </c>
      <c r="U10" s="27" t="n">
        <v>-1.25</v>
      </c>
      <c r="V10" s="27" t="n">
        <v>1</v>
      </c>
      <c r="W10" s="25" t="n">
        <v>30</v>
      </c>
      <c r="X10" s="25" t="n">
        <v>30</v>
      </c>
      <c r="Y10" s="25" t="n">
        <v>20</v>
      </c>
      <c r="Z10" s="25" t="n">
        <v>530</v>
      </c>
      <c r="AA10" s="25" t="n">
        <v>2288</v>
      </c>
      <c r="AB10" s="25" t="n">
        <v>23.05</v>
      </c>
      <c r="AC10" s="25" t="n">
        <v>2.99</v>
      </c>
      <c r="AD10" s="25" t="n">
        <v>43.77</v>
      </c>
      <c r="AE10" s="25" t="n">
        <v>126</v>
      </c>
      <c r="AF10" s="25" t="n">
        <v>45.73</v>
      </c>
      <c r="AG10" s="0" t="n">
        <v>36</v>
      </c>
      <c r="AH10" s="25" t="n">
        <f aca="false">IF(ISNUMBER(U10),U10+0.5*V10,"")</f>
        <v>-0.75</v>
      </c>
      <c r="AI10" s="25" t="n">
        <f aca="false">IF(ISNUMBER(AH10),IF(ISNUMBER($C10),AH10-$C10,"MISSING"),"")</f>
        <v>-0.16</v>
      </c>
      <c r="AJ10" s="25" t="n">
        <f aca="false">IF(AND(ISNUMBER(Z10),ISNUMBER($L10)),Z10-$L10,IF(ISNUMBER(Z10),"MISSING",""))</f>
        <v>-117</v>
      </c>
      <c r="AK10" s="25" t="n">
        <f aca="false">IF(AND(ISNUMBER(SPH_PREOP),ISNUMBER(SE_LAST_)),SPH_PREOP+CYL_PREOP/2,"")</f>
        <v>-0.25</v>
      </c>
      <c r="AL10" s="25" t="n">
        <f aca="false">IF(ISNUMBER(SE_12),SE_12,IF(ISNUMBER(SE_6),SE_6,""))</f>
        <v>-0.75</v>
      </c>
      <c r="AM10" s="29" t="n">
        <f aca="false">IF(AND(ISNUMBER(SE_LAST_),ISNUMBER(REF_TARGET)),SE_LAST_-REF_TARGET,"")</f>
        <v>-0.16</v>
      </c>
      <c r="AN10" s="30" t="n">
        <f aca="false">IF(ISNUMBER(L10),IF(ISNUMBER(Z10),Z10-L10,IF(ISNUMBER(#REF!),#REF!-L10,"")),"")</f>
        <v>-117</v>
      </c>
      <c r="AO10" s="25" t="e">
        <f aca="false">IF(ISNUMBER(M10),IF(ISNUMBER(#REF!),#REF!-M10,IF(ISNUMBER(AB10),AB10-M10,"")),"")</f>
        <v>#REF!</v>
      </c>
      <c r="AP10" s="31" t="n">
        <f aca="false">IF(ISNUMBER(LAST_SE_ERROR),REF_TARGET,"")</f>
        <v>-0.59</v>
      </c>
      <c r="AQ10" s="31" t="n">
        <f aca="false">IF(AND(OR(ISNUMBER(X10),ISNUMBER(#REF!)),ISNUMBER(J10)),-LOG(20/J10)--LOG(20/IF(ISNUMBER(X10),X10,#REF!)),"")</f>
        <v>0.301029995663981</v>
      </c>
      <c r="AR10" s="32" t="n">
        <f aca="false">IF(ISNUMBER(V10),V10,IF(ISNUMBER(#REF!),#REF!,""))</f>
        <v>1</v>
      </c>
      <c r="AS10" s="32" t="n">
        <f aca="false">IF(AND(ISNUMBER(AR10),ISNUMBER(H10)),AR10-H10,"")</f>
        <v>-0.5</v>
      </c>
      <c r="AT10" s="33" t="n">
        <f aca="false">IF(ISNUMBER(BCVA_12),BCVA_12,IF(ISNUMBER(BCVA_6),BCVA_6,""))</f>
        <v>30</v>
      </c>
      <c r="AU10" s="33" t="n">
        <f aca="false">IF(ISNUMBER(AT10),PREOP_BCVA,"")</f>
        <v>60</v>
      </c>
      <c r="AV10" s="0" t="n">
        <v>7.42</v>
      </c>
      <c r="AW10" s="25" t="n">
        <v>7.98</v>
      </c>
      <c r="AX10" s="25" t="n">
        <v>120.3</v>
      </c>
      <c r="AY10" s="25" t="n">
        <v>3.2</v>
      </c>
      <c r="AZ10" s="25" t="n">
        <v>0.38</v>
      </c>
      <c r="BA10" s="25" t="n">
        <v>0.55</v>
      </c>
      <c r="BB10" s="25" t="n">
        <v>2.26</v>
      </c>
      <c r="BC10" s="25" t="n">
        <v>2.92</v>
      </c>
      <c r="BD10" s="25" t="n">
        <v>660</v>
      </c>
      <c r="BE10" s="25" t="n">
        <v>660</v>
      </c>
      <c r="BF10" s="25" t="n">
        <v>736</v>
      </c>
      <c r="BG10" s="25" t="n">
        <v>707</v>
      </c>
      <c r="BH10" s="25" t="n">
        <v>731</v>
      </c>
      <c r="BI10" s="25" t="n">
        <v>722</v>
      </c>
      <c r="BJ10" s="25" t="n">
        <v>634</v>
      </c>
      <c r="BK10" s="25" t="n">
        <v>-0.94</v>
      </c>
      <c r="BL10" s="25" t="n">
        <v>1.4</v>
      </c>
      <c r="BM10" s="25" t="n">
        <v>7.63</v>
      </c>
      <c r="BN10" s="25" t="n">
        <v>7.89</v>
      </c>
      <c r="BO10" s="25" t="n">
        <v>7.93</v>
      </c>
      <c r="BP10" s="25" t="n">
        <v>8.01</v>
      </c>
      <c r="BQ10" s="25" t="n">
        <v>8.21</v>
      </c>
      <c r="BR10" s="25" t="n">
        <v>8.23</v>
      </c>
      <c r="BS10" s="25" t="n">
        <v>0</v>
      </c>
      <c r="BT10" s="25" t="n">
        <v>0.7</v>
      </c>
      <c r="BU10" s="25" t="n">
        <v>7.02</v>
      </c>
      <c r="BV10" s="25" t="n">
        <v>6.51</v>
      </c>
      <c r="BW10" s="25" t="n">
        <v>6.44</v>
      </c>
      <c r="BX10" s="25" t="n">
        <v>6.73</v>
      </c>
      <c r="BY10" s="25" t="n">
        <v>6.77</v>
      </c>
      <c r="BZ10" s="25" t="n">
        <v>0</v>
      </c>
      <c r="CA10" s="25" t="n">
        <v>0</v>
      </c>
      <c r="CB10" s="38" t="n">
        <v>0.7</v>
      </c>
      <c r="CC10" s="34" t="n">
        <v>42.3</v>
      </c>
      <c r="CD10" s="34" t="n">
        <v>45.5</v>
      </c>
      <c r="CE10" s="34" t="n">
        <v>43.8</v>
      </c>
      <c r="CF10" s="34" t="n">
        <v>120.3</v>
      </c>
      <c r="CG10" s="34" t="n">
        <v>3.2</v>
      </c>
      <c r="CH10" s="34" t="n">
        <v>-5.4</v>
      </c>
      <c r="CI10" s="34" t="n">
        <v>-6.4</v>
      </c>
      <c r="CJ10" s="34" t="n">
        <v>-5.9</v>
      </c>
      <c r="CK10" s="34" t="n">
        <v>115.2</v>
      </c>
      <c r="CL10" s="34" t="n">
        <v>1</v>
      </c>
      <c r="CM10" s="34" t="n">
        <v>4.7</v>
      </c>
      <c r="CN10" s="34" t="n">
        <v>13.5</v>
      </c>
      <c r="CO10" s="34" t="n">
        <v>28.8</v>
      </c>
      <c r="CP10" s="34" t="n">
        <v>68.9</v>
      </c>
      <c r="CQ10" s="35" t="n">
        <v>54</v>
      </c>
    </row>
    <row collapsed="false" customFormat="false" customHeight="true" hidden="false" ht="26.25" outlineLevel="0" r="11">
      <c r="A11" s="23" t="n">
        <v>41185</v>
      </c>
      <c r="B11" s="24" t="n">
        <v>-0.5</v>
      </c>
      <c r="C11" s="26" t="n">
        <v>-0.52</v>
      </c>
      <c r="D11" s="26" t="s">
        <v>89</v>
      </c>
      <c r="E11" s="27" t="n">
        <v>23.25</v>
      </c>
      <c r="F11" s="28" t="n">
        <v>41113</v>
      </c>
      <c r="G11" s="27" t="n">
        <v>-0.25</v>
      </c>
      <c r="H11" s="27" t="n">
        <v>1.25</v>
      </c>
      <c r="I11" s="26" t="n">
        <v>166</v>
      </c>
      <c r="J11" s="26" t="n">
        <v>60</v>
      </c>
      <c r="K11" s="26" t="n">
        <v>22</v>
      </c>
      <c r="L11" s="26" t="n">
        <v>684</v>
      </c>
      <c r="M11" s="26" t="n">
        <v>23.02</v>
      </c>
      <c r="P11" s="26" t="s">
        <v>91</v>
      </c>
      <c r="Q11" s="26" t="n">
        <v>42.92</v>
      </c>
      <c r="R11" s="26" t="n">
        <v>66</v>
      </c>
      <c r="S11" s="26" t="n">
        <v>44.1</v>
      </c>
      <c r="T11" s="26" t="n">
        <v>156</v>
      </c>
      <c r="U11" s="27" t="n">
        <v>-3.25</v>
      </c>
      <c r="V11" s="27" t="n">
        <v>1</v>
      </c>
      <c r="W11" s="25" t="n">
        <v>108</v>
      </c>
      <c r="X11" s="25" t="n">
        <v>30</v>
      </c>
      <c r="Y11" s="25" t="n">
        <v>16</v>
      </c>
      <c r="Z11" s="25" t="n">
        <v>514</v>
      </c>
      <c r="AA11" s="25" t="n">
        <v>2309</v>
      </c>
      <c r="AB11" s="25" t="n">
        <v>23.06</v>
      </c>
      <c r="AC11" s="25" t="n">
        <v>3.65</v>
      </c>
      <c r="AD11" s="25" t="n">
        <v>43.55</v>
      </c>
      <c r="AE11" s="25" t="n">
        <v>65</v>
      </c>
      <c r="AF11" s="25" t="n">
        <v>44.88</v>
      </c>
      <c r="AG11" s="25" t="n">
        <v>155</v>
      </c>
      <c r="AH11" s="25" t="n">
        <f aca="false">IF(ISNUMBER(U11),U11+0.5*V11,"")</f>
        <v>-2.75</v>
      </c>
      <c r="AI11" s="25" t="n">
        <f aca="false">IF(ISNUMBER(AH11),IF(ISNUMBER($C11),AH11-$C11,"MISSING"),"")</f>
        <v>-2.23</v>
      </c>
      <c r="AJ11" s="25" t="n">
        <f aca="false">IF(AND(ISNUMBER(Z11),ISNUMBER($L11)),Z11-$L11,IF(ISNUMBER(Z11),"MISSING",""))</f>
        <v>-170</v>
      </c>
      <c r="AK11" s="25" t="n">
        <f aca="false">IF(AND(ISNUMBER(SPH_PREOP),ISNUMBER(SE_LAST_)),SPH_PREOP+CYL_PREOP/2,"")</f>
        <v>0.375</v>
      </c>
      <c r="AL11" s="25" t="n">
        <f aca="false">IF(ISNUMBER(SE_12),SE_12,IF(ISNUMBER(SE_6),SE_6,""))</f>
        <v>-2.75</v>
      </c>
      <c r="AM11" s="29" t="n">
        <f aca="false">IF(AND(ISNUMBER(SE_LAST_),ISNUMBER(REF_TARGET)),SE_LAST_-REF_TARGET,"")</f>
        <v>-2.23</v>
      </c>
      <c r="AN11" s="30" t="n">
        <f aca="false">IF(ISNUMBER(L11),IF(ISNUMBER(Z11),Z11-L11,IF(ISNUMBER(#REF!),#REF!-L11,"")),"")</f>
        <v>-170</v>
      </c>
      <c r="AO11" s="25" t="e">
        <f aca="false">IF(ISNUMBER(M11),IF(ISNUMBER(#REF!),#REF!-M11,IF(ISNUMBER(AB11),AB11-M11,"")),"")</f>
        <v>#REF!</v>
      </c>
      <c r="AP11" s="31" t="n">
        <f aca="false">IF(ISNUMBER(LAST_SE_ERROR),REF_TARGET,"")</f>
        <v>-0.52</v>
      </c>
      <c r="AQ11" s="31" t="n">
        <f aca="false">IF(AND(OR(ISNUMBER(X11),ISNUMBER(#REF!)),ISNUMBER(J11)),-LOG(20/J11)--LOG(20/IF(ISNUMBER(X11),X11,#REF!)),"")</f>
        <v>0.301029995663981</v>
      </c>
      <c r="AR11" s="32" t="n">
        <f aca="false">IF(ISNUMBER(V11),V11,IF(ISNUMBER(#REF!),#REF!,""))</f>
        <v>1</v>
      </c>
      <c r="AS11" s="32" t="n">
        <f aca="false">IF(AND(ISNUMBER(AR11),ISNUMBER(H11)),AR11-H11,"")</f>
        <v>-0.25</v>
      </c>
      <c r="AT11" s="33" t="n">
        <f aca="false">IF(ISNUMBER(BCVA_12),BCVA_12,IF(ISNUMBER(BCVA_6),BCVA_6,""))</f>
        <v>30</v>
      </c>
      <c r="AU11" s="33" t="n">
        <f aca="false">IF(ISNUMBER(AT11),PREOP_BCVA,"")</f>
        <v>60</v>
      </c>
    </row>
    <row collapsed="false" customFormat="false" customHeight="true" hidden="false" ht="26.25" outlineLevel="0" r="12">
      <c r="A12" s="23" t="n">
        <v>41367</v>
      </c>
      <c r="B12" s="24" t="n">
        <v>-0.5</v>
      </c>
      <c r="C12" s="26" t="n">
        <v>-0.48</v>
      </c>
      <c r="D12" s="26" t="s">
        <v>89</v>
      </c>
      <c r="E12" s="27" t="n">
        <v>17.5</v>
      </c>
      <c r="F12" s="28" t="n">
        <v>41316</v>
      </c>
      <c r="G12" s="27" t="n">
        <v>-3</v>
      </c>
      <c r="H12" s="27" t="n">
        <v>1.5</v>
      </c>
      <c r="I12" s="26" t="n">
        <v>25</v>
      </c>
      <c r="J12" s="26" t="n">
        <v>30</v>
      </c>
      <c r="K12" s="26" t="n">
        <v>13</v>
      </c>
      <c r="L12" s="26" t="n">
        <v>553</v>
      </c>
      <c r="M12" s="26" t="n">
        <v>23.91</v>
      </c>
      <c r="P12" s="26" t="n">
        <v>2.51</v>
      </c>
      <c r="Q12" s="26" t="n">
        <v>45.36</v>
      </c>
      <c r="R12" s="26" t="n">
        <v>115</v>
      </c>
      <c r="S12" s="26" t="n">
        <v>46.23</v>
      </c>
      <c r="T12" s="26" t="n">
        <v>25</v>
      </c>
      <c r="U12" s="27" t="n">
        <v>-0.5</v>
      </c>
      <c r="V12" s="27" t="n">
        <v>1</v>
      </c>
      <c r="W12" s="25" t="n">
        <v>165</v>
      </c>
      <c r="X12" s="25" t="n">
        <v>25</v>
      </c>
      <c r="Y12" s="25" t="n">
        <v>14</v>
      </c>
      <c r="Z12" s="25" t="n">
        <v>537</v>
      </c>
      <c r="AA12" s="25" t="n">
        <v>2151</v>
      </c>
      <c r="AB12" s="25" t="n">
        <v>24</v>
      </c>
      <c r="AC12" s="25" t="n">
        <v>4.88</v>
      </c>
      <c r="AD12" s="25" t="n">
        <v>44.35</v>
      </c>
      <c r="AE12" s="25" t="n">
        <v>70</v>
      </c>
      <c r="AF12" s="25" t="n">
        <v>45.67</v>
      </c>
      <c r="AG12" s="25" t="n">
        <v>160</v>
      </c>
      <c r="AH12" s="25" t="n">
        <f aca="false">IF(ISNUMBER(U12),U12+0.5*V12,"")</f>
        <v>0</v>
      </c>
      <c r="AI12" s="25" t="n">
        <f aca="false">IF(ISNUMBER(AH12),IF(ISNUMBER($C12),AH12-$C12,"MISSING"),"")</f>
        <v>0.48</v>
      </c>
      <c r="AJ12" s="25" t="n">
        <f aca="false">IF(AND(ISNUMBER(Z12),ISNUMBER($L12)),Z12-$L12,IF(ISNUMBER(Z12),"MISSING",""))</f>
        <v>-16</v>
      </c>
      <c r="AK12" s="25" t="n">
        <f aca="false">IF(AND(ISNUMBER(SPH_PREOP),ISNUMBER(SE_LAST_)),SPH_PREOP+CYL_PREOP/2,"")</f>
        <v>-2.25</v>
      </c>
      <c r="AL12" s="25" t="n">
        <f aca="false">IF(ISNUMBER(SE_12),SE_12,IF(ISNUMBER(SE_6),SE_6,""))</f>
        <v>0</v>
      </c>
      <c r="AM12" s="29" t="n">
        <f aca="false">IF(AND(ISNUMBER(SE_LAST_),ISNUMBER(REF_TARGET)),SE_LAST_-REF_TARGET,"")</f>
        <v>0.48</v>
      </c>
      <c r="AN12" s="30" t="n">
        <f aca="false">IF(ISNUMBER(L12),IF(ISNUMBER(Z12),Z12-L12,IF(ISNUMBER(#REF!),#REF!-L12,"")),"")</f>
        <v>-16</v>
      </c>
      <c r="AO12" s="25" t="e">
        <f aca="false">IF(ISNUMBER(M12),IF(ISNUMBER(#REF!),#REF!-M12,IF(ISNUMBER(AB12),AB12-M12,"")),"")</f>
        <v>#REF!</v>
      </c>
      <c r="AP12" s="31" t="n">
        <f aca="false">IF(ISNUMBER(LAST_SE_ERROR),REF_TARGET,"")</f>
        <v>-0.48</v>
      </c>
      <c r="AQ12" s="31" t="n">
        <f aca="false">IF(AND(OR(ISNUMBER(X12),ISNUMBER(#REF!)),ISNUMBER(J12)),-LOG(20/J12)--LOG(20/IF(ISNUMBER(X12),X12,#REF!)),"")</f>
        <v>0.0791812460476249</v>
      </c>
      <c r="AR12" s="32" t="n">
        <f aca="false">IF(ISNUMBER(V12),V12,IF(ISNUMBER(#REF!),#REF!,""))</f>
        <v>1</v>
      </c>
      <c r="AS12" s="32" t="n">
        <f aca="false">IF(AND(ISNUMBER(AR12),ISNUMBER(H12)),AR12-H12,"")</f>
        <v>-0.5</v>
      </c>
      <c r="AT12" s="33" t="n">
        <f aca="false">IF(ISNUMBER(BCVA_12),BCVA_12,IF(ISNUMBER(BCVA_6),BCVA_6,""))</f>
        <v>25</v>
      </c>
      <c r="AU12" s="33" t="n">
        <f aca="false">IF(ISNUMBER(AT12),PREOP_BCVA,"")</f>
        <v>30</v>
      </c>
      <c r="AV12" s="0" t="n">
        <v>7.49</v>
      </c>
      <c r="AW12" s="25" t="n">
        <v>7.65</v>
      </c>
      <c r="AX12" s="25" t="n">
        <v>82.8</v>
      </c>
      <c r="AY12" s="25" t="n">
        <v>0.9</v>
      </c>
      <c r="AZ12" s="25" t="n">
        <v>0.07</v>
      </c>
      <c r="BA12" s="25" t="n">
        <v>0.51</v>
      </c>
      <c r="BB12" s="25" t="n">
        <v>3.42</v>
      </c>
      <c r="BC12" s="25" t="n">
        <v>3.99</v>
      </c>
      <c r="BD12" s="25" t="n">
        <v>578</v>
      </c>
      <c r="BE12" s="25" t="n">
        <v>579</v>
      </c>
      <c r="BF12" s="25" t="n">
        <v>661</v>
      </c>
      <c r="BG12" s="25" t="n">
        <v>601</v>
      </c>
      <c r="BH12" s="25" t="n">
        <v>637</v>
      </c>
      <c r="BI12" s="25" t="n">
        <v>629</v>
      </c>
      <c r="BJ12" s="25" t="n">
        <v>572</v>
      </c>
      <c r="BK12" s="25" t="n">
        <v>-1.03</v>
      </c>
      <c r="BL12" s="25" t="n">
        <v>-0.96</v>
      </c>
      <c r="BM12" s="25" t="n">
        <v>7.6</v>
      </c>
      <c r="BN12" s="25" t="n">
        <v>7.53</v>
      </c>
      <c r="BO12" s="25" t="n">
        <v>7.53</v>
      </c>
      <c r="BP12" s="25" t="n">
        <v>7.71</v>
      </c>
      <c r="BQ12" s="25" t="n">
        <v>8.14</v>
      </c>
      <c r="BR12" s="25" t="n">
        <v>8.5</v>
      </c>
      <c r="BS12" s="25" t="n">
        <v>0</v>
      </c>
      <c r="BT12" s="25" t="n">
        <v>0.9</v>
      </c>
      <c r="BU12" s="25" t="n">
        <v>6.67</v>
      </c>
      <c r="BV12" s="25" t="n">
        <v>6.42</v>
      </c>
      <c r="BW12" s="25" t="n">
        <v>6.38</v>
      </c>
      <c r="BX12" s="25" t="n">
        <v>6.56</v>
      </c>
      <c r="BY12" s="25" t="n">
        <v>6.84</v>
      </c>
      <c r="BZ12" s="25" t="n">
        <v>6.89</v>
      </c>
      <c r="CA12" s="25" t="n">
        <v>0</v>
      </c>
      <c r="CB12" s="38" t="n">
        <v>0.9</v>
      </c>
      <c r="CC12" s="34" t="n">
        <v>44.1</v>
      </c>
      <c r="CD12" s="34" t="n">
        <v>45</v>
      </c>
      <c r="CE12" s="34" t="n">
        <v>44.6</v>
      </c>
      <c r="CF12" s="34" t="n">
        <v>82.8</v>
      </c>
      <c r="CG12" s="34" t="n">
        <v>0.9</v>
      </c>
      <c r="CH12" s="34" t="n">
        <v>-5.9</v>
      </c>
      <c r="CI12" s="34" t="n">
        <v>-6.3</v>
      </c>
      <c r="CJ12" s="34" t="n">
        <v>-6.1</v>
      </c>
      <c r="CK12" s="34" t="n">
        <v>57.9</v>
      </c>
      <c r="CL12" s="34" t="n">
        <v>0.4</v>
      </c>
      <c r="CM12" s="34" t="n">
        <v>4.1</v>
      </c>
      <c r="CN12" s="34" t="n">
        <v>11.9</v>
      </c>
      <c r="CO12" s="34" t="n">
        <v>25.3</v>
      </c>
      <c r="CP12" s="34" t="n">
        <v>60.7</v>
      </c>
      <c r="CQ12" s="35" t="n">
        <v>11</v>
      </c>
    </row>
    <row collapsed="false" customFormat="false" customHeight="true" hidden="false" ht="26.25" outlineLevel="0" r="13">
      <c r="A13" s="23" t="n">
        <v>41199</v>
      </c>
      <c r="B13" s="25" t="n">
        <v>-0.5</v>
      </c>
      <c r="C13" s="26" t="n">
        <v>-0.81</v>
      </c>
      <c r="D13" s="26" t="s">
        <v>89</v>
      </c>
      <c r="E13" s="27" t="n">
        <v>11</v>
      </c>
      <c r="F13" s="28" t="n">
        <v>41169</v>
      </c>
      <c r="G13" s="27" t="n">
        <v>-8.5</v>
      </c>
      <c r="H13" s="27" t="n">
        <v>1.25</v>
      </c>
      <c r="I13" s="26" t="n">
        <v>105</v>
      </c>
      <c r="J13" s="26" t="n">
        <v>30</v>
      </c>
      <c r="K13" s="26" t="n">
        <v>14</v>
      </c>
      <c r="M13" s="26" t="n">
        <v>26.19</v>
      </c>
      <c r="P13" s="26" t="n">
        <v>3.06</v>
      </c>
      <c r="Q13" s="26" t="n">
        <v>44.12</v>
      </c>
      <c r="R13" s="26" t="n">
        <v>8</v>
      </c>
      <c r="S13" s="26" t="n">
        <v>46.3</v>
      </c>
      <c r="T13" s="26" t="n">
        <v>98</v>
      </c>
      <c r="U13" s="27" t="n">
        <v>0</v>
      </c>
      <c r="V13" s="27" t="n">
        <v>0.5</v>
      </c>
      <c r="W13" s="25" t="n">
        <v>88</v>
      </c>
      <c r="X13" s="25" t="n">
        <v>20</v>
      </c>
      <c r="Y13" s="25" t="n">
        <v>10</v>
      </c>
      <c r="Z13" s="25" t="n">
        <v>530</v>
      </c>
      <c r="AB13" s="25" t="n">
        <v>26.15</v>
      </c>
      <c r="AC13" s="25" t="n">
        <v>2.52</v>
      </c>
      <c r="AD13" s="25" t="n">
        <v>43.27</v>
      </c>
      <c r="AE13" s="25" t="n">
        <v>9</v>
      </c>
      <c r="AF13" s="25" t="n">
        <v>44.64</v>
      </c>
      <c r="AG13" s="25" t="n">
        <v>99</v>
      </c>
      <c r="AH13" s="25" t="n">
        <f aca="false">IF(ISNUMBER(U13),U13+0.5*V13,"")</f>
        <v>0.25</v>
      </c>
      <c r="AI13" s="25" t="n">
        <f aca="false">IF(ISNUMBER(AH13),IF(ISNUMBER($C13),AH13-$C13,"MISSING"),"")</f>
        <v>1.06</v>
      </c>
      <c r="AJ13" s="25" t="n">
        <f aca="false">IF(AND(ISNUMBER(Z13),ISNUMBER($L13)),Z13-$L13,IF(ISNUMBER(Z13),"MISSING",""))</f>
        <v>0</v>
      </c>
      <c r="AK13" s="25" t="n">
        <f aca="false">IF(AND(ISNUMBER(SPH_PREOP),ISNUMBER(SE_LAST_)),SPH_PREOP+CYL_PREOP/2,"")</f>
        <v>-7.875</v>
      </c>
      <c r="AL13" s="25" t="n">
        <f aca="false">IF(ISNUMBER(SE_12),SE_12,IF(ISNUMBER(SE_6),SE_6,""))</f>
        <v>0.25</v>
      </c>
      <c r="AM13" s="29" t="n">
        <f aca="false">IF(AND(ISNUMBER(SE_LAST_),ISNUMBER(REF_TARGET)),SE_LAST_-REF_TARGET,"")</f>
        <v>1.06</v>
      </c>
      <c r="AN13" s="30" t="n">
        <f aca="false">IF(ISNUMBER(L13),IF(ISNUMBER(Z13),Z13-L13,IF(ISNUMBER(#REF!),#REF!-L13,"")),"")</f>
        <v>0</v>
      </c>
      <c r="AO13" s="25" t="e">
        <f aca="false">IF(ISNUMBER(M13),IF(ISNUMBER(#REF!),#REF!-M13,IF(ISNUMBER(AB13),AB13-M13,"")),"")</f>
        <v>#REF!</v>
      </c>
      <c r="AP13" s="31" t="n">
        <f aca="false">IF(ISNUMBER(LAST_SE_ERROR),REF_TARGET,"")</f>
        <v>-0.81</v>
      </c>
      <c r="AQ13" s="31" t="n">
        <f aca="false">IF(AND(OR(ISNUMBER(X13),ISNUMBER(#REF!)),ISNUMBER(J13)),-LOG(20/J13)--LOG(20/IF(ISNUMBER(X13),X13,#REF!)),"")</f>
        <v>0.176091259055681</v>
      </c>
      <c r="AR13" s="32" t="n">
        <f aca="false">IF(ISNUMBER(V13),V13,IF(ISNUMBER(#REF!),#REF!,""))</f>
        <v>0.5</v>
      </c>
      <c r="AS13" s="32" t="n">
        <f aca="false">IF(AND(ISNUMBER(AR13),ISNUMBER(H13)),AR13-H13,"")</f>
        <v>-0.75</v>
      </c>
      <c r="AT13" s="33" t="n">
        <f aca="false">IF(ISNUMBER(BCVA_12),BCVA_12,IF(ISNUMBER(BCVA_6),BCVA_6,""))</f>
        <v>20</v>
      </c>
      <c r="AU13" s="33" t="n">
        <f aca="false">IF(ISNUMBER(AT13),PREOP_BCVA,"")</f>
        <v>30</v>
      </c>
      <c r="AV13" s="0" t="n">
        <v>7.87</v>
      </c>
      <c r="AW13" s="25" t="n">
        <v>7.53</v>
      </c>
      <c r="AX13" s="25" t="n">
        <v>17.9</v>
      </c>
      <c r="AY13" s="25" t="n">
        <v>-2</v>
      </c>
      <c r="AZ13" s="25" t="n">
        <v>0.05</v>
      </c>
      <c r="BA13" s="25" t="n">
        <v>0.53</v>
      </c>
      <c r="BB13" s="25" t="n">
        <v>2.3</v>
      </c>
      <c r="BC13" s="25" t="n">
        <v>2.89</v>
      </c>
      <c r="BD13" s="25" t="n">
        <v>590</v>
      </c>
      <c r="BE13" s="25" t="n">
        <v>588</v>
      </c>
      <c r="BF13" s="25" t="n">
        <v>669</v>
      </c>
      <c r="BG13" s="25" t="n">
        <v>628</v>
      </c>
      <c r="BH13" s="25" t="n">
        <v>644</v>
      </c>
      <c r="BI13" s="25" t="n">
        <v>647</v>
      </c>
      <c r="BJ13" s="25" t="n">
        <v>581</v>
      </c>
      <c r="BK13" s="25" t="n">
        <v>-0.07</v>
      </c>
      <c r="BL13" s="25" t="n">
        <v>0.98</v>
      </c>
      <c r="BM13" s="25" t="n">
        <v>7.72</v>
      </c>
      <c r="BN13" s="25" t="n">
        <v>7.64</v>
      </c>
      <c r="BO13" s="25" t="n">
        <v>7.65</v>
      </c>
      <c r="BP13" s="25" t="n">
        <v>7.84</v>
      </c>
      <c r="BQ13" s="25" t="n">
        <v>8.12</v>
      </c>
      <c r="BR13" s="25" t="n">
        <v>8.54</v>
      </c>
      <c r="BS13" s="25" t="n">
        <v>0</v>
      </c>
      <c r="BT13" s="25" t="n">
        <v>0.7</v>
      </c>
      <c r="BU13" s="25" t="n">
        <v>6.85</v>
      </c>
      <c r="BV13" s="25" t="n">
        <v>6.46</v>
      </c>
      <c r="BW13" s="25" t="n">
        <v>6.4</v>
      </c>
      <c r="BX13" s="25" t="n">
        <v>6.75</v>
      </c>
      <c r="BY13" s="25" t="n">
        <v>7.06</v>
      </c>
      <c r="BZ13" s="25" t="n">
        <v>7.18</v>
      </c>
      <c r="CA13" s="25" t="n">
        <v>0</v>
      </c>
      <c r="CB13" s="38" t="n">
        <v>0.7</v>
      </c>
      <c r="CC13" s="34" t="n">
        <v>42.9</v>
      </c>
      <c r="CD13" s="34" t="n">
        <v>44.8</v>
      </c>
      <c r="CE13" s="34" t="n">
        <v>43.8</v>
      </c>
      <c r="CF13" s="34" t="n">
        <v>17.9</v>
      </c>
      <c r="CG13" s="34" t="n">
        <v>2</v>
      </c>
      <c r="CH13" s="34" t="n">
        <v>-5.9</v>
      </c>
      <c r="CI13" s="34" t="n">
        <v>-6</v>
      </c>
      <c r="CJ13" s="34" t="n">
        <v>-6</v>
      </c>
      <c r="CK13" s="34" t="n">
        <v>163.2</v>
      </c>
      <c r="CL13" s="34" t="n">
        <v>0.2</v>
      </c>
      <c r="CM13" s="34" t="n">
        <v>4.2</v>
      </c>
      <c r="CN13" s="34" t="n">
        <v>12.1</v>
      </c>
      <c r="CO13" s="34" t="n">
        <v>25.8</v>
      </c>
      <c r="CP13" s="34" t="n">
        <v>61.3</v>
      </c>
      <c r="CQ13" s="35" t="n">
        <v>16</v>
      </c>
    </row>
    <row collapsed="false" customFormat="false" customHeight="true" hidden="false" ht="26.25" outlineLevel="0" r="14">
      <c r="A14" s="23" t="n">
        <v>41206</v>
      </c>
      <c r="B14" s="24" t="n">
        <v>-1.5</v>
      </c>
      <c r="C14" s="24" t="n">
        <v>-1.51</v>
      </c>
      <c r="D14" s="26" t="s">
        <v>89</v>
      </c>
      <c r="E14" s="27" t="n">
        <v>22.75</v>
      </c>
      <c r="F14" s="28" t="n">
        <v>41165</v>
      </c>
      <c r="G14" s="27" t="n">
        <v>1.75</v>
      </c>
      <c r="H14" s="27" t="n">
        <v>0.25</v>
      </c>
      <c r="I14" s="26" t="n">
        <v>120</v>
      </c>
      <c r="J14" s="26" t="n">
        <v>50</v>
      </c>
      <c r="K14" s="26" t="n">
        <v>12</v>
      </c>
      <c r="L14" s="26" t="n">
        <v>644</v>
      </c>
      <c r="M14" s="26" t="n">
        <v>23.13</v>
      </c>
      <c r="P14" s="26" t="n">
        <v>2.81</v>
      </c>
      <c r="Q14" s="26" t="n">
        <v>42.83</v>
      </c>
      <c r="R14" s="26" t="n">
        <v>176</v>
      </c>
      <c r="S14" s="26" t="n">
        <v>44.12</v>
      </c>
      <c r="T14" s="26" t="n">
        <v>86</v>
      </c>
      <c r="U14" s="27" t="n">
        <v>-1</v>
      </c>
      <c r="V14" s="27" t="n">
        <v>0.75</v>
      </c>
      <c r="W14" s="25" t="n">
        <v>28</v>
      </c>
      <c r="X14" s="25" t="n">
        <v>20</v>
      </c>
      <c r="Y14" s="25" t="n">
        <v>15</v>
      </c>
      <c r="Z14" s="25" t="n">
        <v>542</v>
      </c>
      <c r="AA14" s="25" t="n">
        <v>1447</v>
      </c>
      <c r="AB14" s="25" t="n">
        <v>22.98</v>
      </c>
      <c r="AC14" s="25" t="n">
        <v>4.38</v>
      </c>
      <c r="AD14" s="25" t="n">
        <v>42.88</v>
      </c>
      <c r="AE14" s="25" t="n">
        <v>0</v>
      </c>
      <c r="AF14" s="25" t="n">
        <v>44.06</v>
      </c>
      <c r="AG14" s="25" t="n">
        <v>90</v>
      </c>
      <c r="AH14" s="25" t="n">
        <f aca="false">IF(ISNUMBER(U14),U14+0.5*V14,"")</f>
        <v>-0.625</v>
      </c>
      <c r="AI14" s="25" t="n">
        <f aca="false">IF(ISNUMBER(AH14),IF(ISNUMBER($C14),AH14-$C14,"MISSING"),"")</f>
        <v>0.885</v>
      </c>
      <c r="AJ14" s="25" t="n">
        <f aca="false">IF(AND(ISNUMBER(Z14),ISNUMBER($L14)),Z14-$L14,IF(ISNUMBER(Z14),"MISSING",""))</f>
        <v>-102</v>
      </c>
      <c r="AK14" s="25" t="n">
        <f aca="false">IF(AND(ISNUMBER(SPH_PREOP),ISNUMBER(SE_LAST_)),SPH_PREOP+CYL_PREOP/2,"")</f>
        <v>1.875</v>
      </c>
      <c r="AL14" s="25" t="n">
        <f aca="false">IF(ISNUMBER(SE_12),SE_12,IF(ISNUMBER(SE_6),SE_6,""))</f>
        <v>-0.625</v>
      </c>
      <c r="AM14" s="29" t="n">
        <f aca="false">IF(AND(ISNUMBER(SE_LAST_),ISNUMBER(REF_TARGET)),SE_LAST_-REF_TARGET,"")</f>
        <v>0.885</v>
      </c>
      <c r="AN14" s="30" t="n">
        <f aca="false">IF(ISNUMBER(L14),IF(ISNUMBER(Z14),Z14-L14,IF(ISNUMBER(#REF!),#REF!-L14,"")),"")</f>
        <v>-102</v>
      </c>
      <c r="AO14" s="25" t="e">
        <f aca="false">IF(ISNUMBER(M14),IF(ISNUMBER(#REF!),#REF!-M14,IF(ISNUMBER(AB14),AB14-M14,"")),"")</f>
        <v>#REF!</v>
      </c>
      <c r="AP14" s="31" t="n">
        <f aca="false">IF(ISNUMBER(LAST_SE_ERROR),REF_TARGET,"")</f>
        <v>-1.51</v>
      </c>
      <c r="AQ14" s="31" t="n">
        <f aca="false">IF(AND(OR(ISNUMBER(X14),ISNUMBER(#REF!)),ISNUMBER(J14)),-LOG(20/J14)--LOG(20/IF(ISNUMBER(X14),X14,#REF!)),"")</f>
        <v>0.397940008672038</v>
      </c>
      <c r="AR14" s="32" t="n">
        <f aca="false">IF(ISNUMBER(V14),V14,IF(ISNUMBER(#REF!),#REF!,""))</f>
        <v>0.75</v>
      </c>
      <c r="AS14" s="32" t="n">
        <f aca="false">IF(AND(ISNUMBER(AR14),ISNUMBER(H14)),AR14-H14,"")</f>
        <v>0.5</v>
      </c>
      <c r="AT14" s="33" t="n">
        <f aca="false">IF(ISNUMBER(BCVA_12),BCVA_12,IF(ISNUMBER(BCVA_6),BCVA_6,""))</f>
        <v>20</v>
      </c>
      <c r="AU14" s="33" t="n">
        <f aca="false">IF(ISNUMBER(AT14),PREOP_BCVA,"")</f>
        <v>50</v>
      </c>
    </row>
    <row collapsed="false" customFormat="false" customHeight="true" hidden="false" ht="26.25" outlineLevel="0" r="15">
      <c r="A15" s="23" t="n">
        <v>41192</v>
      </c>
      <c r="B15" s="24" t="n">
        <v>-0.5</v>
      </c>
      <c r="C15" s="26" t="n">
        <v>-0.53</v>
      </c>
      <c r="D15" s="26" t="s">
        <v>89</v>
      </c>
      <c r="E15" s="27" t="n">
        <v>14</v>
      </c>
      <c r="F15" s="28" t="n">
        <v>41117</v>
      </c>
      <c r="G15" s="27" t="n">
        <v>-5.25</v>
      </c>
      <c r="H15" s="27" t="n">
        <v>1.75</v>
      </c>
      <c r="I15" s="26" t="n">
        <v>91</v>
      </c>
      <c r="J15" s="26" t="n">
        <v>25</v>
      </c>
      <c r="K15" s="26" t="n">
        <v>15</v>
      </c>
      <c r="L15" s="26" t="n">
        <v>586</v>
      </c>
      <c r="M15" s="26" t="n">
        <v>25.84</v>
      </c>
      <c r="P15" s="26" t="n">
        <v>3.62</v>
      </c>
      <c r="Q15" s="26" t="n">
        <v>43.49</v>
      </c>
      <c r="R15" s="26" t="n">
        <v>170</v>
      </c>
      <c r="S15" s="26" t="n">
        <v>44.47</v>
      </c>
      <c r="T15" s="26" t="n">
        <v>80</v>
      </c>
      <c r="U15" s="27" t="n">
        <v>0</v>
      </c>
      <c r="V15" s="27" t="n">
        <v>1</v>
      </c>
      <c r="W15" s="25" t="n">
        <v>65</v>
      </c>
      <c r="X15" s="25" t="n">
        <v>30</v>
      </c>
      <c r="Y15" s="25" t="n">
        <v>16</v>
      </c>
      <c r="Z15" s="25" t="n">
        <v>551</v>
      </c>
      <c r="AA15" s="25" t="n">
        <v>2618</v>
      </c>
      <c r="AB15" s="25" t="n">
        <v>25.74</v>
      </c>
      <c r="AC15" s="25" t="n">
        <v>4.28</v>
      </c>
      <c r="AD15" s="25" t="n">
        <v>42.56</v>
      </c>
      <c r="AE15" s="25" t="n">
        <v>169</v>
      </c>
      <c r="AF15" s="25" t="n">
        <v>43.83</v>
      </c>
      <c r="AG15" s="25" t="n">
        <v>79</v>
      </c>
      <c r="AH15" s="25" t="n">
        <f aca="false">IF(ISNUMBER(U15),U15+0.5*V15,"")</f>
        <v>0.5</v>
      </c>
      <c r="AI15" s="25" t="n">
        <f aca="false">IF(ISNUMBER(AH15),IF(ISNUMBER($C15),AH15-$C15,"MISSING"),"")</f>
        <v>1.03</v>
      </c>
      <c r="AJ15" s="25" t="n">
        <f aca="false">IF(AND(ISNUMBER(Z15),ISNUMBER($L15)),Z15-$L15,IF(ISNUMBER(Z15),"MISSING",""))</f>
        <v>-35</v>
      </c>
      <c r="AK15" s="25" t="n">
        <f aca="false">IF(AND(ISNUMBER(SPH_PREOP),ISNUMBER(SE_LAST_)),SPH_PREOP+CYL_PREOP/2,"")</f>
        <v>-4.375</v>
      </c>
      <c r="AL15" s="25" t="n">
        <f aca="false">IF(ISNUMBER(SE_12),SE_12,IF(ISNUMBER(SE_6),SE_6,""))</f>
        <v>0.5</v>
      </c>
      <c r="AM15" s="29" t="n">
        <f aca="false">IF(AND(ISNUMBER(SE_LAST_),ISNUMBER(REF_TARGET)),SE_LAST_-REF_TARGET,"")</f>
        <v>1.03</v>
      </c>
      <c r="AN15" s="30" t="n">
        <f aca="false">IF(ISNUMBER(L15),IF(ISNUMBER(Z15),Z15-L15,IF(ISNUMBER(#REF!),#REF!-L15,"")),"")</f>
        <v>-35</v>
      </c>
      <c r="AO15" s="25" t="e">
        <f aca="false">IF(ISNUMBER(M15),IF(ISNUMBER(#REF!),#REF!-M15,IF(ISNUMBER(AB15),AB15-M15,"")),"")</f>
        <v>#REF!</v>
      </c>
      <c r="AP15" s="31" t="n">
        <f aca="false">IF(ISNUMBER(LAST_SE_ERROR),REF_TARGET,"")</f>
        <v>-0.53</v>
      </c>
      <c r="AQ15" s="31" t="n">
        <f aca="false">IF(AND(OR(ISNUMBER(X15),ISNUMBER(#REF!)),ISNUMBER(J15)),-LOG(20/J15)--LOG(20/IF(ISNUMBER(X15),X15,#REF!)),"")</f>
        <v>-0.0791812460476249</v>
      </c>
      <c r="AR15" s="32" t="n">
        <f aca="false">IF(ISNUMBER(V15),V15,IF(ISNUMBER(#REF!),#REF!,""))</f>
        <v>1</v>
      </c>
      <c r="AS15" s="32" t="n">
        <f aca="false">IF(AND(ISNUMBER(AR15),ISNUMBER(H15)),AR15-H15,"")</f>
        <v>-0.75</v>
      </c>
      <c r="AT15" s="33" t="n">
        <f aca="false">IF(ISNUMBER(BCVA_12),BCVA_12,IF(ISNUMBER(BCVA_6),BCVA_6,""))</f>
        <v>30</v>
      </c>
      <c r="AU15" s="33" t="n">
        <f aca="false">IF(ISNUMBER(AT15),PREOP_BCVA,"")</f>
        <v>25</v>
      </c>
      <c r="AV15" s="0" t="n">
        <v>7.91</v>
      </c>
      <c r="AW15" s="25" t="n">
        <v>7.75</v>
      </c>
      <c r="AX15" s="25" t="n">
        <v>165.5</v>
      </c>
      <c r="AY15" s="25" t="n">
        <v>-0.9</v>
      </c>
      <c r="AZ15" s="25" t="n">
        <v>0.15</v>
      </c>
      <c r="BA15" s="25" t="n">
        <v>0.51</v>
      </c>
      <c r="BB15" s="25" t="n">
        <v>3.09</v>
      </c>
      <c r="BC15" s="25" t="n">
        <v>3.73</v>
      </c>
      <c r="BD15" s="25" t="n">
        <v>645</v>
      </c>
      <c r="BE15" s="25" t="n">
        <v>647</v>
      </c>
      <c r="BF15" s="25" t="n">
        <v>630</v>
      </c>
      <c r="BG15" s="25" t="n">
        <v>667</v>
      </c>
      <c r="BH15" s="25" t="n">
        <v>629</v>
      </c>
      <c r="BI15" s="25" t="n">
        <v>653</v>
      </c>
      <c r="BJ15" s="25" t="n">
        <v>559</v>
      </c>
      <c r="BK15" s="25" t="n">
        <v>-3.14</v>
      </c>
      <c r="BL15" s="25" t="n">
        <v>-3.14</v>
      </c>
      <c r="BM15" s="25" t="n">
        <v>7.83</v>
      </c>
      <c r="BN15" s="25" t="n">
        <v>7.8</v>
      </c>
      <c r="BO15" s="25" t="n">
        <v>7.82</v>
      </c>
      <c r="BP15" s="25" t="n">
        <v>7.98</v>
      </c>
      <c r="BQ15" s="25" t="n">
        <v>8.34</v>
      </c>
      <c r="BR15" s="25" t="n">
        <v>8.84</v>
      </c>
      <c r="BS15" s="25" t="n">
        <v>0</v>
      </c>
      <c r="BT15" s="25" t="n">
        <v>0.5</v>
      </c>
      <c r="BU15" s="25" t="n">
        <v>7.69</v>
      </c>
      <c r="BV15" s="25" t="n">
        <v>7.32</v>
      </c>
      <c r="BW15" s="25" t="n">
        <v>7.13</v>
      </c>
      <c r="BX15" s="25" t="n">
        <v>7.14</v>
      </c>
      <c r="BY15" s="25" t="n">
        <v>7.47</v>
      </c>
      <c r="BZ15" s="25" t="n">
        <v>7.64</v>
      </c>
      <c r="CA15" s="25" t="n">
        <v>0</v>
      </c>
      <c r="CB15" s="38" t="n">
        <v>0.5</v>
      </c>
      <c r="CC15" s="34" t="n">
        <v>42.7</v>
      </c>
      <c r="CD15" s="34" t="n">
        <v>43.5</v>
      </c>
      <c r="CE15" s="34" t="n">
        <v>43.1</v>
      </c>
      <c r="CF15" s="34" t="n">
        <v>165.5</v>
      </c>
      <c r="CG15" s="34" t="n">
        <v>0.9</v>
      </c>
      <c r="CH15" s="34" t="n">
        <v>-4.9</v>
      </c>
      <c r="CI15" s="34" t="n">
        <v>-5.6</v>
      </c>
      <c r="CJ15" s="34" t="n">
        <v>-5.2</v>
      </c>
      <c r="CK15" s="34" t="n">
        <v>140.1</v>
      </c>
      <c r="CL15" s="34" t="n">
        <v>0.6</v>
      </c>
      <c r="CM15" s="34" t="n">
        <v>4.5</v>
      </c>
      <c r="CN15" s="34" t="n">
        <v>12.8</v>
      </c>
      <c r="CO15" s="34" t="n">
        <v>26</v>
      </c>
      <c r="CP15" s="34" t="n">
        <v>58.4</v>
      </c>
      <c r="CQ15" s="35" t="n">
        <v>16</v>
      </c>
    </row>
    <row collapsed="false" customFormat="false" customHeight="true" hidden="false" ht="26.25" outlineLevel="0" r="16">
      <c r="A16" s="23" t="n">
        <v>41199</v>
      </c>
      <c r="B16" s="24" t="n">
        <v>-0.5</v>
      </c>
      <c r="C16" s="24" t="n">
        <v>-0.55</v>
      </c>
      <c r="D16" s="26" t="s">
        <v>89</v>
      </c>
      <c r="E16" s="27" t="n">
        <v>17.75</v>
      </c>
      <c r="F16" s="28" t="n">
        <v>41149</v>
      </c>
      <c r="G16" s="27" t="n">
        <v>-3.5</v>
      </c>
      <c r="H16" s="27" t="n">
        <v>0.25</v>
      </c>
      <c r="I16" s="26" t="n">
        <v>75</v>
      </c>
      <c r="J16" s="26" t="n">
        <v>25</v>
      </c>
      <c r="K16" s="26" t="n">
        <v>16</v>
      </c>
      <c r="L16" s="26" t="n">
        <v>613</v>
      </c>
      <c r="M16" s="26" t="n">
        <v>24.03</v>
      </c>
      <c r="P16" s="26" t="n">
        <v>3.06</v>
      </c>
      <c r="Q16" s="26" t="n">
        <v>44.82</v>
      </c>
      <c r="R16" s="26" t="n">
        <v>170</v>
      </c>
      <c r="S16" s="26" t="n">
        <v>45.42</v>
      </c>
      <c r="T16" s="26" t="n">
        <v>80</v>
      </c>
      <c r="U16" s="27" t="n">
        <v>-0.5</v>
      </c>
      <c r="V16" s="27" t="n">
        <v>0</v>
      </c>
      <c r="W16" s="25" t="n">
        <v>0</v>
      </c>
      <c r="X16" s="25" t="n">
        <v>20</v>
      </c>
      <c r="Y16" s="25" t="n">
        <v>11</v>
      </c>
      <c r="Z16" s="25" t="n">
        <v>538</v>
      </c>
      <c r="AA16" s="25" t="n">
        <v>2227</v>
      </c>
      <c r="AB16" s="25" t="n">
        <v>24.09</v>
      </c>
      <c r="AC16" s="25" t="n">
        <v>4.22</v>
      </c>
      <c r="AD16" s="25" t="n">
        <v>44.47</v>
      </c>
      <c r="AE16" s="25" t="n">
        <v>152</v>
      </c>
      <c r="AF16" s="25" t="n">
        <v>45.06</v>
      </c>
      <c r="AG16" s="25" t="n">
        <v>62</v>
      </c>
      <c r="AH16" s="25" t="n">
        <f aca="false">IF(ISNUMBER(U16),U16+0.5*V16,"")</f>
        <v>-0.5</v>
      </c>
      <c r="AI16" s="25" t="n">
        <f aca="false">IF(ISNUMBER(AH16),IF(ISNUMBER($C16),AH16-$C16,"MISSING"),"")</f>
        <v>0.05</v>
      </c>
      <c r="AJ16" s="25" t="n">
        <f aca="false">IF(AND(ISNUMBER(Z16),ISNUMBER($L16)),Z16-$L16,IF(ISNUMBER(Z16),"MISSING",""))</f>
        <v>-75</v>
      </c>
      <c r="AK16" s="25" t="n">
        <f aca="false">IF(AND(ISNUMBER(SPH_PREOP),ISNUMBER(SE_LAST_)),SPH_PREOP+CYL_PREOP/2,"")</f>
        <v>-3.375</v>
      </c>
      <c r="AL16" s="25" t="n">
        <f aca="false">IF(ISNUMBER(SE_12),SE_12,IF(ISNUMBER(SE_6),SE_6,""))</f>
        <v>-0.5</v>
      </c>
      <c r="AM16" s="29" t="n">
        <f aca="false">IF(AND(ISNUMBER(SE_LAST_),ISNUMBER(REF_TARGET)),SE_LAST_-REF_TARGET,"")</f>
        <v>0.05</v>
      </c>
      <c r="AN16" s="30" t="n">
        <f aca="false">IF(ISNUMBER(L16),IF(ISNUMBER(Z16),Z16-L16,IF(ISNUMBER(#REF!),#REF!-L16,"")),"")</f>
        <v>-75</v>
      </c>
      <c r="AO16" s="25" t="e">
        <f aca="false">IF(ISNUMBER(M16),IF(ISNUMBER(#REF!),#REF!-M16,IF(ISNUMBER(AB16),AB16-M16,"")),"")</f>
        <v>#REF!</v>
      </c>
      <c r="AP16" s="31" t="n">
        <f aca="false">IF(ISNUMBER(LAST_SE_ERROR),REF_TARGET,"")</f>
        <v>-0.55</v>
      </c>
      <c r="AQ16" s="31" t="n">
        <f aca="false">IF(AND(OR(ISNUMBER(X16),ISNUMBER(#REF!)),ISNUMBER(J16)),-LOG(20/J16)--LOG(20/IF(ISNUMBER(X16),X16,#REF!)),"")</f>
        <v>0.0969100130080564</v>
      </c>
      <c r="AR16" s="32" t="n">
        <f aca="false">IF(ISNUMBER(V16),V16,IF(ISNUMBER(#REF!),#REF!,""))</f>
        <v>0</v>
      </c>
      <c r="AS16" s="32" t="n">
        <f aca="false">IF(AND(ISNUMBER(AR16),ISNUMBER(H16)),AR16-H16,"")</f>
        <v>-0.25</v>
      </c>
      <c r="AT16" s="33" t="n">
        <f aca="false">IF(ISNUMBER(BCVA_12),BCVA_12,IF(ISNUMBER(BCVA_6),BCVA_6,""))</f>
        <v>20</v>
      </c>
      <c r="AU16" s="33" t="n">
        <f aca="false">IF(ISNUMBER(AT16),PREOP_BCVA,"")</f>
        <v>25</v>
      </c>
      <c r="AV16" s="0" t="n">
        <v>7.71</v>
      </c>
      <c r="AW16" s="25" t="n">
        <v>7.61</v>
      </c>
      <c r="AX16" s="25" t="n">
        <v>176</v>
      </c>
      <c r="AY16" s="25" t="n">
        <v>-0.6</v>
      </c>
      <c r="AZ16" s="25" t="n">
        <v>0.54</v>
      </c>
      <c r="BA16" s="25" t="n">
        <v>0.68</v>
      </c>
      <c r="BB16" s="25" t="n">
        <v>2.43</v>
      </c>
      <c r="BC16" s="25" t="n">
        <v>3.02</v>
      </c>
      <c r="BD16" s="25" t="n">
        <v>596</v>
      </c>
      <c r="BE16" s="25" t="n">
        <v>598</v>
      </c>
      <c r="BF16" s="25" t="n">
        <v>669</v>
      </c>
      <c r="BG16" s="25" t="n">
        <v>662</v>
      </c>
      <c r="BH16" s="25" t="n">
        <v>658</v>
      </c>
      <c r="BI16" s="25" t="n">
        <v>656</v>
      </c>
      <c r="BJ16" s="25" t="n">
        <v>588</v>
      </c>
      <c r="BK16" s="25" t="n">
        <v>-0.68</v>
      </c>
      <c r="BL16" s="25" t="n">
        <v>0.61</v>
      </c>
      <c r="BM16" s="25" t="n">
        <v>7.66</v>
      </c>
      <c r="BN16" s="25" t="n">
        <v>7.64</v>
      </c>
      <c r="BO16" s="25" t="n">
        <v>7.72</v>
      </c>
      <c r="BP16" s="25" t="n">
        <v>7.95</v>
      </c>
      <c r="BQ16" s="25" t="n">
        <v>8.28</v>
      </c>
      <c r="BR16" s="25" t="n">
        <v>8.61</v>
      </c>
      <c r="BS16" s="25" t="n">
        <v>0</v>
      </c>
      <c r="BT16" s="25" t="n">
        <v>1.2</v>
      </c>
      <c r="BU16" s="25" t="n">
        <v>6.43</v>
      </c>
      <c r="BV16" s="25" t="n">
        <v>6.43</v>
      </c>
      <c r="BW16" s="25" t="n">
        <v>6.63</v>
      </c>
      <c r="BX16" s="25" t="n">
        <v>6.89</v>
      </c>
      <c r="BY16" s="25" t="n">
        <v>7.05</v>
      </c>
      <c r="BZ16" s="25" t="n">
        <v>0</v>
      </c>
      <c r="CA16" s="25" t="n">
        <v>0</v>
      </c>
      <c r="CB16" s="38" t="n">
        <v>1.2</v>
      </c>
      <c r="CC16" s="34" t="n">
        <v>43.8</v>
      </c>
      <c r="CD16" s="34" t="n">
        <v>44.4</v>
      </c>
      <c r="CE16" s="34" t="n">
        <v>44.1</v>
      </c>
      <c r="CF16" s="34" t="n">
        <v>176</v>
      </c>
      <c r="CG16" s="34" t="n">
        <v>0.6</v>
      </c>
      <c r="CH16" s="34" t="n">
        <v>-6.1</v>
      </c>
      <c r="CI16" s="34" t="n">
        <v>-6.4</v>
      </c>
      <c r="CJ16" s="34" t="n">
        <v>-6.2</v>
      </c>
      <c r="CK16" s="34" t="n">
        <v>168.7</v>
      </c>
      <c r="CL16" s="34" t="n">
        <v>0.3</v>
      </c>
      <c r="CM16" s="34" t="n">
        <v>4.3</v>
      </c>
      <c r="CN16" s="34" t="n">
        <v>12.5</v>
      </c>
      <c r="CO16" s="34" t="n">
        <v>26.3</v>
      </c>
      <c r="CP16" s="34" t="n">
        <v>61.6</v>
      </c>
      <c r="CQ16" s="35" t="n">
        <v>19</v>
      </c>
    </row>
    <row collapsed="false" customFormat="false" customHeight="true" hidden="false" ht="26.25" outlineLevel="0" r="17">
      <c r="A17" s="23" t="n">
        <v>41367</v>
      </c>
      <c r="B17" s="24" t="n">
        <v>-0.5</v>
      </c>
      <c r="C17" s="26" t="n">
        <v>-0.56</v>
      </c>
      <c r="D17" s="26" t="s">
        <v>89</v>
      </c>
      <c r="E17" s="27" t="n">
        <v>23.75</v>
      </c>
      <c r="F17" s="28" t="n">
        <v>41353</v>
      </c>
      <c r="G17" s="27" t="n">
        <v>0.5</v>
      </c>
      <c r="H17" s="27" t="n">
        <v>3.5</v>
      </c>
      <c r="I17" s="26" t="n">
        <v>171</v>
      </c>
      <c r="J17" s="26" t="n">
        <v>30</v>
      </c>
      <c r="K17" s="26" t="n">
        <v>15</v>
      </c>
      <c r="L17" s="26" t="n">
        <v>593</v>
      </c>
      <c r="M17" s="26" t="n">
        <v>23.41</v>
      </c>
      <c r="P17" s="26" t="n">
        <v>2.63</v>
      </c>
      <c r="Q17" s="26" t="n">
        <v>41.16</v>
      </c>
      <c r="R17" s="26" t="n">
        <v>98</v>
      </c>
      <c r="S17" s="26" t="n">
        <v>42.99</v>
      </c>
      <c r="T17" s="26" t="n">
        <v>8</v>
      </c>
      <c r="U17" s="27" t="n">
        <v>-1</v>
      </c>
      <c r="V17" s="27" t="n">
        <v>0.75</v>
      </c>
      <c r="W17" s="25" t="n">
        <v>10</v>
      </c>
      <c r="X17" s="25" t="n">
        <v>20</v>
      </c>
      <c r="Y17" s="25" t="n">
        <v>27</v>
      </c>
      <c r="Z17" s="25" t="n">
        <v>565</v>
      </c>
      <c r="AA17" s="25" t="n">
        <v>1976</v>
      </c>
      <c r="AB17" s="25" t="n">
        <v>23.37</v>
      </c>
      <c r="AC17" s="25" t="s">
        <v>91</v>
      </c>
      <c r="AD17" s="25" t="n">
        <v>41.11</v>
      </c>
      <c r="AE17" s="25" t="n">
        <v>96</v>
      </c>
      <c r="AF17" s="25" t="n">
        <v>41.93</v>
      </c>
      <c r="AG17" s="25" t="n">
        <v>6</v>
      </c>
      <c r="AH17" s="25" t="n">
        <f aca="false">IF(ISNUMBER(U17),U17+0.5*V17,"")</f>
        <v>-0.625</v>
      </c>
      <c r="AI17" s="25" t="n">
        <f aca="false">IF(ISNUMBER(AH17),IF(ISNUMBER($C17),AH17-$C17,"MISSING"),"")</f>
        <v>-0.0649999999999998</v>
      </c>
      <c r="AJ17" s="25" t="n">
        <f aca="false">IF(AND(ISNUMBER(Z17),ISNUMBER($L17)),Z17-$L17,IF(ISNUMBER(Z17),"MISSING",""))</f>
        <v>-28</v>
      </c>
      <c r="AK17" s="25" t="n">
        <f aca="false">IF(AND(ISNUMBER(SPH_PREOP),ISNUMBER(SE_LAST_)),SPH_PREOP+CYL_PREOP/2,"")</f>
        <v>2.25</v>
      </c>
      <c r="AL17" s="25" t="n">
        <f aca="false">IF(ISNUMBER(SE_12),SE_12,IF(ISNUMBER(SE_6),SE_6,""))</f>
        <v>-0.625</v>
      </c>
      <c r="AM17" s="29" t="n">
        <f aca="false">IF(AND(ISNUMBER(SE_LAST_),ISNUMBER(REF_TARGET)),SE_LAST_-REF_TARGET,"")</f>
        <v>-0.0649999999999998</v>
      </c>
      <c r="AN17" s="30" t="n">
        <f aca="false">IF(ISNUMBER(L17),IF(ISNUMBER(Z17),Z17-L17,IF(ISNUMBER(#REF!),#REF!-L17,"")),"")</f>
        <v>-28</v>
      </c>
      <c r="AO17" s="25" t="e">
        <f aca="false">IF(ISNUMBER(M17),IF(ISNUMBER(#REF!),#REF!-M17,IF(ISNUMBER(AB17),AB17-M17,"")),"")</f>
        <v>#REF!</v>
      </c>
      <c r="AP17" s="31" t="n">
        <f aca="false">IF(ISNUMBER(LAST_SE_ERROR),REF_TARGET,"")</f>
        <v>-0.56</v>
      </c>
      <c r="AQ17" s="31" t="n">
        <f aca="false">IF(AND(OR(ISNUMBER(X17),ISNUMBER(#REF!)),ISNUMBER(J17)),-LOG(20/J17)--LOG(20/IF(ISNUMBER(X17),X17,#REF!)),"")</f>
        <v>0.176091259055681</v>
      </c>
      <c r="AR17" s="32" t="n">
        <f aca="false">IF(ISNUMBER(V17),V17,IF(ISNUMBER(#REF!),#REF!,""))</f>
        <v>0.75</v>
      </c>
      <c r="AS17" s="32" t="n">
        <f aca="false">IF(AND(ISNUMBER(AR17),ISNUMBER(H17)),AR17-H17,"")</f>
        <v>-2.75</v>
      </c>
      <c r="AT17" s="33" t="n">
        <f aca="false">IF(ISNUMBER(BCVA_12),BCVA_12,IF(ISNUMBER(BCVA_6),BCVA_6,""))</f>
        <v>20</v>
      </c>
      <c r="AU17" s="33" t="n">
        <f aca="false">IF(ISNUMBER(AT17),PREOP_BCVA,"")</f>
        <v>30</v>
      </c>
      <c r="AV17" s="0" t="n">
        <v>7.9</v>
      </c>
      <c r="AW17" s="25" t="n">
        <v>8.29</v>
      </c>
      <c r="AX17" s="25" t="n">
        <v>97.3</v>
      </c>
      <c r="AY17" s="25" t="n">
        <v>2</v>
      </c>
      <c r="AZ17" s="25" t="n">
        <v>0.11</v>
      </c>
      <c r="BA17" s="25" t="n">
        <v>0.35</v>
      </c>
      <c r="BB17" s="25" t="n">
        <v>2.1</v>
      </c>
      <c r="BC17" s="25" t="n">
        <v>2.7</v>
      </c>
      <c r="BD17" s="25" t="n">
        <v>598</v>
      </c>
      <c r="BE17" s="25" t="n">
        <v>596</v>
      </c>
      <c r="BF17" s="25" t="n">
        <v>673</v>
      </c>
      <c r="BG17" s="25" t="n">
        <v>635</v>
      </c>
      <c r="BH17" s="25" t="n">
        <v>655</v>
      </c>
      <c r="BI17" s="25" t="n">
        <v>624</v>
      </c>
      <c r="BJ17" s="25" t="n">
        <v>582</v>
      </c>
      <c r="BK17" s="25" t="n">
        <v>0.88</v>
      </c>
      <c r="BL17" s="25" t="n">
        <v>-0.88</v>
      </c>
      <c r="BM17" s="25" t="n">
        <v>8.13</v>
      </c>
      <c r="BN17" s="25" t="n">
        <v>8.01</v>
      </c>
      <c r="BO17" s="25" t="n">
        <v>7.98</v>
      </c>
      <c r="BP17" s="25" t="n">
        <v>8.05</v>
      </c>
      <c r="BQ17" s="25" t="n">
        <v>8.23</v>
      </c>
      <c r="BR17" s="25" t="n">
        <v>8.28</v>
      </c>
      <c r="BS17" s="25" t="n">
        <v>0</v>
      </c>
      <c r="BT17" s="25" t="n">
        <v>1.1</v>
      </c>
      <c r="BU17" s="25" t="n">
        <v>6.95</v>
      </c>
      <c r="BV17" s="25" t="n">
        <v>6.86</v>
      </c>
      <c r="BW17" s="25" t="n">
        <v>6.77</v>
      </c>
      <c r="BX17" s="25" t="n">
        <v>6.68</v>
      </c>
      <c r="BY17" s="25" t="n">
        <v>6.8</v>
      </c>
      <c r="BZ17" s="25" t="n">
        <v>0</v>
      </c>
      <c r="CA17" s="25" t="n">
        <v>0</v>
      </c>
      <c r="CB17" s="38" t="n">
        <v>1.1</v>
      </c>
      <c r="CC17" s="34" t="n">
        <v>40.7</v>
      </c>
      <c r="CD17" s="34" t="n">
        <v>42.7</v>
      </c>
      <c r="CE17" s="34" t="n">
        <v>41.7</v>
      </c>
      <c r="CF17" s="34" t="n">
        <v>97.3</v>
      </c>
      <c r="CG17" s="34" t="n">
        <v>2</v>
      </c>
      <c r="CH17" s="34" t="n">
        <v>-5.7</v>
      </c>
      <c r="CI17" s="34" t="n">
        <v>-5.9</v>
      </c>
      <c r="CJ17" s="34" t="n">
        <v>-5.8</v>
      </c>
      <c r="CK17" s="34" t="n">
        <v>128.2</v>
      </c>
      <c r="CL17" s="34" t="n">
        <v>0.2</v>
      </c>
      <c r="CM17" s="34" t="n">
        <v>4.3</v>
      </c>
      <c r="CN17" s="34" t="n">
        <v>12.4</v>
      </c>
      <c r="CO17" s="34" t="n">
        <v>25.9</v>
      </c>
      <c r="CP17" s="34" t="n">
        <v>60.6</v>
      </c>
      <c r="CQ17" s="35" t="n">
        <v>22</v>
      </c>
    </row>
    <row collapsed="false" customFormat="false" customHeight="true" hidden="false" ht="26.25" outlineLevel="0" r="18">
      <c r="A18" s="23" t="n">
        <v>41332</v>
      </c>
      <c r="B18" s="24" t="n">
        <v>-0.5</v>
      </c>
      <c r="C18" s="26" t="n">
        <v>-0.55</v>
      </c>
      <c r="D18" s="26" t="s">
        <v>89</v>
      </c>
      <c r="E18" s="27" t="n">
        <v>15.5</v>
      </c>
      <c r="F18" s="28" t="n">
        <v>41330</v>
      </c>
      <c r="G18" s="27" t="n">
        <v>-2.75</v>
      </c>
      <c r="H18" s="27" t="n">
        <v>0.5</v>
      </c>
      <c r="I18" s="26" t="n">
        <v>65</v>
      </c>
      <c r="J18" s="26" t="n">
        <v>40</v>
      </c>
      <c r="K18" s="26" t="n">
        <v>13</v>
      </c>
      <c r="L18" s="26" t="n">
        <v>679</v>
      </c>
      <c r="M18" s="26" t="n">
        <v>25.58</v>
      </c>
      <c r="N18" s="26" t="n">
        <v>12.3</v>
      </c>
      <c r="O18" s="26" t="n">
        <v>4.54</v>
      </c>
      <c r="P18" s="26" t="n">
        <v>3.59</v>
      </c>
      <c r="Q18" s="26" t="n">
        <v>42.78</v>
      </c>
      <c r="R18" s="26" t="n">
        <v>160</v>
      </c>
      <c r="S18" s="26" t="n">
        <v>43.32</v>
      </c>
      <c r="T18" s="26" t="n">
        <v>70</v>
      </c>
      <c r="U18" s="27" t="n">
        <v>1</v>
      </c>
      <c r="V18" s="27" t="n">
        <v>0.5</v>
      </c>
      <c r="W18" s="25" t="n">
        <v>58</v>
      </c>
      <c r="X18" s="25" t="n">
        <v>25</v>
      </c>
      <c r="Y18" s="25" t="n">
        <v>17</v>
      </c>
      <c r="AH18" s="25" t="n">
        <f aca="false">IF(ISNUMBER(U18),U18+0.5*V18,"")</f>
        <v>1.25</v>
      </c>
      <c r="AI18" s="25" t="n">
        <f aca="false">IF(ISNUMBER(AH18),IF(ISNUMBER($C18),AH18-$C18,"MISSING"),"")</f>
        <v>1.8</v>
      </c>
      <c r="AJ18" s="25" t="n">
        <f aca="false">IF(AND(ISNUMBER(Z18),ISNUMBER($L18)),Z18-$L18,IF(ISNUMBER(Z18),"MISSING",""))</f>
        <v>0</v>
      </c>
      <c r="AK18" s="25" t="n">
        <f aca="false">IF(AND(ISNUMBER(SPH_PREOP),ISNUMBER(SE_LAST_)),SPH_PREOP+CYL_PREOP/2,"")</f>
        <v>-2.5</v>
      </c>
      <c r="AL18" s="25" t="n">
        <f aca="false">IF(ISNUMBER(SE_12),SE_12,IF(ISNUMBER(SE_6),SE_6,""))</f>
        <v>1.25</v>
      </c>
      <c r="AM18" s="29" t="n">
        <f aca="false">IF(AND(ISNUMBER(SE_LAST_),ISNUMBER(REF_TARGET)),SE_LAST_-REF_TARGET,"")</f>
        <v>1.8</v>
      </c>
      <c r="AN18" s="30" t="e">
        <f aca="false">IF(ISNUMBER(L18),IF(ISNUMBER(Z18),Z18-L18,IF(ISNUMBER(#REF!),#REF!-L18,"")),"")</f>
        <v>#REF!</v>
      </c>
      <c r="AO18" s="25" t="e">
        <f aca="false">IF(ISNUMBER(M18),IF(ISNUMBER(#REF!),#REF!-M18,IF(ISNUMBER(AB18),AB18-M18,"")),"")</f>
        <v>#REF!</v>
      </c>
      <c r="AP18" s="31" t="n">
        <f aca="false">IF(ISNUMBER(LAST_SE_ERROR),REF_TARGET,"")</f>
        <v>-0.55</v>
      </c>
      <c r="AQ18" s="31" t="n">
        <f aca="false">IF(AND(OR(ISNUMBER(X18),ISNUMBER(#REF!)),ISNUMBER(J18)),-LOG(20/J18)--LOG(20/IF(ISNUMBER(X18),X18,#REF!)),"")</f>
        <v>0.204119982655925</v>
      </c>
      <c r="AR18" s="32" t="n">
        <f aca="false">IF(ISNUMBER(V18),V18,IF(ISNUMBER(#REF!),#REF!,""))</f>
        <v>0.5</v>
      </c>
      <c r="AS18" s="32" t="n">
        <f aca="false">IF(AND(ISNUMBER(AR18),ISNUMBER(H18)),AR18-H18,"")</f>
        <v>0</v>
      </c>
      <c r="AT18" s="33" t="n">
        <f aca="false">IF(ISNUMBER(BCVA_12),BCVA_12,IF(ISNUMBER(BCVA_6),BCVA_6,""))</f>
        <v>25</v>
      </c>
      <c r="AU18" s="33" t="n">
        <f aca="false">IF(ISNUMBER(AT18),PREOP_BCVA,"")</f>
        <v>40</v>
      </c>
      <c r="AV18" s="54" t="n">
        <v>8.04</v>
      </c>
      <c r="AW18" s="25" t="n">
        <v>7.89</v>
      </c>
      <c r="AX18" s="25" t="n">
        <v>175.8</v>
      </c>
      <c r="AY18" s="25" t="n">
        <v>-0.8</v>
      </c>
      <c r="AZ18" s="25" t="n">
        <v>-0.4</v>
      </c>
      <c r="BA18" s="25" t="n">
        <v>0.07</v>
      </c>
      <c r="BB18" s="25" t="n">
        <v>2.71</v>
      </c>
      <c r="BC18" s="25" t="n">
        <v>3.4</v>
      </c>
      <c r="BD18" s="25" t="n">
        <v>693</v>
      </c>
      <c r="BE18" s="25" t="n">
        <v>692</v>
      </c>
      <c r="BF18" s="25" t="n">
        <v>673</v>
      </c>
      <c r="BG18" s="25" t="n">
        <v>719</v>
      </c>
      <c r="BH18" s="25" t="n">
        <v>661</v>
      </c>
      <c r="BI18" s="25" t="n">
        <v>727</v>
      </c>
      <c r="BJ18" s="25" t="n">
        <v>657</v>
      </c>
      <c r="BK18" s="25" t="n">
        <v>2.64</v>
      </c>
      <c r="BL18" s="25" t="n">
        <v>-0.5</v>
      </c>
      <c r="BM18" s="25" t="n">
        <v>8.01</v>
      </c>
      <c r="BN18" s="25" t="n">
        <v>7.9</v>
      </c>
      <c r="BO18" s="25" t="n">
        <v>7.81</v>
      </c>
      <c r="BP18" s="25" t="n">
        <v>7.87</v>
      </c>
      <c r="BQ18" s="25" t="n">
        <v>8.2</v>
      </c>
      <c r="BR18" s="25" t="n">
        <v>8.68</v>
      </c>
      <c r="BS18" s="25" t="n">
        <v>0</v>
      </c>
      <c r="BT18" s="25" t="n">
        <v>0.5</v>
      </c>
      <c r="BU18" s="25" t="n">
        <v>7.5</v>
      </c>
      <c r="BV18" s="25" t="n">
        <v>7.22</v>
      </c>
      <c r="BW18" s="25" t="n">
        <v>7.03</v>
      </c>
      <c r="BX18" s="25" t="n">
        <v>7.03</v>
      </c>
      <c r="BY18" s="25" t="n">
        <v>7.24</v>
      </c>
      <c r="BZ18" s="25" t="n">
        <v>7.49</v>
      </c>
      <c r="CA18" s="25" t="n">
        <v>0</v>
      </c>
      <c r="CB18" s="38" t="n">
        <v>0.5</v>
      </c>
      <c r="CC18" s="34" t="n">
        <v>42</v>
      </c>
      <c r="CD18" s="34" t="n">
        <v>42.8</v>
      </c>
      <c r="CE18" s="34" t="n">
        <v>42.4</v>
      </c>
      <c r="CF18" s="34" t="n">
        <v>175.8</v>
      </c>
      <c r="CG18" s="34" t="n">
        <v>0.8</v>
      </c>
      <c r="CH18" s="34" t="n">
        <v>-5.4</v>
      </c>
      <c r="CI18" s="34" t="n">
        <v>-5.6</v>
      </c>
      <c r="CJ18" s="34" t="n">
        <v>-5.5</v>
      </c>
      <c r="CK18" s="34" t="n">
        <v>3</v>
      </c>
      <c r="CL18" s="34" t="n">
        <v>0.2</v>
      </c>
      <c r="CM18" s="34" t="n">
        <v>4.9</v>
      </c>
      <c r="CN18" s="34" t="n">
        <v>13.8</v>
      </c>
      <c r="CO18" s="34" t="n">
        <v>28.2</v>
      </c>
      <c r="CP18" s="34" t="n">
        <v>62.9</v>
      </c>
      <c r="CQ18" s="35" t="n">
        <v>18</v>
      </c>
    </row>
    <row collapsed="false" customFormat="false" customHeight="true" hidden="false" ht="26.25" outlineLevel="0" r="19">
      <c r="A19" s="23" t="n">
        <v>41206</v>
      </c>
      <c r="B19" s="24" t="n">
        <v>-0.5</v>
      </c>
      <c r="C19" s="26" t="n">
        <v>-0.54</v>
      </c>
      <c r="D19" s="26" t="s">
        <v>89</v>
      </c>
      <c r="E19" s="27" t="n">
        <v>21.25</v>
      </c>
      <c r="F19" s="28" t="n">
        <v>41151</v>
      </c>
      <c r="G19" s="27" t="n">
        <v>-2.5</v>
      </c>
      <c r="H19" s="27" t="n">
        <v>2.75</v>
      </c>
      <c r="I19" s="26" t="n">
        <v>61</v>
      </c>
      <c r="J19" s="26" t="n">
        <v>40</v>
      </c>
      <c r="K19" s="26" t="n">
        <v>12</v>
      </c>
      <c r="L19" s="26" t="n">
        <v>564</v>
      </c>
      <c r="M19" s="26" t="n">
        <v>22.56</v>
      </c>
      <c r="P19" s="26" t="n">
        <v>2.85</v>
      </c>
      <c r="Q19" s="26" t="n">
        <v>45.55</v>
      </c>
      <c r="R19" s="26" t="n">
        <v>152</v>
      </c>
      <c r="S19" s="26" t="n">
        <v>47.72</v>
      </c>
      <c r="T19" s="26" t="n">
        <v>62</v>
      </c>
      <c r="U19" s="27" t="n">
        <v>0</v>
      </c>
      <c r="V19" s="27" t="n">
        <v>0.5</v>
      </c>
      <c r="W19" s="25" t="n">
        <v>45</v>
      </c>
      <c r="X19" s="25" t="n">
        <v>20</v>
      </c>
      <c r="Y19" s="25" t="n">
        <v>18</v>
      </c>
      <c r="Z19" s="25" t="n">
        <v>499</v>
      </c>
      <c r="AA19" s="25" t="n">
        <v>2242</v>
      </c>
      <c r="AB19" s="25" t="n">
        <v>22.65</v>
      </c>
      <c r="AC19" s="25" t="n">
        <v>3.11</v>
      </c>
      <c r="AD19" s="25" t="n">
        <v>45.55</v>
      </c>
      <c r="AE19" s="25" t="n">
        <v>154</v>
      </c>
      <c r="AF19" s="25" t="n">
        <v>46.36</v>
      </c>
      <c r="AG19" s="25" t="n">
        <v>64</v>
      </c>
      <c r="AH19" s="25" t="n">
        <f aca="false">IF(ISNUMBER(U19),U19+0.5*V19,"")</f>
        <v>0.25</v>
      </c>
      <c r="AI19" s="25" t="n">
        <f aca="false">IF(ISNUMBER(AH19),IF(ISNUMBER($C19),AH19-$C19,"MISSING"),"")</f>
        <v>0.79</v>
      </c>
      <c r="AJ19" s="25" t="n">
        <f aca="false">IF(AND(ISNUMBER(Z19),ISNUMBER($L19)),Z19-$L19,IF(ISNUMBER(Z19),"MISSING",""))</f>
        <v>-65</v>
      </c>
      <c r="AK19" s="25" t="n">
        <f aca="false">IF(AND(ISNUMBER(SPH_PREOP),ISNUMBER(SE_LAST_)),SPH_PREOP+CYL_PREOP/2,"")</f>
        <v>-1.125</v>
      </c>
      <c r="AL19" s="25" t="n">
        <f aca="false">IF(ISNUMBER(SE_12),SE_12,IF(ISNUMBER(SE_6),SE_6,""))</f>
        <v>0.25</v>
      </c>
      <c r="AM19" s="29" t="n">
        <f aca="false">IF(AND(ISNUMBER(SE_LAST_),ISNUMBER(REF_TARGET)),SE_LAST_-REF_TARGET,"")</f>
        <v>0.79</v>
      </c>
      <c r="AN19" s="30" t="n">
        <f aca="false">IF(ISNUMBER(L19),IF(ISNUMBER(Z19),Z19-L19,IF(ISNUMBER(#REF!),#REF!-L19,"")),"")</f>
        <v>-65</v>
      </c>
      <c r="AO19" s="25" t="e">
        <f aca="false">IF(ISNUMBER(M19),IF(ISNUMBER(#REF!),#REF!-M19,IF(ISNUMBER(AB19),AB19-M19,"")),"")</f>
        <v>#REF!</v>
      </c>
      <c r="AP19" s="31" t="n">
        <f aca="false">IF(ISNUMBER(LAST_SE_ERROR),REF_TARGET,"")</f>
        <v>-0.54</v>
      </c>
      <c r="AQ19" s="31" t="n">
        <f aca="false">IF(AND(OR(ISNUMBER(X19),ISNUMBER(#REF!)),ISNUMBER(J19)),-LOG(20/J19)--LOG(20/IF(ISNUMBER(X19),X19,#REF!)),"")</f>
        <v>0.301029995663981</v>
      </c>
      <c r="AR19" s="32" t="n">
        <f aca="false">IF(ISNUMBER(V19),V19,IF(ISNUMBER(#REF!),#REF!,""))</f>
        <v>0.5</v>
      </c>
      <c r="AS19" s="32" t="n">
        <f aca="false">IF(AND(ISNUMBER(AR19),ISNUMBER(H19)),AR19-H19,"")</f>
        <v>-2.25</v>
      </c>
      <c r="AT19" s="33" t="n">
        <f aca="false">IF(ISNUMBER(BCVA_12),BCVA_12,IF(ISNUMBER(BCVA_6),BCVA_6,""))</f>
        <v>20</v>
      </c>
      <c r="AU19" s="33" t="n">
        <f aca="false">IF(ISNUMBER(AT19),PREOP_BCVA,"")</f>
        <v>40</v>
      </c>
      <c r="AV19" s="0" t="n">
        <v>7.48</v>
      </c>
      <c r="AW19" s="25" t="n">
        <v>7.29</v>
      </c>
      <c r="AX19" s="25" t="n">
        <v>143.6</v>
      </c>
      <c r="AY19" s="25" t="n">
        <v>-1.2</v>
      </c>
      <c r="AZ19" s="25" t="n">
        <v>0.04</v>
      </c>
      <c r="BA19" s="25" t="n">
        <v>0.62</v>
      </c>
      <c r="BB19" s="25" t="n">
        <v>2.66</v>
      </c>
      <c r="BC19" s="25" t="n">
        <v>3.26</v>
      </c>
      <c r="BD19" s="25" t="n">
        <v>597</v>
      </c>
      <c r="BE19" s="25" t="n">
        <v>597</v>
      </c>
      <c r="BF19" s="25" t="n">
        <v>670</v>
      </c>
      <c r="BG19" s="25" t="n">
        <v>608</v>
      </c>
      <c r="BH19" s="25" t="n">
        <v>607</v>
      </c>
      <c r="BI19" s="25" t="n">
        <v>625</v>
      </c>
      <c r="BJ19" s="25" t="n">
        <v>593</v>
      </c>
      <c r="BK19" s="25" t="n">
        <v>-1.01</v>
      </c>
      <c r="BL19" s="25" t="n">
        <v>1.21</v>
      </c>
      <c r="BM19" s="25" t="n">
        <v>7.42</v>
      </c>
      <c r="BN19" s="25" t="n">
        <v>7.34</v>
      </c>
      <c r="BO19" s="25" t="n">
        <v>7.37</v>
      </c>
      <c r="BP19" s="25" t="n">
        <v>7.58</v>
      </c>
      <c r="BQ19" s="25" t="n">
        <v>7.92</v>
      </c>
      <c r="BR19" s="25" t="n">
        <v>8.29</v>
      </c>
      <c r="BS19" s="25" t="n">
        <v>0</v>
      </c>
      <c r="BT19" s="25" t="n">
        <v>0.6</v>
      </c>
      <c r="BU19" s="25" t="n">
        <v>6.83</v>
      </c>
      <c r="BV19" s="25" t="n">
        <v>6.48</v>
      </c>
      <c r="BW19" s="25" t="n">
        <v>6.24</v>
      </c>
      <c r="BX19" s="25" t="n">
        <v>6.44</v>
      </c>
      <c r="BY19" s="25" t="n">
        <v>6.8</v>
      </c>
      <c r="BZ19" s="25" t="n">
        <v>0</v>
      </c>
      <c r="CA19" s="25" t="n">
        <v>0</v>
      </c>
      <c r="CB19" s="38" t="n">
        <v>0.6</v>
      </c>
      <c r="CC19" s="34" t="n">
        <v>45.1</v>
      </c>
      <c r="CD19" s="34" t="n">
        <v>46.3</v>
      </c>
      <c r="CE19" s="34" t="n">
        <v>45.7</v>
      </c>
      <c r="CF19" s="34" t="n">
        <v>143.6</v>
      </c>
      <c r="CG19" s="34" t="n">
        <v>1.2</v>
      </c>
      <c r="CH19" s="34" t="n">
        <v>-5.8</v>
      </c>
      <c r="CI19" s="34" t="n">
        <v>-6.1</v>
      </c>
      <c r="CJ19" s="34" t="n">
        <v>-6</v>
      </c>
      <c r="CK19" s="34" t="n">
        <v>134</v>
      </c>
      <c r="CL19" s="34" t="n">
        <v>0.3</v>
      </c>
      <c r="CM19" s="34" t="n">
        <v>4.2</v>
      </c>
      <c r="CN19" s="34" t="n">
        <v>12.1</v>
      </c>
      <c r="CO19" s="34" t="n">
        <v>25.4</v>
      </c>
      <c r="CP19" s="34" t="n">
        <v>60.3</v>
      </c>
      <c r="CQ19" s="35" t="n">
        <v>28</v>
      </c>
    </row>
    <row collapsed="false" customFormat="false" customHeight="true" hidden="false" ht="26.25" outlineLevel="0" r="20">
      <c r="A20" s="23" t="n">
        <v>41276</v>
      </c>
      <c r="B20" s="25" t="n">
        <v>-0.5</v>
      </c>
      <c r="C20" s="26" t="n">
        <v>-0.45</v>
      </c>
      <c r="D20" s="26" t="s">
        <v>89</v>
      </c>
      <c r="E20" s="27" t="n">
        <v>21.5</v>
      </c>
      <c r="F20" s="28" t="n">
        <v>41239</v>
      </c>
      <c r="G20" s="27" t="n">
        <v>-0.5</v>
      </c>
      <c r="H20" s="27" t="n">
        <v>1</v>
      </c>
      <c r="I20" s="26" t="n">
        <v>78</v>
      </c>
      <c r="J20" s="26" t="n">
        <v>30</v>
      </c>
      <c r="K20" s="26" t="n">
        <v>10</v>
      </c>
      <c r="L20" s="26" t="n">
        <v>565</v>
      </c>
      <c r="M20" s="25" t="n">
        <v>22.53</v>
      </c>
      <c r="P20" s="26" t="n">
        <v>2.59</v>
      </c>
      <c r="Q20" s="26" t="n">
        <v>45.92</v>
      </c>
      <c r="R20" s="26" t="n">
        <v>19</v>
      </c>
      <c r="S20" s="26" t="n">
        <v>47.7</v>
      </c>
      <c r="T20" s="26" t="n">
        <v>109</v>
      </c>
      <c r="U20" s="27" t="n">
        <v>0.25</v>
      </c>
      <c r="V20" s="27" t="n">
        <v>0.75</v>
      </c>
      <c r="W20" s="25" t="n">
        <v>150</v>
      </c>
      <c r="X20" s="25" t="n">
        <v>25</v>
      </c>
      <c r="Y20" s="25" t="n">
        <v>17</v>
      </c>
      <c r="Z20" s="25" t="n">
        <v>501</v>
      </c>
      <c r="AA20" s="25" t="n">
        <v>2336</v>
      </c>
      <c r="AB20" s="25" t="n">
        <v>22.55</v>
      </c>
      <c r="AC20" s="25" t="n">
        <v>4.61</v>
      </c>
      <c r="AD20" s="25" t="n">
        <v>45.98</v>
      </c>
      <c r="AE20" s="25" t="n">
        <v>4</v>
      </c>
      <c r="AF20" s="25" t="n">
        <v>46.64</v>
      </c>
      <c r="AG20" s="25" t="n">
        <v>94</v>
      </c>
      <c r="AH20" s="25" t="n">
        <f aca="false">IF(ISNUMBER(U20),U20+0.5*V20,"")</f>
        <v>0.625</v>
      </c>
      <c r="AI20" s="25" t="n">
        <f aca="false">IF(ISNUMBER(AH20),IF(ISNUMBER($C20),AH20-$C20,"MISSING"),"")</f>
        <v>1.075</v>
      </c>
      <c r="AJ20" s="25" t="n">
        <f aca="false">IF(AND(ISNUMBER(Z20),ISNUMBER($L20)),Z20-$L20,IF(ISNUMBER(Z20),"MISSING",""))</f>
        <v>-64</v>
      </c>
      <c r="AK20" s="25" t="n">
        <f aca="false">IF(AND(ISNUMBER(SPH_PREOP),ISNUMBER(SE_LAST_)),SPH_PREOP+CYL_PREOP/2,"")</f>
        <v>0</v>
      </c>
      <c r="AL20" s="25" t="n">
        <f aca="false">IF(ISNUMBER(SE_12),SE_12,IF(ISNUMBER(SE_6),SE_6,""))</f>
        <v>0.625</v>
      </c>
      <c r="AM20" s="29" t="n">
        <f aca="false">IF(AND(ISNUMBER(SE_LAST_),ISNUMBER(REF_TARGET)),SE_LAST_-REF_TARGET,"")</f>
        <v>1.075</v>
      </c>
      <c r="AN20" s="30" t="n">
        <f aca="false">IF(ISNUMBER(L20),IF(ISNUMBER(Z20),Z20-L20,IF(ISNUMBER(#REF!),#REF!-L20,"")),"")</f>
        <v>-64</v>
      </c>
      <c r="AO20" s="25" t="e">
        <f aca="false">IF(ISNUMBER(M20),IF(ISNUMBER(#REF!),#REF!-M20,IF(ISNUMBER(AB20),AB20-M20,"")),"")</f>
        <v>#REF!</v>
      </c>
      <c r="AP20" s="31" t="n">
        <f aca="false">IF(ISNUMBER(LAST_SE_ERROR),REF_TARGET,"")</f>
        <v>-0.45</v>
      </c>
      <c r="AQ20" s="31" t="n">
        <f aca="false">IF(AND(OR(ISNUMBER(X20),ISNUMBER(#REF!)),ISNUMBER(J20)),-LOG(20/J20)--LOG(20/IF(ISNUMBER(X20),X20,#REF!)),"")</f>
        <v>0.0791812460476249</v>
      </c>
      <c r="AR20" s="32" t="n">
        <f aca="false">IF(ISNUMBER(V20),V20,IF(ISNUMBER(#REF!),#REF!,""))</f>
        <v>0.75</v>
      </c>
      <c r="AS20" s="32" t="n">
        <f aca="false">IF(AND(ISNUMBER(AR20),ISNUMBER(H20)),AR20-H20,"")</f>
        <v>-0.25</v>
      </c>
      <c r="AT20" s="33" t="n">
        <f aca="false">IF(ISNUMBER(BCVA_12),BCVA_12,IF(ISNUMBER(BCVA_6),BCVA_6,""))</f>
        <v>25</v>
      </c>
      <c r="AU20" s="33" t="n">
        <f aca="false">IF(ISNUMBER(AT20),PREOP_BCVA,"")</f>
        <v>30</v>
      </c>
      <c r="AV20" s="54" t="n">
        <v>7.44</v>
      </c>
      <c r="AW20" s="25" t="n">
        <v>7.31</v>
      </c>
      <c r="AX20" s="25" t="n">
        <v>0.5</v>
      </c>
      <c r="AY20" s="25" t="n">
        <v>-0.8</v>
      </c>
      <c r="AZ20" s="25" t="n">
        <v>0.11</v>
      </c>
      <c r="BA20" s="25" t="n">
        <v>0.64</v>
      </c>
      <c r="BB20" s="25" t="n">
        <v>2.37</v>
      </c>
      <c r="BC20" s="25" t="n">
        <v>2.94</v>
      </c>
      <c r="BD20" s="25" t="n">
        <v>576</v>
      </c>
      <c r="BE20" s="25" t="n">
        <v>579</v>
      </c>
      <c r="BF20" s="25" t="n">
        <v>674</v>
      </c>
      <c r="BG20" s="25" t="n">
        <v>607</v>
      </c>
      <c r="BH20" s="25" t="n">
        <v>596</v>
      </c>
      <c r="BI20" s="25" t="n">
        <v>609</v>
      </c>
      <c r="BJ20" s="25" t="n">
        <v>567</v>
      </c>
      <c r="BK20" s="25" t="n">
        <v>0.06</v>
      </c>
      <c r="BL20" s="25" t="n">
        <v>1.02</v>
      </c>
      <c r="BM20" s="25" t="n">
        <v>7.4</v>
      </c>
      <c r="BN20" s="25" t="n">
        <v>7.3</v>
      </c>
      <c r="BO20" s="25" t="n">
        <v>7.38</v>
      </c>
      <c r="BP20" s="25" t="n">
        <v>7.59</v>
      </c>
      <c r="BQ20" s="25" t="n">
        <v>7.9</v>
      </c>
      <c r="BR20" s="25" t="n">
        <v>8</v>
      </c>
      <c r="BS20" s="25" t="n">
        <v>0</v>
      </c>
      <c r="BT20" s="25" t="n">
        <v>0.8</v>
      </c>
      <c r="BU20" s="25" t="n">
        <v>6.62</v>
      </c>
      <c r="BV20" s="25" t="n">
        <v>6.34</v>
      </c>
      <c r="BW20" s="25" t="n">
        <v>6.2</v>
      </c>
      <c r="BX20" s="25" t="n">
        <v>6.42</v>
      </c>
      <c r="BY20" s="25" t="n">
        <v>6.68</v>
      </c>
      <c r="BZ20" s="25" t="n">
        <v>0</v>
      </c>
      <c r="CA20" s="25" t="n">
        <v>0</v>
      </c>
      <c r="CB20" s="38" t="n">
        <v>0.8</v>
      </c>
      <c r="CC20" s="34" t="n">
        <v>45.4</v>
      </c>
      <c r="CD20" s="34" t="n">
        <v>46.2</v>
      </c>
      <c r="CE20" s="34" t="n">
        <v>45.8</v>
      </c>
      <c r="CF20" s="34" t="n">
        <v>0.5</v>
      </c>
      <c r="CG20" s="34" t="n">
        <v>0.8</v>
      </c>
      <c r="CH20" s="34" t="n">
        <v>-6.1</v>
      </c>
      <c r="CI20" s="34" t="n">
        <v>-6.2</v>
      </c>
      <c r="CJ20" s="34" t="n">
        <v>-6.1</v>
      </c>
      <c r="CK20" s="34" t="n">
        <v>24.4</v>
      </c>
      <c r="CL20" s="34" t="n">
        <v>0.1</v>
      </c>
      <c r="CM20" s="34" t="n">
        <v>4.1</v>
      </c>
      <c r="CN20" s="34" t="n">
        <v>11.8</v>
      </c>
      <c r="CO20" s="34" t="n">
        <v>25.1</v>
      </c>
      <c r="CP20" s="34" t="n">
        <v>60.6</v>
      </c>
      <c r="CQ20" s="35" t="n">
        <v>29</v>
      </c>
    </row>
    <row collapsed="false" customFormat="false" customHeight="true" hidden="false" ht="26.25" outlineLevel="0" r="21">
      <c r="A21" s="23" t="n">
        <v>41409</v>
      </c>
      <c r="B21" s="25" t="n">
        <v>-0.5</v>
      </c>
      <c r="C21" s="26" t="n">
        <v>-0.42</v>
      </c>
      <c r="D21" s="26" t="s">
        <v>89</v>
      </c>
      <c r="E21" s="27" t="n">
        <v>20.5</v>
      </c>
      <c r="F21" s="28" t="n">
        <v>41408</v>
      </c>
      <c r="G21" s="27" t="n">
        <v>0.25</v>
      </c>
      <c r="H21" s="27" t="n">
        <v>0.75</v>
      </c>
      <c r="I21" s="26" t="n">
        <v>30</v>
      </c>
      <c r="J21" s="26" t="n">
        <v>60</v>
      </c>
      <c r="K21" s="26" t="n">
        <v>15</v>
      </c>
      <c r="L21" s="26" t="n">
        <v>631</v>
      </c>
      <c r="M21" s="26" t="n">
        <v>23.51</v>
      </c>
      <c r="N21" s="26" t="n">
        <v>12.1</v>
      </c>
      <c r="O21" s="26" t="n">
        <v>5.31</v>
      </c>
      <c r="P21" s="26" t="n">
        <v>2.91</v>
      </c>
      <c r="Q21" s="26" t="n">
        <v>44.12</v>
      </c>
      <c r="R21" s="26" t="n">
        <v>164</v>
      </c>
      <c r="S21" s="26" t="n">
        <v>47</v>
      </c>
      <c r="T21" s="26" t="n">
        <v>74</v>
      </c>
      <c r="U21" s="27" t="n">
        <v>-2.75</v>
      </c>
      <c r="V21" s="27" t="n">
        <v>4</v>
      </c>
      <c r="W21" s="25" t="n">
        <v>50</v>
      </c>
      <c r="X21" s="25" t="n">
        <v>40</v>
      </c>
      <c r="Y21" s="25" t="n">
        <v>16</v>
      </c>
      <c r="Z21" s="25" t="n">
        <v>501</v>
      </c>
      <c r="AB21" s="25" t="n">
        <v>23.3</v>
      </c>
      <c r="AC21" s="25" t="n">
        <v>4.23</v>
      </c>
      <c r="AD21" s="25" t="n">
        <v>41.16</v>
      </c>
      <c r="AE21" s="25" t="n">
        <v>163</v>
      </c>
      <c r="AF21" s="25" t="n">
        <v>45.12</v>
      </c>
      <c r="AG21" s="25" t="n">
        <v>73</v>
      </c>
      <c r="AH21" s="25" t="n">
        <f aca="false">IF(ISNUMBER(U21),U21+0.5*V21,"")</f>
        <v>-0.75</v>
      </c>
      <c r="AI21" s="25" t="n">
        <f aca="false">IF(ISNUMBER(AH21),IF(ISNUMBER($C21),AH21-$C21,"MISSING"),"")</f>
        <v>-0.33</v>
      </c>
      <c r="AJ21" s="25" t="n">
        <f aca="false">IF(AND(ISNUMBER(Z21),ISNUMBER($L21)),Z21-$L21,IF(ISNUMBER(Z21),"MISSING",""))</f>
        <v>-130</v>
      </c>
      <c r="AK21" s="25" t="n">
        <f aca="false">IF(AND(ISNUMBER(SPH_PREOP),ISNUMBER(SE_LAST_)),SPH_PREOP+CYL_PREOP/2,"")</f>
        <v>0.625</v>
      </c>
      <c r="AL21" s="25" t="n">
        <f aca="false">IF(ISNUMBER(SE_12),SE_12,IF(ISNUMBER(SE_6),SE_6,""))</f>
        <v>-0.75</v>
      </c>
      <c r="AM21" s="29" t="n">
        <f aca="false">IF(AND(ISNUMBER(SE_LAST_),ISNUMBER(REF_TARGET)),SE_LAST_-REF_TARGET,"")</f>
        <v>-0.33</v>
      </c>
      <c r="AN21" s="30" t="n">
        <f aca="false">IF(ISNUMBER(L21),IF(ISNUMBER(Z21),Z21-L21,IF(ISNUMBER(#REF!),#REF!-L21,"")),"")</f>
        <v>-130</v>
      </c>
      <c r="AO21" s="25" t="e">
        <f aca="false">IF(ISNUMBER(M21),IF(ISNUMBER(#REF!),#REF!-M21,IF(ISNUMBER(AB21),AB21-M21,"")),"")</f>
        <v>#REF!</v>
      </c>
      <c r="AP21" s="31" t="n">
        <f aca="false">IF(ISNUMBER(LAST_SE_ERROR),REF_TARGET,"")</f>
        <v>-0.42</v>
      </c>
      <c r="AQ21" s="31" t="n">
        <f aca="false">IF(AND(OR(ISNUMBER(X21),ISNUMBER(#REF!)),ISNUMBER(J21)),-LOG(20/J21)--LOG(20/IF(ISNUMBER(X21),X21,#REF!)),"")</f>
        <v>0.176091259055681</v>
      </c>
      <c r="AR21" s="32" t="n">
        <f aca="false">IF(ISNUMBER(V21),V21,IF(ISNUMBER(#REF!),#REF!,""))</f>
        <v>4</v>
      </c>
      <c r="AS21" s="32" t="n">
        <f aca="false">IF(AND(ISNUMBER(AR21),ISNUMBER(H21)),AR21-H21,"")</f>
        <v>3.25</v>
      </c>
      <c r="AT21" s="33" t="n">
        <f aca="false">IF(ISNUMBER(BCVA_12),BCVA_12,IF(ISNUMBER(BCVA_6),BCVA_6,""))</f>
        <v>40</v>
      </c>
      <c r="AU21" s="33" t="n">
        <f aca="false">IF(ISNUMBER(AT21),PREOP_BCVA,"")</f>
        <v>60</v>
      </c>
    </row>
    <row collapsed="false" customFormat="false" customHeight="true" hidden="false" ht="26.25" outlineLevel="0" r="22">
      <c r="A22" s="23" t="n">
        <v>41255</v>
      </c>
      <c r="B22" s="25" t="n">
        <v>-0.5</v>
      </c>
      <c r="C22" s="26" t="n">
        <v>-0.65</v>
      </c>
      <c r="D22" s="26" t="s">
        <v>89</v>
      </c>
      <c r="E22" s="27" t="n">
        <v>24</v>
      </c>
      <c r="F22" s="28" t="n">
        <v>41253</v>
      </c>
      <c r="G22" s="27" t="n">
        <v>0</v>
      </c>
      <c r="H22" s="27" t="n">
        <v>0</v>
      </c>
      <c r="J22" s="26" t="n">
        <v>40</v>
      </c>
      <c r="K22" s="26" t="n">
        <v>13</v>
      </c>
      <c r="L22" s="26" t="n">
        <v>659</v>
      </c>
      <c r="M22" s="26" t="n">
        <v>22.07</v>
      </c>
      <c r="N22" s="26" t="n">
        <v>12</v>
      </c>
      <c r="O22" s="26" t="n">
        <v>4.62</v>
      </c>
      <c r="P22" s="26" t="n">
        <v>2.56</v>
      </c>
      <c r="Q22" s="26" t="n">
        <v>44.82</v>
      </c>
      <c r="R22" s="26" t="n">
        <v>6</v>
      </c>
      <c r="S22" s="26" t="n">
        <v>45.49</v>
      </c>
      <c r="T22" s="26" t="n">
        <v>96</v>
      </c>
      <c r="U22" s="27" t="n">
        <v>0.25</v>
      </c>
      <c r="V22" s="27" t="n">
        <v>1.25</v>
      </c>
      <c r="W22" s="25" t="n">
        <v>153</v>
      </c>
      <c r="X22" s="25" t="n">
        <v>20</v>
      </c>
      <c r="Y22" s="25" t="n">
        <v>13</v>
      </c>
      <c r="Z22" s="25" t="n">
        <v>582</v>
      </c>
      <c r="AA22" s="25" t="n">
        <v>1377</v>
      </c>
      <c r="AH22" s="25" t="n">
        <f aca="false">IF(ISNUMBER(U22),U22+0.5*V22,"")</f>
        <v>0.875</v>
      </c>
      <c r="AI22" s="25" t="n">
        <f aca="false">IF(ISNUMBER(AH22),IF(ISNUMBER($C22),AH22-$C22,"MISSING"),"")</f>
        <v>1.525</v>
      </c>
      <c r="AJ22" s="25" t="n">
        <f aca="false">IF(AND(ISNUMBER(Z22),ISNUMBER($L22)),Z22-$L22,IF(ISNUMBER(Z22),"MISSING",""))</f>
        <v>-77</v>
      </c>
      <c r="AK22" s="25" t="n">
        <f aca="false">IF(AND(ISNUMBER(SPH_PREOP),ISNUMBER(SE_LAST_)),SPH_PREOP+CYL_PREOP/2,"")</f>
        <v>0</v>
      </c>
      <c r="AL22" s="25" t="n">
        <f aca="false">IF(ISNUMBER(SE_12),SE_12,IF(ISNUMBER(SE_6),SE_6,""))</f>
        <v>0.875</v>
      </c>
      <c r="AM22" s="29" t="n">
        <f aca="false">IF(AND(ISNUMBER(SE_LAST_),ISNUMBER(REF_TARGET)),SE_LAST_-REF_TARGET,"")</f>
        <v>1.525</v>
      </c>
      <c r="AN22" s="30" t="n">
        <f aca="false">IF(ISNUMBER(L22),IF(ISNUMBER(Z22),Z22-L22,IF(ISNUMBER(#REF!),#REF!-L22,"")),"")</f>
        <v>-77</v>
      </c>
      <c r="AO22" s="25" t="e">
        <f aca="false">IF(ISNUMBER(M22),IF(ISNUMBER(#REF!),#REF!-M22,IF(ISNUMBER(AB22),AB22-M22,"")),"")</f>
        <v>#REF!</v>
      </c>
      <c r="AP22" s="31" t="n">
        <f aca="false">IF(ISNUMBER(LAST_SE_ERROR),REF_TARGET,"")</f>
        <v>-0.65</v>
      </c>
      <c r="AQ22" s="31" t="n">
        <f aca="false">IF(AND(OR(ISNUMBER(X22),ISNUMBER(#REF!)),ISNUMBER(J22)),-LOG(20/J22)--LOG(20/IF(ISNUMBER(X22),X22,#REF!)),"")</f>
        <v>0.301029995663981</v>
      </c>
      <c r="AR22" s="32" t="n">
        <f aca="false">IF(ISNUMBER(V22),V22,IF(ISNUMBER(#REF!),#REF!,""))</f>
        <v>1.25</v>
      </c>
      <c r="AS22" s="32" t="n">
        <f aca="false">IF(AND(ISNUMBER(AR22),ISNUMBER(H22)),AR22-H22,"")</f>
        <v>1.25</v>
      </c>
      <c r="AT22" s="33" t="n">
        <f aca="false">IF(ISNUMBER(BCVA_12),BCVA_12,IF(ISNUMBER(BCVA_6),BCVA_6,""))</f>
        <v>20</v>
      </c>
      <c r="AU22" s="33" t="n">
        <f aca="false">IF(ISNUMBER(AT22),PREOP_BCVA,"")</f>
        <v>40</v>
      </c>
      <c r="AV22" s="0" t="n">
        <v>7.62</v>
      </c>
      <c r="AW22" s="25" t="n">
        <v>7.75</v>
      </c>
      <c r="AX22" s="25" t="n">
        <v>61</v>
      </c>
      <c r="AY22" s="25" t="n">
        <v>0.8</v>
      </c>
      <c r="AZ22" s="25" t="n">
        <v>0.28</v>
      </c>
      <c r="BA22" s="25" t="n">
        <v>0.59</v>
      </c>
      <c r="BB22" s="25" t="n">
        <v>2.18</v>
      </c>
      <c r="BC22" s="25" t="n">
        <v>2.92</v>
      </c>
      <c r="BD22" s="25" t="n">
        <v>737</v>
      </c>
      <c r="BE22" s="25" t="n">
        <v>746</v>
      </c>
      <c r="BF22" s="25" t="n">
        <v>785</v>
      </c>
      <c r="BG22" s="25" t="n">
        <v>740</v>
      </c>
      <c r="BH22" s="25" t="n">
        <v>717</v>
      </c>
      <c r="BI22" s="25" t="n">
        <v>739</v>
      </c>
      <c r="BJ22" s="25" t="n">
        <v>693</v>
      </c>
      <c r="BK22" s="25" t="n">
        <v>-1.69</v>
      </c>
      <c r="BL22" s="25" t="n">
        <v>0.15</v>
      </c>
      <c r="BM22" s="25" t="n">
        <v>7.69</v>
      </c>
      <c r="BN22" s="25" t="n">
        <v>7.63</v>
      </c>
      <c r="BO22" s="25" t="n">
        <v>7.71</v>
      </c>
      <c r="BP22" s="25" t="n">
        <v>7.93</v>
      </c>
      <c r="BQ22" s="25" t="n">
        <v>8.21</v>
      </c>
      <c r="BR22" s="25" t="n">
        <v>8.51</v>
      </c>
      <c r="BS22" s="25" t="n">
        <v>8.65</v>
      </c>
      <c r="BT22" s="25" t="n">
        <v>0.5</v>
      </c>
      <c r="BU22" s="25" t="n">
        <v>7.51</v>
      </c>
      <c r="BV22" s="25" t="n">
        <v>6.86</v>
      </c>
      <c r="BW22" s="25" t="n">
        <v>6.52</v>
      </c>
      <c r="BX22" s="25" t="n">
        <v>6.71</v>
      </c>
      <c r="BY22" s="25" t="n">
        <v>7.01</v>
      </c>
      <c r="BZ22" s="25" t="n">
        <v>0</v>
      </c>
      <c r="CA22" s="25" t="n">
        <v>0</v>
      </c>
      <c r="CB22" s="38" t="n">
        <v>0.5</v>
      </c>
      <c r="CC22" s="34" t="n">
        <v>43.5</v>
      </c>
      <c r="CD22" s="34" t="n">
        <v>44.3</v>
      </c>
      <c r="CE22" s="34" t="n">
        <v>43.9</v>
      </c>
      <c r="CF22" s="34" t="n">
        <v>61</v>
      </c>
      <c r="CG22" s="34" t="n">
        <v>0.8</v>
      </c>
      <c r="CH22" s="34" t="n">
        <v>-5.3</v>
      </c>
      <c r="CI22" s="34" t="n">
        <v>-5.8</v>
      </c>
      <c r="CJ22" s="34" t="n">
        <v>-5.5</v>
      </c>
      <c r="CK22" s="34" t="n">
        <v>40.2</v>
      </c>
      <c r="CL22" s="34" t="n">
        <v>0.5</v>
      </c>
      <c r="CM22" s="34" t="n">
        <v>5.2</v>
      </c>
      <c r="CN22" s="34" t="n">
        <v>14.7</v>
      </c>
      <c r="CO22" s="34" t="n">
        <v>30.7</v>
      </c>
      <c r="CP22" s="34" t="n">
        <v>72</v>
      </c>
      <c r="CQ22" s="35" t="n">
        <v>25</v>
      </c>
    </row>
    <row collapsed="false" customFormat="false" customHeight="true" hidden="false" ht="26.25" outlineLevel="0" r="23">
      <c r="A23" s="23" t="n">
        <v>41332</v>
      </c>
      <c r="B23" s="25" t="n">
        <v>-2.5</v>
      </c>
      <c r="C23" s="26" t="n">
        <v>-2.51</v>
      </c>
      <c r="D23" s="26" t="s">
        <v>92</v>
      </c>
      <c r="E23" s="27" t="n">
        <v>19</v>
      </c>
      <c r="F23" s="28" t="n">
        <v>41249</v>
      </c>
      <c r="G23" s="27" t="n">
        <v>-2.5</v>
      </c>
      <c r="H23" s="27" t="n">
        <v>1.75</v>
      </c>
      <c r="I23" s="26" t="n">
        <v>60</v>
      </c>
      <c r="J23" s="26" t="n">
        <v>25</v>
      </c>
      <c r="K23" s="26" t="n">
        <v>8</v>
      </c>
      <c r="L23" s="26" t="n">
        <v>528</v>
      </c>
      <c r="M23" s="26" t="n">
        <v>23.65</v>
      </c>
      <c r="N23" s="26" t="n">
        <v>12.2</v>
      </c>
      <c r="O23" s="26" t="n">
        <v>4.97</v>
      </c>
      <c r="P23" s="26" t="n">
        <v>3.33</v>
      </c>
      <c r="Q23" s="26" t="n">
        <v>44.76</v>
      </c>
      <c r="R23" s="26" t="n">
        <v>158</v>
      </c>
      <c r="S23" s="26" t="n">
        <v>47.27</v>
      </c>
      <c r="T23" s="26" t="n">
        <v>68</v>
      </c>
      <c r="U23" s="27" t="n">
        <v>0</v>
      </c>
      <c r="V23" s="27" t="n">
        <v>0.25</v>
      </c>
      <c r="W23" s="25" t="n">
        <v>62</v>
      </c>
      <c r="X23" s="25" t="n">
        <v>15</v>
      </c>
      <c r="Y23" s="25" t="n">
        <v>11</v>
      </c>
      <c r="Z23" s="25" t="n">
        <v>483</v>
      </c>
      <c r="AA23" s="25" t="n">
        <v>2525</v>
      </c>
      <c r="AB23" s="25" t="n">
        <v>23.68</v>
      </c>
      <c r="AC23" s="25" t="n">
        <v>2.92</v>
      </c>
      <c r="AD23" s="25" t="n">
        <v>44.23</v>
      </c>
      <c r="AE23" s="25" t="n">
        <v>162</v>
      </c>
      <c r="AF23" s="25" t="n">
        <v>46.11</v>
      </c>
      <c r="AG23" s="25" t="n">
        <v>72</v>
      </c>
      <c r="AH23" s="25" t="n">
        <f aca="false">IF(ISNUMBER(U23),U23+0.5*V23,"")</f>
        <v>0.125</v>
      </c>
      <c r="AI23" s="25" t="n">
        <f aca="false">IF(ISNUMBER(AH23),IF(ISNUMBER($C23),AH23-$C23,"MISSING"),"")</f>
        <v>2.635</v>
      </c>
      <c r="AJ23" s="25" t="n">
        <f aca="false">IF(AND(ISNUMBER(Z23),ISNUMBER($L23)),Z23-$L23,IF(ISNUMBER(Z23),"MISSING",""))</f>
        <v>-45</v>
      </c>
      <c r="AK23" s="25" t="n">
        <f aca="false">IF(AND(ISNUMBER(SPH_PREOP),ISNUMBER(SE_LAST_)),SPH_PREOP+CYL_PREOP/2,"")</f>
        <v>-1.625</v>
      </c>
      <c r="AL23" s="25" t="n">
        <f aca="false">IF(ISNUMBER(SE_12),SE_12,IF(ISNUMBER(SE_6),SE_6,""))</f>
        <v>0.125</v>
      </c>
      <c r="AM23" s="29" t="n">
        <f aca="false">IF(AND(ISNUMBER(SE_LAST_),ISNUMBER(REF_TARGET)),SE_LAST_-REF_TARGET,"")</f>
        <v>2.635</v>
      </c>
      <c r="AN23" s="30" t="n">
        <f aca="false">IF(ISNUMBER(L23),IF(ISNUMBER(Z23),Z23-L23,IF(ISNUMBER(#REF!),#REF!-L23,"")),"")</f>
        <v>-45</v>
      </c>
      <c r="AO23" s="25" t="e">
        <f aca="false">IF(ISNUMBER(M23),IF(ISNUMBER(#REF!),#REF!-M23,IF(ISNUMBER(AB23),AB23-M23,"")),"")</f>
        <v>#REF!</v>
      </c>
      <c r="AP23" s="31" t="n">
        <f aca="false">IF(ISNUMBER(LAST_SE_ERROR),REF_TARGET,"")</f>
        <v>-2.51</v>
      </c>
      <c r="AQ23" s="31" t="n">
        <f aca="false">IF(AND(OR(ISNUMBER(X23),ISNUMBER(#REF!)),ISNUMBER(J23)),-LOG(20/J23)--LOG(20/IF(ISNUMBER(X23),X23,#REF!)),"")</f>
        <v>0.221848749616356</v>
      </c>
      <c r="AR23" s="32" t="n">
        <f aca="false">IF(ISNUMBER(V23),V23,IF(ISNUMBER(#REF!),#REF!,""))</f>
        <v>0.25</v>
      </c>
      <c r="AS23" s="32" t="n">
        <f aca="false">IF(AND(ISNUMBER(AR23),ISNUMBER(H23)),AR23-H23,"")</f>
        <v>-1.5</v>
      </c>
      <c r="AT23" s="33" t="n">
        <f aca="false">IF(ISNUMBER(BCVA_12),BCVA_12,IF(ISNUMBER(BCVA_6),BCVA_6,""))</f>
        <v>15</v>
      </c>
      <c r="AU23" s="33" t="n">
        <f aca="false">IF(ISNUMBER(AT23),PREOP_BCVA,"")</f>
        <v>25</v>
      </c>
      <c r="AV23" s="0" t="n">
        <v>7.73</v>
      </c>
      <c r="AW23" s="25" t="n">
        <v>7.4</v>
      </c>
      <c r="AX23" s="25" t="n">
        <v>165.6</v>
      </c>
      <c r="AY23" s="25" t="n">
        <v>-2</v>
      </c>
      <c r="AZ23" s="25" t="n">
        <v>-0.16</v>
      </c>
      <c r="BA23" s="25" t="n">
        <v>0.65</v>
      </c>
      <c r="BB23" s="25" t="n">
        <v>2.6</v>
      </c>
      <c r="BC23" s="25" t="n">
        <v>3.13</v>
      </c>
      <c r="BD23" s="25" t="n">
        <v>522</v>
      </c>
      <c r="BE23" s="25" t="n">
        <v>523</v>
      </c>
      <c r="BF23" s="25" t="n">
        <v>616</v>
      </c>
      <c r="BG23" s="25" t="n">
        <v>553</v>
      </c>
      <c r="BH23" s="25" t="n">
        <v>576</v>
      </c>
      <c r="BI23" s="25" t="n">
        <v>556</v>
      </c>
      <c r="BJ23" s="25" t="n">
        <v>517</v>
      </c>
      <c r="BK23" s="25" t="n">
        <v>-2.43</v>
      </c>
      <c r="BL23" s="25" t="n">
        <v>1.94</v>
      </c>
      <c r="BM23" s="25" t="n">
        <v>7.62</v>
      </c>
      <c r="BN23" s="25" t="n">
        <v>7.43</v>
      </c>
      <c r="BO23" s="25" t="n">
        <v>7.4</v>
      </c>
      <c r="BP23" s="25" t="n">
        <v>7.72</v>
      </c>
      <c r="BQ23" s="25" t="n">
        <v>8.37</v>
      </c>
      <c r="BR23" s="25" t="n">
        <v>8.79</v>
      </c>
      <c r="BS23" s="25" t="n">
        <v>0</v>
      </c>
      <c r="BT23" s="25" t="n">
        <v>1.1</v>
      </c>
      <c r="BU23" s="25" t="n">
        <v>6.51</v>
      </c>
      <c r="BV23" s="25" t="n">
        <v>6.4</v>
      </c>
      <c r="BW23" s="25" t="n">
        <v>6.39</v>
      </c>
      <c r="BX23" s="25" t="n">
        <v>6.59</v>
      </c>
      <c r="BY23" s="25" t="n">
        <v>6.94</v>
      </c>
      <c r="BZ23" s="25" t="n">
        <v>7.36</v>
      </c>
      <c r="CA23" s="25" t="n">
        <v>0</v>
      </c>
      <c r="CB23" s="38" t="n">
        <v>1.1</v>
      </c>
      <c r="CC23" s="34" t="n">
        <v>43.7</v>
      </c>
      <c r="CD23" s="34" t="n">
        <v>45.6</v>
      </c>
      <c r="CE23" s="34" t="n">
        <v>44.6</v>
      </c>
      <c r="CF23" s="34" t="n">
        <v>165.6</v>
      </c>
      <c r="CG23" s="34" t="n">
        <v>2</v>
      </c>
      <c r="CH23" s="34" t="n">
        <v>-6</v>
      </c>
      <c r="CI23" s="34" t="n">
        <v>-6.4</v>
      </c>
      <c r="CJ23" s="34" t="n">
        <v>-6.2</v>
      </c>
      <c r="CK23" s="34" t="n">
        <v>176.2</v>
      </c>
      <c r="CL23" s="34" t="n">
        <v>0.4</v>
      </c>
      <c r="CM23" s="34" t="n">
        <v>3.8</v>
      </c>
      <c r="CN23" s="34" t="n">
        <v>10.9</v>
      </c>
      <c r="CO23" s="34" t="n">
        <v>23.1</v>
      </c>
      <c r="CP23" s="34" t="n">
        <v>55.8</v>
      </c>
      <c r="CQ23" s="35" t="n">
        <v>23</v>
      </c>
    </row>
    <row collapsed="false" customFormat="false" customHeight="true" hidden="false" ht="26.25" outlineLevel="0" r="24">
      <c r="A24" s="23" t="n">
        <v>41395</v>
      </c>
      <c r="B24" s="25" t="n">
        <v>-0.5</v>
      </c>
      <c r="C24" s="26" t="n">
        <v>-0.48</v>
      </c>
      <c r="D24" s="24" t="s">
        <v>93</v>
      </c>
      <c r="E24" s="27" t="n">
        <v>20</v>
      </c>
      <c r="F24" s="28" t="n">
        <v>41382</v>
      </c>
      <c r="G24" s="27" t="n">
        <v>-0.5</v>
      </c>
      <c r="H24" s="27" t="n">
        <v>3.5</v>
      </c>
      <c r="I24" s="26" t="n">
        <v>180</v>
      </c>
      <c r="J24" s="26" t="n">
        <v>40</v>
      </c>
      <c r="K24" s="26" t="n">
        <v>13</v>
      </c>
      <c r="L24" s="26" t="n">
        <v>552</v>
      </c>
      <c r="M24" s="26" t="n">
        <v>23.62</v>
      </c>
      <c r="P24" s="26" t="n">
        <v>3.52</v>
      </c>
      <c r="Q24" s="26" t="n">
        <v>44.29</v>
      </c>
      <c r="R24" s="26" t="n">
        <v>83</v>
      </c>
      <c r="S24" s="26" t="n">
        <v>47.2</v>
      </c>
      <c r="T24" s="26" t="n">
        <v>173</v>
      </c>
      <c r="U24" s="27" t="n">
        <v>-1</v>
      </c>
      <c r="V24" s="27" t="n">
        <v>2.5</v>
      </c>
      <c r="W24" s="25" t="n">
        <v>2</v>
      </c>
      <c r="X24" s="25" t="n">
        <v>20</v>
      </c>
      <c r="Z24" s="25" t="n">
        <v>434</v>
      </c>
      <c r="AA24" s="25" t="n">
        <v>1686</v>
      </c>
      <c r="AD24" s="25" t="n">
        <v>43.49</v>
      </c>
      <c r="AE24" s="25" t="n">
        <v>89</v>
      </c>
      <c r="AF24" s="25" t="n">
        <v>46.36</v>
      </c>
      <c r="AG24" s="25" t="n">
        <v>179</v>
      </c>
      <c r="AH24" s="25" t="n">
        <f aca="false">IF(ISNUMBER(U24),U24+0.5*V24,"")</f>
        <v>0.25</v>
      </c>
      <c r="AI24" s="25" t="n">
        <f aca="false">IF(ISNUMBER(AH24),IF(ISNUMBER($C24),AH24-$C24,"MISSING"),"")</f>
        <v>0.73</v>
      </c>
      <c r="AJ24" s="25" t="n">
        <f aca="false">IF(AND(ISNUMBER(Z24),ISNUMBER($L24)),Z24-$L24,IF(ISNUMBER(Z24),"MISSING",""))</f>
        <v>-118</v>
      </c>
      <c r="AK24" s="25" t="n">
        <f aca="false">IF(AND(ISNUMBER(SPH_PREOP),ISNUMBER(SE_LAST_)),SPH_PREOP+CYL_PREOP/2,"")</f>
        <v>1.25</v>
      </c>
      <c r="AL24" s="25" t="n">
        <f aca="false">IF(ISNUMBER(SE_12),SE_12,IF(ISNUMBER(SE_6),SE_6,""))</f>
        <v>0.25</v>
      </c>
      <c r="AM24" s="29" t="n">
        <f aca="false">IF(AND(ISNUMBER(SE_LAST_),ISNUMBER(REF_TARGET)),SE_LAST_-REF_TARGET,"")</f>
        <v>0.73</v>
      </c>
      <c r="AN24" s="30" t="n">
        <f aca="false">IF(ISNUMBER(L24),IF(ISNUMBER(Z24),Z24-L24,IF(ISNUMBER(#REF!),#REF!-L24,"")),"")</f>
        <v>-118</v>
      </c>
      <c r="AO24" s="25" t="e">
        <f aca="false">IF(ISNUMBER(M24),IF(ISNUMBER(#REF!),#REF!-M24,IF(ISNUMBER(AB24),AB24-M24,"")),"")</f>
        <v>#REF!</v>
      </c>
      <c r="AP24" s="31" t="n">
        <f aca="false">IF(ISNUMBER(LAST_SE_ERROR),REF_TARGET,"")</f>
        <v>-0.48</v>
      </c>
      <c r="AQ24" s="31" t="n">
        <f aca="false">IF(AND(OR(ISNUMBER(X24),ISNUMBER(#REF!)),ISNUMBER(J24)),-LOG(20/J24)--LOG(20/IF(ISNUMBER(X24),X24,#REF!)),"")</f>
        <v>0.301029995663981</v>
      </c>
      <c r="AR24" s="32" t="n">
        <f aca="false">IF(ISNUMBER(V24),V24,IF(ISNUMBER(#REF!),#REF!,""))</f>
        <v>2.5</v>
      </c>
      <c r="AS24" s="32" t="n">
        <f aca="false">IF(AND(ISNUMBER(AR24),ISNUMBER(H24)),AR24-H24,"")</f>
        <v>-1</v>
      </c>
      <c r="AT24" s="33" t="n">
        <f aca="false">IF(ISNUMBER(BCVA_12),BCVA_12,IF(ISNUMBER(BCVA_6),BCVA_6,""))</f>
        <v>20</v>
      </c>
      <c r="AU24" s="33" t="n">
        <f aca="false">IF(ISNUMBER(AT24),PREOP_BCVA,"")</f>
        <v>40</v>
      </c>
      <c r="AV24" s="0" t="n">
        <v>7.28</v>
      </c>
      <c r="AW24" s="25" t="n">
        <v>7.6</v>
      </c>
      <c r="AX24" s="25" t="n">
        <v>83.6</v>
      </c>
      <c r="AY24" s="25" t="n">
        <v>1.9</v>
      </c>
      <c r="AZ24" s="25" t="n">
        <v>-0.16</v>
      </c>
      <c r="BA24" s="25" t="n">
        <v>0.13</v>
      </c>
      <c r="BB24" s="25" t="n">
        <v>3.02</v>
      </c>
      <c r="BC24" s="25" t="n">
        <v>3.6</v>
      </c>
      <c r="BD24" s="25" t="n">
        <v>584</v>
      </c>
      <c r="BE24" s="25" t="n">
        <v>585</v>
      </c>
      <c r="BF24" s="25" t="n">
        <v>629</v>
      </c>
      <c r="BG24" s="25" t="n">
        <v>599</v>
      </c>
      <c r="BH24" s="25" t="n">
        <v>639</v>
      </c>
      <c r="BI24" s="25" t="n">
        <v>623</v>
      </c>
      <c r="BJ24" s="25" t="n">
        <v>563</v>
      </c>
      <c r="BK24" s="25" t="n">
        <v>1.51</v>
      </c>
      <c r="BL24" s="25" t="n">
        <v>-1.18</v>
      </c>
      <c r="BM24" s="25" t="n">
        <v>7.44</v>
      </c>
      <c r="BN24" s="25" t="n">
        <v>7.46</v>
      </c>
      <c r="BO24" s="25" t="n">
        <v>7.4</v>
      </c>
      <c r="BP24" s="25" t="n">
        <v>7.41</v>
      </c>
      <c r="BQ24" s="25" t="n">
        <v>7.65</v>
      </c>
      <c r="BR24" s="25" t="n">
        <v>8</v>
      </c>
      <c r="BS24" s="25" t="n">
        <v>0</v>
      </c>
      <c r="BT24" s="25" t="n">
        <v>1</v>
      </c>
      <c r="BU24" s="25" t="n">
        <v>6.48</v>
      </c>
      <c r="BV24" s="25" t="n">
        <v>6.48</v>
      </c>
      <c r="BW24" s="25" t="n">
        <v>6.39</v>
      </c>
      <c r="BX24" s="25" t="n">
        <v>6.22</v>
      </c>
      <c r="BY24" s="25" t="n">
        <v>6.34</v>
      </c>
      <c r="BZ24" s="25" t="n">
        <v>0</v>
      </c>
      <c r="CA24" s="25" t="n">
        <v>0</v>
      </c>
      <c r="CB24" s="38" t="n">
        <v>1</v>
      </c>
      <c r="CC24" s="34" t="n">
        <v>44.4</v>
      </c>
      <c r="CD24" s="34" t="n">
        <v>46.4</v>
      </c>
      <c r="CE24" s="34" t="n">
        <v>45.4</v>
      </c>
      <c r="CF24" s="34" t="n">
        <v>83.6</v>
      </c>
      <c r="CG24" s="34" t="n">
        <v>1.9</v>
      </c>
      <c r="CH24" s="34" t="n">
        <v>-6</v>
      </c>
      <c r="CI24" s="34" t="n">
        <v>-6.3</v>
      </c>
      <c r="CJ24" s="34" t="n">
        <v>-6.2</v>
      </c>
      <c r="CK24" s="34" t="n">
        <v>130</v>
      </c>
      <c r="CL24" s="34" t="n">
        <v>0.3</v>
      </c>
      <c r="CM24" s="34" t="n">
        <v>4.2</v>
      </c>
      <c r="CN24" s="34" t="n">
        <v>12.1</v>
      </c>
      <c r="CO24" s="34" t="n">
        <v>25.2</v>
      </c>
      <c r="CP24" s="34" t="n">
        <v>61.4</v>
      </c>
      <c r="CQ24" s="35" t="n">
        <v>22</v>
      </c>
    </row>
    <row collapsed="false" customFormat="false" customHeight="true" hidden="false" ht="26.25" outlineLevel="0" r="25">
      <c r="A25" s="23" t="n">
        <v>41227</v>
      </c>
      <c r="B25" s="24" t="n">
        <v>-0.5</v>
      </c>
      <c r="C25" s="26" t="n">
        <v>-0.57</v>
      </c>
      <c r="D25" s="26" t="s">
        <v>94</v>
      </c>
      <c r="E25" s="27" t="n">
        <v>18.25</v>
      </c>
      <c r="F25" s="28" t="n">
        <v>41138</v>
      </c>
      <c r="G25" s="27" t="n">
        <v>-7</v>
      </c>
      <c r="H25" s="27" t="n">
        <v>2.25</v>
      </c>
      <c r="I25" s="26" t="n">
        <v>82</v>
      </c>
      <c r="J25" s="26" t="n">
        <v>200</v>
      </c>
      <c r="K25" s="26" t="n">
        <v>15</v>
      </c>
      <c r="L25" s="26" t="n">
        <v>601</v>
      </c>
      <c r="P25" s="26" t="n">
        <v>3.15</v>
      </c>
      <c r="Q25" s="26" t="n">
        <v>47.54</v>
      </c>
      <c r="R25" s="26" t="n">
        <v>171</v>
      </c>
      <c r="S25" s="26" t="n">
        <v>49.63</v>
      </c>
      <c r="T25" s="26" t="n">
        <v>81</v>
      </c>
      <c r="U25" s="27" t="n">
        <v>-1.25</v>
      </c>
      <c r="V25" s="27" t="n">
        <v>1.25</v>
      </c>
      <c r="W25" s="25" t="n">
        <v>105</v>
      </c>
      <c r="X25" s="25" t="n">
        <v>25</v>
      </c>
      <c r="Y25" s="25" t="n">
        <v>12</v>
      </c>
      <c r="Z25" s="25" t="n">
        <v>486</v>
      </c>
      <c r="AA25" s="25" t="n">
        <v>806</v>
      </c>
      <c r="AB25" s="25" t="n">
        <v>24.11</v>
      </c>
      <c r="AC25" s="25" t="n">
        <v>4.51</v>
      </c>
      <c r="AD25" s="25" t="n">
        <v>43.1</v>
      </c>
      <c r="AE25" s="25" t="n">
        <v>10</v>
      </c>
      <c r="AF25" s="25" t="n">
        <v>45.06</v>
      </c>
      <c r="AG25" s="25" t="n">
        <v>100</v>
      </c>
      <c r="AH25" s="25" t="n">
        <f aca="false">IF(ISNUMBER(U25),U25+0.5*V25,"")</f>
        <v>-0.625</v>
      </c>
      <c r="AI25" s="25" t="n">
        <f aca="false">IF(ISNUMBER(AH25),IF(ISNUMBER($C25),AH25-$C25,"MISSING"),"")</f>
        <v>-0.0549999999999999</v>
      </c>
      <c r="AJ25" s="25" t="n">
        <f aca="false">IF(AND(ISNUMBER(Z25),ISNUMBER($L25)),Z25-$L25,IF(ISNUMBER(Z25),"MISSING",""))</f>
        <v>-115</v>
      </c>
      <c r="AK25" s="25" t="n">
        <f aca="false">IF(AND(ISNUMBER(SPH_PREOP),ISNUMBER(SE_LAST_)),SPH_PREOP+CYL_PREOP/2,"")</f>
        <v>-5.875</v>
      </c>
      <c r="AL25" s="25" t="n">
        <f aca="false">IF(ISNUMBER(SE_12),SE_12,IF(ISNUMBER(SE_6),SE_6,""))</f>
        <v>-0.625</v>
      </c>
      <c r="AM25" s="29" t="n">
        <f aca="false">IF(AND(ISNUMBER(SE_LAST_),ISNUMBER(REF_TARGET)),SE_LAST_-REF_TARGET,"")</f>
        <v>-0.0549999999999999</v>
      </c>
      <c r="AN25" s="30" t="n">
        <f aca="false">IF(ISNUMBER(L25),IF(ISNUMBER(Z25),Z25-L25,IF(ISNUMBER(#REF!),#REF!-L25,"")),"")</f>
        <v>-115</v>
      </c>
      <c r="AO25" s="25" t="n">
        <f aca="false">IF(ISNUMBER(M25),IF(ISNUMBER(#REF!),#REF!-M25,IF(ISNUMBER(AB25),AB25-M25,"")),"")</f>
        <v>0</v>
      </c>
      <c r="AP25" s="31" t="n">
        <f aca="false">IF(ISNUMBER(LAST_SE_ERROR),REF_TARGET,"")</f>
        <v>-0.57</v>
      </c>
      <c r="AQ25" s="31" t="n">
        <f aca="false">IF(AND(OR(ISNUMBER(X25),ISNUMBER(#REF!)),ISNUMBER(J25)),-LOG(20/J25)--LOG(20/IF(ISNUMBER(X25),X25,#REF!)),"")</f>
        <v>0.903089986991943</v>
      </c>
      <c r="AR25" s="32" t="n">
        <f aca="false">IF(ISNUMBER(V25),V25,IF(ISNUMBER(#REF!),#REF!,""))</f>
        <v>1.25</v>
      </c>
      <c r="AS25" s="32" t="n">
        <f aca="false">IF(AND(ISNUMBER(AR25),ISNUMBER(H25)),AR25-H25,"")</f>
        <v>-1</v>
      </c>
      <c r="AT25" s="33" t="n">
        <f aca="false">IF(ISNUMBER(BCVA_12),BCVA_12,IF(ISNUMBER(BCVA_6),BCVA_6,""))</f>
        <v>25</v>
      </c>
      <c r="AU25" s="33" t="n">
        <f aca="false">IF(ISNUMBER(AT25),PREOP_BCVA,"")</f>
        <v>200</v>
      </c>
      <c r="AV25" s="0" t="n">
        <v>7.64</v>
      </c>
      <c r="AW25" s="25" t="n">
        <v>7.18</v>
      </c>
      <c r="AX25" s="25" t="n">
        <v>176.4</v>
      </c>
      <c r="AY25" s="25" t="n">
        <v>-2.8</v>
      </c>
      <c r="AZ25" s="25" t="n">
        <v>0.57</v>
      </c>
      <c r="BA25" s="25" t="n">
        <v>0.75</v>
      </c>
      <c r="BB25" s="25" t="n">
        <v>2.64</v>
      </c>
      <c r="BC25" s="25" t="n">
        <v>3.24</v>
      </c>
      <c r="BD25" s="25" t="n">
        <v>608</v>
      </c>
      <c r="BE25" s="25" t="n">
        <v>610</v>
      </c>
      <c r="BF25" s="25" t="n">
        <v>638</v>
      </c>
      <c r="BG25" s="25" t="n">
        <v>641</v>
      </c>
      <c r="BH25" s="25" t="n">
        <v>602</v>
      </c>
      <c r="BI25" s="25" t="n">
        <v>637</v>
      </c>
      <c r="BJ25" s="25" t="n">
        <v>589</v>
      </c>
      <c r="BK25" s="25" t="n">
        <v>0.6</v>
      </c>
      <c r="BL25" s="25" t="n">
        <v>1.33</v>
      </c>
      <c r="BM25" s="25" t="n">
        <v>7.43</v>
      </c>
      <c r="BN25" s="25" t="n">
        <v>7.48</v>
      </c>
      <c r="BO25" s="25" t="n">
        <v>7.59</v>
      </c>
      <c r="BP25" s="25" t="n">
        <v>7.89</v>
      </c>
      <c r="BQ25" s="25" t="n">
        <v>8.32</v>
      </c>
      <c r="BR25" s="25" t="n">
        <v>8.63</v>
      </c>
      <c r="BS25" s="25" t="n">
        <v>0</v>
      </c>
      <c r="BT25" s="25" t="n">
        <v>0.7</v>
      </c>
      <c r="BU25" s="25" t="n">
        <v>6.81</v>
      </c>
      <c r="BV25" s="25" t="n">
        <v>6.72</v>
      </c>
      <c r="BW25" s="25" t="n">
        <v>6.66</v>
      </c>
      <c r="BX25" s="25" t="n">
        <v>6.77</v>
      </c>
      <c r="BY25" s="25" t="n">
        <v>6.97</v>
      </c>
      <c r="BZ25" s="25" t="n">
        <v>0</v>
      </c>
      <c r="CA25" s="25" t="n">
        <v>0</v>
      </c>
      <c r="CB25" s="38" t="n">
        <v>0.7</v>
      </c>
      <c r="CC25" s="34" t="n">
        <v>44.1</v>
      </c>
      <c r="CD25" s="34" t="n">
        <v>47</v>
      </c>
      <c r="CE25" s="34" t="n">
        <v>45.5</v>
      </c>
      <c r="CF25" s="34" t="n">
        <v>176.4</v>
      </c>
      <c r="CG25" s="34" t="n">
        <v>2.8</v>
      </c>
      <c r="CH25" s="34" t="n">
        <v>-5.7</v>
      </c>
      <c r="CI25" s="34" t="n">
        <v>-6.1</v>
      </c>
      <c r="CJ25" s="34" t="n">
        <v>-5.9</v>
      </c>
      <c r="CK25" s="34" t="n">
        <v>23.8</v>
      </c>
      <c r="CL25" s="34" t="n">
        <v>0.4</v>
      </c>
      <c r="CM25" s="34" t="n">
        <v>4.3</v>
      </c>
      <c r="CN25" s="34" t="n">
        <v>12.3</v>
      </c>
      <c r="CO25" s="34" t="n">
        <v>25.5</v>
      </c>
      <c r="CP25" s="34" t="n">
        <v>59.5</v>
      </c>
      <c r="CQ25" s="35" t="n">
        <v>46</v>
      </c>
    </row>
    <row collapsed="false" customFormat="false" customHeight="true" hidden="false" ht="26.25" outlineLevel="0" r="26">
      <c r="A26" s="23" t="n">
        <v>41150</v>
      </c>
      <c r="B26" s="24" t="n">
        <v>-0.5</v>
      </c>
      <c r="C26" s="24" t="n">
        <v>-0.48</v>
      </c>
      <c r="D26" s="24" t="s">
        <v>93</v>
      </c>
      <c r="E26" s="27" t="n">
        <v>15</v>
      </c>
      <c r="F26" s="28" t="n">
        <v>41128</v>
      </c>
      <c r="G26" s="27" t="n">
        <v>-5</v>
      </c>
      <c r="H26" s="27" t="n">
        <v>1</v>
      </c>
      <c r="I26" s="26" t="n">
        <v>19</v>
      </c>
      <c r="J26" s="26" t="n">
        <v>30</v>
      </c>
      <c r="K26" s="26" t="n">
        <v>20</v>
      </c>
      <c r="L26" s="26" t="n">
        <v>589</v>
      </c>
      <c r="M26" s="26" t="n">
        <v>25.59</v>
      </c>
      <c r="N26" s="26" t="n">
        <v>12.2</v>
      </c>
      <c r="O26" s="26" t="n">
        <v>4.9</v>
      </c>
      <c r="P26" s="26" t="n">
        <v>3.08</v>
      </c>
      <c r="Q26" s="26" t="n">
        <v>43.05</v>
      </c>
      <c r="R26" s="26" t="n">
        <v>100</v>
      </c>
      <c r="S26" s="26" t="n">
        <v>43.55</v>
      </c>
      <c r="T26" s="26" t="n">
        <v>10</v>
      </c>
      <c r="U26" s="27" t="n">
        <v>-0.75</v>
      </c>
      <c r="V26" s="27" t="n">
        <v>0.5</v>
      </c>
      <c r="W26" s="25" t="n">
        <v>180</v>
      </c>
      <c r="X26" s="25" t="n">
        <v>25</v>
      </c>
      <c r="Y26" s="25" t="n">
        <v>12</v>
      </c>
      <c r="Z26" s="25" t="n">
        <v>530</v>
      </c>
      <c r="AA26" s="25" t="n">
        <v>1908</v>
      </c>
      <c r="AH26" s="25" t="n">
        <f aca="false">IF(ISNUMBER(U26),U26+0.5*V26,"")</f>
        <v>-0.5</v>
      </c>
      <c r="AI26" s="25" t="n">
        <f aca="false">IF(ISNUMBER(AH26),IF(ISNUMBER($C26),AH26-$C26,"MISSING"),"")</f>
        <v>-0.02</v>
      </c>
      <c r="AJ26" s="25" t="n">
        <f aca="false">IF(AND(ISNUMBER(Z26),ISNUMBER($L26)),Z26-$L26,IF(ISNUMBER(Z26),"MISSING",""))</f>
        <v>-59</v>
      </c>
      <c r="AK26" s="25" t="n">
        <f aca="false">IF(AND(ISNUMBER(SPH_PREOP),ISNUMBER(SE_LAST_)),SPH_PREOP+CYL_PREOP/2,"")</f>
        <v>-4.5</v>
      </c>
      <c r="AL26" s="25" t="n">
        <f aca="false">IF(ISNUMBER(SE_12),SE_12,IF(ISNUMBER(SE_6),SE_6,""))</f>
        <v>-0.5</v>
      </c>
      <c r="AM26" s="29" t="n">
        <f aca="false">IF(AND(ISNUMBER(SE_LAST_),ISNUMBER(REF_TARGET)),SE_LAST_-REF_TARGET,"")</f>
        <v>-0.02</v>
      </c>
      <c r="AN26" s="30" t="n">
        <f aca="false">IF(ISNUMBER(L26),IF(ISNUMBER(Z26),Z26-L26,IF(ISNUMBER(#REF!),#REF!-L26,"")),"")</f>
        <v>-59</v>
      </c>
      <c r="AO26" s="25" t="e">
        <f aca="false">IF(ISNUMBER(M26),IF(ISNUMBER(#REF!),#REF!-M26,IF(ISNUMBER(AB26),AB26-M26,"")),"")</f>
        <v>#REF!</v>
      </c>
      <c r="AP26" s="31" t="n">
        <f aca="false">IF(ISNUMBER(LAST_SE_ERROR),REF_TARGET,"")</f>
        <v>-0.48</v>
      </c>
      <c r="AQ26" s="31" t="n">
        <f aca="false">IF(AND(OR(ISNUMBER(X26),ISNUMBER(#REF!)),ISNUMBER(J26)),-LOG(20/J26)--LOG(20/IF(ISNUMBER(X26),X26,#REF!)),"")</f>
        <v>0.0791812460476249</v>
      </c>
      <c r="AR26" s="32" t="n">
        <f aca="false">IF(ISNUMBER(V26),V26,IF(ISNUMBER(#REF!),#REF!,""))</f>
        <v>0.5</v>
      </c>
      <c r="AS26" s="32" t="n">
        <f aca="false">IF(AND(ISNUMBER(AR26),ISNUMBER(H26)),AR26-H26,"")</f>
        <v>-0.5</v>
      </c>
      <c r="AT26" s="33" t="n">
        <f aca="false">IF(ISNUMBER(BCVA_12),BCVA_12,IF(ISNUMBER(BCVA_6),BCVA_6,""))</f>
        <v>25</v>
      </c>
      <c r="AU26" s="33" t="n">
        <f aca="false">IF(ISNUMBER(AT26),PREOP_BCVA,"")</f>
        <v>30</v>
      </c>
    </row>
    <row collapsed="false" customFormat="false" customHeight="true" hidden="false" ht="26.25" outlineLevel="0" r="27">
      <c r="A27" s="23" t="n">
        <v>41283</v>
      </c>
      <c r="B27" s="24" t="n">
        <v>-0.5</v>
      </c>
      <c r="C27" s="24" t="n">
        <v>-0.53</v>
      </c>
      <c r="D27" s="24" t="s">
        <v>93</v>
      </c>
      <c r="E27" s="27" t="n">
        <v>18.25</v>
      </c>
      <c r="F27" s="28" t="n">
        <v>41218</v>
      </c>
      <c r="G27" s="27" t="n">
        <v>-1</v>
      </c>
      <c r="H27" s="27" t="n">
        <v>1</v>
      </c>
      <c r="I27" s="26" t="n">
        <v>11</v>
      </c>
      <c r="J27" s="26" t="n">
        <v>30</v>
      </c>
      <c r="K27" s="26" t="n">
        <v>15</v>
      </c>
      <c r="L27" s="26" t="n">
        <v>569</v>
      </c>
      <c r="M27" s="26" t="n">
        <v>24.64</v>
      </c>
      <c r="P27" s="26" t="n">
        <v>3.72</v>
      </c>
      <c r="Q27" s="26" t="n">
        <v>42.88</v>
      </c>
      <c r="R27" s="26" t="n">
        <v>118</v>
      </c>
      <c r="S27" s="26" t="n">
        <v>44</v>
      </c>
      <c r="T27" s="26" t="n">
        <v>28</v>
      </c>
      <c r="U27" s="27" t="n">
        <v>-1.25</v>
      </c>
      <c r="V27" s="27" t="n">
        <v>0.75</v>
      </c>
      <c r="W27" s="25" t="n">
        <v>115</v>
      </c>
      <c r="X27" s="25" t="n">
        <v>30</v>
      </c>
      <c r="Y27" s="25" t="n">
        <v>12</v>
      </c>
      <c r="Z27" s="25" t="n">
        <v>544</v>
      </c>
      <c r="AA27" s="25" t="n">
        <v>2404</v>
      </c>
      <c r="AB27" s="25" t="n">
        <v>24.77</v>
      </c>
      <c r="AC27" s="25" t="n">
        <v>4.85</v>
      </c>
      <c r="AD27" s="25" t="n">
        <v>42.67</v>
      </c>
      <c r="AE27" s="25" t="n">
        <v>113</v>
      </c>
      <c r="AF27" s="25" t="n">
        <v>43.72</v>
      </c>
      <c r="AG27" s="25" t="n">
        <v>23</v>
      </c>
      <c r="AH27" s="25" t="n">
        <f aca="false">IF(ISNUMBER(U27),U27+0.5*V27,"")</f>
        <v>-0.875</v>
      </c>
      <c r="AI27" s="25" t="n">
        <f aca="false">IF(ISNUMBER(AH27),IF(ISNUMBER($C27),AH27-$C27,"MISSING"),"")</f>
        <v>-0.345</v>
      </c>
      <c r="AJ27" s="25" t="n">
        <f aca="false">IF(AND(ISNUMBER(Z27),ISNUMBER($L27)),Z27-$L27,IF(ISNUMBER(Z27),"MISSING",""))</f>
        <v>-25</v>
      </c>
      <c r="AK27" s="25" t="n">
        <f aca="false">IF(AND(ISNUMBER(SPH_PREOP),ISNUMBER(SE_LAST_)),SPH_PREOP+CYL_PREOP/2,"")</f>
        <v>-0.5</v>
      </c>
      <c r="AL27" s="25" t="n">
        <f aca="false">IF(ISNUMBER(SE_12),SE_12,IF(ISNUMBER(SE_6),SE_6,""))</f>
        <v>-0.875</v>
      </c>
      <c r="AM27" s="29" t="n">
        <f aca="false">IF(AND(ISNUMBER(SE_LAST_),ISNUMBER(REF_TARGET)),SE_LAST_-REF_TARGET,"")</f>
        <v>-0.345</v>
      </c>
      <c r="AN27" s="30" t="n">
        <f aca="false">IF(ISNUMBER(L27),IF(ISNUMBER(Z27),Z27-L27,IF(ISNUMBER(#REF!),#REF!-L27,"")),"")</f>
        <v>-25</v>
      </c>
      <c r="AO27" s="25" t="e">
        <f aca="false">IF(ISNUMBER(M27),IF(ISNUMBER(#REF!),#REF!-M27,IF(ISNUMBER(AB27),AB27-M27,"")),"")</f>
        <v>#REF!</v>
      </c>
      <c r="AP27" s="31" t="n">
        <f aca="false">IF(ISNUMBER(LAST_SE_ERROR),REF_TARGET,"")</f>
        <v>-0.53</v>
      </c>
      <c r="AQ27" s="31" t="n">
        <f aca="false">IF(AND(OR(ISNUMBER(X27),ISNUMBER(#REF!)),ISNUMBER(J27)),-LOG(20/J27)--LOG(20/IF(ISNUMBER(X27),X27,#REF!)),"")</f>
        <v>0</v>
      </c>
      <c r="AR27" s="32" t="n">
        <f aca="false">IF(ISNUMBER(V27),V27,IF(ISNUMBER(#REF!),#REF!,""))</f>
        <v>0.75</v>
      </c>
      <c r="AS27" s="32" t="n">
        <f aca="false">IF(AND(ISNUMBER(AR27),ISNUMBER(H27)),AR27-H27,"")</f>
        <v>-0.25</v>
      </c>
      <c r="AT27" s="33" t="n">
        <f aca="false">IF(ISNUMBER(BCVA_12),BCVA_12,IF(ISNUMBER(BCVA_6),BCVA_6,""))</f>
        <v>30</v>
      </c>
      <c r="AU27" s="33" t="n">
        <f aca="false">IF(ISNUMBER(AT27),PREOP_BCVA,"")</f>
        <v>30</v>
      </c>
      <c r="AV27" s="0" t="n">
        <v>7.76</v>
      </c>
      <c r="AW27" s="25" t="n">
        <v>7.87</v>
      </c>
      <c r="AX27" s="25" t="n">
        <v>124.8</v>
      </c>
      <c r="AY27" s="25" t="n">
        <v>0.6</v>
      </c>
      <c r="AZ27" s="25" t="n">
        <v>0.24</v>
      </c>
      <c r="BA27" s="25" t="n">
        <v>0.7</v>
      </c>
      <c r="BB27" s="25" t="n">
        <v>3.13</v>
      </c>
      <c r="BC27" s="25" t="n">
        <v>3.7</v>
      </c>
      <c r="BD27" s="25" t="n">
        <v>576</v>
      </c>
      <c r="BE27" s="25" t="n">
        <v>575</v>
      </c>
      <c r="BF27" s="25" t="n">
        <v>708</v>
      </c>
      <c r="BG27" s="25" t="n">
        <v>646</v>
      </c>
      <c r="BH27" s="25" t="n">
        <v>643</v>
      </c>
      <c r="BI27" s="25" t="n">
        <v>647</v>
      </c>
      <c r="BJ27" s="25" t="n">
        <v>573</v>
      </c>
      <c r="BK27" s="25" t="n">
        <v>-0.41</v>
      </c>
      <c r="BL27" s="25" t="n">
        <v>-0.34</v>
      </c>
      <c r="BM27" s="25" t="n">
        <v>7.89</v>
      </c>
      <c r="BN27" s="25" t="n">
        <v>7.76</v>
      </c>
      <c r="BO27" s="25" t="n">
        <v>7.76</v>
      </c>
      <c r="BP27" s="25" t="n">
        <v>8.09</v>
      </c>
      <c r="BQ27" s="25" t="n">
        <v>8.68</v>
      </c>
      <c r="BR27" s="25" t="n">
        <v>8.97</v>
      </c>
      <c r="BS27" s="25" t="n">
        <v>0</v>
      </c>
      <c r="BT27" s="25" t="n">
        <v>1.6</v>
      </c>
      <c r="BU27" s="25" t="n">
        <v>6.26</v>
      </c>
      <c r="BV27" s="25" t="n">
        <v>6.33</v>
      </c>
      <c r="BW27" s="25" t="n">
        <v>6.55</v>
      </c>
      <c r="BX27" s="25" t="n">
        <v>6.99</v>
      </c>
      <c r="BY27" s="25" t="n">
        <v>7.33</v>
      </c>
      <c r="BZ27" s="25" t="n">
        <v>7.33</v>
      </c>
      <c r="CA27" s="25" t="n">
        <v>0</v>
      </c>
      <c r="CB27" s="38" t="n">
        <v>1.6</v>
      </c>
      <c r="CC27" s="34" t="n">
        <v>42.9</v>
      </c>
      <c r="CD27" s="34" t="n">
        <v>43.5</v>
      </c>
      <c r="CE27" s="34" t="n">
        <v>43.2</v>
      </c>
      <c r="CF27" s="34" t="n">
        <v>124.8</v>
      </c>
      <c r="CG27" s="34" t="n">
        <v>0.6</v>
      </c>
      <c r="CH27" s="34" t="n">
        <v>-6.2</v>
      </c>
      <c r="CI27" s="34" t="n">
        <v>-6.6</v>
      </c>
      <c r="CJ27" s="34" t="n">
        <v>-6.4</v>
      </c>
      <c r="CK27" s="34" t="n">
        <v>175.5</v>
      </c>
      <c r="CL27" s="34" t="n">
        <v>0.4</v>
      </c>
      <c r="CM27" s="34" t="n">
        <v>4.2</v>
      </c>
      <c r="CN27" s="34" t="n">
        <v>12.3</v>
      </c>
      <c r="CO27" s="34" t="n">
        <v>26.1</v>
      </c>
      <c r="CP27" s="34" t="n">
        <v>61.7</v>
      </c>
      <c r="CQ27" s="35" t="n">
        <v>23</v>
      </c>
    </row>
    <row collapsed="false" customFormat="true" customHeight="true" hidden="false" ht="26.25" outlineLevel="0" r="28" s="42">
      <c r="A28" s="41" t="n">
        <v>41325</v>
      </c>
      <c r="B28" s="55" t="n">
        <v>-2</v>
      </c>
      <c r="C28" s="42" t="n">
        <v>-2.02</v>
      </c>
      <c r="D28" s="42" t="s">
        <v>89</v>
      </c>
      <c r="E28" s="44" t="n">
        <v>27</v>
      </c>
      <c r="F28" s="41" t="n">
        <v>41320</v>
      </c>
      <c r="G28" s="44" t="n">
        <v>4.5</v>
      </c>
      <c r="H28" s="44" t="n">
        <v>2.5</v>
      </c>
      <c r="I28" s="42" t="n">
        <v>110</v>
      </c>
      <c r="J28" s="42" t="n">
        <v>300</v>
      </c>
      <c r="K28" s="42" t="n">
        <v>12</v>
      </c>
      <c r="L28" s="42" t="n">
        <v>696</v>
      </c>
      <c r="M28" s="42" t="n">
        <v>23.04</v>
      </c>
      <c r="N28" s="42" t="n">
        <v>12.5</v>
      </c>
      <c r="O28" s="42" t="n">
        <v>4.95</v>
      </c>
      <c r="P28" s="42" t="n">
        <v>3.3</v>
      </c>
      <c r="Q28" s="42" t="n">
        <v>39.61</v>
      </c>
      <c r="R28" s="42" t="n">
        <v>16</v>
      </c>
      <c r="S28" s="42" t="n">
        <v>41.98</v>
      </c>
      <c r="T28" s="42" t="n">
        <v>106</v>
      </c>
      <c r="U28" s="44" t="n">
        <v>0</v>
      </c>
      <c r="V28" s="44" t="n">
        <v>0</v>
      </c>
      <c r="W28" s="42" t="n">
        <v>0</v>
      </c>
      <c r="X28" s="42" t="n">
        <v>200</v>
      </c>
      <c r="Y28" s="42" t="n">
        <v>12</v>
      </c>
      <c r="Z28" s="42" t="n">
        <v>596</v>
      </c>
      <c r="AA28" s="42" t="n">
        <v>2564</v>
      </c>
      <c r="AB28" s="42" t="n">
        <v>23.04</v>
      </c>
      <c r="AC28" s="42" t="n">
        <v>2.84</v>
      </c>
      <c r="AD28" s="42" t="n">
        <v>38.48</v>
      </c>
      <c r="AE28" s="42" t="n">
        <v>8</v>
      </c>
      <c r="AF28" s="42" t="n">
        <v>41.01</v>
      </c>
      <c r="AG28" s="42" t="n">
        <v>98</v>
      </c>
      <c r="AH28" s="42" t="n">
        <f aca="false">IF(ISNUMBER(U28),U28+0.5*V28,"")</f>
        <v>0</v>
      </c>
      <c r="AI28" s="42" t="n">
        <f aca="false">IF(ISNUMBER(AH28),IF(ISNUMBER($C28),AH28-$C28,"MISSING"),"")</f>
        <v>2.02</v>
      </c>
      <c r="AJ28" s="42" t="n">
        <f aca="false">IF(AND(ISNUMBER(Z28),ISNUMBER($L28)),Z28-$L28,IF(ISNUMBER(Z28),"MISSING",""))</f>
        <v>-100</v>
      </c>
      <c r="AK28" s="42" t="n">
        <f aca="false">IF(AND(ISNUMBER(SPH_PREOP),ISNUMBER(SE_LAST_)),SPH_PREOP+CYL_PREOP/2,"")</f>
        <v>5.75</v>
      </c>
      <c r="AL28" s="42" t="n">
        <f aca="false">IF(ISNUMBER(SE_12),SE_12,IF(ISNUMBER(SE_6),SE_6,""))</f>
        <v>0</v>
      </c>
      <c r="AM28" s="45" t="n">
        <f aca="false">IF(AND(ISNUMBER(SE_LAST_),ISNUMBER(REF_TARGET)),SE_LAST_-REF_TARGET,"")</f>
        <v>2.02</v>
      </c>
      <c r="AN28" s="46" t="n">
        <f aca="false">IF(ISNUMBER(L28),IF(ISNUMBER(Z28),Z28-L28,IF(ISNUMBER(#REF!),#REF!-L28,"")),"")</f>
        <v>-100</v>
      </c>
      <c r="AO28" s="42" t="e">
        <f aca="false">IF(ISNUMBER(M28),IF(ISNUMBER(#REF!),#REF!-M28,IF(ISNUMBER(AB28),AB28-M28,"")),"")</f>
        <v>#REF!</v>
      </c>
      <c r="AP28" s="47" t="n">
        <f aca="false">IF(ISNUMBER(LAST_SE_ERROR),REF_TARGET,"")</f>
        <v>-2.02</v>
      </c>
      <c r="AQ28" s="47" t="n">
        <f aca="false">IF(AND(OR(ISNUMBER(X28),ISNUMBER(#REF!)),ISNUMBER(J28)),-LOG(20/J28)--LOG(20/IF(ISNUMBER(X28),X28,#REF!)),"")</f>
        <v>0.176091259055681</v>
      </c>
      <c r="AR28" s="48" t="n">
        <f aca="false">IF(ISNUMBER(V28),V28,IF(ISNUMBER(#REF!),#REF!,""))</f>
        <v>0</v>
      </c>
      <c r="AS28" s="48" t="n">
        <f aca="false">IF(AND(ISNUMBER(AR28),ISNUMBER(H28)),AR28-H28,"")</f>
        <v>-2.5</v>
      </c>
      <c r="AT28" s="49" t="n">
        <f aca="false">IF(ISNUMBER(BCVA_12),BCVA_12,IF(ISNUMBER(BCVA_6),BCVA_6,""))</f>
        <v>200</v>
      </c>
      <c r="AU28" s="49" t="n">
        <f aca="false">IF(ISNUMBER(AT28),PREOP_BCVA,"")</f>
        <v>300</v>
      </c>
      <c r="AV28" s="50"/>
      <c r="CB28" s="51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3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false" customHeight="true" hidden="false" ht="26.25" outlineLevel="0" r="29">
      <c r="A29" s="23" t="n">
        <v>41423</v>
      </c>
      <c r="B29" s="24" t="n">
        <v>-0.5</v>
      </c>
      <c r="C29" s="26" t="n">
        <v>-0.56</v>
      </c>
      <c r="D29" s="26" t="s">
        <v>89</v>
      </c>
      <c r="E29" s="27" t="n">
        <v>11.5</v>
      </c>
      <c r="F29" s="28" t="n">
        <v>41396</v>
      </c>
      <c r="G29" s="27" t="n">
        <v>-4.25</v>
      </c>
      <c r="H29" s="27" t="n">
        <v>1.5</v>
      </c>
      <c r="I29" s="26" t="n">
        <v>3</v>
      </c>
      <c r="J29" s="26" t="n">
        <v>50</v>
      </c>
      <c r="K29" s="26" t="n">
        <v>19</v>
      </c>
      <c r="L29" s="26" t="n">
        <v>637</v>
      </c>
      <c r="M29" s="26" t="n">
        <v>26.41</v>
      </c>
      <c r="N29" s="26" t="n">
        <v>12.1</v>
      </c>
      <c r="O29" s="26" t="n">
        <v>4.33</v>
      </c>
      <c r="P29" s="26" t="n">
        <v>4.15</v>
      </c>
      <c r="Q29" s="26" t="n">
        <v>44.35</v>
      </c>
      <c r="R29" s="26" t="n">
        <v>79</v>
      </c>
      <c r="S29" s="26" t="n">
        <v>46.11</v>
      </c>
      <c r="T29" s="26" t="n">
        <v>169</v>
      </c>
      <c r="U29" s="27" t="n">
        <v>0</v>
      </c>
      <c r="V29" s="27" t="n">
        <v>0.25</v>
      </c>
      <c r="W29" s="25" t="n">
        <v>164</v>
      </c>
      <c r="X29" s="25" t="n">
        <v>20</v>
      </c>
      <c r="Y29" s="25" t="n">
        <v>17</v>
      </c>
      <c r="Z29" s="25" t="n">
        <v>557</v>
      </c>
      <c r="AA29" s="25" t="n">
        <v>1805</v>
      </c>
      <c r="AB29" s="25" t="n">
        <v>26.41</v>
      </c>
      <c r="AC29" s="25" t="n">
        <v>5.2</v>
      </c>
      <c r="AD29" s="25" t="n">
        <v>43.6</v>
      </c>
      <c r="AE29" s="25" t="n">
        <v>67</v>
      </c>
      <c r="AF29" s="25" t="n">
        <v>44.64</v>
      </c>
      <c r="AG29" s="25" t="n">
        <v>157</v>
      </c>
      <c r="AI29" s="25" t="n">
        <f aca="false">IF(ISNUMBER(AH29),IF(ISNUMBER($C29),AH29-$C29,"MISSING"),"")</f>
        <v>0</v>
      </c>
      <c r="AJ29" s="25" t="n">
        <f aca="false">IF(AND(ISNUMBER(Z29),ISNUMBER($L29)),Z29-$L29,IF(ISNUMBER(Z29),"MISSING",""))</f>
        <v>-80</v>
      </c>
      <c r="AK29" s="25" t="n">
        <f aca="false">IF(AND(ISNUMBER(SPH_PREOP),ISNUMBER(SE_LAST_)),SPH_PREOP+CYL_PREOP/2,"")</f>
        <v>0</v>
      </c>
      <c r="AL29" s="25" t="e">
        <f aca="false">IF(ISNUMBER(SE_12),SE_12,IF(ISNUMBER(SE_6),SE_6,""))</f>
        <v>#REF!</v>
      </c>
      <c r="AM29" s="29" t="n">
        <f aca="false">IF(AND(ISNUMBER(SE_LAST_),ISNUMBER(REF_TARGET)),SE_LAST_-REF_TARGET,"")</f>
        <v>0</v>
      </c>
      <c r="AN29" s="30" t="n">
        <f aca="false">IF(ISNUMBER(L29),IF(ISNUMBER(Z29),Z29-L29,IF(ISNUMBER(#REF!),#REF!-L29,"")),"")</f>
        <v>-80</v>
      </c>
      <c r="AO29" s="25" t="e">
        <f aca="false">IF(ISNUMBER(M29),IF(ISNUMBER(#REF!),#REF!-M29,IF(ISNUMBER(AB29),AB29-M29,"")),"")</f>
        <v>#REF!</v>
      </c>
      <c r="AP29" s="31" t="n">
        <f aca="false">IF(ISNUMBER(LAST_SE_ERROR),REF_TARGET,"")</f>
        <v>0</v>
      </c>
      <c r="AQ29" s="31" t="n">
        <f aca="false">IF(AND(OR(ISNUMBER(X29),ISNUMBER(#REF!)),ISNUMBER(J29)),-LOG(20/J29)--LOG(20/IF(ISNUMBER(X29),X29,#REF!)),"")</f>
        <v>0.397940008672038</v>
      </c>
      <c r="AR29" s="32" t="n">
        <f aca="false">IF(ISNUMBER(V29),V29,IF(ISNUMBER(#REF!),#REF!,""))</f>
        <v>0.25</v>
      </c>
      <c r="AS29" s="32" t="n">
        <f aca="false">IF(AND(ISNUMBER(AR29),ISNUMBER(H29)),AR29-H29,"")</f>
        <v>-1.25</v>
      </c>
      <c r="AT29" s="33" t="n">
        <f aca="false">IF(ISNUMBER(BCVA_12),BCVA_12,IF(ISNUMBER(BCVA_6),BCVA_6,""))</f>
        <v>20</v>
      </c>
      <c r="AU29" s="33" t="n">
        <f aca="false">IF(ISNUMBER(AT29),PREOP_BCVA,"")</f>
        <v>50</v>
      </c>
      <c r="AV29" s="0" t="n">
        <v>7.53</v>
      </c>
      <c r="AW29" s="25" t="n">
        <v>7.67</v>
      </c>
      <c r="AX29" s="25" t="n">
        <v>58.6</v>
      </c>
      <c r="AY29" s="25" t="n">
        <v>0.8</v>
      </c>
      <c r="AZ29" s="25" t="n">
        <v>0.07</v>
      </c>
      <c r="BA29" s="25" t="n">
        <v>0.26</v>
      </c>
      <c r="BB29" s="25" t="n">
        <v>3.69</v>
      </c>
      <c r="BC29" s="25" t="n">
        <v>4.34</v>
      </c>
      <c r="BD29" s="25" t="n">
        <v>645</v>
      </c>
      <c r="BE29" s="25" t="n">
        <v>644</v>
      </c>
      <c r="BF29" s="25" t="n">
        <v>707</v>
      </c>
      <c r="BG29" s="25" t="n">
        <v>694</v>
      </c>
      <c r="BH29" s="25" t="n">
        <v>695</v>
      </c>
      <c r="BI29" s="25" t="n">
        <v>697</v>
      </c>
      <c r="BJ29" s="25" t="n">
        <v>641</v>
      </c>
      <c r="BK29" s="25" t="n">
        <v>-0.82</v>
      </c>
      <c r="BL29" s="25" t="n">
        <v>0</v>
      </c>
      <c r="BM29" s="25" t="n">
        <v>7.62</v>
      </c>
      <c r="BN29" s="25" t="n">
        <v>7.6</v>
      </c>
      <c r="BO29" s="25" t="n">
        <v>7.58</v>
      </c>
      <c r="BP29" s="25" t="n">
        <v>7.62</v>
      </c>
      <c r="BQ29" s="25" t="n">
        <v>7.82</v>
      </c>
      <c r="BR29" s="25" t="n">
        <v>8.03</v>
      </c>
      <c r="BS29" s="25" t="n">
        <v>0</v>
      </c>
      <c r="BT29" s="25" t="n">
        <v>1</v>
      </c>
      <c r="BU29" s="25" t="n">
        <v>6.54</v>
      </c>
      <c r="BV29" s="25" t="n">
        <v>6.39</v>
      </c>
      <c r="BW29" s="25" t="n">
        <v>6.42</v>
      </c>
      <c r="BX29" s="25" t="n">
        <v>6.48</v>
      </c>
      <c r="BY29" s="25" t="n">
        <v>6.57</v>
      </c>
      <c r="BZ29" s="25" t="n">
        <v>0</v>
      </c>
      <c r="CA29" s="25" t="n">
        <v>0</v>
      </c>
      <c r="CB29" s="38" t="n">
        <v>1</v>
      </c>
      <c r="CC29" s="34" t="n">
        <v>44</v>
      </c>
      <c r="CD29" s="34" t="n">
        <v>44.8</v>
      </c>
      <c r="CE29" s="34" t="n">
        <v>44.4</v>
      </c>
      <c r="CF29" s="34" t="n">
        <v>58.6</v>
      </c>
      <c r="CG29" s="34" t="n">
        <v>0.8</v>
      </c>
      <c r="CH29" s="34" t="n">
        <v>-6.1</v>
      </c>
      <c r="CI29" s="34" t="n">
        <v>-6.2</v>
      </c>
      <c r="CJ29" s="34" t="n">
        <v>-6.2</v>
      </c>
      <c r="CK29" s="34" t="n">
        <v>44.8</v>
      </c>
      <c r="CL29" s="34" t="n">
        <v>0.2</v>
      </c>
      <c r="CM29" s="34" t="n">
        <v>4.6</v>
      </c>
      <c r="CN29" s="34" t="n">
        <v>13.3</v>
      </c>
      <c r="CO29" s="34" t="n">
        <v>28</v>
      </c>
      <c r="CP29" s="34" t="n">
        <v>66.3</v>
      </c>
      <c r="CQ29" s="35" t="n">
        <v>9</v>
      </c>
    </row>
    <row collapsed="false" customFormat="false" customHeight="true" hidden="false" ht="26.25" outlineLevel="0" r="30">
      <c r="A30" s="23" t="n">
        <v>41283</v>
      </c>
      <c r="B30" s="24" t="n">
        <v>-0.5</v>
      </c>
      <c r="C30" s="24" t="n">
        <v>-0.48</v>
      </c>
      <c r="D30" s="24" t="s">
        <v>89</v>
      </c>
      <c r="E30" s="27" t="n">
        <v>20.25</v>
      </c>
      <c r="F30" s="28" t="n">
        <v>41253</v>
      </c>
      <c r="G30" s="27" t="n">
        <v>-0.5</v>
      </c>
      <c r="H30" s="27" t="n">
        <v>1</v>
      </c>
      <c r="I30" s="26" t="n">
        <v>5</v>
      </c>
      <c r="J30" s="26" t="n">
        <v>50</v>
      </c>
      <c r="K30" s="26" t="n">
        <v>16</v>
      </c>
      <c r="L30" s="26" t="n">
        <v>623</v>
      </c>
      <c r="M30" s="26" t="n">
        <v>23.48</v>
      </c>
      <c r="N30" s="26" t="n">
        <v>12.1</v>
      </c>
      <c r="O30" s="26" t="n">
        <v>4.51</v>
      </c>
      <c r="P30" s="26" t="n">
        <v>2.19</v>
      </c>
      <c r="Q30" s="26" t="n">
        <v>44.76</v>
      </c>
      <c r="R30" s="26" t="n">
        <v>37</v>
      </c>
      <c r="S30" s="26" t="n">
        <v>45.12</v>
      </c>
      <c r="T30" s="26" t="n">
        <v>127</v>
      </c>
      <c r="U30" s="27" t="n">
        <v>0.25</v>
      </c>
      <c r="V30" s="27" t="n">
        <v>1</v>
      </c>
      <c r="W30" s="25" t="n">
        <v>180</v>
      </c>
      <c r="X30" s="25" t="n">
        <v>25</v>
      </c>
      <c r="Y30" s="25" t="n">
        <v>15</v>
      </c>
      <c r="Z30" s="25" t="n">
        <v>511</v>
      </c>
      <c r="AA30" s="25" t="n">
        <v>2513</v>
      </c>
      <c r="AB30" s="25" t="n">
        <v>23.53</v>
      </c>
      <c r="AC30" s="25" t="n">
        <v>5.15</v>
      </c>
      <c r="AD30" s="25" t="n">
        <v>44</v>
      </c>
      <c r="AE30" s="25" t="n">
        <v>175</v>
      </c>
      <c r="AF30" s="25" t="n">
        <v>44.47</v>
      </c>
      <c r="AG30" s="25" t="n">
        <v>85</v>
      </c>
      <c r="AH30" s="25" t="n">
        <f aca="false">IF(ISNUMBER(U30),U30+0.5*V30,"")</f>
        <v>0.75</v>
      </c>
      <c r="AI30" s="25" t="n">
        <f aca="false">IF(ISNUMBER(AH30),IF(ISNUMBER($C30),AH30-$C30,"MISSING"),"")</f>
        <v>1.23</v>
      </c>
      <c r="AJ30" s="25" t="n">
        <f aca="false">IF(AND(ISNUMBER(Z30),ISNUMBER($L30)),Z30-$L30,IF(ISNUMBER(Z30),"MISSING",""))</f>
        <v>-112</v>
      </c>
      <c r="AK30" s="25" t="n">
        <f aca="false">IF(AND(ISNUMBER(SPH_PREOP),ISNUMBER(SE_LAST_)),SPH_PREOP+CYL_PREOP/2,"")</f>
        <v>0</v>
      </c>
      <c r="AL30" s="25" t="n">
        <f aca="false">IF(ISNUMBER(SE_12),SE_12,IF(ISNUMBER(SE_6),SE_6,""))</f>
        <v>0.75</v>
      </c>
      <c r="AM30" s="29" t="n">
        <f aca="false">IF(AND(ISNUMBER(SE_LAST_),ISNUMBER(REF_TARGET)),SE_LAST_-REF_TARGET,"")</f>
        <v>1.23</v>
      </c>
      <c r="AN30" s="30" t="n">
        <f aca="false">IF(ISNUMBER(L30),IF(ISNUMBER(Z30),Z30-L30,IF(ISNUMBER(#REF!),#REF!-L30,"")),"")</f>
        <v>-112</v>
      </c>
      <c r="AO30" s="25" t="e">
        <f aca="false">IF(ISNUMBER(M30),IF(ISNUMBER(#REF!),#REF!-M30,IF(ISNUMBER(AB30),AB30-M30,"")),"")</f>
        <v>#REF!</v>
      </c>
      <c r="AP30" s="31" t="n">
        <f aca="false">IF(ISNUMBER(LAST_SE_ERROR),REF_TARGET,"")</f>
        <v>-0.48</v>
      </c>
      <c r="AQ30" s="31" t="n">
        <f aca="false">IF(AND(OR(ISNUMBER(X30),ISNUMBER(#REF!)),ISNUMBER(J30)),-LOG(20/J30)--LOG(20/IF(ISNUMBER(X30),X30,#REF!)),"")</f>
        <v>0.301029995663981</v>
      </c>
      <c r="AR30" s="32" t="n">
        <f aca="false">IF(ISNUMBER(V30),V30,IF(ISNUMBER(#REF!),#REF!,""))</f>
        <v>1</v>
      </c>
      <c r="AS30" s="32" t="n">
        <f aca="false">IF(AND(ISNUMBER(AR30),ISNUMBER(H30)),AR30-H30,"")</f>
        <v>0</v>
      </c>
      <c r="AT30" s="33" t="n">
        <f aca="false">IF(ISNUMBER(BCVA_12),BCVA_12,IF(ISNUMBER(BCVA_6),BCVA_6,""))</f>
        <v>25</v>
      </c>
      <c r="AU30" s="33" t="n">
        <f aca="false">IF(ISNUMBER(AT30),PREOP_BCVA,"")</f>
        <v>50</v>
      </c>
      <c r="AV30" s="0" t="n">
        <v>7.64</v>
      </c>
      <c r="AW30" s="25" t="n">
        <v>7.69</v>
      </c>
      <c r="AX30" s="25" t="n">
        <v>48.6</v>
      </c>
      <c r="AY30" s="25" t="n">
        <v>0.3</v>
      </c>
      <c r="AZ30" s="25" t="n">
        <v>0.23</v>
      </c>
      <c r="BA30" s="25" t="n">
        <v>0.52</v>
      </c>
      <c r="BB30" s="25" t="n">
        <v>2.95</v>
      </c>
      <c r="BC30" s="25" t="n">
        <v>3.57</v>
      </c>
      <c r="BD30" s="25" t="n">
        <v>626</v>
      </c>
      <c r="BE30" s="25" t="n">
        <v>625</v>
      </c>
      <c r="BF30" s="25" t="n">
        <v>677</v>
      </c>
      <c r="BG30" s="25" t="n">
        <v>680</v>
      </c>
      <c r="BH30" s="25" t="n">
        <v>687</v>
      </c>
      <c r="BI30" s="25" t="n">
        <v>675</v>
      </c>
      <c r="BJ30" s="25" t="n">
        <v>624</v>
      </c>
      <c r="BK30" s="25" t="n">
        <v>-0.29</v>
      </c>
      <c r="BL30" s="25" t="n">
        <v>0.36</v>
      </c>
      <c r="BM30" s="25" t="n">
        <v>7.69</v>
      </c>
      <c r="BN30" s="25" t="n">
        <v>7.65</v>
      </c>
      <c r="BO30" s="25" t="n">
        <v>7.66</v>
      </c>
      <c r="BP30" s="25" t="n">
        <v>7.83</v>
      </c>
      <c r="BQ30" s="25" t="n">
        <v>8.21</v>
      </c>
      <c r="BR30" s="25" t="n">
        <v>8.53</v>
      </c>
      <c r="BS30" s="25" t="n">
        <v>0</v>
      </c>
      <c r="BT30" s="25" t="n">
        <v>1.3</v>
      </c>
      <c r="BU30" s="25" t="n">
        <v>6.4</v>
      </c>
      <c r="BV30" s="25" t="n">
        <v>6.5</v>
      </c>
      <c r="BW30" s="25" t="n">
        <v>6.64</v>
      </c>
      <c r="BX30" s="25" t="n">
        <v>6.79</v>
      </c>
      <c r="BY30" s="25" t="n">
        <v>6.93</v>
      </c>
      <c r="BZ30" s="25" t="n">
        <v>7</v>
      </c>
      <c r="CA30" s="25" t="n">
        <v>0</v>
      </c>
      <c r="CB30" s="38" t="n">
        <v>1.3</v>
      </c>
      <c r="CC30" s="34" t="n">
        <v>43.9</v>
      </c>
      <c r="CD30" s="34" t="n">
        <v>44.2</v>
      </c>
      <c r="CE30" s="34" t="n">
        <v>44.1</v>
      </c>
      <c r="CF30" s="34" t="n">
        <v>48.6</v>
      </c>
      <c r="CG30" s="34" t="n">
        <v>0.3</v>
      </c>
      <c r="CH30" s="34" t="n">
        <v>-6.2</v>
      </c>
      <c r="CI30" s="34" t="n">
        <v>-6.3</v>
      </c>
      <c r="CJ30" s="34" t="n">
        <v>-6.2</v>
      </c>
      <c r="CK30" s="34" t="n">
        <v>163.9</v>
      </c>
      <c r="CL30" s="34" t="n">
        <v>0.1</v>
      </c>
      <c r="CM30" s="34" t="n">
        <v>4.5</v>
      </c>
      <c r="CN30" s="34" t="n">
        <v>13</v>
      </c>
      <c r="CO30" s="34" t="n">
        <v>27.2</v>
      </c>
      <c r="CP30" s="34" t="n">
        <v>63.3</v>
      </c>
      <c r="CQ30" s="35" t="n">
        <v>10</v>
      </c>
    </row>
    <row collapsed="false" customFormat="false" customHeight="true" hidden="false" ht="26.25" outlineLevel="0" r="31">
      <c r="A31" s="23" t="n">
        <v>41323</v>
      </c>
      <c r="B31" s="25" t="n">
        <v>-0.25</v>
      </c>
      <c r="C31" s="26" t="n">
        <v>-0.13</v>
      </c>
      <c r="D31" s="26" t="s">
        <v>89</v>
      </c>
      <c r="E31" s="27" t="n">
        <v>21.5</v>
      </c>
      <c r="F31" s="28" t="n">
        <v>41288</v>
      </c>
      <c r="G31" s="27" t="n">
        <v>1</v>
      </c>
      <c r="H31" s="27" t="n">
        <v>1</v>
      </c>
      <c r="I31" s="26" t="n">
        <v>150</v>
      </c>
      <c r="J31" s="26" t="n">
        <v>20</v>
      </c>
      <c r="K31" s="26" t="n">
        <v>15</v>
      </c>
      <c r="L31" s="26" t="n">
        <v>613</v>
      </c>
      <c r="M31" s="26" t="n">
        <v>24.13</v>
      </c>
      <c r="N31" s="26" t="n">
        <v>12</v>
      </c>
      <c r="O31" s="26" t="n">
        <v>4.97</v>
      </c>
      <c r="P31" s="26" t="n">
        <v>2.94</v>
      </c>
      <c r="Q31" s="26" t="n">
        <v>41.56</v>
      </c>
      <c r="R31" s="26" t="n">
        <v>61</v>
      </c>
      <c r="S31" s="26" t="n">
        <v>42.08</v>
      </c>
      <c r="T31" s="26" t="n">
        <v>151</v>
      </c>
      <c r="U31" s="27" t="n">
        <v>-2</v>
      </c>
      <c r="V31" s="27" t="n">
        <v>1.25</v>
      </c>
      <c r="W31" s="25" t="n">
        <v>135</v>
      </c>
      <c r="X31" s="25" t="n">
        <v>25</v>
      </c>
      <c r="Y31" s="25" t="n">
        <v>12</v>
      </c>
      <c r="Z31" s="25" t="n">
        <v>562</v>
      </c>
      <c r="AA31" s="25" t="n">
        <v>2088</v>
      </c>
      <c r="AB31" s="25" t="n">
        <v>24.14</v>
      </c>
      <c r="AC31" s="25" t="n">
        <v>3.03</v>
      </c>
      <c r="AD31" s="25" t="n">
        <v>41.62</v>
      </c>
      <c r="AE31" s="25" t="n">
        <v>41</v>
      </c>
      <c r="AF31" s="25" t="n">
        <v>42.13</v>
      </c>
      <c r="AG31" s="25" t="n">
        <v>131</v>
      </c>
      <c r="AH31" s="25" t="n">
        <f aca="false">IF(ISNUMBER(U31),U31+0.5*V31,"")</f>
        <v>-1.375</v>
      </c>
      <c r="AI31" s="25" t="n">
        <f aca="false">IF(ISNUMBER(AH31),IF(ISNUMBER($C31),AH31-$C31,"MISSING"),"")</f>
        <v>-1.245</v>
      </c>
      <c r="AJ31" s="25" t="n">
        <f aca="false">IF(AND(ISNUMBER(Z31),ISNUMBER($L31)),Z31-$L31,IF(ISNUMBER(Z31),"MISSING",""))</f>
        <v>-51</v>
      </c>
      <c r="AK31" s="25" t="n">
        <f aca="false">IF(AND(ISNUMBER(SPH_PREOP),ISNUMBER(SE_LAST_)),SPH_PREOP+CYL_PREOP/2,"")</f>
        <v>1.5</v>
      </c>
      <c r="AL31" s="25" t="n">
        <f aca="false">IF(ISNUMBER(SE_12),SE_12,IF(ISNUMBER(SE_6),SE_6,""))</f>
        <v>-1.375</v>
      </c>
      <c r="AM31" s="29" t="n">
        <f aca="false">IF(AND(ISNUMBER(SE_LAST_),ISNUMBER(REF_TARGET)),SE_LAST_-REF_TARGET,"")</f>
        <v>-1.245</v>
      </c>
      <c r="AN31" s="30" t="n">
        <f aca="false">IF(ISNUMBER(L31),IF(ISNUMBER(Z31),Z31-L31,IF(ISNUMBER(#REF!),#REF!-L31,"")),"")</f>
        <v>-51</v>
      </c>
      <c r="AO31" s="25" t="e">
        <f aca="false">IF(ISNUMBER(M31),IF(ISNUMBER(#REF!),#REF!-M31,IF(ISNUMBER(AB31),AB31-M31,"")),"")</f>
        <v>#REF!</v>
      </c>
      <c r="AP31" s="31" t="n">
        <f aca="false">IF(ISNUMBER(LAST_SE_ERROR),REF_TARGET,"")</f>
        <v>-0.13</v>
      </c>
      <c r="AQ31" s="31" t="n">
        <f aca="false">IF(AND(OR(ISNUMBER(X31),ISNUMBER(#REF!)),ISNUMBER(J31)),-LOG(20/J31)--LOG(20/IF(ISNUMBER(X31),X31,#REF!)),"")</f>
        <v>-0.0969100130080564</v>
      </c>
      <c r="AR31" s="32" t="n">
        <f aca="false">IF(ISNUMBER(V31),V31,IF(ISNUMBER(#REF!),#REF!,""))</f>
        <v>1.25</v>
      </c>
      <c r="AS31" s="32" t="n">
        <f aca="false">IF(AND(ISNUMBER(AR31),ISNUMBER(H31)),AR31-H31,"")</f>
        <v>0.25</v>
      </c>
      <c r="AT31" s="33" t="n">
        <f aca="false">IF(ISNUMBER(BCVA_12),BCVA_12,IF(ISNUMBER(BCVA_6),BCVA_6,""))</f>
        <v>25</v>
      </c>
      <c r="AU31" s="33" t="n">
        <f aca="false">IF(ISNUMBER(AT31),PREOP_BCVA,"")</f>
        <v>20</v>
      </c>
    </row>
    <row collapsed="false" customFormat="false" customHeight="true" hidden="false" ht="26.25" outlineLevel="0" r="32">
      <c r="A32" s="23" t="n">
        <v>41290</v>
      </c>
      <c r="B32" s="24" t="n">
        <v>-0.5</v>
      </c>
      <c r="C32" s="26" t="n">
        <v>-0.7</v>
      </c>
      <c r="D32" s="24" t="s">
        <v>89</v>
      </c>
      <c r="E32" s="27" t="n">
        <v>20.5</v>
      </c>
      <c r="F32" s="28" t="n">
        <v>41288</v>
      </c>
      <c r="G32" s="27" t="n">
        <v>1</v>
      </c>
      <c r="H32" s="27" t="n">
        <v>0</v>
      </c>
      <c r="I32" s="26" t="n">
        <v>0</v>
      </c>
      <c r="J32" s="26" t="n">
        <v>30</v>
      </c>
      <c r="K32" s="26" t="n">
        <v>18</v>
      </c>
      <c r="L32" s="26" t="n">
        <v>646</v>
      </c>
      <c r="M32" s="26" t="n">
        <v>24.21</v>
      </c>
      <c r="N32" s="26" t="n">
        <v>12</v>
      </c>
      <c r="O32" s="26" t="n">
        <v>4.85</v>
      </c>
      <c r="P32" s="26" t="n">
        <v>3.07</v>
      </c>
      <c r="Q32" s="26" t="n">
        <v>42.4</v>
      </c>
      <c r="R32" s="26" t="n">
        <v>67</v>
      </c>
      <c r="S32" s="26" t="n">
        <v>42.72</v>
      </c>
      <c r="T32" s="26" t="n">
        <v>157</v>
      </c>
      <c r="U32" s="27" t="n">
        <v>-1.5</v>
      </c>
      <c r="V32" s="27" t="n">
        <v>1</v>
      </c>
      <c r="W32" s="25" t="n">
        <v>167</v>
      </c>
      <c r="X32" s="25" t="n">
        <v>30</v>
      </c>
      <c r="Y32" s="25" t="n">
        <v>12</v>
      </c>
      <c r="Z32" s="25" t="n">
        <v>561</v>
      </c>
      <c r="AA32" s="25" t="n">
        <v>2088</v>
      </c>
      <c r="AB32" s="25" t="n">
        <v>21.24</v>
      </c>
      <c r="AC32" s="25" t="n">
        <v>2.8</v>
      </c>
      <c r="AD32" s="25" t="n">
        <v>41.98</v>
      </c>
      <c r="AE32" s="25" t="n">
        <v>123</v>
      </c>
      <c r="AF32" s="25" t="n">
        <v>42.51</v>
      </c>
      <c r="AG32" s="25" t="n">
        <v>33</v>
      </c>
      <c r="AH32" s="25" t="n">
        <f aca="false">IF(ISNUMBER(U32),U32+0.5*V32,"")</f>
        <v>-1</v>
      </c>
      <c r="AI32" s="25" t="n">
        <f aca="false">IF(ISNUMBER(AH32),IF(ISNUMBER($C32),AH32-$C32,"MISSING"),"")</f>
        <v>-0.3</v>
      </c>
      <c r="AJ32" s="25" t="n">
        <f aca="false">IF(AND(ISNUMBER(Z32),ISNUMBER($L32)),Z32-$L32,IF(ISNUMBER(Z32),"MISSING",""))</f>
        <v>-85</v>
      </c>
      <c r="AK32" s="25" t="n">
        <f aca="false">IF(AND(ISNUMBER(SPH_PREOP),ISNUMBER(SE_LAST_)),SPH_PREOP+CYL_PREOP/2,"")</f>
        <v>1</v>
      </c>
      <c r="AL32" s="25" t="n">
        <f aca="false">IF(ISNUMBER(SE_12),SE_12,IF(ISNUMBER(SE_6),SE_6,""))</f>
        <v>-1</v>
      </c>
      <c r="AM32" s="29" t="n">
        <f aca="false">IF(AND(ISNUMBER(SE_LAST_),ISNUMBER(REF_TARGET)),SE_LAST_-REF_TARGET,"")</f>
        <v>-0.3</v>
      </c>
      <c r="AN32" s="30" t="n">
        <f aca="false">IF(ISNUMBER(L32),IF(ISNUMBER(Z32),Z32-L32,IF(ISNUMBER(#REF!),#REF!-L32,"")),"")</f>
        <v>-85</v>
      </c>
      <c r="AO32" s="25" t="e">
        <f aca="false">IF(ISNUMBER(M32),IF(ISNUMBER(#REF!),#REF!-M32,IF(ISNUMBER(AB32),AB32-M32,"")),"")</f>
        <v>#REF!</v>
      </c>
      <c r="AP32" s="31" t="n">
        <f aca="false">IF(ISNUMBER(LAST_SE_ERROR),REF_TARGET,"")</f>
        <v>-0.7</v>
      </c>
      <c r="AQ32" s="31" t="n">
        <f aca="false">IF(AND(OR(ISNUMBER(X32),ISNUMBER(#REF!)),ISNUMBER(J32)),-LOG(20/J32)--LOG(20/IF(ISNUMBER(X32),X32,#REF!)),"")</f>
        <v>0</v>
      </c>
      <c r="AR32" s="32" t="n">
        <f aca="false">IF(ISNUMBER(V32),V32,IF(ISNUMBER(#REF!),#REF!,""))</f>
        <v>1</v>
      </c>
      <c r="AS32" s="32" t="n">
        <f aca="false">IF(AND(ISNUMBER(AR32),ISNUMBER(H32)),AR32-H32,"")</f>
        <v>1</v>
      </c>
      <c r="AT32" s="33" t="n">
        <f aca="false">IF(ISNUMBER(BCVA_12),BCVA_12,IF(ISNUMBER(BCVA_6),BCVA_6,""))</f>
        <v>30</v>
      </c>
      <c r="AU32" s="33" t="n">
        <f aca="false">IF(ISNUMBER(AT32),PREOP_BCVA,"")</f>
        <v>30</v>
      </c>
    </row>
    <row collapsed="false" customFormat="false" customHeight="true" hidden="false" ht="26.25" outlineLevel="0" r="33">
      <c r="A33" s="23" t="n">
        <v>41199</v>
      </c>
      <c r="B33" s="25" t="n">
        <v>-0.75</v>
      </c>
      <c r="C33" s="26" t="n">
        <v>-0.8</v>
      </c>
      <c r="D33" s="26" t="s">
        <v>89</v>
      </c>
      <c r="E33" s="27" t="n">
        <v>33</v>
      </c>
      <c r="F33" s="28" t="n">
        <v>41194</v>
      </c>
      <c r="G33" s="27" t="n">
        <v>4.75</v>
      </c>
      <c r="H33" s="27" t="n">
        <v>1.25</v>
      </c>
      <c r="I33" s="26" t="n">
        <v>70</v>
      </c>
      <c r="J33" s="26" t="n">
        <v>30</v>
      </c>
      <c r="K33" s="26" t="n">
        <v>18</v>
      </c>
      <c r="L33" s="26" t="n">
        <v>771</v>
      </c>
      <c r="M33" s="26" t="n">
        <v>20.24</v>
      </c>
      <c r="N33" s="26" t="n">
        <v>11.5</v>
      </c>
      <c r="O33" s="26" t="n">
        <v>4.54</v>
      </c>
      <c r="P33" s="26" t="n">
        <v>2.53</v>
      </c>
      <c r="Q33" s="26" t="n">
        <v>44.18</v>
      </c>
      <c r="R33" s="26" t="n">
        <v>161</v>
      </c>
      <c r="S33" s="26" t="n">
        <v>45.49</v>
      </c>
      <c r="T33" s="26" t="n">
        <v>71</v>
      </c>
      <c r="U33" s="27" t="n">
        <v>0.5</v>
      </c>
      <c r="V33" s="27" t="n">
        <v>1.25</v>
      </c>
      <c r="W33" s="25" t="n">
        <v>23</v>
      </c>
      <c r="X33" s="25" t="n">
        <v>40</v>
      </c>
      <c r="Y33" s="25" t="n">
        <v>16</v>
      </c>
      <c r="Z33" s="25" t="n">
        <v>566</v>
      </c>
      <c r="AA33" s="25" t="n">
        <v>1667</v>
      </c>
      <c r="AB33" s="25" t="n">
        <v>20.12</v>
      </c>
      <c r="AC33" s="25" t="s">
        <v>90</v>
      </c>
      <c r="AD33" s="25" t="n">
        <v>43.32</v>
      </c>
      <c r="AE33" s="25" t="n">
        <v>129</v>
      </c>
      <c r="AF33" s="25" t="n">
        <v>43.83</v>
      </c>
      <c r="AG33" s="25" t="n">
        <v>39</v>
      </c>
      <c r="AH33" s="25" t="n">
        <f aca="false">IF(ISNUMBER(U33),U33+0.5*V33,"")</f>
        <v>1.125</v>
      </c>
      <c r="AI33" s="25" t="n">
        <f aca="false">IF(ISNUMBER(AH33),IF(ISNUMBER($C33),AH33-$C33,"MISSING"),"")</f>
        <v>1.925</v>
      </c>
      <c r="AJ33" s="25" t="n">
        <f aca="false">IF(AND(ISNUMBER(Z33),ISNUMBER($L33)),Z33-$L33,IF(ISNUMBER(Z33),"MISSING",""))</f>
        <v>-205</v>
      </c>
      <c r="AK33" s="25" t="n">
        <f aca="false">IF(AND(ISNUMBER(SPH_PREOP),ISNUMBER(SE_LAST_)),SPH_PREOP+CYL_PREOP/2,"")</f>
        <v>5.375</v>
      </c>
      <c r="AL33" s="25" t="n">
        <f aca="false">IF(ISNUMBER(SE_12),SE_12,IF(ISNUMBER(SE_6),SE_6,""))</f>
        <v>1.125</v>
      </c>
      <c r="AM33" s="29" t="n">
        <f aca="false">IF(AND(ISNUMBER(SE_LAST_),ISNUMBER(REF_TARGET)),SE_LAST_-REF_TARGET,"")</f>
        <v>1.925</v>
      </c>
      <c r="AN33" s="30" t="n">
        <f aca="false">IF(ISNUMBER(L33),IF(ISNUMBER(Z33),Z33-L33,IF(ISNUMBER(#REF!),#REF!-L33,"")),"")</f>
        <v>-205</v>
      </c>
      <c r="AO33" s="25" t="e">
        <f aca="false">IF(ISNUMBER(M33),IF(ISNUMBER(#REF!),#REF!-M33,IF(ISNUMBER(AB33),AB33-M33,"")),"")</f>
        <v>#REF!</v>
      </c>
      <c r="AP33" s="31" t="n">
        <f aca="false">IF(ISNUMBER(LAST_SE_ERROR),REF_TARGET,"")</f>
        <v>-0.8</v>
      </c>
      <c r="AQ33" s="31" t="n">
        <f aca="false">IF(AND(OR(ISNUMBER(BCVA_12),ISNUMBER(BCVA_6)),ISNUMBER(BCVA_PREOP)),-LOG(20/BCVA_PREOP)-(-LOG(20/IF(ISNUMBER(BCVA_12),BCVA_12,BCVA_6))),"")</f>
        <v>-0.1249387366083</v>
      </c>
      <c r="AR33" s="32" t="n">
        <f aca="false">IF(ISNUMBER(V33),V33,IF(ISNUMBER(#REF!),#REF!,""))</f>
        <v>1.25</v>
      </c>
      <c r="AS33" s="32" t="n">
        <f aca="false">IF(AND(ISNUMBER(AR33),ISNUMBER(H33)),AR33-H33,"")</f>
        <v>0</v>
      </c>
      <c r="AT33" s="33" t="n">
        <f aca="false">IF(ISNUMBER(BCVA_12),BCVA_12,IF(ISNUMBER(BCVA_6),BCVA_6,""))</f>
        <v>40</v>
      </c>
      <c r="AU33" s="33" t="n">
        <f aca="false">IF(ISNUMBER(AT33),PREOP_BCVA,"")</f>
        <v>30</v>
      </c>
      <c r="AV33" s="0" t="n">
        <v>7.87</v>
      </c>
      <c r="AW33" s="25" t="n">
        <v>7.54</v>
      </c>
      <c r="AX33" s="25" t="n">
        <v>168.6</v>
      </c>
      <c r="AY33" s="25" t="n">
        <v>-1.9</v>
      </c>
      <c r="AZ33" s="25" t="n">
        <v>0.55</v>
      </c>
      <c r="BA33" s="25" t="n">
        <v>0.68</v>
      </c>
      <c r="BB33" s="25" t="n">
        <v>1.88</v>
      </c>
      <c r="BC33" s="25" t="n">
        <v>2.62</v>
      </c>
      <c r="BD33" s="25" t="n">
        <v>745</v>
      </c>
      <c r="BE33" s="25" t="n">
        <v>749</v>
      </c>
      <c r="BF33" s="25" t="n">
        <v>784</v>
      </c>
      <c r="BG33" s="25" t="n">
        <v>750</v>
      </c>
      <c r="BH33" s="25" t="n">
        <v>731</v>
      </c>
      <c r="BI33" s="25" t="n">
        <v>716</v>
      </c>
      <c r="BJ33" s="25" t="n">
        <v>700</v>
      </c>
      <c r="BK33" s="25" t="n">
        <v>-1.23</v>
      </c>
      <c r="BL33" s="25" t="n">
        <v>1.05</v>
      </c>
      <c r="BM33" s="25" t="n">
        <v>7.7</v>
      </c>
      <c r="BN33" s="25" t="n">
        <v>7.71</v>
      </c>
      <c r="BO33" s="25" t="n">
        <v>7.72</v>
      </c>
      <c r="BP33" s="25" t="n">
        <v>7.92</v>
      </c>
      <c r="BQ33" s="25" t="n">
        <v>8.18</v>
      </c>
      <c r="BR33" s="25" t="n">
        <v>0</v>
      </c>
      <c r="BS33" s="25" t="n">
        <v>0</v>
      </c>
      <c r="BT33" s="25" t="n">
        <v>0.9</v>
      </c>
      <c r="BU33" s="25" t="n">
        <v>7.82</v>
      </c>
      <c r="BV33" s="25" t="n">
        <v>7.18</v>
      </c>
      <c r="BW33" s="25" t="n">
        <v>6.65</v>
      </c>
      <c r="BX33" s="25" t="n">
        <v>6.82</v>
      </c>
      <c r="BY33" s="25" t="n">
        <v>6.81</v>
      </c>
      <c r="BZ33" s="25" t="n">
        <v>0</v>
      </c>
      <c r="CA33" s="25" t="n">
        <v>0</v>
      </c>
      <c r="CB33" s="38" t="n">
        <v>0.9</v>
      </c>
      <c r="CC33" s="34" t="n">
        <v>42.7</v>
      </c>
      <c r="CD33" s="34" t="n">
        <v>44.5</v>
      </c>
      <c r="CE33" s="34" t="n">
        <v>43.6</v>
      </c>
      <c r="CF33" s="34" t="n">
        <v>171.8</v>
      </c>
      <c r="CG33" s="34" t="n">
        <v>1.9</v>
      </c>
      <c r="CH33" s="34" t="n">
        <v>-5.2</v>
      </c>
      <c r="CI33" s="34" t="n">
        <v>-5.6</v>
      </c>
      <c r="CJ33" s="34" t="n">
        <v>-5.4</v>
      </c>
      <c r="CK33" s="34" t="n">
        <v>177.3</v>
      </c>
      <c r="CL33" s="34" t="n">
        <v>0.4</v>
      </c>
      <c r="CM33" s="34" t="n">
        <v>5.1</v>
      </c>
      <c r="CN33" s="34" t="n">
        <v>14.3</v>
      </c>
      <c r="CO33" s="34" t="n">
        <v>29.6</v>
      </c>
      <c r="CP33" s="34" t="n">
        <v>68.2</v>
      </c>
      <c r="CQ33" s="35" t="n">
        <v>15</v>
      </c>
    </row>
    <row collapsed="false" customFormat="false" customHeight="true" hidden="false" ht="26.25" outlineLevel="0" r="34">
      <c r="A34" s="23" t="n">
        <v>41192</v>
      </c>
      <c r="B34" s="25" t="n">
        <v>-0.5</v>
      </c>
      <c r="C34" s="26" t="n">
        <v>-0.51</v>
      </c>
      <c r="D34" s="26" t="s">
        <v>89</v>
      </c>
      <c r="E34" s="27" t="n">
        <v>24.25</v>
      </c>
      <c r="F34" s="28" t="n">
        <v>41129</v>
      </c>
      <c r="G34" s="27" t="n">
        <v>2</v>
      </c>
      <c r="H34" s="27" t="n">
        <v>1.25</v>
      </c>
      <c r="I34" s="26" t="n">
        <v>5</v>
      </c>
      <c r="J34" s="26" t="n">
        <v>20</v>
      </c>
      <c r="K34" s="26" t="n">
        <v>12</v>
      </c>
      <c r="L34" s="26" t="n">
        <v>566</v>
      </c>
      <c r="M34" s="26" t="n">
        <v>22.5</v>
      </c>
      <c r="N34" s="26" t="n">
        <v>11</v>
      </c>
      <c r="O34" s="26" t="n">
        <v>4.64</v>
      </c>
      <c r="P34" s="26" t="n">
        <v>2.83</v>
      </c>
      <c r="Q34" s="26" t="n">
        <v>44.35</v>
      </c>
      <c r="R34" s="26" t="n">
        <v>158</v>
      </c>
      <c r="S34" s="26" t="n">
        <v>44.58</v>
      </c>
      <c r="T34" s="26" t="n">
        <v>68</v>
      </c>
      <c r="U34" s="27" t="n">
        <v>-2.5</v>
      </c>
      <c r="V34" s="27" t="n">
        <v>0.5</v>
      </c>
      <c r="W34" s="25" t="n">
        <v>145</v>
      </c>
      <c r="X34" s="25" t="n">
        <v>25</v>
      </c>
      <c r="Y34" s="25" t="n">
        <v>17</v>
      </c>
      <c r="Z34" s="25" t="n">
        <v>573</v>
      </c>
      <c r="AH34" s="25" t="n">
        <f aca="false">IF(ISNUMBER(U34),U34+0.5*V34,"")</f>
        <v>-2.25</v>
      </c>
      <c r="AI34" s="25" t="n">
        <f aca="false">IF(ISNUMBER(AH34),IF(ISNUMBER($C34),AH34-$C34,"MISSING"),"")</f>
        <v>-1.74</v>
      </c>
      <c r="AJ34" s="25" t="n">
        <f aca="false">IF(AND(ISNUMBER(Z34),ISNUMBER($L34)),Z34-$L34,IF(ISNUMBER(Z34),"MISSING",""))</f>
        <v>7</v>
      </c>
      <c r="AK34" s="25" t="n">
        <f aca="false">IF(AND(ISNUMBER(SPH_PREOP),ISNUMBER(SE_LAST_)),SPH_PREOP+CYL_PREOP/2,"")</f>
        <v>2.625</v>
      </c>
      <c r="AL34" s="25" t="n">
        <f aca="false">IF(ISNUMBER(SE_12),SE_12,IF(ISNUMBER(SE_6),SE_6,""))</f>
        <v>-2.25</v>
      </c>
      <c r="AM34" s="29" t="n">
        <f aca="false">IF(AND(ISNUMBER(SE_LAST_),ISNUMBER(REF_TARGET)),SE_LAST_-REF_TARGET,"")</f>
        <v>-1.74</v>
      </c>
      <c r="AN34" s="30" t="n">
        <f aca="false">IF(ISNUMBER(L34),IF(ISNUMBER(Z34),Z34-L34,IF(ISNUMBER(#REF!),#REF!-L34,"")),"")</f>
        <v>7</v>
      </c>
      <c r="AO34" s="25" t="e">
        <f aca="false">IF(ISNUMBER(M34),IF(ISNUMBER(#REF!),#REF!-M34,IF(ISNUMBER(AB34),AB34-M34,"")),"")</f>
        <v>#REF!</v>
      </c>
      <c r="AP34" s="31" t="n">
        <f aca="false">IF(ISNUMBER(LAST_SE_ERROR),REF_TARGET,"")</f>
        <v>-0.51</v>
      </c>
      <c r="AQ34" s="31" t="n">
        <f aca="false">IF(AND(OR(ISNUMBER(BCVA_12),ISNUMBER(BCVA_6)),ISNUMBER(BCVA_PREOP)),-LOG(20/BCVA_PREOP)-(-LOG(20/IF(ISNUMBER(BCVA_12),BCVA_12,BCVA_6))),"")</f>
        <v>-0.0969100130080564</v>
      </c>
      <c r="AR34" s="32" t="n">
        <f aca="false">IF(ISNUMBER(V34),V34,IF(ISNUMBER(#REF!),#REF!,""))</f>
        <v>0.5</v>
      </c>
      <c r="AS34" s="32" t="n">
        <f aca="false">IF(AND(ISNUMBER(AR34),ISNUMBER(H34)),AR34-H34,"")</f>
        <v>-0.75</v>
      </c>
      <c r="AT34" s="33" t="n">
        <f aca="false">IF(ISNUMBER(BCVA_12),BCVA_12,IF(ISNUMBER(BCVA_6),BCVA_6,""))</f>
        <v>25</v>
      </c>
      <c r="AU34" s="33" t="n">
        <f aca="false">IF(ISNUMBER(AT34),PREOP_BCVA,"")</f>
        <v>20</v>
      </c>
      <c r="AV34" s="0" t="n">
        <v>7.64</v>
      </c>
      <c r="AW34" s="25" t="n">
        <v>7.59</v>
      </c>
      <c r="AX34" s="25" t="n">
        <v>143.4</v>
      </c>
      <c r="AY34" s="25" t="n">
        <v>-0.3</v>
      </c>
      <c r="AZ34" s="25" t="n">
        <v>0.08</v>
      </c>
      <c r="BA34" s="25" t="n">
        <v>0.67</v>
      </c>
      <c r="BB34" s="25" t="n">
        <v>2.25</v>
      </c>
      <c r="BC34" s="25" t="n">
        <v>2.86</v>
      </c>
      <c r="BD34" s="25" t="n">
        <v>604</v>
      </c>
      <c r="BE34" s="25" t="n">
        <v>601</v>
      </c>
      <c r="BF34" s="25" t="n">
        <v>694</v>
      </c>
      <c r="BG34" s="25" t="n">
        <v>676</v>
      </c>
      <c r="BH34" s="25" t="n">
        <v>672</v>
      </c>
      <c r="BI34" s="25" t="n">
        <v>673</v>
      </c>
      <c r="BJ34" s="25" t="n">
        <v>600</v>
      </c>
      <c r="BK34" s="25" t="n">
        <v>0.92</v>
      </c>
      <c r="BL34" s="25" t="n">
        <v>-0.07</v>
      </c>
      <c r="BM34" s="25" t="n">
        <v>7.67</v>
      </c>
      <c r="BN34" s="25" t="n">
        <v>7.51</v>
      </c>
      <c r="BO34" s="25" t="n">
        <v>7.57</v>
      </c>
      <c r="BP34" s="25" t="n">
        <v>7.86</v>
      </c>
      <c r="BQ34" s="25" t="n">
        <v>7.99</v>
      </c>
      <c r="BR34" s="25" t="n">
        <v>8.05</v>
      </c>
      <c r="BS34" s="25" t="n">
        <v>0</v>
      </c>
      <c r="BT34" s="25" t="n">
        <v>1.3</v>
      </c>
      <c r="BU34" s="25" t="n">
        <v>6.29</v>
      </c>
      <c r="BV34" s="25" t="n">
        <v>6.12</v>
      </c>
      <c r="BW34" s="25" t="n">
        <v>6.4</v>
      </c>
      <c r="BX34" s="25" t="n">
        <v>6.89</v>
      </c>
      <c r="BY34" s="25" t="n">
        <v>6.88</v>
      </c>
      <c r="BZ34" s="25" t="n">
        <v>0</v>
      </c>
      <c r="CA34" s="25" t="n">
        <v>0</v>
      </c>
      <c r="CB34" s="38" t="n">
        <v>1.3</v>
      </c>
      <c r="CC34" s="34" t="n">
        <v>44.2</v>
      </c>
      <c r="CD34" s="34" t="n">
        <v>44.5</v>
      </c>
      <c r="CE34" s="34" t="n">
        <v>44.3</v>
      </c>
      <c r="CF34" s="34" t="n">
        <v>143.4</v>
      </c>
      <c r="CG34" s="34" t="n">
        <v>-0.3</v>
      </c>
      <c r="CH34" s="34" t="n">
        <v>-6.2</v>
      </c>
      <c r="CI34" s="34" t="n">
        <v>-6.7</v>
      </c>
      <c r="CJ34" s="34" t="n">
        <v>-6.4</v>
      </c>
      <c r="CK34" s="34" t="n">
        <v>179.6</v>
      </c>
      <c r="CL34" s="34" t="n">
        <v>0.4</v>
      </c>
      <c r="CM34" s="34" t="n">
        <v>4.4</v>
      </c>
      <c r="CN34" s="34" t="n">
        <v>12.7</v>
      </c>
      <c r="CO34" s="34" t="n">
        <v>27.1</v>
      </c>
      <c r="CP34" s="34" t="n">
        <v>63.8</v>
      </c>
      <c r="CQ34" s="35" t="n">
        <v>25</v>
      </c>
    </row>
    <row collapsed="false" customFormat="false" customHeight="true" hidden="false" ht="26.25" outlineLevel="0" r="35">
      <c r="A35" s="23" t="n">
        <v>41150</v>
      </c>
      <c r="B35" s="25" t="n">
        <v>-0.5</v>
      </c>
      <c r="C35" s="26" t="n">
        <v>-0.46</v>
      </c>
      <c r="D35" s="56" t="s">
        <v>89</v>
      </c>
      <c r="E35" s="57" t="n">
        <v>24.5</v>
      </c>
      <c r="F35" s="28" t="n">
        <v>41129</v>
      </c>
      <c r="G35" s="27" t="n">
        <v>2</v>
      </c>
      <c r="H35" s="27" t="n">
        <v>1.5</v>
      </c>
      <c r="I35" s="26" t="n">
        <v>10</v>
      </c>
      <c r="J35" s="26" t="n">
        <v>20</v>
      </c>
      <c r="K35" s="26" t="n">
        <v>13</v>
      </c>
      <c r="L35" s="26" t="n">
        <v>582</v>
      </c>
      <c r="M35" s="26" t="n">
        <v>22.45</v>
      </c>
      <c r="N35" s="26" t="n">
        <v>11</v>
      </c>
      <c r="O35" s="26" t="n">
        <v>4.67</v>
      </c>
      <c r="P35" s="26" t="n">
        <v>2.97</v>
      </c>
      <c r="Q35" s="26" t="n">
        <v>44.12</v>
      </c>
      <c r="R35" s="26" t="n">
        <v>100</v>
      </c>
      <c r="S35" s="26" t="n">
        <v>44.82</v>
      </c>
      <c r="T35" s="26" t="n">
        <v>10</v>
      </c>
      <c r="U35" s="27" t="n">
        <v>-1.75</v>
      </c>
      <c r="V35" s="27" t="n">
        <v>0.5</v>
      </c>
      <c r="W35" s="25" t="n">
        <v>3</v>
      </c>
      <c r="X35" s="25" t="n">
        <v>20</v>
      </c>
      <c r="Y35" s="25" t="n">
        <v>14</v>
      </c>
      <c r="Z35" s="25" t="n">
        <v>566</v>
      </c>
      <c r="AA35" s="25" t="n">
        <v>1412</v>
      </c>
      <c r="AB35" s="26" t="s">
        <v>90</v>
      </c>
      <c r="AC35" s="26" t="s">
        <v>90</v>
      </c>
      <c r="AD35" s="26" t="s">
        <v>90</v>
      </c>
      <c r="AE35" s="26" t="s">
        <v>90</v>
      </c>
      <c r="AF35" s="26" t="s">
        <v>90</v>
      </c>
      <c r="AG35" s="26" t="s">
        <v>90</v>
      </c>
      <c r="AH35" s="25" t="n">
        <f aca="false">IF(ISNUMBER(U35),U35+0.5*V35,"")</f>
        <v>-1.5</v>
      </c>
      <c r="AI35" s="25" t="n">
        <f aca="false">IF(ISNUMBER(AH35),IF(ISNUMBER($C35),AH35-$C35,"MISSING"),"")</f>
        <v>-1.04</v>
      </c>
      <c r="AJ35" s="25" t="n">
        <f aca="false">IF(AND(ISNUMBER(Z35),ISNUMBER($L35)),Z35-$L35,IF(ISNUMBER(Z35),"MISSING",""))</f>
        <v>-16</v>
      </c>
      <c r="AK35" s="25" t="n">
        <f aca="false">IF(AND(ISNUMBER(SPH_PREOP),ISNUMBER(SE_LAST_)),SPH_PREOP+CYL_PREOP/2,"")</f>
        <v>2.75</v>
      </c>
      <c r="AL35" s="25" t="n">
        <f aca="false">IF(ISNUMBER(SE_12),SE_12,IF(ISNUMBER(SE_6),SE_6,""))</f>
        <v>-1.5</v>
      </c>
      <c r="AM35" s="29" t="n">
        <f aca="false">IF(AND(ISNUMBER(SE_LAST_),ISNUMBER(REF_TARGET)),SE_LAST_-REF_TARGET,"")</f>
        <v>-1.04</v>
      </c>
      <c r="AN35" s="30" t="n">
        <f aca="false">IF(ISNUMBER(L35),IF(ISNUMBER(Z35),Z35-L35,IF(ISNUMBER(#REF!),#REF!-L35,"")),"")</f>
        <v>-16</v>
      </c>
      <c r="AO35" s="25" t="e">
        <f aca="false">IF(ISNUMBER(M35),IF(ISNUMBER(#REF!),#REF!-M35,IF(ISNUMBER(AB35),AB35-M35,"")),"")</f>
        <v>#REF!</v>
      </c>
      <c r="AP35" s="31" t="n">
        <f aca="false">IF(ISNUMBER(LAST_SE_ERROR),REF_TARGET,"")</f>
        <v>-0.46</v>
      </c>
      <c r="AQ35" s="31" t="n">
        <f aca="false">IF(AND(OR(ISNUMBER(X35),ISNUMBER(#REF!)),ISNUMBER(J35)),-LOG(20/J35)--LOG(20/IF(ISNUMBER(X35),X35,#REF!)),"")</f>
        <v>0</v>
      </c>
      <c r="AR35" s="32" t="n">
        <f aca="false">IF(ISNUMBER(V35),V35,IF(ISNUMBER(#REF!),#REF!,""))</f>
        <v>0.5</v>
      </c>
      <c r="AS35" s="32" t="n">
        <f aca="false">IF(AND(ISNUMBER(AR35),ISNUMBER(H35)),AR35-H35,"")</f>
        <v>-1</v>
      </c>
      <c r="AT35" s="33" t="n">
        <f aca="false">IF(ISNUMBER(BCVA_12),BCVA_12,IF(ISNUMBER(BCVA_6),BCVA_6,""))</f>
        <v>20</v>
      </c>
      <c r="AU35" s="33" t="n">
        <f aca="false">IF(ISNUMBER(AT35),PREOP_BCVA,"")</f>
        <v>20</v>
      </c>
      <c r="AV35" s="0" t="n">
        <v>7.62</v>
      </c>
      <c r="AW35" s="25" t="n">
        <v>7.65</v>
      </c>
      <c r="AX35" s="25" t="n">
        <v>88.1</v>
      </c>
      <c r="AY35" s="25" t="n">
        <v>0.2</v>
      </c>
      <c r="AZ35" s="25" t="n">
        <v>-0.04</v>
      </c>
      <c r="BA35" s="25" t="n">
        <v>0.53</v>
      </c>
      <c r="BB35" s="25" t="n">
        <v>2.3</v>
      </c>
      <c r="BC35" s="25" t="n">
        <v>2.91</v>
      </c>
      <c r="BD35" s="25" t="n">
        <v>612</v>
      </c>
      <c r="BE35" s="25" t="n">
        <v>612</v>
      </c>
      <c r="BF35" s="25" t="n">
        <v>707</v>
      </c>
      <c r="BG35" s="25" t="n">
        <v>680</v>
      </c>
      <c r="BH35" s="25" t="n">
        <v>697</v>
      </c>
      <c r="BI35" s="25" t="n">
        <v>687</v>
      </c>
      <c r="BJ35" s="25" t="n">
        <v>610</v>
      </c>
      <c r="BK35" s="25" t="n">
        <v>-0.34</v>
      </c>
      <c r="BL35" s="25" t="n">
        <v>-0.41</v>
      </c>
      <c r="BM35" s="25" t="n">
        <v>7.7</v>
      </c>
      <c r="BN35" s="25" t="n">
        <v>7.57</v>
      </c>
      <c r="BO35" s="25" t="n">
        <v>7.54</v>
      </c>
      <c r="BP35" s="25" t="n">
        <v>7.72</v>
      </c>
      <c r="BQ35" s="25" t="n">
        <v>8.05</v>
      </c>
      <c r="BR35" s="25" t="n">
        <v>8.42</v>
      </c>
      <c r="BS35" s="25" t="n">
        <v>0</v>
      </c>
      <c r="BT35" s="25" t="n">
        <v>1.3</v>
      </c>
      <c r="BU35" s="25" t="n">
        <v>6.29</v>
      </c>
      <c r="BV35" s="25" t="n">
        <v>6.12</v>
      </c>
      <c r="BW35" s="25" t="n">
        <v>6.3</v>
      </c>
      <c r="BX35" s="25" t="n">
        <v>6.76</v>
      </c>
      <c r="BY35" s="25" t="n">
        <v>7.03</v>
      </c>
      <c r="BZ35" s="25" t="n">
        <v>0</v>
      </c>
      <c r="CA35" s="25" t="n">
        <v>0</v>
      </c>
      <c r="CB35" s="38" t="n">
        <v>1.3</v>
      </c>
      <c r="CC35" s="34" t="n">
        <v>44.1</v>
      </c>
      <c r="CD35" s="34" t="n">
        <v>44.3</v>
      </c>
      <c r="CE35" s="34" t="n">
        <v>44.2</v>
      </c>
      <c r="CF35" s="34" t="n">
        <v>88.1</v>
      </c>
      <c r="CG35" s="34" t="n">
        <v>0.2</v>
      </c>
      <c r="CH35" s="34" t="n">
        <v>-6.4</v>
      </c>
      <c r="CI35" s="34" t="n">
        <v>-6.6</v>
      </c>
      <c r="CJ35" s="34" t="n">
        <v>-6.5</v>
      </c>
      <c r="CK35" s="34" t="n">
        <v>1.6</v>
      </c>
      <c r="CL35" s="34" t="n">
        <v>0.2</v>
      </c>
      <c r="CM35" s="34" t="n">
        <v>4.4</v>
      </c>
      <c r="CN35" s="34" t="n">
        <v>12.9</v>
      </c>
      <c r="CO35" s="34" t="n">
        <v>27.6</v>
      </c>
      <c r="CP35" s="34" t="n">
        <v>64.8</v>
      </c>
      <c r="CQ35" s="35" t="n">
        <v>15</v>
      </c>
    </row>
    <row collapsed="false" customFormat="false" customHeight="true" hidden="false" ht="26.25" outlineLevel="0" r="36">
      <c r="A36" s="23" t="n">
        <v>41178</v>
      </c>
      <c r="B36" s="25" t="n">
        <v>-0.5</v>
      </c>
      <c r="C36" s="26" t="n">
        <v>-0.64</v>
      </c>
      <c r="D36" s="26" t="s">
        <v>89</v>
      </c>
      <c r="E36" s="27" t="n">
        <v>19.25</v>
      </c>
      <c r="F36" s="28" t="n">
        <v>41165</v>
      </c>
      <c r="G36" s="27" t="n">
        <v>0.75</v>
      </c>
      <c r="H36" s="27" t="n">
        <v>0.5</v>
      </c>
      <c r="I36" s="26" t="n">
        <v>160</v>
      </c>
      <c r="J36" s="26" t="n">
        <v>30</v>
      </c>
      <c r="K36" s="26" t="n">
        <v>13</v>
      </c>
      <c r="L36" s="26" t="n">
        <v>631</v>
      </c>
      <c r="M36" s="26" t="n">
        <v>24.64</v>
      </c>
      <c r="N36" s="26" t="n">
        <v>12.2</v>
      </c>
      <c r="O36" s="26" t="n">
        <v>4.36</v>
      </c>
      <c r="P36" s="26" t="n">
        <v>3.29</v>
      </c>
      <c r="Q36" s="26" t="n">
        <v>42.03</v>
      </c>
      <c r="R36" s="26" t="n">
        <v>24</v>
      </c>
      <c r="S36" s="26" t="n">
        <v>43.32</v>
      </c>
      <c r="T36" s="26" t="n">
        <v>114</v>
      </c>
      <c r="U36" s="27" t="n">
        <v>-0.5</v>
      </c>
      <c r="V36" s="27" t="n">
        <v>0.5</v>
      </c>
      <c r="W36" s="25" t="n">
        <v>169</v>
      </c>
      <c r="X36" s="25" t="n">
        <v>25</v>
      </c>
      <c r="Y36" s="25" t="n">
        <v>12</v>
      </c>
      <c r="Z36" s="25" t="n">
        <v>545</v>
      </c>
      <c r="AB36" s="25" t="n">
        <v>24.67</v>
      </c>
      <c r="AC36" s="25" t="s">
        <v>90</v>
      </c>
      <c r="AD36" s="25" t="n">
        <v>41.72</v>
      </c>
      <c r="AE36" s="25" t="n">
        <v>26</v>
      </c>
      <c r="AF36" s="25" t="n">
        <v>42.19</v>
      </c>
      <c r="AG36" s="25" t="n">
        <v>116</v>
      </c>
      <c r="AH36" s="25" t="n">
        <f aca="false">IF(ISNUMBER(U36),U36+0.5*V36,"")</f>
        <v>-0.25</v>
      </c>
      <c r="AI36" s="25" t="n">
        <f aca="false">IF(ISNUMBER(AH36),IF(ISNUMBER($C36),AH36-$C36,"MISSING"),"")</f>
        <v>0.39</v>
      </c>
      <c r="AJ36" s="25" t="n">
        <f aca="false">IF(AND(ISNUMBER(Z36),ISNUMBER($L36)),Z36-$L36,IF(ISNUMBER(Z36),"MISSING",""))</f>
        <v>-86</v>
      </c>
      <c r="AK36" s="25" t="n">
        <f aca="false">IF(AND(ISNUMBER(SPH_PREOP),ISNUMBER(SE_LAST_)),SPH_PREOP+CYL_PREOP/2,"")</f>
        <v>1</v>
      </c>
      <c r="AL36" s="25" t="n">
        <f aca="false">IF(ISNUMBER(SE_12),SE_12,IF(ISNUMBER(SE_6),SE_6,""))</f>
        <v>-0.25</v>
      </c>
      <c r="AM36" s="29" t="n">
        <f aca="false">IF(AND(ISNUMBER(SE_LAST_),ISNUMBER(REF_TARGET)),SE_LAST_-REF_TARGET,"")</f>
        <v>0.39</v>
      </c>
      <c r="AN36" s="30" t="n">
        <f aca="false">IF(ISNUMBER(L36),IF(ISNUMBER(Z36),Z36-L36,IF(ISNUMBER(#REF!),#REF!-L36,"")),"")</f>
        <v>-86</v>
      </c>
      <c r="AO36" s="25" t="e">
        <f aca="false">IF(ISNUMBER(M36),IF(ISNUMBER(#REF!),#REF!-M36,IF(ISNUMBER(AB36),AB36-M36,"")),"")</f>
        <v>#REF!</v>
      </c>
      <c r="AP36" s="31" t="n">
        <f aca="false">IF(ISNUMBER(LAST_SE_ERROR),REF_TARGET,"")</f>
        <v>-0.64</v>
      </c>
      <c r="AQ36" s="31" t="n">
        <f aca="false">IF(AND(OR(ISNUMBER(X36),ISNUMBER(#REF!)),ISNUMBER(J36)),-LOG(20/J36)--LOG(20/IF(ISNUMBER(X36),X36,#REF!)),"")</f>
        <v>0.0791812460476249</v>
      </c>
      <c r="AR36" s="32" t="n">
        <f aca="false">IF(ISNUMBER(V36),V36,IF(ISNUMBER(#REF!),#REF!,""))</f>
        <v>0.5</v>
      </c>
      <c r="AS36" s="32" t="n">
        <f aca="false">IF(AND(ISNUMBER(AR36),ISNUMBER(H36)),AR36-H36,"")</f>
        <v>0</v>
      </c>
      <c r="AT36" s="33" t="n">
        <f aca="false">IF(ISNUMBER(BCVA_12),BCVA_12,IF(ISNUMBER(BCVA_6),BCVA_6,""))</f>
        <v>25</v>
      </c>
      <c r="AU36" s="33" t="n">
        <f aca="false">IF(ISNUMBER(AT36),PREOP_BCVA,"")</f>
        <v>30</v>
      </c>
      <c r="AV36" s="0" t="n">
        <v>8.1</v>
      </c>
      <c r="AW36" s="25" t="n">
        <v>7.85</v>
      </c>
      <c r="AX36" s="25" t="n">
        <v>28.1</v>
      </c>
      <c r="AY36" s="25" t="n">
        <v>-1.3</v>
      </c>
      <c r="AZ36" s="25" t="n">
        <v>0.57</v>
      </c>
      <c r="BA36" s="25" t="n">
        <v>0.64</v>
      </c>
      <c r="BB36" s="25" t="n">
        <v>3.01</v>
      </c>
      <c r="BC36" s="25" t="n">
        <v>3.65</v>
      </c>
      <c r="BD36" s="25" t="n">
        <v>631</v>
      </c>
      <c r="BE36" s="25" t="n">
        <v>637</v>
      </c>
      <c r="BF36" s="25" t="n">
        <v>670</v>
      </c>
      <c r="BG36" s="25" t="n">
        <v>634</v>
      </c>
      <c r="BH36" s="25" t="n">
        <v>638</v>
      </c>
      <c r="BI36" s="25" t="n">
        <v>681</v>
      </c>
      <c r="BJ36" s="25" t="n">
        <v>614</v>
      </c>
      <c r="BK36" s="25" t="n">
        <v>-0.71</v>
      </c>
      <c r="BL36" s="25" t="n">
        <v>-1.27</v>
      </c>
      <c r="BM36" s="25" t="n">
        <v>7.97</v>
      </c>
      <c r="BN36" s="25" t="n">
        <v>7.99</v>
      </c>
      <c r="BO36" s="25" t="n">
        <v>8.05</v>
      </c>
      <c r="BP36" s="25" t="n">
        <v>8.25</v>
      </c>
      <c r="BQ36" s="25" t="n">
        <v>8.61</v>
      </c>
      <c r="BR36" s="25" t="n">
        <v>8.8</v>
      </c>
      <c r="BS36" s="25" t="n">
        <v>0</v>
      </c>
      <c r="BT36" s="25" t="n">
        <v>0.7</v>
      </c>
      <c r="BU36" s="25" t="n">
        <v>7.23</v>
      </c>
      <c r="BV36" s="25" t="n">
        <v>7.12</v>
      </c>
      <c r="BW36" s="25" t="n">
        <v>7.06</v>
      </c>
      <c r="BX36" s="25" t="n">
        <v>7.13</v>
      </c>
      <c r="BY36" s="25" t="n">
        <v>7.19</v>
      </c>
      <c r="BZ36" s="25" t="n">
        <v>7.35</v>
      </c>
      <c r="CA36" s="25" t="n">
        <v>0</v>
      </c>
      <c r="CB36" s="38" t="n">
        <v>0.7</v>
      </c>
      <c r="CC36" s="34" t="n">
        <v>41.7</v>
      </c>
      <c r="CD36" s="34" t="n">
        <v>43</v>
      </c>
      <c r="CE36" s="34" t="n">
        <v>42.3</v>
      </c>
      <c r="CF36" s="34" t="n">
        <v>28.1</v>
      </c>
      <c r="CG36" s="34" t="n">
        <v>1.3</v>
      </c>
      <c r="CH36" s="34" t="n">
        <v>-5.4</v>
      </c>
      <c r="CI36" s="34" t="n">
        <v>-5.7</v>
      </c>
      <c r="CJ36" s="34" t="n">
        <v>-5.5</v>
      </c>
      <c r="CK36" s="34" t="n">
        <v>132.1</v>
      </c>
      <c r="CL36" s="34" t="n">
        <v>0.2</v>
      </c>
      <c r="CM36" s="34" t="n">
        <v>4.5</v>
      </c>
      <c r="CN36" s="34" t="n">
        <v>12.8</v>
      </c>
      <c r="CO36" s="34" t="n">
        <v>26.3</v>
      </c>
      <c r="CP36" s="34" t="n">
        <v>60.4</v>
      </c>
      <c r="CQ36" s="35" t="n">
        <v>15</v>
      </c>
    </row>
    <row collapsed="false" customFormat="false" customHeight="true" hidden="false" ht="26.25" outlineLevel="0" r="37">
      <c r="A37" s="23" t="n">
        <v>41192</v>
      </c>
      <c r="B37" s="25" t="n">
        <v>-2</v>
      </c>
      <c r="C37" s="26" t="n">
        <v>-1.79</v>
      </c>
      <c r="D37" s="26" t="s">
        <v>89</v>
      </c>
      <c r="E37" s="27" t="n">
        <v>18.75</v>
      </c>
      <c r="F37" s="28" t="n">
        <v>41074</v>
      </c>
      <c r="G37" s="27" t="n">
        <v>-0.25</v>
      </c>
      <c r="H37" s="27" t="n">
        <v>0.75</v>
      </c>
      <c r="I37" s="26" t="n">
        <v>138</v>
      </c>
      <c r="J37" s="26" t="n">
        <v>30</v>
      </c>
      <c r="K37" s="26" t="n">
        <v>21</v>
      </c>
      <c r="L37" s="26" t="n">
        <v>684</v>
      </c>
      <c r="M37" s="26" t="n">
        <v>24.86</v>
      </c>
      <c r="N37" s="26" t="n">
        <v>12.2</v>
      </c>
      <c r="O37" s="26" t="n">
        <v>4.23</v>
      </c>
      <c r="P37" s="26" t="n">
        <v>3.59</v>
      </c>
      <c r="Q37" s="26" t="n">
        <v>42.51</v>
      </c>
      <c r="R37" s="26" t="n">
        <v>86</v>
      </c>
      <c r="S37" s="26" t="n">
        <v>42.72</v>
      </c>
      <c r="T37" s="26" t="n">
        <v>176</v>
      </c>
      <c r="U37" s="27" t="n">
        <v>-1</v>
      </c>
      <c r="V37" s="27" t="n">
        <v>1</v>
      </c>
      <c r="W37" s="25" t="n">
        <v>135</v>
      </c>
      <c r="X37" s="25" t="n">
        <v>30</v>
      </c>
      <c r="Y37" s="25" t="n">
        <v>16</v>
      </c>
      <c r="Z37" s="25" t="n">
        <v>606</v>
      </c>
      <c r="AA37" s="25" t="s">
        <v>90</v>
      </c>
      <c r="AB37" s="25" t="s">
        <v>90</v>
      </c>
      <c r="AC37" s="25" t="s">
        <v>90</v>
      </c>
      <c r="AD37" s="25" t="s">
        <v>90</v>
      </c>
      <c r="AE37" s="25" t="s">
        <v>90</v>
      </c>
      <c r="AF37" s="25" t="s">
        <v>90</v>
      </c>
      <c r="AG37" s="25" t="s">
        <v>90</v>
      </c>
      <c r="AH37" s="25" t="n">
        <f aca="false">IF(ISNUMBER(U37),U37+0.5*V37,"")</f>
        <v>-0.5</v>
      </c>
      <c r="AI37" s="25" t="n">
        <f aca="false">IF(ISNUMBER(AH37),IF(ISNUMBER($C37),AH37-$C37,"MISSING"),"")</f>
        <v>1.29</v>
      </c>
      <c r="AJ37" s="25" t="n">
        <f aca="false">IF(AND(ISNUMBER(Z37),ISNUMBER($L37)),Z37-$L37,IF(ISNUMBER(Z37),"MISSING",""))</f>
        <v>-78</v>
      </c>
      <c r="AK37" s="25" t="n">
        <f aca="false">IF(AND(ISNUMBER(SPH_PREOP),ISNUMBER(SE_LAST_)),SPH_PREOP+CYL_PREOP/2,"")</f>
        <v>0.125</v>
      </c>
      <c r="AL37" s="25" t="n">
        <f aca="false">IF(ISNUMBER(SE_12),SE_12,IF(ISNUMBER(SE_6),SE_6,""))</f>
        <v>-0.5</v>
      </c>
      <c r="AM37" s="29" t="n">
        <f aca="false">IF(AND(ISNUMBER(SE_LAST_),ISNUMBER(REF_TARGET)),SE_LAST_-REF_TARGET,"")</f>
        <v>1.29</v>
      </c>
      <c r="AN37" s="30" t="n">
        <f aca="false">IF(ISNUMBER(L37),IF(ISNUMBER(Z37),Z37-L37,IF(ISNUMBER(#REF!),#REF!-L37,"")),"")</f>
        <v>-78</v>
      </c>
      <c r="AO37" s="25" t="e">
        <f aca="false">IF(ISNUMBER(M37),IF(ISNUMBER(#REF!),#REF!-M37,IF(ISNUMBER(AB37),AB37-M37,"")),"")</f>
        <v>#REF!</v>
      </c>
      <c r="AP37" s="31" t="n">
        <f aca="false">IF(ISNUMBER(LAST_SE_ERROR),REF_TARGET,"")</f>
        <v>-1.79</v>
      </c>
      <c r="AQ37" s="31" t="n">
        <f aca="false">IF(AND(OR(ISNUMBER(X37),ISNUMBER(#REF!)),ISNUMBER(J37)),-LOG(20/J37)--LOG(20/IF(ISNUMBER(X37),X37,#REF!)),"")</f>
        <v>0</v>
      </c>
      <c r="AR37" s="32" t="n">
        <f aca="false">IF(ISNUMBER(V37),V37,IF(ISNUMBER(#REF!),#REF!,""))</f>
        <v>1</v>
      </c>
      <c r="AS37" s="32" t="n">
        <f aca="false">IF(AND(ISNUMBER(AR37),ISNUMBER(H37)),AR37-H37,"")</f>
        <v>0.25</v>
      </c>
      <c r="AT37" s="33" t="n">
        <f aca="false">IF(ISNUMBER(BCVA_12),BCVA_12,IF(ISNUMBER(BCVA_6),BCVA_6,""))</f>
        <v>30</v>
      </c>
      <c r="AU37" s="33" t="n">
        <f aca="false">IF(ISNUMBER(AT37),PREOP_BCVA,"")</f>
        <v>30</v>
      </c>
      <c r="AV37" s="0" t="n">
        <v>8.18</v>
      </c>
      <c r="AW37" s="25" t="n">
        <v>8.03</v>
      </c>
      <c r="AX37" s="25" t="n">
        <v>41.6</v>
      </c>
      <c r="AY37" s="25" t="n">
        <v>-0.8</v>
      </c>
      <c r="AZ37" s="25" t="n">
        <v>0.1</v>
      </c>
      <c r="BA37" s="25" t="n">
        <v>0.37</v>
      </c>
      <c r="BB37" s="25" t="n">
        <v>2.75</v>
      </c>
      <c r="BC37" s="25" t="n">
        <v>3.48</v>
      </c>
      <c r="BD37" s="25" t="n">
        <v>728</v>
      </c>
      <c r="BE37" s="25" t="n">
        <v>730</v>
      </c>
      <c r="BF37" s="25" t="n">
        <v>733</v>
      </c>
      <c r="BG37" s="25" t="n">
        <v>753</v>
      </c>
      <c r="BH37" s="25" t="n">
        <v>735</v>
      </c>
      <c r="BI37" s="25" t="n">
        <v>751</v>
      </c>
      <c r="BJ37" s="25" t="n">
        <v>701</v>
      </c>
      <c r="BK37" s="25" t="n">
        <v>-0.51</v>
      </c>
      <c r="BL37" s="25" t="n">
        <v>1.59</v>
      </c>
      <c r="BM37" s="25" t="n">
        <v>8.12</v>
      </c>
      <c r="BN37" s="25" t="n">
        <v>8.1</v>
      </c>
      <c r="BO37" s="25" t="n">
        <v>8.07</v>
      </c>
      <c r="BP37" s="25" t="n">
        <v>8.15</v>
      </c>
      <c r="BQ37" s="25" t="n">
        <v>8.52</v>
      </c>
      <c r="BR37" s="25" t="n">
        <v>8.94</v>
      </c>
      <c r="BS37" s="25" t="n">
        <v>0</v>
      </c>
      <c r="BT37" s="25" t="n">
        <v>0.4</v>
      </c>
      <c r="BU37" s="25" t="n">
        <v>7.65</v>
      </c>
      <c r="BV37" s="25" t="n">
        <v>7.14</v>
      </c>
      <c r="BW37" s="25" t="n">
        <v>6.9</v>
      </c>
      <c r="BX37" s="25" t="n">
        <v>7.07</v>
      </c>
      <c r="BY37" s="25" t="n">
        <v>7.45</v>
      </c>
      <c r="BZ37" s="25" t="n">
        <v>7.48</v>
      </c>
      <c r="CA37" s="25" t="n">
        <v>0</v>
      </c>
      <c r="CB37" s="38" t="n">
        <v>0.4</v>
      </c>
      <c r="CC37" s="34" t="n">
        <v>41.2</v>
      </c>
      <c r="CD37" s="34" t="n">
        <v>42</v>
      </c>
      <c r="CE37" s="34" t="n">
        <v>41.6</v>
      </c>
      <c r="CF37" s="34" t="n">
        <v>41.6</v>
      </c>
      <c r="CG37" s="34" t="n">
        <v>0.8</v>
      </c>
      <c r="CH37" s="34" t="n">
        <v>-5.2</v>
      </c>
      <c r="CI37" s="34" t="n">
        <v>-5.6</v>
      </c>
      <c r="CJ37" s="34" t="n">
        <v>-5.4</v>
      </c>
      <c r="CK37" s="34" t="n">
        <v>56.5</v>
      </c>
      <c r="CL37" s="34" t="n">
        <v>0.4</v>
      </c>
      <c r="CM37" s="34" t="n">
        <v>5.1</v>
      </c>
      <c r="CN37" s="34" t="n">
        <v>14.6</v>
      </c>
      <c r="CO37" s="34" t="n">
        <v>30.1</v>
      </c>
      <c r="CP37" s="34" t="n">
        <v>68.4</v>
      </c>
      <c r="CQ37" s="35" t="n">
        <v>17</v>
      </c>
    </row>
    <row collapsed="false" customFormat="false" customHeight="true" hidden="false" ht="26.25" outlineLevel="0" r="38">
      <c r="A38" s="23" t="n">
        <v>41178</v>
      </c>
      <c r="B38" s="24" t="n">
        <v>-0.5</v>
      </c>
      <c r="C38" s="24" t="n">
        <v>-0.5</v>
      </c>
      <c r="D38" s="26" t="s">
        <v>89</v>
      </c>
      <c r="E38" s="27" t="n">
        <v>22.5</v>
      </c>
      <c r="F38" s="28" t="n">
        <v>41157</v>
      </c>
      <c r="G38" s="27" t="n">
        <v>0</v>
      </c>
      <c r="H38" s="27" t="n">
        <v>0</v>
      </c>
      <c r="I38" s="26" t="n">
        <v>0</v>
      </c>
      <c r="J38" s="26" t="n">
        <v>30</v>
      </c>
      <c r="K38" s="26" t="n">
        <v>14</v>
      </c>
      <c r="L38" s="26" t="n">
        <v>639</v>
      </c>
      <c r="M38" s="26" t="n">
        <v>23.38</v>
      </c>
      <c r="N38" s="26" t="n">
        <v>11.7</v>
      </c>
      <c r="O38" s="26" t="n">
        <v>4.64</v>
      </c>
      <c r="P38" s="26" t="n">
        <v>2.53</v>
      </c>
      <c r="Q38" s="26" t="n">
        <v>43.21</v>
      </c>
      <c r="R38" s="26" t="n">
        <v>158</v>
      </c>
      <c r="S38" s="26" t="n">
        <v>44.29</v>
      </c>
      <c r="T38" s="26" t="n">
        <v>68</v>
      </c>
      <c r="U38" s="27" t="n">
        <v>0.75</v>
      </c>
      <c r="V38" s="27" t="n">
        <v>0.75</v>
      </c>
      <c r="W38" s="25" t="n">
        <v>64</v>
      </c>
      <c r="X38" s="25" t="n">
        <v>20</v>
      </c>
      <c r="Y38" s="25" t="n">
        <v>13</v>
      </c>
      <c r="Z38" s="25" t="n">
        <v>515</v>
      </c>
      <c r="AB38" s="25" t="n">
        <v>23.39</v>
      </c>
      <c r="AC38" s="25" t="s">
        <v>90</v>
      </c>
      <c r="AD38" s="25" t="n">
        <v>41.67</v>
      </c>
      <c r="AE38" s="25" t="n">
        <v>142</v>
      </c>
      <c r="AF38" s="25" t="n">
        <v>42.56</v>
      </c>
      <c r="AG38" s="25" t="n">
        <v>52</v>
      </c>
      <c r="AH38" s="25" t="n">
        <f aca="false">IF(ISNUMBER(U38),U38+0.5*V38,"")</f>
        <v>1.125</v>
      </c>
      <c r="AI38" s="25" t="n">
        <f aca="false">IF(ISNUMBER(AH38),IF(ISNUMBER($C38),AH38-$C38,"MISSING"),"")</f>
        <v>1.625</v>
      </c>
      <c r="AJ38" s="25" t="n">
        <f aca="false">IF(AND(ISNUMBER(Z38),ISNUMBER($L38)),Z38-$L38,IF(ISNUMBER(Z38),"MISSING",""))</f>
        <v>-124</v>
      </c>
      <c r="AK38" s="25" t="n">
        <f aca="false">IF(AND(ISNUMBER(SPH_PREOP),ISNUMBER(SE_LAST_)),SPH_PREOP+CYL_PREOP/2,"")</f>
        <v>0</v>
      </c>
      <c r="AL38" s="25" t="n">
        <f aca="false">IF(ISNUMBER(SE_12),SE_12,IF(ISNUMBER(SE_6),SE_6,""))</f>
        <v>1.125</v>
      </c>
      <c r="AM38" s="29" t="n">
        <f aca="false">IF(AND(ISNUMBER(SE_LAST_),ISNUMBER(REF_TARGET)),SE_LAST_-REF_TARGET,"")</f>
        <v>1.625</v>
      </c>
      <c r="AN38" s="30" t="n">
        <f aca="false">IF(ISNUMBER(L38),IF(ISNUMBER(Z38),Z38-L38,IF(ISNUMBER(#REF!),#REF!-L38,"")),"")</f>
        <v>-124</v>
      </c>
      <c r="AO38" s="25" t="e">
        <f aca="false">IF(ISNUMBER(M38),IF(ISNUMBER(#REF!),#REF!-M38,IF(ISNUMBER(AB38),AB38-M38,"")),"")</f>
        <v>#REF!</v>
      </c>
      <c r="AP38" s="31" t="n">
        <f aca="false">IF(ISNUMBER(LAST_SE_ERROR),REF_TARGET,"")</f>
        <v>-0.5</v>
      </c>
      <c r="AQ38" s="31" t="n">
        <f aca="false">IF(AND(OR(ISNUMBER(X38),ISNUMBER(#REF!)),ISNUMBER(J38)),-LOG(20/J38)--LOG(20/IF(ISNUMBER(X38),X38,#REF!)),"")</f>
        <v>0.176091259055681</v>
      </c>
      <c r="AR38" s="32" t="n">
        <f aca="false">IF(ISNUMBER(V38),V38,IF(ISNUMBER(#REF!),#REF!,""))</f>
        <v>0.75</v>
      </c>
      <c r="AS38" s="32" t="n">
        <f aca="false">IF(AND(ISNUMBER(AR38),ISNUMBER(H38)),AR38-H38,"")</f>
        <v>0.75</v>
      </c>
      <c r="AT38" s="33" t="n">
        <f aca="false">IF(ISNUMBER(BCVA_12),BCVA_12,IF(ISNUMBER(BCVA_6),BCVA_6,""))</f>
        <v>20</v>
      </c>
      <c r="AU38" s="33" t="n">
        <f aca="false">IF(ISNUMBER(AT38),PREOP_BCVA,"")</f>
        <v>30</v>
      </c>
      <c r="AV38" s="0" t="n">
        <v>8.04</v>
      </c>
      <c r="AW38" s="25" t="n">
        <v>7.86</v>
      </c>
      <c r="AX38" s="25" t="n">
        <v>173.3</v>
      </c>
      <c r="AY38" s="25" t="n">
        <v>-1</v>
      </c>
      <c r="AZ38" s="25" t="n">
        <v>0.42</v>
      </c>
      <c r="BA38" s="25" t="n">
        <v>0.49</v>
      </c>
      <c r="BB38" s="25" t="n">
        <v>2.2</v>
      </c>
      <c r="BC38" s="25" t="n">
        <v>2.85</v>
      </c>
      <c r="BD38" s="25" t="n">
        <v>644</v>
      </c>
      <c r="BE38" s="25" t="n">
        <v>654</v>
      </c>
      <c r="BF38" s="25" t="n">
        <v>670</v>
      </c>
      <c r="BG38" s="25" t="n">
        <v>631</v>
      </c>
      <c r="BH38" s="25" t="n">
        <v>639</v>
      </c>
      <c r="BI38" s="25" t="n">
        <v>665</v>
      </c>
      <c r="BJ38" s="25" t="n">
        <v>616</v>
      </c>
      <c r="BK38" s="25" t="n">
        <v>1.51</v>
      </c>
      <c r="BL38" s="25" t="n">
        <v>-0.72</v>
      </c>
      <c r="BM38" s="25" t="n">
        <v>7.94</v>
      </c>
      <c r="BN38" s="25" t="n">
        <v>7.93</v>
      </c>
      <c r="BO38" s="25" t="n">
        <v>7.95</v>
      </c>
      <c r="BP38" s="25" t="n">
        <v>8.06</v>
      </c>
      <c r="BQ38" s="25" t="n">
        <v>8.3</v>
      </c>
      <c r="BR38" s="25" t="n">
        <v>8.62</v>
      </c>
      <c r="BS38" s="25" t="n">
        <v>0</v>
      </c>
      <c r="BT38" s="25" t="n">
        <v>0.4</v>
      </c>
      <c r="BU38" s="25" t="n">
        <v>7.77</v>
      </c>
      <c r="BV38" s="25" t="n">
        <v>7.15</v>
      </c>
      <c r="BW38" s="25" t="n">
        <v>6.86</v>
      </c>
      <c r="BX38" s="25" t="n">
        <v>7.04</v>
      </c>
      <c r="BY38" s="25" t="n">
        <v>7.47</v>
      </c>
      <c r="BZ38" s="25" t="n">
        <v>7.86</v>
      </c>
      <c r="CA38" s="25" t="n">
        <v>0</v>
      </c>
      <c r="CB38" s="38" t="n">
        <v>0.4</v>
      </c>
      <c r="CC38" s="34" t="n">
        <v>42</v>
      </c>
      <c r="CD38" s="34" t="n">
        <v>43</v>
      </c>
      <c r="CE38" s="34" t="n">
        <v>42.5</v>
      </c>
      <c r="CF38" s="34" t="n">
        <v>173.3</v>
      </c>
      <c r="CG38" s="34" t="n">
        <v>1</v>
      </c>
      <c r="CH38" s="34" t="n">
        <v>-5.2</v>
      </c>
      <c r="CI38" s="34" t="n">
        <v>-5.4</v>
      </c>
      <c r="CJ38" s="34" t="n">
        <v>-5.3</v>
      </c>
      <c r="CK38" s="34" t="n">
        <v>124.8</v>
      </c>
      <c r="CL38" s="34" t="n">
        <v>0.2</v>
      </c>
      <c r="CM38" s="34" t="n">
        <v>4.5</v>
      </c>
      <c r="CN38" s="34" t="n">
        <v>12.8</v>
      </c>
      <c r="CO38" s="34" t="n">
        <v>26.5</v>
      </c>
      <c r="CP38" s="34" t="n">
        <v>60.6</v>
      </c>
      <c r="CQ38" s="35" t="n">
        <v>9</v>
      </c>
    </row>
    <row collapsed="false" customFormat="false" customHeight="true" hidden="false" ht="26.25" outlineLevel="0" r="39">
      <c r="A39" s="23" t="n">
        <v>41262</v>
      </c>
      <c r="B39" s="24" t="n">
        <v>-0.5</v>
      </c>
      <c r="C39" s="24" t="n">
        <v>-0.42</v>
      </c>
      <c r="D39" s="24" t="s">
        <v>89</v>
      </c>
      <c r="E39" s="27" t="n">
        <v>10</v>
      </c>
      <c r="F39" s="28" t="n">
        <v>41261</v>
      </c>
      <c r="G39" s="27" t="n">
        <v>-8.75</v>
      </c>
      <c r="H39" s="27" t="n">
        <v>1.75</v>
      </c>
      <c r="I39" s="26" t="n">
        <v>165</v>
      </c>
      <c r="J39" s="26" t="n">
        <v>50</v>
      </c>
      <c r="K39" s="26" t="n">
        <v>14</v>
      </c>
      <c r="L39" s="26" t="n">
        <v>624</v>
      </c>
      <c r="M39" s="26" t="n">
        <v>27.66</v>
      </c>
      <c r="N39" s="26" t="n">
        <v>12.3</v>
      </c>
      <c r="O39" s="26" t="n">
        <v>5</v>
      </c>
      <c r="P39" s="26" t="n">
        <v>3.65</v>
      </c>
      <c r="Q39" s="26" t="n">
        <v>43.38</v>
      </c>
      <c r="R39" s="26" t="n">
        <v>64</v>
      </c>
      <c r="S39" s="26" t="n">
        <v>44.06</v>
      </c>
      <c r="T39" s="26" t="n">
        <v>154</v>
      </c>
      <c r="U39" s="27" t="n">
        <v>0</v>
      </c>
      <c r="V39" s="27" t="n">
        <v>1.25</v>
      </c>
      <c r="W39" s="25" t="n">
        <v>140</v>
      </c>
      <c r="X39" s="25" t="n">
        <v>30</v>
      </c>
      <c r="Y39" s="25" t="n">
        <v>18</v>
      </c>
      <c r="Z39" s="25" t="n">
        <v>563</v>
      </c>
      <c r="AA39" s="25" t="n">
        <v>2500</v>
      </c>
      <c r="AB39" s="25" t="s">
        <v>90</v>
      </c>
      <c r="AC39" s="25" t="s">
        <v>90</v>
      </c>
      <c r="AD39" s="25" t="n">
        <v>42.61</v>
      </c>
      <c r="AE39" s="25" t="n">
        <v>72</v>
      </c>
      <c r="AF39" s="25" t="n">
        <v>43.21</v>
      </c>
      <c r="AG39" s="25" t="n">
        <v>162</v>
      </c>
      <c r="AH39" s="25" t="n">
        <f aca="false">IF(ISNUMBER(U39),U39+0.5*V39,"")</f>
        <v>0.625</v>
      </c>
      <c r="AI39" s="25" t="n">
        <f aca="false">IF(ISNUMBER(AH39),IF(ISNUMBER($C39),AH39-$C39,"MISSING"),"")</f>
        <v>1.045</v>
      </c>
      <c r="AJ39" s="25" t="n">
        <f aca="false">IF(AND(ISNUMBER(Z39),ISNUMBER($L39)),Z39-$L39,IF(ISNUMBER(Z39),"MISSING",""))</f>
        <v>-61</v>
      </c>
      <c r="AK39" s="25" t="n">
        <f aca="false">IF(AND(ISNUMBER(SPH_PREOP),ISNUMBER(SE_LAST_)),SPH_PREOP+CYL_PREOP/2,"")</f>
        <v>-7.875</v>
      </c>
      <c r="AL39" s="25" t="n">
        <f aca="false">IF(ISNUMBER(SE_12),SE_12,IF(ISNUMBER(SE_6),SE_6,""))</f>
        <v>0.625</v>
      </c>
      <c r="AM39" s="29" t="n">
        <f aca="false">IF(AND(ISNUMBER(SE_LAST_),ISNUMBER(REF_TARGET)),SE_LAST_-REF_TARGET,"")</f>
        <v>1.045</v>
      </c>
      <c r="AN39" s="30" t="n">
        <f aca="false">IF(ISNUMBER(L39),IF(ISNUMBER(Z39),Z39-L39,IF(ISNUMBER(#REF!),#REF!-L39,"")),"")</f>
        <v>-61</v>
      </c>
      <c r="AO39" s="25" t="e">
        <f aca="false">IF(ISNUMBER(M39),IF(ISNUMBER(#REF!),#REF!-M39,IF(ISNUMBER(AB39),AB39-M39,"")),"")</f>
        <v>#REF!</v>
      </c>
      <c r="AP39" s="31" t="n">
        <f aca="false">IF(ISNUMBER(LAST_SE_ERROR),REF_TARGET,"")</f>
        <v>-0.42</v>
      </c>
      <c r="AQ39" s="31" t="n">
        <f aca="false">IF(AND(OR(ISNUMBER(X39),ISNUMBER(#REF!)),ISNUMBER(J39)),-LOG(20/J39)--LOG(20/IF(ISNUMBER(X39),X39,#REF!)),"")</f>
        <v>0.221848749616356</v>
      </c>
      <c r="AR39" s="32" t="n">
        <f aca="false">IF(ISNUMBER(V39),V39,IF(ISNUMBER(#REF!),#REF!,""))</f>
        <v>1.25</v>
      </c>
      <c r="AS39" s="32" t="n">
        <f aca="false">IF(AND(ISNUMBER(AR39),ISNUMBER(H39)),AR39-H39,"")</f>
        <v>-0.5</v>
      </c>
      <c r="AT39" s="33" t="n">
        <f aca="false">IF(ISNUMBER(BCVA_12),BCVA_12,IF(ISNUMBER(BCVA_6),BCVA_6,""))</f>
        <v>30</v>
      </c>
      <c r="AU39" s="33" t="n">
        <f aca="false">IF(ISNUMBER(AT39),PREOP_BCVA,"")</f>
        <v>50</v>
      </c>
    </row>
    <row collapsed="false" customFormat="false" customHeight="true" hidden="false" ht="26.25" outlineLevel="0" r="40">
      <c r="A40" s="23" t="n">
        <v>41213</v>
      </c>
      <c r="B40" s="25" t="n">
        <v>-0.5</v>
      </c>
      <c r="C40" s="26" t="n">
        <v>-0.57</v>
      </c>
      <c r="D40" s="26" t="s">
        <v>89</v>
      </c>
      <c r="E40" s="27" t="n">
        <v>10.5</v>
      </c>
      <c r="F40" s="28" t="n">
        <v>41172</v>
      </c>
      <c r="G40" s="27" t="n">
        <v>-8.25</v>
      </c>
      <c r="H40" s="27" t="n">
        <v>0.75</v>
      </c>
      <c r="I40" s="26" t="n">
        <v>56</v>
      </c>
      <c r="J40" s="26" t="n">
        <v>70</v>
      </c>
      <c r="K40" s="26" t="n">
        <v>11</v>
      </c>
      <c r="L40" s="26" t="n">
        <v>650</v>
      </c>
      <c r="M40" s="26" t="n">
        <v>26.97</v>
      </c>
      <c r="N40" s="26" t="n">
        <v>12.1</v>
      </c>
      <c r="P40" s="26" t="n">
        <v>2.18</v>
      </c>
      <c r="Q40" s="26" t="n">
        <v>44.18</v>
      </c>
      <c r="R40" s="26" t="n">
        <v>66</v>
      </c>
      <c r="S40" s="26" t="n">
        <v>44.35</v>
      </c>
      <c r="T40" s="26" t="n">
        <v>156</v>
      </c>
      <c r="U40" s="27" t="n">
        <v>0.5</v>
      </c>
      <c r="V40" s="27" t="n">
        <v>1.5</v>
      </c>
      <c r="W40" s="25" t="n">
        <v>30</v>
      </c>
      <c r="X40" s="25" t="n">
        <v>30</v>
      </c>
      <c r="Y40" s="25" t="n">
        <v>18</v>
      </c>
      <c r="Z40" s="25" t="n">
        <v>534</v>
      </c>
      <c r="AA40" s="25" t="n">
        <v>2141</v>
      </c>
      <c r="AB40" s="25" t="s">
        <v>90</v>
      </c>
      <c r="AC40" s="25" t="s">
        <v>90</v>
      </c>
      <c r="AD40" s="25" t="n">
        <v>43.1</v>
      </c>
      <c r="AE40" s="25" t="n">
        <v>123</v>
      </c>
      <c r="AF40" s="25" t="n">
        <v>43.32</v>
      </c>
      <c r="AG40" s="25" t="n">
        <v>33</v>
      </c>
      <c r="AH40" s="25" t="n">
        <f aca="false">IF(ISNUMBER(U40),U40+0.5*V40,"")</f>
        <v>1.25</v>
      </c>
      <c r="AI40" s="25" t="n">
        <f aca="false">IF(ISNUMBER(AH40),IF(ISNUMBER($C40),AH40-$C40,"MISSING"),"")</f>
        <v>1.82</v>
      </c>
      <c r="AJ40" s="25" t="n">
        <f aca="false">IF(AND(ISNUMBER(Z40),ISNUMBER($L40)),Z40-$L40,IF(ISNUMBER(Z40),"MISSING",""))</f>
        <v>-116</v>
      </c>
      <c r="AK40" s="25" t="n">
        <f aca="false">IF(AND(ISNUMBER(SPH_PREOP),ISNUMBER(SE_LAST_)),SPH_PREOP+CYL_PREOP/2,"")</f>
        <v>-7.875</v>
      </c>
      <c r="AL40" s="25" t="n">
        <f aca="false">IF(ISNUMBER(SE_12),SE_12,IF(ISNUMBER(SE_6),SE_6,""))</f>
        <v>1.25</v>
      </c>
      <c r="AM40" s="29" t="n">
        <f aca="false">IF(AND(ISNUMBER(SE_LAST_),ISNUMBER(REF_TARGET)),SE_LAST_-REF_TARGET,"")</f>
        <v>1.82</v>
      </c>
      <c r="AN40" s="30" t="n">
        <f aca="false">IF(ISNUMBER(L40),IF(ISNUMBER(Z40),Z40-L40,IF(ISNUMBER(#REF!),#REF!-L40,"")),"")</f>
        <v>-116</v>
      </c>
      <c r="AO40" s="25" t="e">
        <f aca="false">IF(ISNUMBER(M40),IF(ISNUMBER(#REF!),#REF!-M40,IF(ISNUMBER(AB40),AB40-M40,"")),"")</f>
        <v>#REF!</v>
      </c>
      <c r="AP40" s="31" t="n">
        <f aca="false">IF(ISNUMBER(LAST_SE_ERROR),REF_TARGET,"")</f>
        <v>-0.57</v>
      </c>
      <c r="AQ40" s="31" t="n">
        <f aca="false">IF(AND(OR(ISNUMBER(X40),ISNUMBER(#REF!)),ISNUMBER(J40)),-LOG(20/J40)--LOG(20/IF(ISNUMBER(X40),X40,#REF!)),"")</f>
        <v>0.367976785294594</v>
      </c>
      <c r="AR40" s="32" t="n">
        <f aca="false">IF(ISNUMBER(V40),V40,IF(ISNUMBER(#REF!),#REF!,""))</f>
        <v>1.5</v>
      </c>
      <c r="AS40" s="32" t="n">
        <f aca="false">IF(AND(ISNUMBER(AR40),ISNUMBER(H40)),AR40-H40,"")</f>
        <v>0.75</v>
      </c>
      <c r="AT40" s="33" t="n">
        <f aca="false">IF(ISNUMBER(BCVA_12),BCVA_12,IF(ISNUMBER(BCVA_6),BCVA_6,""))</f>
        <v>30</v>
      </c>
      <c r="AU40" s="33" t="n">
        <f aca="false">IF(ISNUMBER(AT40),PREOP_BCVA,"")</f>
        <v>70</v>
      </c>
    </row>
    <row collapsed="false" customFormat="false" customHeight="true" hidden="false" ht="26.25" outlineLevel="0" r="41">
      <c r="A41" s="23" t="n">
        <v>41150</v>
      </c>
      <c r="B41" s="25" t="n">
        <v>-0.5</v>
      </c>
      <c r="C41" s="26" t="n">
        <v>-0.52</v>
      </c>
      <c r="D41" s="26" t="s">
        <v>89</v>
      </c>
      <c r="E41" s="27" t="n">
        <v>16</v>
      </c>
      <c r="F41" s="28" t="n">
        <v>41071</v>
      </c>
      <c r="G41" s="27" t="n">
        <v>-4</v>
      </c>
      <c r="H41" s="27" t="n">
        <v>0.5</v>
      </c>
      <c r="I41" s="26" t="n">
        <v>137</v>
      </c>
      <c r="J41" s="26" t="n">
        <v>30</v>
      </c>
      <c r="K41" s="26" t="n">
        <v>18</v>
      </c>
      <c r="L41" s="26" t="n">
        <v>599</v>
      </c>
      <c r="M41" s="26" t="n">
        <v>26.53</v>
      </c>
      <c r="N41" s="26" t="n">
        <v>12.3</v>
      </c>
      <c r="O41" s="26" t="n">
        <v>4.72</v>
      </c>
      <c r="P41" s="26" t="n">
        <v>3.75</v>
      </c>
      <c r="Q41" s="26" t="n">
        <v>43.16</v>
      </c>
      <c r="R41" s="26" t="n">
        <v>92</v>
      </c>
      <c r="S41" s="26" t="n">
        <v>43.89</v>
      </c>
      <c r="T41" s="26" t="n">
        <v>2</v>
      </c>
      <c r="U41" s="27" t="n">
        <v>-3.5</v>
      </c>
      <c r="V41" s="27" t="n">
        <v>0.25</v>
      </c>
      <c r="W41" s="25" t="n">
        <v>130</v>
      </c>
      <c r="X41" s="25" t="n">
        <v>25</v>
      </c>
      <c r="Y41" s="25" t="n">
        <v>15</v>
      </c>
      <c r="Z41" s="25" t="n">
        <v>538</v>
      </c>
      <c r="AA41" s="25" t="n">
        <v>2237</v>
      </c>
      <c r="AB41" s="26" t="s">
        <v>90</v>
      </c>
      <c r="AC41" s="26" t="s">
        <v>90</v>
      </c>
      <c r="AD41" s="25" t="n">
        <v>42.4</v>
      </c>
      <c r="AE41" s="25" t="n">
        <v>92</v>
      </c>
      <c r="AF41" s="25" t="n">
        <v>42.99</v>
      </c>
      <c r="AG41" s="25" t="n">
        <v>2</v>
      </c>
      <c r="AH41" s="25" t="n">
        <f aca="false">IF(ISNUMBER(U41),U41+0.5*V41,"")</f>
        <v>-3.375</v>
      </c>
      <c r="AI41" s="25" t="n">
        <f aca="false">IF(ISNUMBER(AH41),IF(ISNUMBER($C41),AH41-$C41,"MISSING"),"")</f>
        <v>-2.855</v>
      </c>
      <c r="AJ41" s="25" t="n">
        <f aca="false">IF(AND(ISNUMBER(Z41),ISNUMBER($L41)),Z41-$L41,IF(ISNUMBER(Z41),"MISSING",""))</f>
        <v>-61</v>
      </c>
      <c r="AK41" s="25" t="n">
        <f aca="false">IF(AND(ISNUMBER(SPH_PREOP),ISNUMBER(SE_LAST_)),SPH_PREOP+CYL_PREOP/2,"")</f>
        <v>-3.75</v>
      </c>
      <c r="AL41" s="25" t="n">
        <f aca="false">IF(ISNUMBER(SE_12),SE_12,IF(ISNUMBER(SE_6),SE_6,""))</f>
        <v>-3.375</v>
      </c>
      <c r="AM41" s="29" t="n">
        <f aca="false">IF(AND(ISNUMBER(SE_LAST_),ISNUMBER(REF_TARGET)),SE_LAST_-REF_TARGET,"")</f>
        <v>-2.855</v>
      </c>
      <c r="AN41" s="30" t="n">
        <f aca="false">IF(ISNUMBER(L41),IF(ISNUMBER(Z41),Z41-L41,IF(ISNUMBER(#REF!),#REF!-L41,"")),"")</f>
        <v>-61</v>
      </c>
      <c r="AO41" s="25" t="e">
        <f aca="false">IF(ISNUMBER(M41),IF(ISNUMBER(#REF!),#REF!-M41,IF(ISNUMBER(AB41),AB41-M41,"")),"")</f>
        <v>#REF!</v>
      </c>
      <c r="AP41" s="31" t="n">
        <f aca="false">IF(ISNUMBER(LAST_SE_ERROR),REF_TARGET,"")</f>
        <v>-0.52</v>
      </c>
      <c r="AQ41" s="31" t="n">
        <f aca="false">IF(AND(OR(ISNUMBER(X41),ISNUMBER(#REF!)),ISNUMBER(J41)),-LOG(20/J41)--LOG(20/IF(ISNUMBER(X41),X41,#REF!)),"")</f>
        <v>0.0791812460476249</v>
      </c>
      <c r="AR41" s="32" t="n">
        <f aca="false">IF(ISNUMBER(V41),V41,IF(ISNUMBER(#REF!),#REF!,""))</f>
        <v>0.25</v>
      </c>
      <c r="AS41" s="32" t="n">
        <f aca="false">IF(AND(ISNUMBER(AR41),ISNUMBER(H41)),AR41-H41,"")</f>
        <v>-0.25</v>
      </c>
      <c r="AT41" s="33" t="n">
        <f aca="false">IF(ISNUMBER(BCVA_12),BCVA_12,IF(ISNUMBER(BCVA_6),BCVA_6,""))</f>
        <v>25</v>
      </c>
      <c r="AU41" s="33" t="n">
        <f aca="false">IF(ISNUMBER(AT41),PREOP_BCVA,"")</f>
        <v>30</v>
      </c>
      <c r="AV41" s="0" t="n">
        <v>7.89</v>
      </c>
      <c r="AW41" s="25" t="n">
        <v>7.93</v>
      </c>
      <c r="AX41" s="25" t="n">
        <v>65.2</v>
      </c>
      <c r="AY41" s="25" t="n">
        <v>0.2</v>
      </c>
      <c r="AZ41" s="25" t="n">
        <v>0.34</v>
      </c>
      <c r="BA41" s="25" t="n">
        <v>0.52</v>
      </c>
      <c r="BB41" s="25" t="n">
        <v>3.26</v>
      </c>
      <c r="BC41" s="25" t="n">
        <v>3.86</v>
      </c>
      <c r="BD41" s="25" t="n">
        <v>595</v>
      </c>
      <c r="BE41" s="25" t="n">
        <v>596</v>
      </c>
      <c r="BF41" s="25" t="n">
        <v>658</v>
      </c>
      <c r="BG41" s="25" t="n">
        <v>642</v>
      </c>
      <c r="BH41" s="25" t="n">
        <v>628</v>
      </c>
      <c r="BI41" s="25" t="n">
        <v>641</v>
      </c>
      <c r="BJ41" s="25" t="n">
        <v>590</v>
      </c>
      <c r="BK41" s="25" t="n">
        <v>-1.08</v>
      </c>
      <c r="BL41" s="25" t="n">
        <v>0.58</v>
      </c>
      <c r="BM41" s="25" t="n">
        <v>7.92</v>
      </c>
      <c r="BN41" s="25" t="n">
        <v>7.91</v>
      </c>
      <c r="BO41" s="25" t="n">
        <v>7.92</v>
      </c>
      <c r="BP41" s="25" t="n">
        <v>8.07</v>
      </c>
      <c r="BQ41" s="25" t="n">
        <v>8.5</v>
      </c>
      <c r="BR41" s="25" t="n">
        <v>9</v>
      </c>
      <c r="BS41" s="25" t="n">
        <v>0</v>
      </c>
      <c r="BT41" s="25" t="n">
        <v>0.6</v>
      </c>
      <c r="BU41" s="25" t="n">
        <v>7.17</v>
      </c>
      <c r="BV41" s="25" t="n">
        <v>6.77</v>
      </c>
      <c r="BW41" s="25" t="n">
        <v>6.7</v>
      </c>
      <c r="BX41" s="25" t="n">
        <v>6.89</v>
      </c>
      <c r="BY41" s="25" t="n">
        <v>7.13</v>
      </c>
      <c r="BZ41" s="25" t="n">
        <v>7.28</v>
      </c>
      <c r="CA41" s="25" t="n">
        <v>0</v>
      </c>
      <c r="CB41" s="38" t="n">
        <v>0.6</v>
      </c>
      <c r="CC41" s="34" t="n">
        <v>42.6</v>
      </c>
      <c r="CD41" s="34" t="n">
        <v>42.8</v>
      </c>
      <c r="CE41" s="34" t="n">
        <v>42.7</v>
      </c>
      <c r="CF41" s="34" t="n">
        <v>65.2</v>
      </c>
      <c r="CG41" s="34" t="n">
        <v>0.2</v>
      </c>
      <c r="CH41" s="34" t="n">
        <v>-5.6</v>
      </c>
      <c r="CI41" s="34" t="n">
        <v>-5.8</v>
      </c>
      <c r="CJ41" s="34" t="n">
        <v>-5.7</v>
      </c>
      <c r="CK41" s="34" t="n">
        <v>157.5</v>
      </c>
      <c r="CL41" s="34" t="n">
        <v>0.2</v>
      </c>
      <c r="CM41" s="34" t="n">
        <v>4.2</v>
      </c>
      <c r="CN41" s="34" t="n">
        <v>12.1</v>
      </c>
      <c r="CO41" s="34" t="n">
        <v>25.5</v>
      </c>
      <c r="CP41" s="34" t="n">
        <v>60.1</v>
      </c>
      <c r="CQ41" s="35" t="n">
        <v>9</v>
      </c>
    </row>
    <row collapsed="false" customFormat="false" customHeight="true" hidden="false" ht="26.25" outlineLevel="0" r="42">
      <c r="A42" s="23" t="n">
        <v>41185</v>
      </c>
      <c r="B42" s="25" t="n">
        <v>-0.5</v>
      </c>
      <c r="C42" s="26" t="n">
        <v>-0.81</v>
      </c>
      <c r="D42" s="26" t="s">
        <v>89</v>
      </c>
      <c r="E42" s="27" t="n">
        <v>15.75</v>
      </c>
      <c r="F42" s="28" t="n">
        <v>41184</v>
      </c>
      <c r="G42" s="27" t="n">
        <v>-3.25</v>
      </c>
      <c r="H42" s="27" t="n">
        <v>0.5</v>
      </c>
      <c r="I42" s="26" t="n">
        <v>148</v>
      </c>
      <c r="J42" s="26" t="n">
        <v>30</v>
      </c>
      <c r="K42" s="26" t="n">
        <v>15</v>
      </c>
      <c r="L42" s="26" t="n">
        <v>600</v>
      </c>
      <c r="M42" s="26" t="n">
        <v>26.59</v>
      </c>
      <c r="N42" s="26" t="n">
        <v>12.4</v>
      </c>
      <c r="O42" s="26" t="n">
        <v>4.64</v>
      </c>
      <c r="P42" s="26" t="n">
        <v>3.98</v>
      </c>
      <c r="Q42" s="26" t="n">
        <v>43.21</v>
      </c>
      <c r="R42" s="26" t="n">
        <v>21</v>
      </c>
      <c r="S42" s="26" t="n">
        <v>43.49</v>
      </c>
      <c r="T42" s="26" t="n">
        <v>111</v>
      </c>
      <c r="U42" s="27" t="n">
        <v>-3.5</v>
      </c>
      <c r="V42" s="27" t="n">
        <v>0.5</v>
      </c>
      <c r="W42" s="25" t="n">
        <v>95</v>
      </c>
      <c r="X42" s="25" t="n">
        <v>30</v>
      </c>
      <c r="Y42" s="25" t="n">
        <v>15</v>
      </c>
      <c r="Z42" s="25" t="n">
        <v>530</v>
      </c>
      <c r="AA42" s="25" t="n">
        <v>2375</v>
      </c>
      <c r="AB42" s="25" t="s">
        <v>90</v>
      </c>
      <c r="AC42" s="25" t="s">
        <v>90</v>
      </c>
      <c r="AD42" s="25" t="n">
        <v>42.03</v>
      </c>
      <c r="AE42" s="25" t="n">
        <v>83</v>
      </c>
      <c r="AF42" s="25" t="n">
        <v>42.72</v>
      </c>
      <c r="AG42" s="25" t="n">
        <v>173</v>
      </c>
      <c r="AH42" s="25" t="n">
        <f aca="false">IF(ISNUMBER(U42),U42+0.5*V42,"")</f>
        <v>-3.25</v>
      </c>
      <c r="AI42" s="25" t="n">
        <f aca="false">IF(ISNUMBER(AH42),IF(ISNUMBER($C42),AH42-$C42,"MISSING"),"")</f>
        <v>-2.44</v>
      </c>
      <c r="AJ42" s="25" t="n">
        <f aca="false">IF(AND(ISNUMBER(Z42),ISNUMBER($L42)),Z42-$L42,IF(ISNUMBER(Z42),"MISSING",""))</f>
        <v>-70</v>
      </c>
      <c r="AK42" s="25" t="n">
        <f aca="false">IF(AND(ISNUMBER(SPH_PREOP),ISNUMBER(SE_LAST_)),SPH_PREOP+CYL_PREOP/2,"")</f>
        <v>-3</v>
      </c>
      <c r="AL42" s="25" t="n">
        <f aca="false">IF(ISNUMBER(SE_12),SE_12,IF(ISNUMBER(SE_6),SE_6,""))</f>
        <v>-3.25</v>
      </c>
      <c r="AM42" s="29" t="n">
        <f aca="false">IF(AND(ISNUMBER(SE_LAST_),ISNUMBER(REF_TARGET)),SE_LAST_-REF_TARGET,"")</f>
        <v>-2.44</v>
      </c>
      <c r="AN42" s="30" t="n">
        <f aca="false">IF(ISNUMBER(L42),IF(ISNUMBER(Z42),Z42-L42,IF(ISNUMBER(#REF!),#REF!-L42,"")),"")</f>
        <v>-70</v>
      </c>
      <c r="AO42" s="25" t="e">
        <f aca="false">IF(ISNUMBER(M42),IF(ISNUMBER(#REF!),#REF!-M42,IF(ISNUMBER(AB42),AB42-M42,"")),"")</f>
        <v>#REF!</v>
      </c>
      <c r="AP42" s="31" t="n">
        <f aca="false">IF(ISNUMBER(LAST_SE_ERROR),REF_TARGET,"")</f>
        <v>-0.81</v>
      </c>
      <c r="AQ42" s="31" t="n">
        <f aca="false">IF(AND(OR(ISNUMBER(X42),ISNUMBER(#REF!)),ISNUMBER(J42)),-LOG(20/J42)--LOG(20/IF(ISNUMBER(X42),X42,#REF!)),"")</f>
        <v>0</v>
      </c>
      <c r="AR42" s="32" t="n">
        <f aca="false">IF(ISNUMBER(V42),V42,IF(ISNUMBER(#REF!),#REF!,""))</f>
        <v>0.5</v>
      </c>
      <c r="AS42" s="32" t="n">
        <f aca="false">IF(AND(ISNUMBER(AR42),ISNUMBER(H42)),AR42-H42,"")</f>
        <v>0</v>
      </c>
      <c r="AT42" s="33" t="n">
        <f aca="false">IF(ISNUMBER(BCVA_12),BCVA_12,IF(ISNUMBER(BCVA_6),BCVA_6,""))</f>
        <v>30</v>
      </c>
      <c r="AU42" s="33" t="n">
        <f aca="false">IF(ISNUMBER(AT42),PREOP_BCVA,"")</f>
        <v>30</v>
      </c>
      <c r="AV42" s="0" t="n">
        <v>8</v>
      </c>
      <c r="AW42" s="25" t="n">
        <v>8.12</v>
      </c>
      <c r="AX42" s="25" t="n">
        <v>94.5</v>
      </c>
      <c r="AY42" s="25" t="n">
        <v>0.6</v>
      </c>
      <c r="AZ42" s="25" t="n">
        <v>-0.01</v>
      </c>
      <c r="BA42" s="25" t="n">
        <v>0.4</v>
      </c>
      <c r="BB42" s="25" t="n">
        <v>3.19</v>
      </c>
      <c r="BC42" s="25" t="n">
        <v>3.82</v>
      </c>
      <c r="BD42" s="25" t="n">
        <v>632</v>
      </c>
      <c r="BE42" s="25" t="n">
        <v>632</v>
      </c>
      <c r="BF42" s="25" t="n">
        <v>679</v>
      </c>
      <c r="BG42" s="25" t="n">
        <v>676</v>
      </c>
      <c r="BH42" s="25" t="n">
        <v>683</v>
      </c>
      <c r="BI42" s="25" t="n">
        <v>658</v>
      </c>
      <c r="BJ42" s="25" t="n">
        <v>626</v>
      </c>
      <c r="BK42" s="25" t="n">
        <v>0.89</v>
      </c>
      <c r="BL42" s="25" t="n">
        <v>0.89</v>
      </c>
      <c r="BM42" s="25" t="n">
        <v>8.06</v>
      </c>
      <c r="BN42" s="25" t="n">
        <v>8</v>
      </c>
      <c r="BO42" s="25" t="n">
        <v>7.97</v>
      </c>
      <c r="BP42" s="25" t="n">
        <v>8.09</v>
      </c>
      <c r="BQ42" s="25" t="n">
        <v>8.47</v>
      </c>
      <c r="BR42" s="25" t="n">
        <v>8.96</v>
      </c>
      <c r="BS42" s="25" t="n">
        <v>9.02</v>
      </c>
      <c r="BT42" s="25" t="n">
        <v>0.4</v>
      </c>
      <c r="BU42" s="25" t="n">
        <v>7.44</v>
      </c>
      <c r="BV42" s="25" t="n">
        <v>6.89</v>
      </c>
      <c r="BW42" s="25" t="n">
        <v>6.72</v>
      </c>
      <c r="BX42" s="25" t="n">
        <v>6.9</v>
      </c>
      <c r="BY42" s="25" t="n">
        <v>7.16</v>
      </c>
      <c r="BZ42" s="25" t="n">
        <v>7.36</v>
      </c>
      <c r="CA42" s="25" t="n">
        <v>0</v>
      </c>
      <c r="CB42" s="38" t="n">
        <v>0.4</v>
      </c>
      <c r="CC42" s="34" t="n">
        <v>41.6</v>
      </c>
      <c r="CD42" s="34" t="n">
        <v>42.2</v>
      </c>
      <c r="CE42" s="34" t="n">
        <v>41.9</v>
      </c>
      <c r="CF42" s="34" t="n">
        <v>94.5</v>
      </c>
      <c r="CG42" s="34" t="n">
        <v>0.6</v>
      </c>
      <c r="CH42" s="34" t="n">
        <v>-5.4</v>
      </c>
      <c r="CI42" s="34" t="n">
        <v>-5.6</v>
      </c>
      <c r="CJ42" s="34" t="n">
        <v>-5.5</v>
      </c>
      <c r="CK42" s="34" t="n">
        <v>61.5</v>
      </c>
      <c r="CL42" s="34" t="n">
        <v>0.1</v>
      </c>
      <c r="CM42" s="34" t="n">
        <v>4.5</v>
      </c>
      <c r="CN42" s="34" t="n">
        <v>12.8</v>
      </c>
      <c r="CO42" s="34" t="n">
        <v>26.7</v>
      </c>
      <c r="CP42" s="34" t="n">
        <v>62.7</v>
      </c>
      <c r="CQ42" s="35" t="n">
        <v>12</v>
      </c>
    </row>
    <row collapsed="false" customFormat="false" customHeight="true" hidden="false" ht="26.25" outlineLevel="0" r="43">
      <c r="A43" s="23" t="n">
        <v>41227</v>
      </c>
      <c r="B43" s="25" t="n">
        <v>-0.5</v>
      </c>
      <c r="C43" s="26" t="n">
        <v>-0.85</v>
      </c>
      <c r="D43" s="26" t="s">
        <v>89</v>
      </c>
      <c r="E43" s="27" t="n">
        <v>23.25</v>
      </c>
      <c r="F43" s="28" t="n">
        <v>41216</v>
      </c>
      <c r="G43" s="27" t="n">
        <v>1.75</v>
      </c>
      <c r="H43" s="27" t="n">
        <v>0.75</v>
      </c>
      <c r="I43" s="26" t="n">
        <v>30</v>
      </c>
      <c r="J43" s="26" t="n">
        <v>50</v>
      </c>
      <c r="K43" s="26" t="n">
        <v>17</v>
      </c>
      <c r="L43" s="26" t="n">
        <v>580</v>
      </c>
      <c r="M43" s="26" t="n">
        <v>22.51</v>
      </c>
      <c r="N43" s="26" t="n">
        <v>11.5</v>
      </c>
      <c r="O43" s="26" t="n">
        <v>5</v>
      </c>
      <c r="P43" s="26" t="n">
        <v>2.7</v>
      </c>
      <c r="Q43" s="26" t="n">
        <v>44.35</v>
      </c>
      <c r="R43" s="26" t="n">
        <v>146</v>
      </c>
      <c r="S43" s="26" t="n">
        <v>45.67</v>
      </c>
      <c r="T43" s="26" t="n">
        <v>56</v>
      </c>
      <c r="U43" s="27" t="n">
        <v>0.75</v>
      </c>
      <c r="V43" s="27" t="n">
        <v>-1.25</v>
      </c>
      <c r="W43" s="25" t="n">
        <v>110</v>
      </c>
      <c r="X43" s="25" t="n">
        <v>20</v>
      </c>
      <c r="Y43" s="25" t="n">
        <v>13</v>
      </c>
      <c r="Z43" s="25" t="n">
        <v>506</v>
      </c>
      <c r="AA43" s="25" t="n">
        <v>2203</v>
      </c>
      <c r="AB43" s="25" t="n">
        <v>22.52</v>
      </c>
      <c r="AC43" s="25" t="n">
        <v>4.23</v>
      </c>
      <c r="AD43" s="25" t="n">
        <v>44.64</v>
      </c>
      <c r="AE43" s="25" t="n">
        <v>75</v>
      </c>
      <c r="AF43" s="25" t="n">
        <v>44.82</v>
      </c>
      <c r="AG43" s="25" t="n">
        <v>165</v>
      </c>
      <c r="AH43" s="25" t="n">
        <f aca="false">IF(ISNUMBER(U43),U43+0.5*V43,"")</f>
        <v>0.125</v>
      </c>
      <c r="AI43" s="25" t="n">
        <f aca="false">IF(ISNUMBER(AH43),IF(ISNUMBER($C43),AH43-$C43,"MISSING"),"")</f>
        <v>0.975</v>
      </c>
      <c r="AJ43" s="25" t="n">
        <f aca="false">IF(AND(ISNUMBER(Z43),ISNUMBER($L43)),Z43-$L43,IF(ISNUMBER(Z43),"MISSING",""))</f>
        <v>-74</v>
      </c>
      <c r="AK43" s="25" t="n">
        <f aca="false">IF(AND(ISNUMBER(SPH_PREOP),ISNUMBER(SE_LAST_)),SPH_PREOP+CYL_PREOP/2,"")</f>
        <v>2.125</v>
      </c>
      <c r="AL43" s="25" t="n">
        <f aca="false">IF(ISNUMBER(SE_12),SE_12,IF(ISNUMBER(SE_6),SE_6,""))</f>
        <v>0.125</v>
      </c>
      <c r="AM43" s="29" t="n">
        <f aca="false">IF(AND(ISNUMBER(SE_LAST_),ISNUMBER(REF_TARGET)),SE_LAST_-REF_TARGET,"")</f>
        <v>0.975</v>
      </c>
      <c r="AN43" s="30" t="n">
        <f aca="false">IF(ISNUMBER(L43),IF(ISNUMBER(Z43),Z43-L43,IF(ISNUMBER(#REF!),#REF!-L43,"")),"")</f>
        <v>-74</v>
      </c>
      <c r="AO43" s="25" t="e">
        <f aca="false">IF(ISNUMBER(M43),IF(ISNUMBER(#REF!),#REF!-M43,IF(ISNUMBER(AB43),AB43-M43,"")),"")</f>
        <v>#REF!</v>
      </c>
      <c r="AP43" s="31" t="n">
        <f aca="false">IF(ISNUMBER(LAST_SE_ERROR),REF_TARGET,"")</f>
        <v>-0.85</v>
      </c>
      <c r="AQ43" s="31" t="n">
        <f aca="false">IF(AND(OR(ISNUMBER(X43),ISNUMBER(#REF!)),ISNUMBER(J43)),-LOG(20/J43)--LOG(20/IF(ISNUMBER(X43),X43,#REF!)),"")</f>
        <v>0.397940008672038</v>
      </c>
      <c r="AR43" s="32" t="n">
        <f aca="false">IF(ISNUMBER(V43),V43,IF(ISNUMBER(#REF!),#REF!,""))</f>
        <v>-1.25</v>
      </c>
      <c r="AS43" s="32" t="n">
        <f aca="false">IF(AND(ISNUMBER(AR43),ISNUMBER(H43)),AR43-H43,"")</f>
        <v>-2</v>
      </c>
      <c r="AT43" s="33" t="n">
        <f aca="false">IF(ISNUMBER(BCVA_12),BCVA_12,IF(ISNUMBER(BCVA_6),BCVA_6,""))</f>
        <v>20</v>
      </c>
      <c r="AU43" s="33" t="n">
        <f aca="false">IF(ISNUMBER(AT43),PREOP_BCVA,"")</f>
        <v>50</v>
      </c>
      <c r="AV43" s="0" t="n">
        <v>7.68</v>
      </c>
      <c r="AW43" s="25" t="n">
        <v>7.57</v>
      </c>
      <c r="AX43" s="25" t="n">
        <v>149.6</v>
      </c>
      <c r="AY43" s="25" t="n">
        <v>-0.7</v>
      </c>
      <c r="AZ43" s="25" t="n">
        <v>0.05</v>
      </c>
      <c r="BA43" s="25" t="n">
        <v>0.59</v>
      </c>
      <c r="BB43" s="25" t="n">
        <v>2.25</v>
      </c>
      <c r="BC43" s="25" t="n">
        <v>2.85</v>
      </c>
      <c r="BD43" s="25" t="n">
        <v>601</v>
      </c>
      <c r="BE43" s="25" t="n">
        <v>604</v>
      </c>
      <c r="BF43" s="25" t="n">
        <v>654</v>
      </c>
      <c r="BG43" s="25" t="n">
        <v>607</v>
      </c>
      <c r="BH43" s="25" t="n">
        <v>622</v>
      </c>
      <c r="BI43" s="25" t="n">
        <v>664</v>
      </c>
      <c r="BJ43" s="25" t="n">
        <v>576</v>
      </c>
      <c r="BK43" s="25" t="n">
        <v>-0.9</v>
      </c>
      <c r="BL43" s="25" t="n">
        <v>-2.29</v>
      </c>
      <c r="BM43" s="25" t="n">
        <v>7.69</v>
      </c>
      <c r="BN43" s="25" t="n">
        <v>7.55</v>
      </c>
      <c r="BO43" s="25" t="n">
        <v>7.57</v>
      </c>
      <c r="BP43" s="25" t="n">
        <v>7.83</v>
      </c>
      <c r="BQ43" s="25" t="n">
        <v>8.16</v>
      </c>
      <c r="BR43" s="25" t="n">
        <v>8.28</v>
      </c>
      <c r="BS43" s="25" t="n">
        <v>0</v>
      </c>
      <c r="BT43" s="25" t="n">
        <v>0.7</v>
      </c>
      <c r="BU43" s="25" t="n">
        <v>7.01</v>
      </c>
      <c r="BV43" s="25" t="n">
        <v>6.62</v>
      </c>
      <c r="BW43" s="25" t="n">
        <v>6.42</v>
      </c>
      <c r="BX43" s="25" t="n">
        <v>6.8</v>
      </c>
      <c r="BY43" s="25" t="n">
        <v>7.15</v>
      </c>
      <c r="BZ43" s="25" t="n">
        <v>0</v>
      </c>
      <c r="CA43" s="25" t="n">
        <v>0</v>
      </c>
      <c r="CB43" s="38" t="n">
        <v>0.7</v>
      </c>
      <c r="CC43" s="34" t="n">
        <v>43.9</v>
      </c>
      <c r="CD43" s="34" t="n">
        <v>44.6</v>
      </c>
      <c r="CE43" s="34" t="n">
        <v>44.3</v>
      </c>
      <c r="CF43" s="34" t="n">
        <v>149.6</v>
      </c>
      <c r="CG43" s="34" t="n">
        <v>0.7</v>
      </c>
      <c r="CH43" s="34" t="n">
        <v>-5.8</v>
      </c>
      <c r="CI43" s="34" t="n">
        <v>-5.9</v>
      </c>
      <c r="CJ43" s="34" t="n">
        <v>-5.9</v>
      </c>
      <c r="CK43" s="34" t="n">
        <v>117.5</v>
      </c>
      <c r="CL43" s="34" t="n">
        <v>0.1</v>
      </c>
      <c r="CM43" s="34" t="n">
        <v>4.3</v>
      </c>
      <c r="CN43" s="34" t="n">
        <v>12.2</v>
      </c>
      <c r="CO43" s="34" t="n">
        <v>25.6</v>
      </c>
      <c r="CP43" s="34" t="n">
        <v>61</v>
      </c>
      <c r="CQ43" s="35" t="n">
        <v>16</v>
      </c>
    </row>
    <row collapsed="false" customFormat="false" customHeight="true" hidden="false" ht="26.25" outlineLevel="0" r="44">
      <c r="A44" s="23" t="n">
        <v>41276</v>
      </c>
      <c r="B44" s="24" t="n">
        <v>-0.5</v>
      </c>
      <c r="C44" s="26" t="n">
        <v>-0.65</v>
      </c>
      <c r="D44" s="26" t="s">
        <v>89</v>
      </c>
      <c r="E44" s="27" t="n">
        <v>19.5</v>
      </c>
      <c r="F44" s="28" t="n">
        <v>41271</v>
      </c>
      <c r="G44" s="27" t="n">
        <v>-1</v>
      </c>
      <c r="H44" s="27" t="n">
        <v>2.75</v>
      </c>
      <c r="I44" s="26" t="n">
        <v>175</v>
      </c>
      <c r="J44" s="26" t="n">
        <v>20</v>
      </c>
      <c r="K44" s="26" t="n">
        <v>13</v>
      </c>
      <c r="L44" s="26" t="n">
        <v>566</v>
      </c>
      <c r="M44" s="25" t="n">
        <v>23.34</v>
      </c>
      <c r="N44" s="26" t="n">
        <v>11.4</v>
      </c>
      <c r="O44" s="26" t="n">
        <v>4.74</v>
      </c>
      <c r="P44" s="26" t="n">
        <v>2.29</v>
      </c>
      <c r="Q44" s="26" t="n">
        <v>45.36</v>
      </c>
      <c r="R44" s="26" t="n">
        <v>75</v>
      </c>
      <c r="S44" s="26" t="n">
        <v>46.3</v>
      </c>
      <c r="T44" s="26" t="n">
        <v>165</v>
      </c>
      <c r="U44" s="27" t="n">
        <v>-0.5</v>
      </c>
      <c r="V44" s="27" t="n">
        <v>-0.25</v>
      </c>
      <c r="W44" s="25" t="n">
        <v>75</v>
      </c>
      <c r="X44" s="25" t="n">
        <v>25</v>
      </c>
      <c r="Y44" s="25" t="n">
        <v>8</v>
      </c>
      <c r="Z44" s="25" t="n">
        <v>570</v>
      </c>
      <c r="AA44" s="25" t="n">
        <v>1026</v>
      </c>
      <c r="AB44" s="25" t="n">
        <v>23.16</v>
      </c>
      <c r="AC44" s="25" t="n">
        <v>4.78</v>
      </c>
      <c r="AD44" s="25" t="n">
        <v>45.3</v>
      </c>
      <c r="AE44" s="25" t="n">
        <v>78</v>
      </c>
      <c r="AF44" s="25" t="n">
        <v>45.92</v>
      </c>
      <c r="AG44" s="25" t="n">
        <v>768</v>
      </c>
      <c r="AH44" s="25" t="n">
        <f aca="false">IF(ISNUMBER(U44),U44+0.5*V44,"")</f>
        <v>-0.625</v>
      </c>
      <c r="AI44" s="25" t="n">
        <f aca="false">IF(ISNUMBER(AH44),IF(ISNUMBER($C44),AH44-$C44,"MISSING"),"")</f>
        <v>0.025</v>
      </c>
      <c r="AJ44" s="25" t="n">
        <f aca="false">IF(AND(ISNUMBER(Z44),ISNUMBER($L44)),Z44-$L44,IF(ISNUMBER(Z44),"MISSING",""))</f>
        <v>4</v>
      </c>
      <c r="AK44" s="25" t="n">
        <f aca="false">IF(AND(ISNUMBER(SPH_PREOP),ISNUMBER(SE_LAST_)),SPH_PREOP+CYL_PREOP/2,"")</f>
        <v>0.375</v>
      </c>
      <c r="AL44" s="25" t="n">
        <f aca="false">IF(ISNUMBER(SE_12),SE_12,IF(ISNUMBER(SE_6),SE_6,""))</f>
        <v>-0.625</v>
      </c>
      <c r="AM44" s="29" t="n">
        <f aca="false">IF(AND(ISNUMBER(SE_LAST_),ISNUMBER(REF_TARGET)),SE_LAST_-REF_TARGET,"")</f>
        <v>0.025</v>
      </c>
      <c r="AN44" s="30" t="n">
        <f aca="false">IF(ISNUMBER(L44),IF(ISNUMBER(Z44),Z44-L44,IF(ISNUMBER(#REF!),#REF!-L44,"")),"")</f>
        <v>4</v>
      </c>
      <c r="AO44" s="25" t="e">
        <f aca="false">IF(ISNUMBER(M44),IF(ISNUMBER(#REF!),#REF!-M44,IF(ISNUMBER(AB44),AB44-M44,"")),"")</f>
        <v>#REF!</v>
      </c>
      <c r="AP44" s="31" t="n">
        <f aca="false">IF(ISNUMBER(LAST_SE_ERROR),REF_TARGET,"")</f>
        <v>-0.65</v>
      </c>
      <c r="AQ44" s="31" t="n">
        <f aca="false">IF(AND(OR(ISNUMBER(X44),ISNUMBER(#REF!)),ISNUMBER(J44)),-LOG(20/J44)--LOG(20/IF(ISNUMBER(X44),X44,#REF!)),"")</f>
        <v>-0.0969100130080564</v>
      </c>
      <c r="AR44" s="32" t="n">
        <f aca="false">IF(ISNUMBER(V44),V44,IF(ISNUMBER(#REF!),#REF!,""))</f>
        <v>-0.25</v>
      </c>
      <c r="AS44" s="32" t="n">
        <f aca="false">IF(AND(ISNUMBER(AR44),ISNUMBER(H44)),AR44-H44,"")</f>
        <v>-3</v>
      </c>
      <c r="AT44" s="33" t="n">
        <f aca="false">IF(ISNUMBER(BCVA_12),BCVA_12,IF(ISNUMBER(BCVA_6),BCVA_6,""))</f>
        <v>25</v>
      </c>
      <c r="AU44" s="33" t="n">
        <f aca="false">IF(ISNUMBER(AT44),PREOP_BCVA,"")</f>
        <v>20</v>
      </c>
      <c r="AV44" s="0" t="n">
        <v>7.42</v>
      </c>
      <c r="AW44" s="25" t="n">
        <v>7.54</v>
      </c>
      <c r="AX44" s="25" t="n">
        <v>93.5</v>
      </c>
      <c r="AY44" s="25" t="n">
        <v>0.7</v>
      </c>
      <c r="AZ44" s="25" t="n">
        <v>0.25</v>
      </c>
      <c r="BA44" s="25" t="n">
        <v>0.67</v>
      </c>
      <c r="BB44" s="25" t="n">
        <v>2.62</v>
      </c>
      <c r="BC44" s="25" t="n">
        <v>3.26</v>
      </c>
      <c r="BD44" s="25" t="n">
        <v>635</v>
      </c>
      <c r="BE44" s="25" t="n">
        <v>637</v>
      </c>
      <c r="BF44" s="25" t="n">
        <v>683</v>
      </c>
      <c r="BG44" s="25" t="n">
        <v>652</v>
      </c>
      <c r="BH44" s="25" t="n">
        <v>634</v>
      </c>
      <c r="BI44" s="25" t="n">
        <v>653</v>
      </c>
      <c r="BJ44" s="25" t="n">
        <v>616</v>
      </c>
      <c r="BK44" s="25" t="n">
        <v>1.88</v>
      </c>
      <c r="BL44" s="25" t="n">
        <v>-0.91</v>
      </c>
      <c r="BM44" s="25" t="n">
        <v>7.5</v>
      </c>
      <c r="BN44" s="25" t="n">
        <v>7.44</v>
      </c>
      <c r="BO44" s="25" t="n">
        <v>7.46</v>
      </c>
      <c r="BP44" s="25" t="n">
        <v>7.74</v>
      </c>
      <c r="BQ44" s="25" t="n">
        <v>8.09</v>
      </c>
      <c r="BR44" s="25" t="n">
        <v>8.38</v>
      </c>
      <c r="BS44" s="25" t="n">
        <v>0</v>
      </c>
      <c r="BT44" s="25" t="n">
        <v>0.6</v>
      </c>
      <c r="BU44" s="25" t="n">
        <v>6.87</v>
      </c>
      <c r="BV44" s="25" t="n">
        <v>6.59</v>
      </c>
      <c r="BW44" s="25" t="n">
        <v>6.51</v>
      </c>
      <c r="BX44" s="25" t="n">
        <v>6.76</v>
      </c>
      <c r="BY44" s="25" t="n">
        <v>6.92</v>
      </c>
      <c r="BZ44" s="25" t="n">
        <v>0</v>
      </c>
      <c r="CA44" s="25" t="n">
        <v>0</v>
      </c>
      <c r="CB44" s="38" t="n">
        <v>0.6</v>
      </c>
      <c r="CC44" s="34" t="n">
        <v>44.7</v>
      </c>
      <c r="CD44" s="34" t="n">
        <v>45.5</v>
      </c>
      <c r="CE44" s="34" t="n">
        <v>45.1</v>
      </c>
      <c r="CF44" s="34" t="n">
        <v>93.5</v>
      </c>
      <c r="CG44" s="34" t="n">
        <v>0.7</v>
      </c>
      <c r="CH44" s="34" t="n">
        <v>-5.6</v>
      </c>
      <c r="CI44" s="34" t="n">
        <v>-6.2</v>
      </c>
      <c r="CJ44" s="34" t="n">
        <v>-5.9</v>
      </c>
      <c r="CK44" s="34" t="n">
        <v>146.3</v>
      </c>
      <c r="CL44" s="34" t="n">
        <v>0.6</v>
      </c>
      <c r="CM44" s="34" t="n">
        <v>4.5</v>
      </c>
      <c r="CN44" s="34" t="n">
        <v>12.9</v>
      </c>
      <c r="CO44" s="34" t="n">
        <v>26.7</v>
      </c>
      <c r="CP44" s="34" t="n">
        <v>61.3</v>
      </c>
      <c r="CQ44" s="35" t="n">
        <v>23</v>
      </c>
    </row>
    <row collapsed="false" customFormat="false" customHeight="true" hidden="false" ht="26.25" outlineLevel="0" r="45">
      <c r="A45" s="23" t="n">
        <v>41213</v>
      </c>
      <c r="B45" s="25" t="n">
        <v>-0.5</v>
      </c>
      <c r="C45" s="26" t="n">
        <v>-0.52</v>
      </c>
      <c r="D45" s="26" t="s">
        <v>89</v>
      </c>
      <c r="E45" s="27" t="n">
        <v>21.75</v>
      </c>
      <c r="F45" s="28" t="n">
        <v>41179</v>
      </c>
      <c r="G45" s="27" t="n">
        <v>0</v>
      </c>
      <c r="H45" s="27" t="n">
        <v>1.25</v>
      </c>
      <c r="I45" s="26" t="n">
        <v>7</v>
      </c>
      <c r="J45" s="26" t="n">
        <v>60</v>
      </c>
      <c r="K45" s="26" t="n">
        <v>14</v>
      </c>
      <c r="L45" s="26" t="n">
        <v>697</v>
      </c>
      <c r="M45" s="26" t="n">
        <v>23.83</v>
      </c>
      <c r="N45" s="26" t="n">
        <v>12.1</v>
      </c>
      <c r="O45" s="26" t="n">
        <v>4.72</v>
      </c>
      <c r="P45" s="26" t="n">
        <v>2.78</v>
      </c>
      <c r="Q45" s="26" t="n">
        <v>41.75</v>
      </c>
      <c r="R45" s="26" t="n">
        <v>1</v>
      </c>
      <c r="S45" s="26" t="n">
        <v>43</v>
      </c>
      <c r="T45" s="26" t="n">
        <v>91</v>
      </c>
      <c r="U45" s="27" t="n">
        <v>-1.25</v>
      </c>
      <c r="V45" s="27" t="n">
        <v>0.5</v>
      </c>
      <c r="W45" s="25" t="n">
        <v>60</v>
      </c>
      <c r="X45" s="25" t="n">
        <v>20</v>
      </c>
      <c r="Y45" s="25" t="n">
        <v>12</v>
      </c>
      <c r="Z45" s="25" t="n">
        <v>514</v>
      </c>
      <c r="AA45" s="25" t="n">
        <v>1961</v>
      </c>
      <c r="AH45" s="25" t="n">
        <f aca="false">IF(ISNUMBER(U45),U45+0.5*V45,"")</f>
        <v>-1</v>
      </c>
      <c r="AI45" s="25" t="n">
        <f aca="false">IF(ISNUMBER(AH45),IF(ISNUMBER($C45),AH45-$C45,"MISSING"),"")</f>
        <v>-0.48</v>
      </c>
      <c r="AJ45" s="25" t="n">
        <f aca="false">IF(AND(ISNUMBER(Z45),ISNUMBER($L45)),Z45-$L45,IF(ISNUMBER(Z45),"MISSING",""))</f>
        <v>-183</v>
      </c>
      <c r="AK45" s="25" t="n">
        <f aca="false">IF(AND(ISNUMBER(SPH_PREOP),ISNUMBER(SE_LAST_)),SPH_PREOP+CYL_PREOP/2,"")</f>
        <v>0.625</v>
      </c>
      <c r="AL45" s="25" t="n">
        <f aca="false">IF(ISNUMBER(SE_12),SE_12,IF(ISNUMBER(SE_6),SE_6,""))</f>
        <v>-1</v>
      </c>
      <c r="AM45" s="29" t="n">
        <f aca="false">IF(AND(ISNUMBER(SE_LAST_),ISNUMBER(REF_TARGET)),SE_LAST_-REF_TARGET,"")</f>
        <v>-0.48</v>
      </c>
      <c r="AN45" s="30" t="n">
        <f aca="false">IF(ISNUMBER(L45),IF(ISNUMBER(Z45),Z45-L45,IF(ISNUMBER(#REF!),#REF!-L45,"")),"")</f>
        <v>-183</v>
      </c>
      <c r="AO45" s="25" t="e">
        <f aca="false">IF(ISNUMBER(M45),IF(ISNUMBER(#REF!),#REF!-M45,IF(ISNUMBER(AB45),AB45-M45,"")),"")</f>
        <v>#REF!</v>
      </c>
      <c r="AP45" s="31" t="n">
        <f aca="false">IF(ISNUMBER(LAST_SE_ERROR),REF_TARGET,"")</f>
        <v>-0.52</v>
      </c>
      <c r="AQ45" s="31" t="n">
        <f aca="false">IF(AND(OR(ISNUMBER(X45),ISNUMBER(#REF!)),ISNUMBER(J45)),-LOG(20/J45)--LOG(20/IF(ISNUMBER(X45),X45,#REF!)),"")</f>
        <v>0.477121254719662</v>
      </c>
      <c r="AR45" s="32" t="n">
        <f aca="false">IF(ISNUMBER(V45),V45,IF(ISNUMBER(#REF!),#REF!,""))</f>
        <v>0.5</v>
      </c>
      <c r="AS45" s="32" t="n">
        <f aca="false">IF(AND(ISNUMBER(AR45),ISNUMBER(H45)),AR45-H45,"")</f>
        <v>-0.75</v>
      </c>
      <c r="AT45" s="33" t="n">
        <f aca="false">IF(ISNUMBER(BCVA_12),BCVA_12,IF(ISNUMBER(BCVA_6),BCVA_6,""))</f>
        <v>20</v>
      </c>
      <c r="AU45" s="33" t="n">
        <f aca="false">IF(ISNUMBER(AT45),PREOP_BCVA,"")</f>
        <v>60</v>
      </c>
    </row>
    <row collapsed="false" customFormat="false" customHeight="true" hidden="false" ht="26.25" outlineLevel="0" r="46">
      <c r="A46" s="23" t="n">
        <v>41206</v>
      </c>
      <c r="B46" s="25" t="n">
        <v>-0.5</v>
      </c>
      <c r="C46" s="26" t="n">
        <v>-0.52</v>
      </c>
      <c r="D46" s="56" t="s">
        <v>89</v>
      </c>
      <c r="E46" s="57" t="n">
        <v>12.5</v>
      </c>
      <c r="F46" s="28" t="n">
        <v>41204</v>
      </c>
      <c r="G46" s="27" t="n">
        <v>-14.5</v>
      </c>
      <c r="H46" s="27" t="n">
        <v>1</v>
      </c>
      <c r="I46" s="26" t="n">
        <v>80</v>
      </c>
      <c r="J46" s="26" t="n">
        <v>80</v>
      </c>
      <c r="K46" s="26" t="n">
        <v>24</v>
      </c>
      <c r="L46" s="26" t="n">
        <v>522</v>
      </c>
      <c r="M46" s="26" t="n">
        <v>25.73</v>
      </c>
      <c r="N46" s="26" t="n">
        <v>12.1</v>
      </c>
      <c r="O46" s="26" t="n">
        <v>4.69</v>
      </c>
      <c r="P46" s="26" t="n">
        <v>3.71</v>
      </c>
      <c r="Q46" s="26" t="n">
        <v>44.64</v>
      </c>
      <c r="R46" s="26" t="n">
        <v>177</v>
      </c>
      <c r="S46" s="26" t="n">
        <v>45.42</v>
      </c>
      <c r="T46" s="26" t="n">
        <v>87</v>
      </c>
      <c r="U46" s="58" t="n">
        <v>-0.5</v>
      </c>
      <c r="V46" s="58" t="n">
        <v>0</v>
      </c>
      <c r="W46" s="59" t="n">
        <v>0</v>
      </c>
      <c r="X46" s="59" t="n">
        <v>20</v>
      </c>
      <c r="AH46" s="25" t="n">
        <f aca="false">IF(ISNUMBER(U46),U46+0.5*V46,"")</f>
        <v>-0.5</v>
      </c>
      <c r="AI46" s="25" t="n">
        <f aca="false">IF(ISNUMBER(AH46),IF(ISNUMBER($C46),AH46-$C46,"MISSING"),"")</f>
        <v>0.02</v>
      </c>
      <c r="AJ46" s="25" t="n">
        <f aca="false">IF(AND(ISNUMBER(Z46),ISNUMBER($L46)),Z46-$L46,IF(ISNUMBER(Z46),"MISSING",""))</f>
        <v>0</v>
      </c>
      <c r="AK46" s="25" t="n">
        <f aca="false">IF(AND(ISNUMBER(SPH_PREOP),ISNUMBER(SE_LAST_)),SPH_PREOP+CYL_PREOP/2,"")</f>
        <v>-14</v>
      </c>
      <c r="AL46" s="25" t="n">
        <f aca="false">IF(ISNUMBER(SE_12),SE_12,IF(ISNUMBER(SE_6),SE_6,""))</f>
        <v>-0.5</v>
      </c>
      <c r="AM46" s="29" t="n">
        <f aca="false">IF(AND(ISNUMBER(SE_LAST_),ISNUMBER(REF_TARGET)),SE_LAST_-REF_TARGET,"")</f>
        <v>0.02</v>
      </c>
      <c r="AN46" s="30" t="e">
        <f aca="false">IF(ISNUMBER(L46),IF(ISNUMBER(Z46),Z46-L46,IF(ISNUMBER(#REF!),#REF!-L46,"")),"")</f>
        <v>#REF!</v>
      </c>
      <c r="AO46" s="25" t="e">
        <f aca="false">IF(ISNUMBER(M46),IF(ISNUMBER(#REF!),#REF!-M46,IF(ISNUMBER(AB46),AB46-M46,"")),"")</f>
        <v>#REF!</v>
      </c>
      <c r="AP46" s="31" t="n">
        <f aca="false">IF(ISNUMBER(LAST_SE_ERROR),REF_TARGET,"")</f>
        <v>-0.52</v>
      </c>
      <c r="AQ46" s="31" t="n">
        <f aca="false">IF(AND(OR(ISNUMBER(X46),ISNUMBER(#REF!)),ISNUMBER(J46)),-LOG(20/J46)--LOG(20/IF(ISNUMBER(X46),X46,#REF!)),"")</f>
        <v>0.602059991327962</v>
      </c>
      <c r="AR46" s="32" t="n">
        <f aca="false">IF(ISNUMBER(V46),V46,IF(ISNUMBER(#REF!),#REF!,""))</f>
        <v>0</v>
      </c>
      <c r="AS46" s="32" t="n">
        <f aca="false">IF(AND(ISNUMBER(AR46),ISNUMBER(H46)),AR46-H46,"")</f>
        <v>-1</v>
      </c>
      <c r="AT46" s="33" t="n">
        <f aca="false">IF(ISNUMBER(BCVA_12),BCVA_12,IF(ISNUMBER(BCVA_6),BCVA_6,""))</f>
        <v>20</v>
      </c>
      <c r="AU46" s="33" t="n">
        <f aca="false">IF(ISNUMBER(AT46),PREOP_BCVA,"")</f>
        <v>80</v>
      </c>
    </row>
    <row collapsed="false" customFormat="false" customHeight="true" hidden="false" ht="26.25" outlineLevel="0" r="47">
      <c r="A47" s="23" t="n">
        <v>41206</v>
      </c>
      <c r="B47" s="25" t="n">
        <v>-0.75</v>
      </c>
      <c r="C47" s="26" t="n">
        <v>-0.75</v>
      </c>
      <c r="D47" s="56" t="s">
        <v>89</v>
      </c>
      <c r="E47" s="57" t="n">
        <v>28.5</v>
      </c>
      <c r="F47" s="28" t="n">
        <v>41197</v>
      </c>
      <c r="G47" s="27" t="n">
        <v>4.5</v>
      </c>
      <c r="H47" s="27" t="n">
        <v>0.5</v>
      </c>
      <c r="I47" s="26" t="n">
        <v>150</v>
      </c>
      <c r="J47" s="26" t="n">
        <v>60</v>
      </c>
      <c r="K47" s="26" t="n">
        <v>12</v>
      </c>
      <c r="L47" s="26" t="n">
        <v>819</v>
      </c>
      <c r="M47" s="26" t="n">
        <v>21.48</v>
      </c>
      <c r="N47" s="26" t="n">
        <v>11.2</v>
      </c>
      <c r="O47" s="26" t="n">
        <v>5.03</v>
      </c>
      <c r="P47" s="26" t="n">
        <v>2.17</v>
      </c>
      <c r="Q47" s="26" t="n">
        <v>43.21</v>
      </c>
      <c r="R47" s="26" t="n">
        <v>5</v>
      </c>
      <c r="S47" s="26" t="n">
        <v>44</v>
      </c>
      <c r="T47" s="26" t="n">
        <v>95</v>
      </c>
      <c r="U47" s="27" t="n">
        <v>-1.75</v>
      </c>
      <c r="V47" s="27" t="n">
        <v>1</v>
      </c>
      <c r="W47" s="25" t="n">
        <v>15</v>
      </c>
      <c r="X47" s="25" t="n">
        <v>20</v>
      </c>
      <c r="Y47" s="25" t="n">
        <v>14</v>
      </c>
      <c r="Z47" s="25" t="n">
        <v>518</v>
      </c>
      <c r="AA47" s="25" t="n">
        <v>1422</v>
      </c>
      <c r="AB47" s="25" t="n">
        <v>21.56</v>
      </c>
      <c r="AC47" s="25" t="n">
        <v>3.34</v>
      </c>
      <c r="AD47" s="25" t="n">
        <v>44.06</v>
      </c>
      <c r="AE47" s="25" t="n">
        <v>44</v>
      </c>
      <c r="AF47" s="25" t="n">
        <v>44.76</v>
      </c>
      <c r="AG47" s="25" t="n">
        <v>134</v>
      </c>
      <c r="AH47" s="25" t="n">
        <f aca="false">IF(ISNUMBER(U47),U47+0.5*V47,"")</f>
        <v>-1.25</v>
      </c>
      <c r="AI47" s="25" t="n">
        <f aca="false">IF(ISNUMBER(AH47),IF(ISNUMBER($C47),AH47-$C47,"MISSING"),"")</f>
        <v>-0.5</v>
      </c>
      <c r="AJ47" s="25" t="n">
        <f aca="false">IF(AND(ISNUMBER(Z47),ISNUMBER($L47)),Z47-$L47,IF(ISNUMBER(Z47),"MISSING",""))</f>
        <v>-301</v>
      </c>
      <c r="AK47" s="25" t="n">
        <f aca="false">IF(AND(ISNUMBER(SPH_PREOP),ISNUMBER(SE_LAST_)),SPH_PREOP+CYL_PREOP/2,"")</f>
        <v>4.75</v>
      </c>
      <c r="AL47" s="25" t="n">
        <f aca="false">IF(ISNUMBER(SE_12),SE_12,IF(ISNUMBER(SE_6),SE_6,""))</f>
        <v>-1.25</v>
      </c>
      <c r="AM47" s="29" t="n">
        <f aca="false">IF(AND(ISNUMBER(SE_LAST_),ISNUMBER(REF_TARGET)),SE_LAST_-REF_TARGET,"")</f>
        <v>-0.5</v>
      </c>
      <c r="AN47" s="30" t="n">
        <f aca="false">IF(ISNUMBER(L47),IF(ISNUMBER(Z47),Z47-L47,IF(ISNUMBER(#REF!),#REF!-L47,"")),"")</f>
        <v>-301</v>
      </c>
      <c r="AO47" s="25" t="e">
        <f aca="false">IF(ISNUMBER(M47),IF(ISNUMBER(#REF!),#REF!-M47,IF(ISNUMBER(AB47),AB47-M47,"")),"")</f>
        <v>#REF!</v>
      </c>
      <c r="AP47" s="31" t="n">
        <f aca="false">IF(ISNUMBER(LAST_SE_ERROR),REF_TARGET,"")</f>
        <v>-0.75</v>
      </c>
      <c r="AQ47" s="31" t="n">
        <f aca="false">IF(AND(OR(ISNUMBER(X47),ISNUMBER(#REF!)),ISNUMBER(J47)),-LOG(20/J47)--LOG(20/IF(ISNUMBER(X47),X47,#REF!)),"")</f>
        <v>0.477121254719662</v>
      </c>
      <c r="AR47" s="32" t="n">
        <f aca="false">IF(ISNUMBER(V47),V47,IF(ISNUMBER(#REF!),#REF!,""))</f>
        <v>1</v>
      </c>
      <c r="AS47" s="32" t="n">
        <f aca="false">IF(AND(ISNUMBER(AR47),ISNUMBER(H47)),AR47-H47,"")</f>
        <v>0.5</v>
      </c>
      <c r="AT47" s="33" t="n">
        <f aca="false">IF(ISNUMBER(BCVA_12),BCVA_12,IF(ISNUMBER(BCVA_6),BCVA_6,""))</f>
        <v>20</v>
      </c>
      <c r="AU47" s="33" t="n">
        <f aca="false">IF(ISNUMBER(AT47),PREOP_BCVA,"")</f>
        <v>60</v>
      </c>
      <c r="AV47" s="0" t="n">
        <v>7.82</v>
      </c>
      <c r="AW47" s="25" t="n">
        <v>7.54</v>
      </c>
      <c r="AX47" s="25" t="n">
        <v>9.7</v>
      </c>
      <c r="AY47" s="25" t="n">
        <v>-1.6</v>
      </c>
      <c r="AZ47" s="25" t="n">
        <v>0.56</v>
      </c>
      <c r="BA47" s="25" t="n">
        <v>0.9</v>
      </c>
      <c r="BB47" s="25" t="n">
        <v>1.65</v>
      </c>
      <c r="BC47" s="25" t="n">
        <v>2.45</v>
      </c>
      <c r="BD47" s="25" t="n">
        <v>792</v>
      </c>
      <c r="BE47" s="25" t="n">
        <v>821</v>
      </c>
      <c r="BF47" s="25" t="n">
        <v>873</v>
      </c>
      <c r="BG47" s="25" t="n">
        <v>934</v>
      </c>
      <c r="BH47" s="25" t="n">
        <v>730</v>
      </c>
      <c r="BI47" s="25" t="n">
        <v>900</v>
      </c>
      <c r="BJ47" s="25" t="n">
        <v>713</v>
      </c>
      <c r="BK47" s="25" t="n">
        <v>1.61</v>
      </c>
      <c r="BL47" s="25" t="n">
        <v>0.56</v>
      </c>
      <c r="BM47" s="25" t="n">
        <v>7.73</v>
      </c>
      <c r="BN47" s="25" t="n">
        <v>7.62</v>
      </c>
      <c r="BO47" s="25" t="n">
        <v>7.76</v>
      </c>
      <c r="BP47" s="25" t="n">
        <v>8.23</v>
      </c>
      <c r="BQ47" s="25" t="n">
        <v>8.4</v>
      </c>
      <c r="BR47" s="25" t="n">
        <v>8.44</v>
      </c>
      <c r="BS47" s="25" t="n">
        <v>0</v>
      </c>
      <c r="BT47" s="25" t="n">
        <v>0.9</v>
      </c>
      <c r="BU47" s="25" t="n">
        <v>6.71</v>
      </c>
      <c r="BV47" s="25" t="n">
        <v>6.35</v>
      </c>
      <c r="BW47" s="25" t="n">
        <v>6.52</v>
      </c>
      <c r="BX47" s="25" t="n">
        <v>7.16</v>
      </c>
      <c r="BY47" s="25" t="n">
        <v>7.47</v>
      </c>
      <c r="BZ47" s="25" t="n">
        <v>0</v>
      </c>
      <c r="CA47" s="25" t="n">
        <v>0</v>
      </c>
      <c r="CB47" s="38" t="n">
        <v>0.9</v>
      </c>
      <c r="CC47" s="34" t="n">
        <v>43.2</v>
      </c>
      <c r="CD47" s="34" t="n">
        <v>44.7</v>
      </c>
      <c r="CE47" s="34" t="n">
        <v>43.9</v>
      </c>
      <c r="CF47" s="34" t="n">
        <v>9.7</v>
      </c>
      <c r="CG47" s="34" t="n">
        <v>1.6</v>
      </c>
      <c r="CH47" s="34" t="n">
        <v>-5.7</v>
      </c>
      <c r="CI47" s="34" t="n">
        <v>-6.6</v>
      </c>
      <c r="CJ47" s="34" t="n">
        <v>-6.1</v>
      </c>
      <c r="CK47" s="34" t="n">
        <v>170.4</v>
      </c>
      <c r="CL47" s="34" t="n">
        <v>0.8</v>
      </c>
      <c r="CM47" s="34" t="n">
        <v>5.7</v>
      </c>
      <c r="CN47" s="34" t="n">
        <v>16.3</v>
      </c>
      <c r="CO47" s="34" t="n">
        <v>34.3</v>
      </c>
      <c r="CP47" s="34" t="n">
        <v>79.1</v>
      </c>
      <c r="CQ47" s="35" t="n">
        <v>35</v>
      </c>
    </row>
    <row collapsed="false" customFormat="false" customHeight="true" hidden="false" ht="26.25" outlineLevel="0" r="48">
      <c r="A48" s="23" t="n">
        <v>41213</v>
      </c>
      <c r="B48" s="24" t="n">
        <v>-0.5</v>
      </c>
      <c r="C48" s="24" t="n">
        <v>-0.53</v>
      </c>
      <c r="D48" s="24" t="s">
        <v>89</v>
      </c>
      <c r="E48" s="27" t="n">
        <v>21</v>
      </c>
      <c r="F48" s="28" t="n">
        <v>41190</v>
      </c>
      <c r="G48" s="27" t="n">
        <v>3</v>
      </c>
      <c r="H48" s="27" t="n">
        <v>0</v>
      </c>
      <c r="I48" s="26" t="n">
        <v>0</v>
      </c>
      <c r="J48" s="26" t="n">
        <v>40</v>
      </c>
      <c r="K48" s="26" t="n">
        <v>24</v>
      </c>
      <c r="L48" s="26" t="n">
        <v>535</v>
      </c>
      <c r="M48" s="26" t="n">
        <v>23.15</v>
      </c>
      <c r="N48" s="26" t="n">
        <v>12.4</v>
      </c>
      <c r="O48" s="26" t="n">
        <v>5</v>
      </c>
      <c r="P48" s="26" t="n">
        <v>3.01</v>
      </c>
      <c r="Q48" s="26" t="n">
        <v>44.53</v>
      </c>
      <c r="R48" s="26" t="n">
        <v>146</v>
      </c>
      <c r="S48" s="26" t="n">
        <v>45.12</v>
      </c>
      <c r="T48" s="26" t="n">
        <v>56</v>
      </c>
      <c r="U48" s="27" t="n">
        <v>1</v>
      </c>
      <c r="V48" s="27" t="n">
        <v>0.75</v>
      </c>
      <c r="W48" s="25" t="n">
        <v>150</v>
      </c>
      <c r="X48" s="25" t="n">
        <v>20</v>
      </c>
      <c r="Y48" s="25" t="n">
        <v>18</v>
      </c>
      <c r="Z48" s="26" t="n">
        <v>455</v>
      </c>
      <c r="AA48" s="26" t="n">
        <v>2404</v>
      </c>
      <c r="AB48" s="26" t="n">
        <v>23.16</v>
      </c>
      <c r="AC48" s="25" t="n">
        <v>2.62</v>
      </c>
      <c r="AD48" s="25" t="n">
        <v>42.56</v>
      </c>
      <c r="AE48" s="25" t="n">
        <v>0</v>
      </c>
      <c r="AF48" s="25" t="n">
        <v>44.06</v>
      </c>
      <c r="AG48" s="25" t="n">
        <v>120</v>
      </c>
      <c r="AH48" s="25" t="n">
        <f aca="false">IF(ISNUMBER(U48),U48+0.5*V48,"")</f>
        <v>1.375</v>
      </c>
      <c r="AI48" s="25" t="n">
        <f aca="false">IF(ISNUMBER(AH48),IF(ISNUMBER($C48),AH48-$C48,"MISSING"),"")</f>
        <v>1.905</v>
      </c>
      <c r="AJ48" s="25" t="n">
        <f aca="false">IF(AND(ISNUMBER(Z48),ISNUMBER($L48)),Z48-$L48,IF(ISNUMBER(Z48),"MISSING",""))</f>
        <v>-80</v>
      </c>
      <c r="AK48" s="25" t="n">
        <f aca="false">IF(AND(ISNUMBER(SPH_PREOP),ISNUMBER(SE_LAST_)),SPH_PREOP+CYL_PREOP/2,"")</f>
        <v>3</v>
      </c>
      <c r="AL48" s="25" t="n">
        <f aca="false">IF(ISNUMBER(SE_12),SE_12,IF(ISNUMBER(SE_6),SE_6,""))</f>
        <v>1.375</v>
      </c>
      <c r="AM48" s="29" t="n">
        <f aca="false">IF(AND(ISNUMBER(SE_LAST_),ISNUMBER(REF_TARGET)),SE_LAST_-REF_TARGET,"")</f>
        <v>1.905</v>
      </c>
      <c r="AN48" s="30" t="n">
        <f aca="false">IF(ISNUMBER(L48),IF(ISNUMBER(Z48),Z48-L48,IF(ISNUMBER(#REF!),#REF!-L48,"")),"")</f>
        <v>-80</v>
      </c>
      <c r="AO48" s="25" t="e">
        <f aca="false">IF(ISNUMBER(M48),IF(ISNUMBER(#REF!),#REF!-M48,IF(ISNUMBER(AB48),AB48-M48,"")),"")</f>
        <v>#REF!</v>
      </c>
      <c r="AP48" s="31" t="n">
        <f aca="false">IF(ISNUMBER(LAST_SE_ERROR),REF_TARGET,"")</f>
        <v>-0.53</v>
      </c>
      <c r="AQ48" s="31" t="n">
        <f aca="false">IF(AND(OR(ISNUMBER(X48),ISNUMBER(#REF!)),ISNUMBER(J48)),-LOG(20/J48)--LOG(20/IF(ISNUMBER(X48),X48,#REF!)),"")</f>
        <v>0.301029995663981</v>
      </c>
      <c r="AR48" s="32" t="n">
        <f aca="false">IF(ISNUMBER(V48),V48,IF(ISNUMBER(#REF!),#REF!,""))</f>
        <v>0.75</v>
      </c>
      <c r="AS48" s="32" t="n">
        <f aca="false">IF(AND(ISNUMBER(AR48),ISNUMBER(H48)),AR48-H48,"")</f>
        <v>0.75</v>
      </c>
      <c r="AT48" s="33" t="n">
        <f aca="false">IF(ISNUMBER(BCVA_12),BCVA_12,IF(ISNUMBER(BCVA_6),BCVA_6,""))</f>
        <v>20</v>
      </c>
      <c r="AU48" s="33" t="n">
        <f aca="false">IF(ISNUMBER(AT48),PREOP_BCVA,"")</f>
        <v>40</v>
      </c>
    </row>
    <row collapsed="false" customFormat="false" customHeight="true" hidden="false" ht="26.25" outlineLevel="0" r="49">
      <c r="A49" s="36" t="n">
        <v>41430</v>
      </c>
      <c r="B49" s="24" t="n">
        <v>-0.5</v>
      </c>
      <c r="C49" s="24" t="n">
        <v>-0.65</v>
      </c>
      <c r="D49" s="24" t="s">
        <v>89</v>
      </c>
      <c r="E49" s="27" t="n">
        <v>21</v>
      </c>
      <c r="F49" s="37" t="n">
        <v>41417</v>
      </c>
      <c r="G49" s="27" t="n">
        <v>-0.25</v>
      </c>
      <c r="H49" s="27" t="n">
        <v>0.75</v>
      </c>
      <c r="I49" s="26" t="n">
        <v>175</v>
      </c>
      <c r="J49" s="26" t="n">
        <v>40</v>
      </c>
      <c r="K49" s="26" t="n">
        <v>18</v>
      </c>
      <c r="L49" s="26" t="n">
        <v>530</v>
      </c>
      <c r="M49" s="26" t="n">
        <v>23.09</v>
      </c>
      <c r="N49" s="26" t="n">
        <v>12.2</v>
      </c>
      <c r="O49" s="26" t="n">
        <v>4.97</v>
      </c>
      <c r="P49" s="26" t="n">
        <v>3.18</v>
      </c>
      <c r="Q49" s="26" t="n">
        <v>44.7</v>
      </c>
      <c r="R49" s="26" t="n">
        <v>30</v>
      </c>
      <c r="S49" s="26" t="n">
        <v>45.18</v>
      </c>
      <c r="T49" s="26" t="n">
        <v>120</v>
      </c>
      <c r="U49" s="27" t="n">
        <v>0.75</v>
      </c>
      <c r="V49" s="27" t="n">
        <v>1.25</v>
      </c>
      <c r="W49" s="25" t="n">
        <v>40</v>
      </c>
      <c r="X49" s="25" t="n">
        <v>20</v>
      </c>
      <c r="Y49" s="25" t="n">
        <v>18</v>
      </c>
      <c r="Z49" s="25" t="n">
        <v>448</v>
      </c>
      <c r="AA49" s="25" t="n">
        <v>2315</v>
      </c>
      <c r="AB49" s="25" t="n">
        <v>23.18</v>
      </c>
      <c r="AC49" s="25" t="n">
        <v>4.67</v>
      </c>
      <c r="AD49" s="25" t="n">
        <v>42.61</v>
      </c>
      <c r="AE49" s="25" t="n">
        <v>157</v>
      </c>
      <c r="AF49" s="25" t="n">
        <v>44.47</v>
      </c>
      <c r="AG49" s="25" t="n">
        <v>67</v>
      </c>
      <c r="AI49" s="25" t="n">
        <f aca="false">IF(ISNUMBER(AH49),IF(ISNUMBER($C49),AH49-$C49,"MISSING"),"")</f>
        <v>0</v>
      </c>
      <c r="AJ49" s="25" t="n">
        <f aca="false">IF(AND(ISNUMBER(Z49),ISNUMBER($L49)),Z49-$L49,IF(ISNUMBER(Z49),"MISSING",""))</f>
        <v>-82</v>
      </c>
      <c r="AK49" s="25" t="n">
        <f aca="false">IF(AND(ISNUMBER(SPH_PREOP),ISNUMBER(SE_LAST_)),SPH_PREOP+CYL_PREOP/2,"")</f>
        <v>0</v>
      </c>
      <c r="AL49" s="25" t="e">
        <f aca="false">IF(ISNUMBER(SE_12),SE_12,IF(ISNUMBER(SE_6),SE_6,""))</f>
        <v>#REF!</v>
      </c>
      <c r="AM49" s="29" t="n">
        <f aca="false">IF(AND(ISNUMBER(SE_LAST_),ISNUMBER(REF_TARGET)),SE_LAST_-REF_TARGET,"")</f>
        <v>0</v>
      </c>
      <c r="AN49" s="30" t="n">
        <f aca="false">IF(ISNUMBER(L49),IF(ISNUMBER(Z49),Z49-L49,IF(ISNUMBER(#REF!),#REF!-L49,"")),"")</f>
        <v>-82</v>
      </c>
      <c r="AO49" s="25" t="e">
        <f aca="false">IF(ISNUMBER(M49),IF(ISNUMBER(#REF!),#REF!-M49,IF(ISNUMBER(AB49),AB49-M49,"")),"")</f>
        <v>#REF!</v>
      </c>
      <c r="AP49" s="31" t="n">
        <f aca="false">IF(ISNUMBER(LAST_SE_ERROR),REF_TARGET,"")</f>
        <v>0</v>
      </c>
      <c r="AQ49" s="31" t="n">
        <f aca="false">IF(AND(OR(ISNUMBER(X49),ISNUMBER(#REF!)),ISNUMBER(J49)),-LOG(20/J49)--LOG(20/IF(ISNUMBER(X49),X49,#REF!)),"")</f>
        <v>0.301029995663981</v>
      </c>
      <c r="AR49" s="32" t="n">
        <f aca="false">IF(ISNUMBER(V49),V49,IF(ISNUMBER(#REF!),#REF!,""))</f>
        <v>1.25</v>
      </c>
      <c r="AS49" s="32" t="n">
        <f aca="false">IF(AND(ISNUMBER(AR49),ISNUMBER(H49)),AR49-H49,"")</f>
        <v>0.5</v>
      </c>
      <c r="AT49" s="33" t="n">
        <f aca="false">IF(ISNUMBER(BCVA_12),BCVA_12,IF(ISNUMBER(BCVA_6),BCVA_6,""))</f>
        <v>20</v>
      </c>
      <c r="AU49" s="33" t="n">
        <f aca="false">IF(ISNUMBER(AT49),PREOP_BCVA,"")</f>
        <v>40</v>
      </c>
      <c r="AV49" s="0" t="n">
        <v>7.71</v>
      </c>
      <c r="AW49" s="25" t="n">
        <v>7.54</v>
      </c>
      <c r="AX49" s="25" t="n">
        <v>17.1</v>
      </c>
      <c r="AY49" s="25" t="n">
        <v>-0.9</v>
      </c>
      <c r="AZ49" s="25" t="n">
        <v>0.08</v>
      </c>
      <c r="BA49" s="25" t="n">
        <v>0.24</v>
      </c>
      <c r="BB49" s="25" t="n">
        <v>2.38</v>
      </c>
      <c r="BC49" s="25" t="n">
        <v>2.92</v>
      </c>
      <c r="BD49" s="25" t="n">
        <v>541</v>
      </c>
      <c r="BE49" s="25" t="n">
        <v>542</v>
      </c>
      <c r="BF49" s="25" t="n">
        <v>618</v>
      </c>
      <c r="BG49" s="25" t="n">
        <v>576</v>
      </c>
      <c r="BH49" s="25" t="n">
        <v>604</v>
      </c>
      <c r="BI49" s="25" t="n">
        <v>550</v>
      </c>
      <c r="BJ49" s="25" t="n">
        <v>527</v>
      </c>
      <c r="BK49" s="25" t="n">
        <v>-1.73</v>
      </c>
      <c r="BL49" s="25" t="n">
        <v>0.58</v>
      </c>
      <c r="BM49" s="25" t="n">
        <v>7.65</v>
      </c>
      <c r="BN49" s="25" t="n">
        <v>7.6</v>
      </c>
      <c r="BO49" s="25" t="n">
        <v>7.63</v>
      </c>
      <c r="BP49" s="25" t="n">
        <v>7.65</v>
      </c>
      <c r="BQ49" s="25" t="n">
        <v>7.81</v>
      </c>
      <c r="BR49" s="25" t="n">
        <v>7.9</v>
      </c>
      <c r="BS49" s="25" t="n">
        <v>0</v>
      </c>
      <c r="BT49" s="25" t="n">
        <v>0.6</v>
      </c>
      <c r="BU49" s="25" t="n">
        <v>6.94</v>
      </c>
      <c r="BV49" s="25" t="n">
        <v>6.58</v>
      </c>
      <c r="BW49" s="25" t="n">
        <v>6.55</v>
      </c>
      <c r="BX49" s="25" t="n">
        <v>6.68</v>
      </c>
      <c r="BY49" s="25" t="n">
        <v>6.82</v>
      </c>
      <c r="BZ49" s="25" t="n">
        <v>0</v>
      </c>
      <c r="CA49" s="25" t="n">
        <v>0</v>
      </c>
      <c r="CB49" s="38" t="n">
        <v>0.6</v>
      </c>
      <c r="CC49" s="34" t="n">
        <v>43.8</v>
      </c>
      <c r="CD49" s="34" t="n">
        <v>44.7</v>
      </c>
      <c r="CE49" s="34" t="n">
        <v>44.3</v>
      </c>
      <c r="CF49" s="34" t="n">
        <v>17.1</v>
      </c>
      <c r="CG49" s="34" t="n">
        <v>0.9</v>
      </c>
      <c r="CH49" s="34" t="n">
        <v>-5.7</v>
      </c>
      <c r="CI49" s="34" t="n">
        <v>-6.2</v>
      </c>
      <c r="CJ49" s="34" t="n">
        <v>-5.9</v>
      </c>
      <c r="CK49" s="34" t="n">
        <v>172.3</v>
      </c>
      <c r="CL49" s="34" t="n">
        <v>0.4</v>
      </c>
      <c r="CM49" s="34" t="n">
        <v>3.9</v>
      </c>
      <c r="CN49" s="34" t="n">
        <v>11.1</v>
      </c>
      <c r="CO49" s="34" t="n">
        <v>23.4</v>
      </c>
      <c r="CP49" s="34" t="n">
        <v>55.5</v>
      </c>
      <c r="CQ49" s="35" t="n">
        <v>13</v>
      </c>
    </row>
    <row collapsed="false" customFormat="false" customHeight="true" hidden="false" ht="26.25" outlineLevel="0" r="50">
      <c r="A50" s="23" t="n">
        <v>41255</v>
      </c>
      <c r="B50" s="25" t="n">
        <v>-0.5</v>
      </c>
      <c r="C50" s="26" t="n">
        <v>-0.55</v>
      </c>
      <c r="D50" s="56" t="s">
        <v>89</v>
      </c>
      <c r="E50" s="57" t="n">
        <v>13.5</v>
      </c>
      <c r="F50" s="28" t="n">
        <v>41250</v>
      </c>
      <c r="G50" s="27" t="n">
        <v>-4.25</v>
      </c>
      <c r="H50" s="27" t="n">
        <v>1.25</v>
      </c>
      <c r="I50" s="26" t="n">
        <v>133</v>
      </c>
      <c r="J50" s="26" t="n">
        <v>30</v>
      </c>
      <c r="K50" s="26" t="n">
        <v>13</v>
      </c>
      <c r="L50" s="26" t="n">
        <v>542</v>
      </c>
      <c r="M50" s="26" t="n">
        <v>25.33</v>
      </c>
      <c r="N50" s="26" t="n">
        <v>12.2</v>
      </c>
      <c r="O50" s="26" t="n">
        <v>5.03</v>
      </c>
      <c r="P50" s="26" t="n">
        <v>3.64</v>
      </c>
      <c r="Q50" s="26" t="n">
        <v>44.47</v>
      </c>
      <c r="R50" s="26" t="n">
        <v>7</v>
      </c>
      <c r="S50" s="26" t="n">
        <v>45.98</v>
      </c>
      <c r="T50" s="26" t="n">
        <v>97</v>
      </c>
      <c r="U50" s="27" t="n">
        <v>-1</v>
      </c>
      <c r="V50" s="27" t="n">
        <v>0.5</v>
      </c>
      <c r="W50" s="25" t="n">
        <v>142</v>
      </c>
      <c r="X50" s="25" t="n">
        <v>30</v>
      </c>
      <c r="Y50" s="25" t="n">
        <v>15</v>
      </c>
      <c r="Z50" s="25" t="n">
        <v>487</v>
      </c>
      <c r="AA50" s="25" t="n">
        <v>1610</v>
      </c>
      <c r="AB50" s="25" t="n">
        <v>25.34</v>
      </c>
      <c r="AC50" s="25" t="n">
        <v>4.51</v>
      </c>
      <c r="AD50" s="25" t="n">
        <v>45.18</v>
      </c>
      <c r="AE50" s="25" t="n">
        <v>68</v>
      </c>
      <c r="AF50" s="25" t="n">
        <v>45.67</v>
      </c>
      <c r="AG50" s="25" t="n">
        <v>157</v>
      </c>
      <c r="AH50" s="25" t="n">
        <f aca="false">IF(ISNUMBER(U50),U50+0.5*V50,"")</f>
        <v>-0.75</v>
      </c>
      <c r="AI50" s="25" t="n">
        <f aca="false">IF(ISNUMBER(AH50),IF(ISNUMBER($C50),AH50-$C50,"MISSING"),"")</f>
        <v>-0.2</v>
      </c>
      <c r="AJ50" s="25" t="n">
        <f aca="false">IF(AND(ISNUMBER(Z50),ISNUMBER($L50)),Z50-$L50,IF(ISNUMBER(Z50),"MISSING",""))</f>
        <v>-55</v>
      </c>
      <c r="AK50" s="25" t="n">
        <f aca="false">IF(AND(ISNUMBER(SPH_PREOP),ISNUMBER(SE_LAST_)),SPH_PREOP+CYL_PREOP/2,"")</f>
        <v>-3.625</v>
      </c>
      <c r="AL50" s="25" t="n">
        <f aca="false">IF(ISNUMBER(SE_12),SE_12,IF(ISNUMBER(SE_6),SE_6,""))</f>
        <v>-0.75</v>
      </c>
      <c r="AM50" s="29" t="n">
        <f aca="false">IF(AND(ISNUMBER(SE_LAST_),ISNUMBER(REF_TARGET)),SE_LAST_-REF_TARGET,"")</f>
        <v>-0.2</v>
      </c>
      <c r="AN50" s="30" t="n">
        <f aca="false">IF(ISNUMBER(L50),IF(ISNUMBER(Z50),Z50-L50,IF(ISNUMBER(#REF!),#REF!-L50,"")),"")</f>
        <v>-55</v>
      </c>
      <c r="AO50" s="25" t="e">
        <f aca="false">IF(ISNUMBER(M50),IF(ISNUMBER(#REF!),#REF!-M50,IF(ISNUMBER(AB50),AB50-M50,"")),"")</f>
        <v>#REF!</v>
      </c>
      <c r="AP50" s="31" t="n">
        <f aca="false">IF(ISNUMBER(LAST_SE_ERROR),REF_TARGET,"")</f>
        <v>-0.55</v>
      </c>
      <c r="AQ50" s="31" t="n">
        <f aca="false">IF(AND(OR(ISNUMBER(X50),ISNUMBER(#REF!)),ISNUMBER(J50)),-LOG(20/J50)--LOG(20/IF(ISNUMBER(X50),X50,#REF!)),"")</f>
        <v>0</v>
      </c>
      <c r="AR50" s="32" t="n">
        <f aca="false">IF(ISNUMBER(V50),V50,IF(ISNUMBER(#REF!),#REF!,""))</f>
        <v>0.5</v>
      </c>
      <c r="AS50" s="32" t="n">
        <f aca="false">IF(AND(ISNUMBER(AR50),ISNUMBER(H50)),AR50-H50,"")</f>
        <v>-0.75</v>
      </c>
      <c r="AT50" s="33" t="n">
        <f aca="false">IF(ISNUMBER(BCVA_12),BCVA_12,IF(ISNUMBER(BCVA_6),BCVA_6,""))</f>
        <v>30</v>
      </c>
      <c r="AU50" s="33" t="n">
        <f aca="false">IF(ISNUMBER(AT50),PREOP_BCVA,"")</f>
        <v>30</v>
      </c>
      <c r="AV50" s="0" t="n">
        <v>7.65</v>
      </c>
      <c r="AW50" s="25" t="n">
        <v>7.51</v>
      </c>
      <c r="AX50" s="25" t="n">
        <v>5.2</v>
      </c>
      <c r="AY50" s="25" t="n">
        <v>-0.9</v>
      </c>
      <c r="AZ50" s="25" t="n">
        <v>0.03</v>
      </c>
      <c r="BA50" s="25" t="n">
        <v>0.55</v>
      </c>
      <c r="BB50" s="25" t="n">
        <v>2.91</v>
      </c>
      <c r="BC50" s="25" t="n">
        <v>3.47</v>
      </c>
      <c r="BD50" s="25" t="n">
        <v>557</v>
      </c>
      <c r="BE50" s="25" t="n">
        <v>566</v>
      </c>
      <c r="BF50" s="25" t="n">
        <v>602</v>
      </c>
      <c r="BG50" s="25" t="n">
        <v>594</v>
      </c>
      <c r="BH50" s="25" t="n">
        <v>580</v>
      </c>
      <c r="BI50" s="25" t="n">
        <v>685</v>
      </c>
      <c r="BJ50" s="25" t="n">
        <v>530</v>
      </c>
      <c r="BK50" s="25" t="n">
        <v>-1.05</v>
      </c>
      <c r="BL50" s="25" t="n">
        <v>-0.7</v>
      </c>
      <c r="BM50" s="25" t="n">
        <v>7.61</v>
      </c>
      <c r="BN50" s="25" t="n">
        <v>7.52</v>
      </c>
      <c r="BO50" s="25" t="n">
        <v>7.51</v>
      </c>
      <c r="BP50" s="25" t="n">
        <v>7.72</v>
      </c>
      <c r="BQ50" s="25" t="n">
        <v>8.25</v>
      </c>
      <c r="BR50" s="25" t="n">
        <v>8.78</v>
      </c>
      <c r="BS50" s="25" t="n">
        <v>0</v>
      </c>
      <c r="BT50" s="25" t="n">
        <v>1.6</v>
      </c>
      <c r="BU50" s="25" t="n">
        <v>6.18</v>
      </c>
      <c r="BV50" s="25" t="n">
        <v>6.49</v>
      </c>
      <c r="BW50" s="25" t="n">
        <v>6.79</v>
      </c>
      <c r="BX50" s="25" t="n">
        <v>6.94</v>
      </c>
      <c r="BY50" s="25" t="n">
        <v>7.17</v>
      </c>
      <c r="BZ50" s="25" t="n">
        <v>7.6</v>
      </c>
      <c r="CA50" s="25" t="n">
        <v>0</v>
      </c>
      <c r="CB50" s="38" t="n">
        <v>1.6</v>
      </c>
      <c r="CC50" s="34" t="n">
        <v>44.1</v>
      </c>
      <c r="CD50" s="34" t="n">
        <v>45</v>
      </c>
      <c r="CE50" s="34" t="n">
        <v>44.5</v>
      </c>
      <c r="CF50" s="34" t="n">
        <v>5.2</v>
      </c>
      <c r="CG50" s="34" t="n">
        <v>0.9</v>
      </c>
      <c r="CH50" s="34" t="n">
        <v>-6.1</v>
      </c>
      <c r="CI50" s="34" t="n">
        <v>-6.5</v>
      </c>
      <c r="CJ50" s="34" t="n">
        <v>-6.3</v>
      </c>
      <c r="CK50" s="34" t="n">
        <v>48.8</v>
      </c>
      <c r="CL50" s="34" t="n">
        <v>0.4</v>
      </c>
      <c r="CM50" s="34" t="n">
        <v>4</v>
      </c>
      <c r="CN50" s="34" t="n">
        <v>11.8</v>
      </c>
      <c r="CO50" s="34" t="n">
        <v>24.6</v>
      </c>
      <c r="CP50" s="34" t="n">
        <v>56.1</v>
      </c>
      <c r="CQ50" s="35" t="n">
        <v>12</v>
      </c>
    </row>
    <row collapsed="false" customFormat="false" customHeight="true" hidden="false" ht="26.25" outlineLevel="0" r="51">
      <c r="A51" s="23" t="n">
        <v>41262</v>
      </c>
      <c r="B51" s="24" t="n">
        <v>-0.5</v>
      </c>
      <c r="C51" s="24" t="n">
        <v>-0.57</v>
      </c>
      <c r="D51" s="24" t="s">
        <v>89</v>
      </c>
      <c r="E51" s="27" t="n">
        <v>24.25</v>
      </c>
      <c r="F51" s="28" t="n">
        <v>41207</v>
      </c>
      <c r="G51" s="27" t="n">
        <v>3.25</v>
      </c>
      <c r="H51" s="27" t="n">
        <v>1.25</v>
      </c>
      <c r="I51" s="26" t="n">
        <v>25</v>
      </c>
      <c r="J51" s="26" t="n">
        <v>25</v>
      </c>
      <c r="K51" s="26" t="n">
        <v>13</v>
      </c>
      <c r="L51" s="26" t="n">
        <v>649</v>
      </c>
      <c r="M51" s="26" t="n">
        <v>22.64</v>
      </c>
      <c r="N51" s="26" t="n">
        <v>11.9</v>
      </c>
      <c r="O51" s="26" t="n">
        <v>4.74</v>
      </c>
      <c r="P51" s="26" t="n">
        <v>2.2</v>
      </c>
      <c r="Q51" s="26" t="n">
        <v>43.6</v>
      </c>
      <c r="R51" s="26" t="n">
        <v>35</v>
      </c>
      <c r="S51" s="26" t="n">
        <v>44.29</v>
      </c>
      <c r="T51" s="26" t="n">
        <v>125</v>
      </c>
      <c r="U51" s="27" t="n">
        <v>0.75</v>
      </c>
      <c r="V51" s="27" t="n">
        <v>0.25</v>
      </c>
      <c r="W51" s="25" t="n">
        <v>140</v>
      </c>
      <c r="X51" s="25" t="n">
        <v>25</v>
      </c>
      <c r="Y51" s="25" t="n">
        <v>14</v>
      </c>
      <c r="Z51" s="25" t="n">
        <v>525</v>
      </c>
      <c r="AA51" s="25" t="n">
        <v>2114</v>
      </c>
      <c r="AB51" s="25" t="n">
        <v>22.69</v>
      </c>
      <c r="AC51" s="25" t="n">
        <v>3.96</v>
      </c>
      <c r="AD51" s="25" t="n">
        <v>44.05</v>
      </c>
      <c r="AE51" s="25" t="n">
        <v>25</v>
      </c>
      <c r="AF51" s="25" t="n">
        <v>44.64</v>
      </c>
      <c r="AG51" s="25" t="n">
        <v>115</v>
      </c>
      <c r="AH51" s="25" t="n">
        <f aca="false">IF(ISNUMBER(U51),U51+0.5*V51,"")</f>
        <v>0.875</v>
      </c>
      <c r="AI51" s="25" t="n">
        <f aca="false">IF(ISNUMBER(AH51),IF(ISNUMBER($C51),AH51-$C51,"MISSING"),"")</f>
        <v>1.445</v>
      </c>
      <c r="AJ51" s="25" t="n">
        <f aca="false">IF(AND(ISNUMBER(Z51),ISNUMBER($L51)),Z51-$L51,IF(ISNUMBER(Z51),"MISSING",""))</f>
        <v>-124</v>
      </c>
      <c r="AK51" s="25" t="n">
        <f aca="false">IF(AND(ISNUMBER(SPH_PREOP),ISNUMBER(SE_LAST_)),SPH_PREOP+CYL_PREOP/2,"")</f>
        <v>3.875</v>
      </c>
      <c r="AL51" s="25" t="n">
        <f aca="false">IF(ISNUMBER(SE_12),SE_12,IF(ISNUMBER(SE_6),SE_6,""))</f>
        <v>0.875</v>
      </c>
      <c r="AM51" s="29" t="n">
        <f aca="false">IF(AND(ISNUMBER(SE_LAST_),ISNUMBER(REF_TARGET)),SE_LAST_-REF_TARGET,"")</f>
        <v>1.445</v>
      </c>
      <c r="AN51" s="30" t="n">
        <f aca="false">IF(ISNUMBER(L51),IF(ISNUMBER(Z51),Z51-L51,IF(ISNUMBER(#REF!),#REF!-L51,"")),"")</f>
        <v>-124</v>
      </c>
      <c r="AO51" s="25" t="e">
        <f aca="false">IF(ISNUMBER(M51),IF(ISNUMBER(#REF!),#REF!-M51,IF(ISNUMBER(AB51),AB51-M51,"")),"")</f>
        <v>#REF!</v>
      </c>
      <c r="AP51" s="31" t="n">
        <f aca="false">IF(ISNUMBER(LAST_SE_ERROR),REF_TARGET,"")</f>
        <v>-0.57</v>
      </c>
      <c r="AQ51" s="31" t="n">
        <f aca="false">IF(AND(OR(ISNUMBER(X51),ISNUMBER(#REF!)),ISNUMBER(J51)),-LOG(20/J51)--LOG(20/IF(ISNUMBER(X51),X51,#REF!)),"")</f>
        <v>0</v>
      </c>
      <c r="AR51" s="32" t="n">
        <f aca="false">IF(ISNUMBER(V51),V51,IF(ISNUMBER(#REF!),#REF!,""))</f>
        <v>0.25</v>
      </c>
      <c r="AS51" s="32" t="n">
        <f aca="false">IF(AND(ISNUMBER(AR51),ISNUMBER(H51)),AR51-H51,"")</f>
        <v>-1</v>
      </c>
      <c r="AT51" s="33" t="n">
        <f aca="false">IF(ISNUMBER(BCVA_12),BCVA_12,IF(ISNUMBER(BCVA_6),BCVA_6,""))</f>
        <v>25</v>
      </c>
      <c r="AU51" s="33" t="n">
        <f aca="false">IF(ISNUMBER(AT51),PREOP_BCVA,"")</f>
        <v>25</v>
      </c>
      <c r="AV51" s="0" t="n">
        <v>7.93</v>
      </c>
      <c r="AW51" s="25" t="n">
        <v>7.7</v>
      </c>
      <c r="AX51" s="25" t="n">
        <v>37.3</v>
      </c>
      <c r="AY51" s="25" t="n">
        <v>-1.3</v>
      </c>
      <c r="AZ51" s="25" t="n">
        <v>-0.18</v>
      </c>
      <c r="BA51" s="25" t="n">
        <v>0.44</v>
      </c>
      <c r="BB51" s="25" t="n">
        <v>2.39</v>
      </c>
      <c r="BC51" s="25" t="n">
        <v>3.07</v>
      </c>
      <c r="BD51" s="25" t="n">
        <v>682</v>
      </c>
      <c r="BE51" s="25" t="n">
        <v>687</v>
      </c>
      <c r="BF51" s="25" t="n">
        <v>723</v>
      </c>
      <c r="BG51" s="25" t="n">
        <v>682</v>
      </c>
      <c r="BH51" s="25" t="n">
        <v>671</v>
      </c>
      <c r="BI51" s="25" t="n">
        <v>700</v>
      </c>
      <c r="BJ51" s="25" t="n">
        <v>666</v>
      </c>
      <c r="BK51" s="25" t="n">
        <v>-2.13</v>
      </c>
      <c r="BL51" s="25" t="n">
        <v>-1.13</v>
      </c>
      <c r="BM51" s="25" t="n">
        <v>7.85</v>
      </c>
      <c r="BN51" s="25" t="n">
        <v>7.74</v>
      </c>
      <c r="BO51" s="25" t="n">
        <v>7.66</v>
      </c>
      <c r="BP51" s="25" t="n">
        <v>7.82</v>
      </c>
      <c r="BQ51" s="25" t="n">
        <v>8.2</v>
      </c>
      <c r="BR51" s="25" t="n">
        <v>8.71</v>
      </c>
      <c r="BS51" s="25" t="n">
        <v>0</v>
      </c>
      <c r="BT51" s="25" t="n">
        <v>0.4</v>
      </c>
      <c r="BU51" s="25" t="n">
        <v>7.46</v>
      </c>
      <c r="BV51" s="25" t="n">
        <v>6.9</v>
      </c>
      <c r="BW51" s="25" t="n">
        <v>6.59</v>
      </c>
      <c r="BX51" s="25" t="n">
        <v>6.73</v>
      </c>
      <c r="BY51" s="25" t="n">
        <v>7.08</v>
      </c>
      <c r="BZ51" s="25" t="n">
        <v>7.33</v>
      </c>
      <c r="CA51" s="25" t="n">
        <v>0</v>
      </c>
      <c r="CB51" s="38" t="n">
        <v>0.4</v>
      </c>
      <c r="CC51" s="34" t="n">
        <v>42.6</v>
      </c>
      <c r="CD51" s="34" t="n">
        <v>43.8</v>
      </c>
      <c r="CE51" s="34" t="n">
        <v>43.2</v>
      </c>
      <c r="CF51" s="34" t="n">
        <v>37.3</v>
      </c>
      <c r="CG51" s="34" t="n">
        <v>1.3</v>
      </c>
      <c r="CH51" s="34" t="n">
        <v>-5.3</v>
      </c>
      <c r="CI51" s="34" t="n">
        <v>-5.8</v>
      </c>
      <c r="CJ51" s="34" t="n">
        <v>-5.5</v>
      </c>
      <c r="CK51" s="34" t="n">
        <v>50.1</v>
      </c>
      <c r="CL51" s="34" t="n">
        <v>0.5</v>
      </c>
      <c r="CM51" s="34" t="n">
        <v>4.8</v>
      </c>
      <c r="CN51" s="34" t="n">
        <v>13.7</v>
      </c>
      <c r="CO51" s="34" t="n">
        <v>28.4</v>
      </c>
      <c r="CP51" s="34" t="n">
        <v>66.1</v>
      </c>
      <c r="CQ51" s="35" t="n">
        <v>29</v>
      </c>
    </row>
    <row collapsed="false" customFormat="false" customHeight="true" hidden="false" ht="26.25" outlineLevel="0" r="52">
      <c r="A52" s="23" t="n">
        <v>41395</v>
      </c>
      <c r="B52" s="25" t="n">
        <v>-0.75</v>
      </c>
      <c r="C52" s="26" t="n">
        <v>-0.82</v>
      </c>
      <c r="D52" s="26" t="s">
        <v>89</v>
      </c>
      <c r="E52" s="27" t="n">
        <v>23.5</v>
      </c>
      <c r="F52" s="28" t="n">
        <v>41352</v>
      </c>
      <c r="G52" s="27" t="n">
        <v>3.25</v>
      </c>
      <c r="H52" s="27" t="n">
        <v>0.5</v>
      </c>
      <c r="I52" s="26" t="n">
        <v>23</v>
      </c>
      <c r="J52" s="26" t="n">
        <v>40</v>
      </c>
      <c r="K52" s="26" t="n">
        <v>10</v>
      </c>
      <c r="L52" s="26" t="n">
        <v>659</v>
      </c>
      <c r="M52" s="26" t="n">
        <v>22.64</v>
      </c>
      <c r="N52" s="26" t="n">
        <v>11.8</v>
      </c>
      <c r="O52" s="26" t="n">
        <v>5.08</v>
      </c>
      <c r="P52" s="26" t="n">
        <v>2.62</v>
      </c>
      <c r="Q52" s="26" t="n">
        <v>43.83</v>
      </c>
      <c r="R52" s="26" t="n">
        <v>162</v>
      </c>
      <c r="S52" s="26" t="n">
        <v>45.24</v>
      </c>
      <c r="T52" s="26" t="n">
        <v>72</v>
      </c>
      <c r="U52" s="27" t="n">
        <v>-1.25</v>
      </c>
      <c r="V52" s="27" t="n">
        <v>1</v>
      </c>
      <c r="W52" s="25" t="n">
        <v>30</v>
      </c>
      <c r="X52" s="25" t="n">
        <v>40</v>
      </c>
      <c r="Y52" s="25" t="n">
        <v>13</v>
      </c>
      <c r="Z52" s="25" t="n">
        <v>531</v>
      </c>
      <c r="AA52" s="25" t="n">
        <v>2278</v>
      </c>
      <c r="AB52" s="25" t="n">
        <v>22.7</v>
      </c>
      <c r="AD52" s="25" t="n">
        <v>42.19</v>
      </c>
      <c r="AE52" s="25" t="n">
        <v>136</v>
      </c>
      <c r="AF52" s="25" t="n">
        <v>43.27</v>
      </c>
      <c r="AG52" s="25" t="n">
        <v>46</v>
      </c>
      <c r="AH52" s="25" t="n">
        <f aca="false">IF(ISNUMBER(U52),U52+0.5*V52,"")</f>
        <v>-0.75</v>
      </c>
      <c r="AI52" s="25" t="n">
        <f aca="false">IF(ISNUMBER(AH52),IF(ISNUMBER($C52),AH52-$C52,"MISSING"),"")</f>
        <v>0.0700000000000001</v>
      </c>
      <c r="AJ52" s="25" t="n">
        <f aca="false">IF(AND(ISNUMBER(Z52),ISNUMBER($L52)),Z52-$L52,IF(ISNUMBER(Z52),"MISSING",""))</f>
        <v>-128</v>
      </c>
      <c r="AK52" s="25" t="n">
        <f aca="false">IF(AND(ISNUMBER(SPH_PREOP),ISNUMBER(SE_LAST_)),SPH_PREOP+CYL_PREOP/2,"")</f>
        <v>3.5</v>
      </c>
      <c r="AL52" s="25" t="n">
        <f aca="false">IF(ISNUMBER(SE_12),SE_12,IF(ISNUMBER(SE_6),SE_6,""))</f>
        <v>-0.75</v>
      </c>
      <c r="AM52" s="29" t="n">
        <f aca="false">IF(AND(ISNUMBER(SE_LAST_),ISNUMBER(REF_TARGET)),SE_LAST_-REF_TARGET,"")</f>
        <v>0.0700000000000001</v>
      </c>
      <c r="AN52" s="30" t="n">
        <f aca="false">IF(ISNUMBER(L52),IF(ISNUMBER(Z52),Z52-L52,IF(ISNUMBER(#REF!),#REF!-L52,"")),"")</f>
        <v>-128</v>
      </c>
      <c r="AO52" s="25" t="e">
        <f aca="false">IF(ISNUMBER(M52),IF(ISNUMBER(#REF!),#REF!-M52,IF(ISNUMBER(AB52),AB52-M52,"")),"")</f>
        <v>#REF!</v>
      </c>
      <c r="AP52" s="31" t="n">
        <f aca="false">IF(ISNUMBER(LAST_SE_ERROR),REF_TARGET,"")</f>
        <v>-0.82</v>
      </c>
      <c r="AQ52" s="31" t="n">
        <f aca="false">IF(AND(OR(ISNUMBER(X52),ISNUMBER(#REF!)),ISNUMBER(J52)),-LOG(20/J52)--LOG(20/IF(ISNUMBER(X52),X52,#REF!)),"")</f>
        <v>0</v>
      </c>
      <c r="AR52" s="32" t="n">
        <f aca="false">IF(ISNUMBER(V52),V52,IF(ISNUMBER(#REF!),#REF!,""))</f>
        <v>1</v>
      </c>
      <c r="AS52" s="32" t="n">
        <f aca="false">IF(AND(ISNUMBER(AR52),ISNUMBER(H52)),AR52-H52,"")</f>
        <v>0.5</v>
      </c>
      <c r="AT52" s="33" t="n">
        <f aca="false">IF(ISNUMBER(BCVA_12),BCVA_12,IF(ISNUMBER(BCVA_6),BCVA_6,""))</f>
        <v>40</v>
      </c>
      <c r="AU52" s="33" t="n">
        <f aca="false">IF(ISNUMBER(AT52),PREOP_BCVA,"")</f>
        <v>40</v>
      </c>
    </row>
    <row collapsed="false" customFormat="false" customHeight="true" hidden="false" ht="26.25" outlineLevel="0" r="53">
      <c r="A53" s="23" t="n">
        <v>41227</v>
      </c>
      <c r="B53" s="25" t="n">
        <v>-0.5</v>
      </c>
      <c r="C53" s="26" t="n">
        <v>-0.65</v>
      </c>
      <c r="D53" s="26" t="s">
        <v>89</v>
      </c>
      <c r="E53" s="27" t="n">
        <v>19.25</v>
      </c>
      <c r="F53" s="28" t="n">
        <v>41207</v>
      </c>
      <c r="G53" s="27" t="n">
        <v>-3.25</v>
      </c>
      <c r="H53" s="27" t="n">
        <v>2</v>
      </c>
      <c r="I53" s="26" t="n">
        <v>165</v>
      </c>
      <c r="J53" s="26" t="n">
        <v>25</v>
      </c>
      <c r="K53" s="26" t="n">
        <v>14</v>
      </c>
      <c r="L53" s="26" t="n">
        <v>610</v>
      </c>
      <c r="M53" s="26" t="n">
        <v>24.04</v>
      </c>
      <c r="N53" s="26" t="n">
        <v>12.5</v>
      </c>
      <c r="O53" s="26" t="n">
        <v>4.74</v>
      </c>
      <c r="P53" s="26" t="n">
        <v>3.43</v>
      </c>
      <c r="Q53" s="26" t="n">
        <v>42.99</v>
      </c>
      <c r="R53" s="26" t="n">
        <v>123</v>
      </c>
      <c r="S53" s="26" t="n">
        <v>44.76</v>
      </c>
      <c r="T53" s="26" t="n">
        <v>33</v>
      </c>
      <c r="U53" s="27" t="n">
        <v>-2.25</v>
      </c>
      <c r="V53" s="27" t="n">
        <v>3.5</v>
      </c>
      <c r="W53" s="25" t="n">
        <v>100</v>
      </c>
      <c r="X53" s="25" t="n">
        <v>20</v>
      </c>
      <c r="Y53" s="25" t="n">
        <v>16</v>
      </c>
      <c r="Z53" s="25" t="n">
        <v>567</v>
      </c>
      <c r="AA53" s="25" t="n">
        <v>611</v>
      </c>
      <c r="AB53" s="25" t="s">
        <v>90</v>
      </c>
      <c r="AC53" s="25" t="s">
        <v>90</v>
      </c>
      <c r="AD53" s="25" t="s">
        <v>90</v>
      </c>
      <c r="AE53" s="25" t="s">
        <v>90</v>
      </c>
      <c r="AF53" s="25" t="s">
        <v>90</v>
      </c>
      <c r="AG53" s="25" t="s">
        <v>90</v>
      </c>
      <c r="AH53" s="25" t="n">
        <f aca="false">IF(ISNUMBER(U53),U53+0.5*V53,"")</f>
        <v>-0.5</v>
      </c>
      <c r="AI53" s="25" t="n">
        <f aca="false">IF(ISNUMBER(AH53),IF(ISNUMBER($C53),AH53-$C53,"MISSING"),"")</f>
        <v>0.15</v>
      </c>
      <c r="AJ53" s="25" t="n">
        <f aca="false">IF(AND(ISNUMBER(Z53),ISNUMBER($L53)),Z53-$L53,IF(ISNUMBER(Z53),"MISSING",""))</f>
        <v>-43</v>
      </c>
      <c r="AK53" s="25" t="n">
        <f aca="false">IF(AND(ISNUMBER(SPH_PREOP),ISNUMBER(SE_LAST_)),SPH_PREOP+CYL_PREOP/2,"")</f>
        <v>-2.25</v>
      </c>
      <c r="AL53" s="25" t="n">
        <f aca="false">IF(ISNUMBER(SE_12),SE_12,IF(ISNUMBER(SE_6),SE_6,""))</f>
        <v>-0.5</v>
      </c>
      <c r="AM53" s="29" t="n">
        <f aca="false">IF(AND(ISNUMBER(SE_LAST_),ISNUMBER(REF_TARGET)),SE_LAST_-REF_TARGET,"")</f>
        <v>0.15</v>
      </c>
      <c r="AN53" s="30" t="n">
        <f aca="false">IF(ISNUMBER(L53),IF(ISNUMBER(Z53),Z53-L53,IF(ISNUMBER(#REF!),#REF!-L53,"")),"")</f>
        <v>-43</v>
      </c>
      <c r="AO53" s="25" t="e">
        <f aca="false">IF(ISNUMBER(M53),IF(ISNUMBER(#REF!),#REF!-M53,IF(ISNUMBER(AB53),AB53-M53,"")),"")</f>
        <v>#REF!</v>
      </c>
      <c r="AP53" s="31" t="n">
        <f aca="false">IF(ISNUMBER(LAST_SE_ERROR),REF_TARGET,"")</f>
        <v>-0.65</v>
      </c>
      <c r="AQ53" s="31" t="n">
        <f aca="false">IF(AND(OR(ISNUMBER(X53),ISNUMBER(#REF!)),ISNUMBER(J53)),-LOG(20/J53)--LOG(20/IF(ISNUMBER(X53),X53,#REF!)),"")</f>
        <v>0.0969100130080564</v>
      </c>
      <c r="AR53" s="32" t="n">
        <f aca="false">IF(ISNUMBER(V53),V53,IF(ISNUMBER(#REF!),#REF!,""))</f>
        <v>3.5</v>
      </c>
      <c r="AS53" s="32" t="n">
        <f aca="false">IF(AND(ISNUMBER(AR53),ISNUMBER(H53)),AR53-H53,"")</f>
        <v>1.5</v>
      </c>
      <c r="AT53" s="33" t="n">
        <f aca="false">IF(ISNUMBER(BCVA_12),BCVA_12,IF(ISNUMBER(BCVA_6),BCVA_6,""))</f>
        <v>20</v>
      </c>
      <c r="AU53" s="33" t="n">
        <f aca="false">IF(ISNUMBER(AT53),PREOP_BCVA,"")</f>
        <v>25</v>
      </c>
      <c r="AV53" s="0" t="n">
        <v>7.81</v>
      </c>
      <c r="AW53" s="25" t="n">
        <v>7.7</v>
      </c>
      <c r="AX53" s="25" t="n">
        <v>35.9</v>
      </c>
      <c r="AY53" s="25" t="n">
        <v>-0.6</v>
      </c>
      <c r="AZ53" s="25" t="n">
        <v>0.24</v>
      </c>
      <c r="BA53" s="25" t="n">
        <v>0.5</v>
      </c>
      <c r="BB53" s="25" t="n">
        <v>2.85</v>
      </c>
      <c r="BC53" s="25" t="n">
        <v>3.49</v>
      </c>
      <c r="BD53" s="25" t="n">
        <v>637</v>
      </c>
      <c r="BE53" s="25" t="n">
        <v>643</v>
      </c>
      <c r="BF53" s="25" t="n">
        <v>637</v>
      </c>
      <c r="BG53" s="25" t="n">
        <v>696</v>
      </c>
      <c r="BH53" s="25" t="n">
        <v>643</v>
      </c>
      <c r="BI53" s="25" t="n">
        <v>676</v>
      </c>
      <c r="BJ53" s="25" t="n">
        <v>579</v>
      </c>
      <c r="BK53" s="25" t="n">
        <v>-0.22</v>
      </c>
      <c r="BL53" s="25" t="n">
        <v>1.39</v>
      </c>
      <c r="BM53" s="25" t="n">
        <v>7.76</v>
      </c>
      <c r="BN53" s="25" t="n">
        <v>7.75</v>
      </c>
      <c r="BO53" s="25" t="n">
        <v>7.75</v>
      </c>
      <c r="BP53" s="25" t="n">
        <v>7.9</v>
      </c>
      <c r="BQ53" s="25" t="n">
        <v>8.29</v>
      </c>
      <c r="BR53" s="25" t="n">
        <v>8.82</v>
      </c>
      <c r="BS53" s="25" t="n">
        <v>9.05</v>
      </c>
      <c r="BT53" s="25" t="n">
        <v>1</v>
      </c>
      <c r="BU53" s="25" t="n">
        <v>6.9</v>
      </c>
      <c r="BV53" s="25" t="n">
        <v>7.13</v>
      </c>
      <c r="BW53" s="25" t="n">
        <v>7.32</v>
      </c>
      <c r="BX53" s="25" t="n">
        <v>7.23</v>
      </c>
      <c r="BY53" s="25" t="n">
        <v>7.16</v>
      </c>
      <c r="BZ53" s="25" t="n">
        <v>7.21</v>
      </c>
      <c r="CA53" s="25" t="n">
        <v>0</v>
      </c>
      <c r="CB53" s="38" t="n">
        <v>1</v>
      </c>
      <c r="CC53" s="34" t="n">
        <v>43.2</v>
      </c>
      <c r="CD53" s="34" t="n">
        <v>43.8</v>
      </c>
      <c r="CE53" s="34" t="n">
        <v>43.5</v>
      </c>
      <c r="CF53" s="34" t="n">
        <v>35.9</v>
      </c>
      <c r="CG53" s="34" t="n">
        <v>0.6</v>
      </c>
      <c r="CH53" s="34" t="n">
        <v>-5.5</v>
      </c>
      <c r="CI53" s="34" t="n">
        <v>-6.1</v>
      </c>
      <c r="CJ53" s="34" t="n">
        <v>-5.8</v>
      </c>
      <c r="CK53" s="34" t="n">
        <v>29.6</v>
      </c>
      <c r="CL53" s="34" t="n">
        <v>0.5</v>
      </c>
      <c r="CM53" s="34" t="n">
        <v>4.6</v>
      </c>
      <c r="CN53" s="34" t="n">
        <v>13</v>
      </c>
      <c r="CO53" s="34" t="n">
        <v>26.8</v>
      </c>
      <c r="CP53" s="34" t="n">
        <v>59.7</v>
      </c>
      <c r="CQ53" s="35" t="n">
        <v>12</v>
      </c>
    </row>
    <row collapsed="false" customFormat="false" customHeight="true" hidden="false" ht="26.25" outlineLevel="0" r="54">
      <c r="A54" s="23" t="n">
        <v>41318</v>
      </c>
      <c r="B54" s="25" t="n">
        <v>-0.5</v>
      </c>
      <c r="C54" s="26" t="n">
        <v>-0.53</v>
      </c>
      <c r="D54" s="56" t="s">
        <v>89</v>
      </c>
      <c r="E54" s="57" t="n">
        <v>20.75</v>
      </c>
      <c r="F54" s="28" t="n">
        <v>41253</v>
      </c>
      <c r="G54" s="27" t="n">
        <v>-3.5</v>
      </c>
      <c r="H54" s="27" t="n">
        <v>1.25</v>
      </c>
      <c r="I54" s="26" t="n">
        <v>3</v>
      </c>
      <c r="J54" s="26" t="n">
        <v>40</v>
      </c>
      <c r="K54" s="26" t="n">
        <v>15</v>
      </c>
      <c r="L54" s="26" t="n">
        <v>664</v>
      </c>
      <c r="M54" s="26" t="n">
        <v>23.46</v>
      </c>
      <c r="N54" s="26" t="n">
        <v>11.7</v>
      </c>
      <c r="O54" s="26" t="n">
        <v>5.1</v>
      </c>
      <c r="P54" s="26" t="n">
        <v>2.92</v>
      </c>
      <c r="Q54" s="26" t="n">
        <v>44</v>
      </c>
      <c r="R54" s="26" t="n">
        <v>89</v>
      </c>
      <c r="S54" s="26" t="n">
        <v>44.53</v>
      </c>
      <c r="T54" s="26" t="n">
        <v>179</v>
      </c>
      <c r="U54" s="27" t="n">
        <v>0</v>
      </c>
      <c r="V54" s="27" t="n">
        <v>0.75</v>
      </c>
      <c r="W54" s="25" t="n">
        <v>17</v>
      </c>
      <c r="X54" s="25" t="n">
        <v>25</v>
      </c>
      <c r="Y54" s="25" t="n">
        <v>15</v>
      </c>
      <c r="Z54" s="25" t="n">
        <v>498</v>
      </c>
      <c r="AA54" s="25" t="n">
        <v>1550</v>
      </c>
      <c r="AH54" s="25" t="n">
        <f aca="false">IF(ISNUMBER(U54),U54+0.5*V54,"")</f>
        <v>0.375</v>
      </c>
      <c r="AI54" s="25" t="n">
        <f aca="false">IF(ISNUMBER(AH54),IF(ISNUMBER($C54),AH54-$C54,"MISSING"),"")</f>
        <v>0.905</v>
      </c>
      <c r="AJ54" s="25" t="n">
        <f aca="false">IF(AND(ISNUMBER(Z54),ISNUMBER($L54)),Z54-$L54,IF(ISNUMBER(Z54),"MISSING",""))</f>
        <v>-166</v>
      </c>
      <c r="AK54" s="25" t="n">
        <f aca="false">IF(AND(ISNUMBER(SPH_PREOP),ISNUMBER(SE_LAST_)),SPH_PREOP+CYL_PREOP/2,"")</f>
        <v>-2.875</v>
      </c>
      <c r="AL54" s="25" t="n">
        <f aca="false">IF(ISNUMBER(SE_12),SE_12,IF(ISNUMBER(SE_6),SE_6,""))</f>
        <v>0.375</v>
      </c>
      <c r="AM54" s="29" t="n">
        <f aca="false">IF(AND(ISNUMBER(SE_LAST_),ISNUMBER(REF_TARGET)),SE_LAST_-REF_TARGET,"")</f>
        <v>0.905</v>
      </c>
      <c r="AN54" s="30" t="n">
        <f aca="false">IF(ISNUMBER(L54),IF(ISNUMBER(Z54),Z54-L54,IF(ISNUMBER(#REF!),#REF!-L54,"")),"")</f>
        <v>-166</v>
      </c>
      <c r="AO54" s="25" t="e">
        <f aca="false">IF(ISNUMBER(M54),IF(ISNUMBER(#REF!),#REF!-M54,IF(ISNUMBER(AB54),AB54-M54,"")),"")</f>
        <v>#REF!</v>
      </c>
      <c r="AP54" s="31" t="n">
        <f aca="false">IF(ISNUMBER(LAST_SE_ERROR),REF_TARGET,"")</f>
        <v>-0.53</v>
      </c>
      <c r="AQ54" s="31" t="n">
        <f aca="false">IF(AND(OR(ISNUMBER(X54),ISNUMBER(#REF!)),ISNUMBER(J54)),-LOG(20/J54)--LOG(20/IF(ISNUMBER(X54),X54,#REF!)),"")</f>
        <v>0.204119982655925</v>
      </c>
      <c r="AR54" s="32" t="n">
        <f aca="false">IF(ISNUMBER(V54),V54,IF(ISNUMBER(#REF!),#REF!,""))</f>
        <v>0.75</v>
      </c>
      <c r="AS54" s="32" t="n">
        <f aca="false">IF(AND(ISNUMBER(AR54),ISNUMBER(H54)),AR54-H54,"")</f>
        <v>-0.5</v>
      </c>
      <c r="AT54" s="33" t="n">
        <f aca="false">IF(ISNUMBER(BCVA_12),BCVA_12,IF(ISNUMBER(BCVA_6),BCVA_6,""))</f>
        <v>25</v>
      </c>
      <c r="AU54" s="33" t="n">
        <f aca="false">IF(ISNUMBER(AT54),PREOP_BCVA,"")</f>
        <v>40</v>
      </c>
    </row>
    <row collapsed="false" customFormat="false" customHeight="true" hidden="false" ht="26.25" outlineLevel="0" r="55">
      <c r="A55" s="23" t="n">
        <v>41311</v>
      </c>
      <c r="B55" s="25" t="n">
        <v>-0.5</v>
      </c>
      <c r="C55" s="26" t="n">
        <v>-0.6</v>
      </c>
      <c r="D55" s="26" t="s">
        <v>89</v>
      </c>
      <c r="E55" s="27" t="n">
        <v>24.75</v>
      </c>
      <c r="F55" s="28" t="n">
        <v>41253</v>
      </c>
      <c r="G55" s="27" t="n">
        <v>3</v>
      </c>
      <c r="H55" s="27" t="n">
        <v>1</v>
      </c>
      <c r="I55" s="26" t="n">
        <v>10</v>
      </c>
      <c r="J55" s="26" t="n">
        <v>25</v>
      </c>
      <c r="K55" s="26" t="n">
        <v>13</v>
      </c>
      <c r="L55" s="26" t="n">
        <v>646</v>
      </c>
      <c r="M55" s="26" t="n">
        <v>23.27</v>
      </c>
      <c r="N55" s="26" t="n">
        <v>12.1</v>
      </c>
      <c r="O55" s="26" t="n">
        <v>4.69</v>
      </c>
      <c r="P55" s="26" t="n">
        <v>2.15</v>
      </c>
      <c r="Q55" s="26" t="n">
        <v>43.55</v>
      </c>
      <c r="R55" s="26" t="n">
        <v>156</v>
      </c>
      <c r="S55" s="26" t="n">
        <v>44.06</v>
      </c>
      <c r="T55" s="26" t="n">
        <v>66</v>
      </c>
      <c r="U55" s="27" t="n">
        <v>-3.5</v>
      </c>
      <c r="V55" s="27" t="n">
        <v>1</v>
      </c>
      <c r="W55" s="25" t="n">
        <v>30</v>
      </c>
      <c r="X55" s="25" t="n">
        <v>25</v>
      </c>
      <c r="Y55" s="25" t="n">
        <v>31</v>
      </c>
      <c r="Z55" s="25" t="n">
        <v>601</v>
      </c>
      <c r="AA55" s="25" t="n">
        <v>1919</v>
      </c>
      <c r="AB55" s="25" t="n">
        <v>23.42</v>
      </c>
      <c r="AC55" s="25" t="n">
        <v>2.81</v>
      </c>
      <c r="AD55" s="25" t="n">
        <v>43.55</v>
      </c>
      <c r="AE55" s="25" t="n">
        <v>159</v>
      </c>
      <c r="AF55" s="25" t="n">
        <v>44.35</v>
      </c>
      <c r="AG55" s="25" t="n">
        <v>69</v>
      </c>
      <c r="AH55" s="25" t="n">
        <f aca="false">IF(ISNUMBER(U55),U55+0.5*V55,"")</f>
        <v>-3</v>
      </c>
      <c r="AI55" s="25" t="n">
        <f aca="false">IF(ISNUMBER(AH55),IF(ISNUMBER($C55),AH55-$C55,"MISSING"),"")</f>
        <v>-2.4</v>
      </c>
      <c r="AJ55" s="25" t="n">
        <f aca="false">IF(AND(ISNUMBER(Z55),ISNUMBER($L55)),Z55-$L55,IF(ISNUMBER(Z55),"MISSING",""))</f>
        <v>-45</v>
      </c>
      <c r="AK55" s="25" t="n">
        <f aca="false">IF(AND(ISNUMBER(SPH_PREOP),ISNUMBER(SE_LAST_)),SPH_PREOP+CYL_PREOP/2,"")</f>
        <v>3.5</v>
      </c>
      <c r="AL55" s="25" t="n">
        <f aca="false">IF(ISNUMBER(SE_12),SE_12,IF(ISNUMBER(SE_6),SE_6,""))</f>
        <v>-3</v>
      </c>
      <c r="AM55" s="29" t="n">
        <f aca="false">IF(AND(ISNUMBER(SE_LAST_),ISNUMBER(REF_TARGET)),SE_LAST_-REF_TARGET,"")</f>
        <v>-2.4</v>
      </c>
      <c r="AN55" s="30" t="n">
        <f aca="false">IF(ISNUMBER(L55),IF(ISNUMBER(Z55),Z55-L55,IF(ISNUMBER(#REF!),#REF!-L55,"")),"")</f>
        <v>-45</v>
      </c>
      <c r="AO55" s="25" t="e">
        <f aca="false">IF(ISNUMBER(M55),IF(ISNUMBER(#REF!),#REF!-M55,IF(ISNUMBER(AB55),AB55-M55,"")),"")</f>
        <v>#REF!</v>
      </c>
      <c r="AP55" s="31" t="n">
        <f aca="false">IF(ISNUMBER(LAST_SE_ERROR),REF_TARGET,"")</f>
        <v>-0.6</v>
      </c>
      <c r="AQ55" s="31" t="n">
        <f aca="false">IF(AND(OR(ISNUMBER(X55),ISNUMBER(#REF!)),ISNUMBER(J55)),-LOG(20/J55)--LOG(20/IF(ISNUMBER(X55),X55,#REF!)),"")</f>
        <v>0</v>
      </c>
      <c r="AR55" s="32" t="n">
        <f aca="false">IF(ISNUMBER(V55),V55,IF(ISNUMBER(#REF!),#REF!,""))</f>
        <v>1</v>
      </c>
      <c r="AS55" s="32" t="n">
        <f aca="false">IF(AND(ISNUMBER(AR55),ISNUMBER(H55)),AR55-H55,"")</f>
        <v>0</v>
      </c>
      <c r="AT55" s="33" t="n">
        <f aca="false">IF(ISNUMBER(BCVA_12),BCVA_12,IF(ISNUMBER(BCVA_6),BCVA_6,""))</f>
        <v>25</v>
      </c>
      <c r="AU55" s="33" t="n">
        <f aca="false">IF(ISNUMBER(AT55),PREOP_BCVA,"")</f>
        <v>25</v>
      </c>
      <c r="AV55" s="0" t="n">
        <v>7.89</v>
      </c>
      <c r="AW55" s="25" t="n">
        <v>7.79</v>
      </c>
      <c r="AX55" s="25" t="n">
        <v>145.7</v>
      </c>
      <c r="AY55" s="25" t="n">
        <v>-0.5</v>
      </c>
      <c r="AZ55" s="25" t="n">
        <v>-0.09</v>
      </c>
      <c r="BA55" s="25" t="n">
        <v>0.36</v>
      </c>
      <c r="BB55" s="25" t="n">
        <v>2.79</v>
      </c>
      <c r="BC55" s="25" t="n">
        <v>3.4</v>
      </c>
      <c r="BD55" s="25" t="n">
        <v>611</v>
      </c>
      <c r="BE55" s="25" t="n">
        <v>610</v>
      </c>
      <c r="BF55" s="25" t="n">
        <v>736</v>
      </c>
      <c r="BG55" s="25" t="n">
        <v>666</v>
      </c>
      <c r="BH55" s="25" t="n">
        <v>720</v>
      </c>
      <c r="BI55" s="25" t="n">
        <v>672</v>
      </c>
      <c r="BJ55" s="25" t="n">
        <v>606</v>
      </c>
      <c r="BK55" s="25" t="n">
        <v>-0.74</v>
      </c>
      <c r="BL55" s="25" t="n">
        <v>-0.22</v>
      </c>
      <c r="BM55" s="25" t="n">
        <v>7.86</v>
      </c>
      <c r="BN55" s="25" t="n">
        <v>7.8</v>
      </c>
      <c r="BO55" s="25" t="n">
        <v>7.77</v>
      </c>
      <c r="BP55" s="25" t="n">
        <v>7.87</v>
      </c>
      <c r="BQ55" s="25" t="n">
        <v>8.16</v>
      </c>
      <c r="BR55" s="25" t="n">
        <v>8.37</v>
      </c>
      <c r="BS55" s="25" t="n">
        <v>8.41</v>
      </c>
      <c r="BT55" s="25" t="n">
        <v>1.4</v>
      </c>
      <c r="BU55" s="25" t="n">
        <v>6.35</v>
      </c>
      <c r="BV55" s="25" t="n">
        <v>6.28</v>
      </c>
      <c r="BW55" s="25" t="n">
        <v>6.34</v>
      </c>
      <c r="BX55" s="25" t="n">
        <v>6.59</v>
      </c>
      <c r="BY55" s="25" t="n">
        <v>6.88</v>
      </c>
      <c r="BZ55" s="25" t="n">
        <v>7.03</v>
      </c>
      <c r="CA55" s="25" t="n">
        <v>0</v>
      </c>
      <c r="CB55" s="38" t="n">
        <v>1.4</v>
      </c>
      <c r="CC55" s="34" t="n">
        <v>42.8</v>
      </c>
      <c r="CD55" s="34" t="n">
        <v>43.3</v>
      </c>
      <c r="CE55" s="34" t="n">
        <v>43.1</v>
      </c>
      <c r="CF55" s="34" t="n">
        <v>145.7</v>
      </c>
      <c r="CG55" s="34" t="n">
        <v>0.5</v>
      </c>
      <c r="CH55" s="34" t="n">
        <v>-6.3</v>
      </c>
      <c r="CI55" s="34" t="n">
        <v>-6.4</v>
      </c>
      <c r="CJ55" s="34" t="n">
        <v>-6.4</v>
      </c>
      <c r="CK55" s="34" t="n">
        <v>173.1</v>
      </c>
      <c r="CL55" s="34" t="n">
        <v>0.2</v>
      </c>
      <c r="CM55" s="34" t="n">
        <v>4.4</v>
      </c>
      <c r="CN55" s="34" t="n">
        <v>12.9</v>
      </c>
      <c r="CO55" s="34" t="n">
        <v>27.6</v>
      </c>
      <c r="CP55" s="34" t="n">
        <v>66.7</v>
      </c>
      <c r="CQ55" s="35" t="n">
        <v>8</v>
      </c>
    </row>
    <row collapsed="false" customFormat="false" customHeight="true" hidden="false" ht="26.25" outlineLevel="0" r="56">
      <c r="A56" s="23" t="n">
        <v>41283</v>
      </c>
      <c r="B56" s="25" t="n">
        <v>-0.5</v>
      </c>
      <c r="C56" s="26" t="n">
        <v>-0.47</v>
      </c>
      <c r="D56" s="56" t="s">
        <v>89</v>
      </c>
      <c r="E56" s="57" t="n">
        <v>17.75</v>
      </c>
      <c r="F56" s="28" t="n">
        <v>41253</v>
      </c>
      <c r="G56" s="27" t="n">
        <v>-3.5</v>
      </c>
      <c r="H56" s="27" t="n">
        <v>3.25</v>
      </c>
      <c r="I56" s="26" t="n">
        <v>175</v>
      </c>
      <c r="J56" s="26" t="n">
        <v>50</v>
      </c>
      <c r="K56" s="26" t="n">
        <v>14</v>
      </c>
      <c r="L56" s="26" t="n">
        <v>656</v>
      </c>
      <c r="M56" s="26" t="n">
        <v>24.97</v>
      </c>
      <c r="N56" s="26" t="n">
        <v>12</v>
      </c>
      <c r="O56" s="26" t="n">
        <v>4.72</v>
      </c>
      <c r="P56" s="26" t="n">
        <v>4.07</v>
      </c>
      <c r="Q56" s="26" t="n">
        <v>41.67</v>
      </c>
      <c r="R56" s="26" t="n">
        <v>86</v>
      </c>
      <c r="S56" s="26" t="n">
        <v>44.06</v>
      </c>
      <c r="T56" s="26" t="n">
        <v>176</v>
      </c>
      <c r="U56" s="27" t="n">
        <v>-1</v>
      </c>
      <c r="V56" s="27" t="n">
        <v>2.5</v>
      </c>
      <c r="W56" s="25" t="n">
        <v>15</v>
      </c>
      <c r="X56" s="25" t="n">
        <v>25</v>
      </c>
      <c r="Y56" s="25" t="n">
        <v>15</v>
      </c>
      <c r="Z56" s="25" t="n">
        <v>552</v>
      </c>
      <c r="AA56" s="25" t="n">
        <v>2000</v>
      </c>
      <c r="AH56" s="25" t="n">
        <f aca="false">IF(ISNUMBER(U56),U56+0.5*V56,"")</f>
        <v>0.25</v>
      </c>
      <c r="AI56" s="25" t="n">
        <f aca="false">IF(ISNUMBER(AH56),IF(ISNUMBER($C56),AH56-$C56,"MISSING"),"")</f>
        <v>0.72</v>
      </c>
      <c r="AJ56" s="25" t="n">
        <f aca="false">IF(AND(ISNUMBER(Z56),ISNUMBER($L56)),Z56-$L56,IF(ISNUMBER(Z56),"MISSING",""))</f>
        <v>-104</v>
      </c>
      <c r="AK56" s="25" t="n">
        <f aca="false">IF(AND(ISNUMBER(SPH_PREOP),ISNUMBER(SE_LAST_)),SPH_PREOP+CYL_PREOP/2,"")</f>
        <v>-1.875</v>
      </c>
      <c r="AL56" s="25" t="n">
        <f aca="false">IF(ISNUMBER(SE_12),SE_12,IF(ISNUMBER(SE_6),SE_6,""))</f>
        <v>0.25</v>
      </c>
      <c r="AM56" s="29" t="n">
        <f aca="false">IF(AND(ISNUMBER(SE_LAST_),ISNUMBER(REF_TARGET)),SE_LAST_-REF_TARGET,"")</f>
        <v>0.72</v>
      </c>
      <c r="AN56" s="30" t="n">
        <f aca="false">IF(ISNUMBER(L56),IF(ISNUMBER(Z56),Z56-L56,IF(ISNUMBER(#REF!),#REF!-L56,"")),"")</f>
        <v>-104</v>
      </c>
      <c r="AO56" s="25" t="e">
        <f aca="false">IF(ISNUMBER(M56),IF(ISNUMBER(#REF!),#REF!-M56,IF(ISNUMBER(AB56),AB56-M56,"")),"")</f>
        <v>#REF!</v>
      </c>
      <c r="AP56" s="31" t="n">
        <f aca="false">IF(ISNUMBER(LAST_SE_ERROR),REF_TARGET,"")</f>
        <v>-0.47</v>
      </c>
      <c r="AQ56" s="31" t="n">
        <f aca="false">IF(AND(OR(ISNUMBER(X56),ISNUMBER(#REF!)),ISNUMBER(J56)),-LOG(20/J56)--LOG(20/IF(ISNUMBER(X56),X56,#REF!)),"")</f>
        <v>0.301029995663981</v>
      </c>
      <c r="AR56" s="32" t="n">
        <f aca="false">IF(ISNUMBER(V56),V56,IF(ISNUMBER(#REF!),#REF!,""))</f>
        <v>2.5</v>
      </c>
      <c r="AS56" s="32" t="n">
        <f aca="false">IF(AND(ISNUMBER(AR56),ISNUMBER(H56)),AR56-H56,"")</f>
        <v>-0.75</v>
      </c>
      <c r="AT56" s="33" t="n">
        <f aca="false">IF(ISNUMBER(BCVA_12),BCVA_12,IF(ISNUMBER(BCVA_6),BCVA_6,""))</f>
        <v>25</v>
      </c>
      <c r="AU56" s="33" t="n">
        <f aca="false">IF(ISNUMBER(AT56),PREOP_BCVA,"")</f>
        <v>50</v>
      </c>
      <c r="AV56" s="0" t="n">
        <v>7.68</v>
      </c>
      <c r="AW56" s="25" t="n">
        <v>7.98</v>
      </c>
      <c r="AX56" s="25" t="n">
        <v>98.1</v>
      </c>
      <c r="AY56" s="25" t="n">
        <v>1.6</v>
      </c>
      <c r="AZ56" s="25" t="n">
        <v>0.06</v>
      </c>
      <c r="BA56" s="25" t="n">
        <v>0.43</v>
      </c>
      <c r="BB56" s="25" t="n">
        <v>3.24</v>
      </c>
      <c r="BC56" s="25" t="n">
        <v>3.88</v>
      </c>
      <c r="BD56" s="25" t="n">
        <v>644</v>
      </c>
      <c r="BE56" s="25" t="n">
        <v>645</v>
      </c>
      <c r="BF56" s="25" t="n">
        <v>721</v>
      </c>
      <c r="BG56" s="25" t="n">
        <v>647</v>
      </c>
      <c r="BH56" s="25" t="n">
        <v>685</v>
      </c>
      <c r="BI56" s="25" t="n">
        <v>689</v>
      </c>
      <c r="BJ56" s="25" t="n">
        <v>635</v>
      </c>
      <c r="BK56" s="25" t="n">
        <v>0.94</v>
      </c>
      <c r="BL56" s="25" t="n">
        <v>-0.43</v>
      </c>
      <c r="BM56" s="25" t="n">
        <v>7.83</v>
      </c>
      <c r="BN56" s="25" t="n">
        <v>7.8</v>
      </c>
      <c r="BO56" s="25" t="n">
        <v>7.79</v>
      </c>
      <c r="BP56" s="25" t="n">
        <v>7.91</v>
      </c>
      <c r="BQ56" s="25" t="n">
        <v>8.26</v>
      </c>
      <c r="BR56" s="25" t="n">
        <v>8.48</v>
      </c>
      <c r="BS56" s="25" t="n">
        <v>0</v>
      </c>
      <c r="BT56" s="25" t="n">
        <v>0.8</v>
      </c>
      <c r="BU56" s="25" t="n">
        <v>6.92</v>
      </c>
      <c r="BV56" s="25" t="n">
        <v>6.71</v>
      </c>
      <c r="BW56" s="25" t="n">
        <v>6.52</v>
      </c>
      <c r="BX56" s="25" t="n">
        <v>6.54</v>
      </c>
      <c r="BY56" s="25" t="n">
        <v>6.84</v>
      </c>
      <c r="BZ56" s="25" t="n">
        <v>7.16</v>
      </c>
      <c r="CA56" s="25" t="n">
        <v>0</v>
      </c>
      <c r="CB56" s="38" t="n">
        <v>0.8</v>
      </c>
      <c r="CC56" s="60" t="n">
        <v>42.3</v>
      </c>
      <c r="CD56" s="60" t="n">
        <v>43.9</v>
      </c>
      <c r="CE56" s="34" t="n">
        <v>43.1</v>
      </c>
      <c r="CF56" s="34" t="n">
        <v>98.1</v>
      </c>
      <c r="CG56" s="34" t="n">
        <v>1.6</v>
      </c>
      <c r="CH56" s="34" t="n">
        <v>-5.6</v>
      </c>
      <c r="CI56" s="34" t="n">
        <v>-6.1</v>
      </c>
      <c r="CJ56" s="34" t="n">
        <v>-5.9</v>
      </c>
      <c r="CK56" s="34" t="n">
        <v>106.9</v>
      </c>
      <c r="CL56" s="34" t="n">
        <v>0.5</v>
      </c>
      <c r="CM56" s="34" t="n">
        <v>4.6</v>
      </c>
      <c r="CN56" s="34" t="n">
        <v>13.2</v>
      </c>
      <c r="CO56" s="34" t="n">
        <v>27.6</v>
      </c>
      <c r="CP56" s="34" t="n">
        <v>66.3</v>
      </c>
      <c r="CQ56" s="35" t="n">
        <v>15</v>
      </c>
    </row>
    <row collapsed="false" customFormat="false" customHeight="true" hidden="false" ht="26.25" outlineLevel="0" r="57">
      <c r="A57" s="23" t="n">
        <v>41318</v>
      </c>
      <c r="B57" s="24" t="n">
        <v>-0.5</v>
      </c>
      <c r="C57" s="26" t="n">
        <v>-0.64</v>
      </c>
      <c r="D57" s="24" t="s">
        <v>89</v>
      </c>
      <c r="E57" s="27" t="n">
        <v>16</v>
      </c>
      <c r="F57" s="28" t="n">
        <v>41253</v>
      </c>
      <c r="G57" s="27" t="n">
        <v>-4.5</v>
      </c>
      <c r="H57" s="27" t="n">
        <v>1.75</v>
      </c>
      <c r="I57" s="26" t="n">
        <v>160</v>
      </c>
      <c r="J57" s="26" t="n">
        <v>30</v>
      </c>
      <c r="K57" s="26" t="n">
        <v>15</v>
      </c>
      <c r="L57" s="26" t="n">
        <v>624</v>
      </c>
      <c r="M57" s="26" t="n">
        <v>25.29</v>
      </c>
      <c r="N57" s="26" t="n">
        <v>12.4</v>
      </c>
      <c r="O57" s="26" t="n">
        <v>4.74</v>
      </c>
      <c r="P57" s="26" t="n">
        <v>4.09</v>
      </c>
      <c r="Q57" s="26" t="n">
        <v>43.16</v>
      </c>
      <c r="R57" s="26" t="n">
        <v>75</v>
      </c>
      <c r="S57" s="26" t="n">
        <v>43.72</v>
      </c>
      <c r="T57" s="26" t="n">
        <v>165</v>
      </c>
      <c r="U57" s="27" t="n">
        <v>0</v>
      </c>
      <c r="V57" s="27" t="n">
        <v>2</v>
      </c>
      <c r="W57" s="25" t="n">
        <v>172</v>
      </c>
      <c r="X57" s="25" t="n">
        <v>20</v>
      </c>
      <c r="Y57" s="25" t="n">
        <v>13</v>
      </c>
      <c r="Z57" s="25" t="n">
        <v>567</v>
      </c>
      <c r="AA57" s="25" t="n">
        <v>2370</v>
      </c>
      <c r="AH57" s="25" t="n">
        <f aca="false">IF(ISNUMBER(U57),U57+0.5*V57,"")</f>
        <v>1</v>
      </c>
      <c r="AI57" s="25" t="n">
        <f aca="false">IF(ISNUMBER(AH57),IF(ISNUMBER($C57),AH57-$C57,"MISSING"),"")</f>
        <v>1.64</v>
      </c>
      <c r="AJ57" s="25" t="n">
        <f aca="false">IF(AND(ISNUMBER(Z57),ISNUMBER($L57)),Z57-$L57,IF(ISNUMBER(Z57),"MISSING",""))</f>
        <v>-57</v>
      </c>
      <c r="AK57" s="25" t="n">
        <f aca="false">IF(AND(ISNUMBER(SPH_PREOP),ISNUMBER(SE_LAST_)),SPH_PREOP+CYL_PREOP/2,"")</f>
        <v>-3.625</v>
      </c>
      <c r="AL57" s="25" t="n">
        <f aca="false">IF(ISNUMBER(SE_12),SE_12,IF(ISNUMBER(SE_6),SE_6,""))</f>
        <v>1</v>
      </c>
      <c r="AM57" s="29" t="n">
        <f aca="false">IF(AND(ISNUMBER(SE_LAST_),ISNUMBER(REF_TARGET)),SE_LAST_-REF_TARGET,"")</f>
        <v>1.64</v>
      </c>
      <c r="AN57" s="30" t="n">
        <f aca="false">IF(ISNUMBER(L57),IF(ISNUMBER(Z57),Z57-L57,IF(ISNUMBER(#REF!),#REF!-L57,"")),"")</f>
        <v>-57</v>
      </c>
      <c r="AO57" s="25" t="e">
        <f aca="false">IF(ISNUMBER(M57),IF(ISNUMBER(#REF!),#REF!-M57,IF(ISNUMBER(AB57),AB57-M57,"")),"")</f>
        <v>#REF!</v>
      </c>
      <c r="AP57" s="31" t="n">
        <f aca="false">IF(ISNUMBER(LAST_SE_ERROR),REF_TARGET,"")</f>
        <v>-0.64</v>
      </c>
      <c r="AQ57" s="31" t="n">
        <f aca="false">IF(AND(OR(ISNUMBER(X57),ISNUMBER(#REF!)),ISNUMBER(J57)),-LOG(20/J57)--LOG(20/IF(ISNUMBER(X57),X57,#REF!)),"")</f>
        <v>0.176091259055681</v>
      </c>
      <c r="AR57" s="32" t="n">
        <f aca="false">IF(ISNUMBER(V57),V57,IF(ISNUMBER(#REF!),#REF!,""))</f>
        <v>2</v>
      </c>
      <c r="AS57" s="32" t="n">
        <f aca="false">IF(AND(ISNUMBER(AR57),ISNUMBER(H57)),AR57-H57,"")</f>
        <v>0.25</v>
      </c>
      <c r="AT57" s="33" t="n">
        <f aca="false">IF(ISNUMBER(BCVA_12),BCVA_12,IF(ISNUMBER(BCVA_6),BCVA_6,""))</f>
        <v>20</v>
      </c>
      <c r="AU57" s="33" t="n">
        <f aca="false">IF(ISNUMBER(AT57),PREOP_BCVA,"")</f>
        <v>30</v>
      </c>
      <c r="AV57" s="0" t="n">
        <v>7.77</v>
      </c>
      <c r="AW57" s="25" t="n">
        <v>7.96</v>
      </c>
      <c r="AX57" s="25" t="n">
        <v>83</v>
      </c>
      <c r="AY57" s="25" t="n">
        <v>1.1</v>
      </c>
      <c r="AZ57" s="25" t="n">
        <v>-0.03</v>
      </c>
      <c r="BA57" s="25" t="n">
        <v>0.34</v>
      </c>
      <c r="BB57" s="25" t="n">
        <v>3.29</v>
      </c>
      <c r="BC57" s="25" t="n">
        <v>3.91</v>
      </c>
      <c r="BD57" s="25" t="n">
        <v>623</v>
      </c>
      <c r="BE57" s="25" t="n">
        <v>623</v>
      </c>
      <c r="BF57" s="25" t="n">
        <v>718</v>
      </c>
      <c r="BG57" s="25" t="n">
        <v>644</v>
      </c>
      <c r="BH57" s="25" t="n">
        <v>691</v>
      </c>
      <c r="BI57" s="25" t="n">
        <v>686</v>
      </c>
      <c r="BJ57" s="25" t="n">
        <v>619</v>
      </c>
      <c r="BK57" s="25" t="n">
        <v>-0.64</v>
      </c>
      <c r="BL57" s="25" t="n">
        <v>0</v>
      </c>
      <c r="BM57" s="25" t="n">
        <v>7.9</v>
      </c>
      <c r="BN57" s="25" t="n">
        <v>7.84</v>
      </c>
      <c r="BO57" s="25" t="n">
        <v>7.83</v>
      </c>
      <c r="BP57" s="25" t="n">
        <v>7.91</v>
      </c>
      <c r="BQ57" s="25" t="n">
        <v>8.19</v>
      </c>
      <c r="BR57" s="25" t="n">
        <v>8.48</v>
      </c>
      <c r="BS57" s="25" t="n">
        <v>0</v>
      </c>
      <c r="BT57" s="25" t="n">
        <v>1.3</v>
      </c>
      <c r="BU57" s="25" t="n">
        <v>6.55</v>
      </c>
      <c r="BV57" s="25" t="n">
        <v>6.58</v>
      </c>
      <c r="BW57" s="25" t="n">
        <v>6.46</v>
      </c>
      <c r="BX57" s="25" t="n">
        <v>6.49</v>
      </c>
      <c r="BY57" s="25" t="n">
        <v>6.87</v>
      </c>
      <c r="BZ57" s="25" t="n">
        <v>7.09</v>
      </c>
      <c r="CA57" s="25" t="n">
        <v>0</v>
      </c>
      <c r="CB57" s="38" t="n">
        <v>1.3</v>
      </c>
      <c r="CC57" s="34" t="n">
        <v>42.4</v>
      </c>
      <c r="CD57" s="34" t="n">
        <v>43.4</v>
      </c>
      <c r="CE57" s="34" t="n">
        <v>42.9</v>
      </c>
      <c r="CF57" s="34" t="n">
        <v>83</v>
      </c>
      <c r="CG57" s="34" t="n">
        <v>1.1</v>
      </c>
      <c r="CH57" s="34" t="n">
        <v>-5.9</v>
      </c>
      <c r="CI57" s="34" t="n">
        <v>-6.4</v>
      </c>
      <c r="CJ57" s="34" t="n">
        <v>-6.1</v>
      </c>
      <c r="CK57" s="34" t="n">
        <v>64.2</v>
      </c>
      <c r="CL57" s="34" t="n">
        <v>0.4</v>
      </c>
      <c r="CM57" s="34" t="n">
        <v>4.5</v>
      </c>
      <c r="CN57" s="34" t="n">
        <v>13</v>
      </c>
      <c r="CO57" s="34" t="n">
        <v>27.5</v>
      </c>
      <c r="CP57" s="34" t="n">
        <v>66.6</v>
      </c>
      <c r="CQ57" s="35" t="n">
        <v>18</v>
      </c>
    </row>
    <row collapsed="false" customFormat="false" customHeight="true" hidden="false" ht="26.25" outlineLevel="0" r="58">
      <c r="A58" s="23" t="n">
        <v>41311</v>
      </c>
      <c r="B58" s="24" t="n">
        <v>-0.5</v>
      </c>
      <c r="C58" s="26" t="n">
        <v>-0.51</v>
      </c>
      <c r="D58" s="24" t="s">
        <v>89</v>
      </c>
      <c r="E58" s="27" t="n">
        <v>20.25</v>
      </c>
      <c r="F58" s="28" t="n">
        <v>41260</v>
      </c>
      <c r="G58" s="27" t="n">
        <v>-1</v>
      </c>
      <c r="H58" s="27" t="n">
        <v>2.75</v>
      </c>
      <c r="I58" s="26" t="n">
        <v>13</v>
      </c>
      <c r="J58" s="26" t="n">
        <v>40</v>
      </c>
      <c r="K58" s="26" t="n">
        <v>13</v>
      </c>
      <c r="L58" s="26" t="n">
        <v>681</v>
      </c>
      <c r="M58" s="26" t="n">
        <v>24.34</v>
      </c>
      <c r="N58" s="26" t="n">
        <v>12</v>
      </c>
      <c r="P58" s="26" t="n">
        <v>2.19</v>
      </c>
      <c r="Q58" s="26" t="n">
        <v>41.67</v>
      </c>
      <c r="R58" s="26" t="n">
        <v>93</v>
      </c>
      <c r="S58" s="26" t="n">
        <v>43.44</v>
      </c>
      <c r="T58" s="26" t="n">
        <v>3</v>
      </c>
      <c r="U58" s="27" t="n">
        <v>-2.75</v>
      </c>
      <c r="V58" s="27" t="n">
        <v>0.5</v>
      </c>
      <c r="W58" s="25" t="n">
        <v>178</v>
      </c>
      <c r="X58" s="25" t="n">
        <v>30</v>
      </c>
      <c r="Y58" s="25" t="n">
        <v>15</v>
      </c>
      <c r="AH58" s="25" t="n">
        <f aca="false">IF(ISNUMBER(U58),U58+0.5*V58,"")</f>
        <v>-2.5</v>
      </c>
      <c r="AI58" s="25" t="n">
        <f aca="false">IF(ISNUMBER(AH58),IF(ISNUMBER($C58),AH58-$C58,"MISSING"),"")</f>
        <v>-1.99</v>
      </c>
      <c r="AJ58" s="25" t="n">
        <f aca="false">IF(AND(ISNUMBER(Z58),ISNUMBER($L58)),Z58-$L58,IF(ISNUMBER(Z58),"MISSING",""))</f>
        <v>0</v>
      </c>
      <c r="AK58" s="25" t="n">
        <f aca="false">IF(AND(ISNUMBER(SPH_PREOP),ISNUMBER(SE_LAST_)),SPH_PREOP+CYL_PREOP/2,"")</f>
        <v>0.375</v>
      </c>
      <c r="AL58" s="25" t="n">
        <f aca="false">IF(ISNUMBER(SE_12),SE_12,IF(ISNUMBER(SE_6),SE_6,""))</f>
        <v>-2.5</v>
      </c>
      <c r="AM58" s="29" t="n">
        <f aca="false">IF(AND(ISNUMBER(SE_LAST_),ISNUMBER(REF_TARGET)),SE_LAST_-REF_TARGET,"")</f>
        <v>-1.99</v>
      </c>
      <c r="AN58" s="30" t="e">
        <f aca="false">IF(ISNUMBER(L58),IF(ISNUMBER(Z58),Z58-L58,IF(ISNUMBER(#REF!),#REF!-L58,"")),"")</f>
        <v>#REF!</v>
      </c>
      <c r="AO58" s="25" t="e">
        <f aca="false">IF(ISNUMBER(M58),IF(ISNUMBER(#REF!),#REF!-M58,IF(ISNUMBER(AB58),AB58-M58,"")),"")</f>
        <v>#REF!</v>
      </c>
      <c r="AP58" s="31" t="n">
        <f aca="false">IF(ISNUMBER(LAST_SE_ERROR),REF_TARGET,"")</f>
        <v>-0.51</v>
      </c>
      <c r="AQ58" s="31" t="n">
        <f aca="false">IF(AND(OR(ISNUMBER(X58),ISNUMBER(#REF!)),ISNUMBER(J58)),-LOG(20/J58)--LOG(20/IF(ISNUMBER(X58),X58,#REF!)),"")</f>
        <v>0.1249387366083</v>
      </c>
      <c r="AR58" s="32" t="n">
        <f aca="false">IF(ISNUMBER(V58),V58,IF(ISNUMBER(#REF!),#REF!,""))</f>
        <v>0.5</v>
      </c>
      <c r="AS58" s="32" t="n">
        <f aca="false">IF(AND(ISNUMBER(AR58),ISNUMBER(H58)),AR58-H58,"")</f>
        <v>-2.25</v>
      </c>
      <c r="AT58" s="33" t="n">
        <f aca="false">IF(ISNUMBER(BCVA_12),BCVA_12,IF(ISNUMBER(BCVA_6),BCVA_6,""))</f>
        <v>30</v>
      </c>
      <c r="AU58" s="33" t="n">
        <f aca="false">IF(ISNUMBER(AT58),PREOP_BCVA,"")</f>
        <v>40</v>
      </c>
      <c r="AV58" s="0" t="n">
        <v>7.9</v>
      </c>
      <c r="AW58" s="25" t="n">
        <v>8.09</v>
      </c>
      <c r="AX58" s="25" t="n">
        <v>88.4</v>
      </c>
      <c r="AY58" s="25" t="n">
        <v>1</v>
      </c>
      <c r="AZ58" s="25" t="n">
        <v>0.43</v>
      </c>
      <c r="BA58" s="25" t="n">
        <v>0.48</v>
      </c>
      <c r="BB58" s="25" t="n">
        <v>2.64</v>
      </c>
      <c r="BC58" s="25" t="n">
        <v>3.3</v>
      </c>
      <c r="BD58" s="25" t="n">
        <v>656</v>
      </c>
      <c r="BE58" s="25" t="n">
        <v>660</v>
      </c>
      <c r="BF58" s="25" t="n">
        <v>824</v>
      </c>
      <c r="BG58" s="25" t="n">
        <v>678</v>
      </c>
      <c r="BH58" s="25" t="n">
        <v>750</v>
      </c>
      <c r="BI58" s="25" t="n">
        <v>728</v>
      </c>
      <c r="BJ58" s="25" t="n">
        <v>638</v>
      </c>
      <c r="BK58" s="25" t="n">
        <v>-0.51</v>
      </c>
      <c r="BL58" s="25" t="n">
        <v>-1.39</v>
      </c>
      <c r="BM58" s="25" t="n">
        <v>7.99</v>
      </c>
      <c r="BN58" s="25" t="n">
        <v>8.02</v>
      </c>
      <c r="BO58" s="25" t="n">
        <v>8.08</v>
      </c>
      <c r="BP58" s="25" t="n">
        <v>8.18</v>
      </c>
      <c r="BQ58" s="25" t="n">
        <v>8.39</v>
      </c>
      <c r="BR58" s="25" t="n">
        <v>8.66</v>
      </c>
      <c r="BS58" s="25" t="n">
        <v>8.72</v>
      </c>
      <c r="BT58" s="25" t="n">
        <v>1.2</v>
      </c>
      <c r="BU58" s="25" t="n">
        <v>6.54</v>
      </c>
      <c r="BV58" s="25" t="n">
        <v>6.35</v>
      </c>
      <c r="BW58" s="25" t="n">
        <v>6.4</v>
      </c>
      <c r="BX58" s="25" t="n">
        <v>6.76</v>
      </c>
      <c r="BY58" s="25" t="n">
        <v>7.04</v>
      </c>
      <c r="BZ58" s="25" t="n">
        <v>7.13</v>
      </c>
      <c r="CA58" s="25" t="n">
        <v>0</v>
      </c>
      <c r="CB58" s="38" t="n">
        <v>1.2</v>
      </c>
      <c r="CC58" s="34" t="n">
        <v>41.7</v>
      </c>
      <c r="CD58" s="34" t="n">
        <v>42.7</v>
      </c>
      <c r="CE58" s="34" t="n">
        <v>42.2</v>
      </c>
      <c r="CF58" s="34" t="n">
        <v>88.4</v>
      </c>
      <c r="CG58" s="34" t="n">
        <v>1</v>
      </c>
      <c r="CH58" s="34" t="n">
        <v>-6</v>
      </c>
      <c r="CI58" s="34" t="n">
        <v>-6.2</v>
      </c>
      <c r="CJ58" s="34" t="n">
        <v>-6.1</v>
      </c>
      <c r="CK58" s="34" t="n">
        <v>56.5</v>
      </c>
      <c r="CL58" s="34" t="n">
        <v>0.2</v>
      </c>
      <c r="CM58" s="34" t="n">
        <v>4.7</v>
      </c>
      <c r="CN58" s="34" t="n">
        <v>13.8</v>
      </c>
      <c r="CO58" s="34" t="n">
        <v>29.5</v>
      </c>
      <c r="CP58" s="34" t="n">
        <v>71</v>
      </c>
      <c r="CQ58" s="35" t="n">
        <v>15</v>
      </c>
    </row>
    <row collapsed="false" customFormat="false" customHeight="true" hidden="false" ht="26.25" outlineLevel="0" r="59">
      <c r="A59" s="23" t="n">
        <v>41395</v>
      </c>
      <c r="B59" s="25" t="n">
        <v>-0.5</v>
      </c>
      <c r="C59" s="26" t="n">
        <v>-0.53</v>
      </c>
      <c r="D59" s="26" t="s">
        <v>89</v>
      </c>
      <c r="E59" s="27" t="n">
        <v>19.75</v>
      </c>
      <c r="F59" s="28" t="n">
        <v>41394</v>
      </c>
      <c r="G59" s="27" t="n">
        <v>0</v>
      </c>
      <c r="H59" s="27" t="n">
        <v>0.5</v>
      </c>
      <c r="I59" s="26" t="n">
        <v>11</v>
      </c>
      <c r="J59" s="26" t="n">
        <v>50</v>
      </c>
      <c r="K59" s="26" t="n">
        <v>16</v>
      </c>
      <c r="L59" s="26" t="n">
        <v>656</v>
      </c>
      <c r="M59" s="26" t="n">
        <v>24.48</v>
      </c>
      <c r="N59" s="26" t="n">
        <v>12.5</v>
      </c>
      <c r="O59" s="26" t="n">
        <v>4.56</v>
      </c>
      <c r="P59" s="26" t="n">
        <v>3.01</v>
      </c>
      <c r="Q59" s="26" t="n">
        <v>41.98</v>
      </c>
      <c r="R59" s="26" t="n">
        <v>65</v>
      </c>
      <c r="S59" s="26" t="n">
        <v>42.51</v>
      </c>
      <c r="T59" s="26" t="n">
        <v>155</v>
      </c>
      <c r="U59" s="27" t="n">
        <v>-2.75</v>
      </c>
      <c r="V59" s="27" t="n">
        <v>0.75</v>
      </c>
      <c r="W59" s="25" t="n">
        <v>15</v>
      </c>
      <c r="X59" s="25" t="n">
        <v>40</v>
      </c>
      <c r="Y59" s="25" t="n">
        <v>12</v>
      </c>
      <c r="Z59" s="25" t="n">
        <v>548</v>
      </c>
      <c r="AA59" s="25" t="n">
        <v>2457</v>
      </c>
      <c r="AB59" s="25" t="s">
        <v>95</v>
      </c>
      <c r="AC59" s="25" t="s">
        <v>91</v>
      </c>
      <c r="AD59" s="25" t="n">
        <v>42.51</v>
      </c>
      <c r="AE59" s="25" t="n">
        <v>22</v>
      </c>
      <c r="AF59" s="25" t="n">
        <v>43.72</v>
      </c>
      <c r="AG59" s="25" t="n">
        <v>112</v>
      </c>
      <c r="AH59" s="25" t="n">
        <f aca="false">IF(ISNUMBER(U59),U59+0.5*V59,"")</f>
        <v>-2.375</v>
      </c>
      <c r="AI59" s="25" t="n">
        <f aca="false">IF(ISNUMBER(AH59),IF(ISNUMBER($C59),AH59-$C59,"MISSING"),"")</f>
        <v>-1.845</v>
      </c>
      <c r="AJ59" s="25" t="n">
        <f aca="false">IF(AND(ISNUMBER(Z59),ISNUMBER($L59)),Z59-$L59,IF(ISNUMBER(Z59),"MISSING",""))</f>
        <v>-108</v>
      </c>
      <c r="AK59" s="25" t="n">
        <f aca="false">IF(AND(ISNUMBER(SPH_PREOP),ISNUMBER(SE_LAST_)),SPH_PREOP+CYL_PREOP/2,"")</f>
        <v>0.25</v>
      </c>
      <c r="AL59" s="25" t="n">
        <f aca="false">IF(ISNUMBER(SE_12),SE_12,IF(ISNUMBER(SE_6),SE_6,""))</f>
        <v>-2.375</v>
      </c>
      <c r="AM59" s="29" t="n">
        <f aca="false">IF(AND(ISNUMBER(SE_LAST_),ISNUMBER(REF_TARGET)),SE_LAST_-REF_TARGET,"")</f>
        <v>-1.845</v>
      </c>
      <c r="AN59" s="30" t="n">
        <f aca="false">IF(ISNUMBER(L59),IF(ISNUMBER(Z59),Z59-L59,IF(ISNUMBER(#REF!),#REF!-L59,"")),"")</f>
        <v>-108</v>
      </c>
      <c r="AO59" s="25" t="e">
        <f aca="false">IF(ISNUMBER(M59),IF(ISNUMBER(#REF!),#REF!-M59,IF(ISNUMBER(AB59),AB59-M59,"")),"")</f>
        <v>#REF!</v>
      </c>
      <c r="AP59" s="31" t="n">
        <f aca="false">IF(ISNUMBER(LAST_SE_ERROR),REF_TARGET,"")</f>
        <v>-0.53</v>
      </c>
      <c r="AQ59" s="31" t="n">
        <f aca="false">IF(AND(OR(ISNUMBER(X59),ISNUMBER(#REF!)),ISNUMBER(J59)),-LOG(20/J59)--LOG(20/IF(ISNUMBER(X59),X59,#REF!)),"")</f>
        <v>0.0969100130080564</v>
      </c>
      <c r="AR59" s="32" t="n">
        <f aca="false">IF(ISNUMBER(V59),V59,IF(ISNUMBER(#REF!),#REF!,""))</f>
        <v>0.75</v>
      </c>
      <c r="AS59" s="32" t="n">
        <f aca="false">IF(AND(ISNUMBER(AR59),ISNUMBER(H59)),AR59-H59,"")</f>
        <v>0.25</v>
      </c>
      <c r="AT59" s="33" t="n">
        <f aca="false">IF(ISNUMBER(BCVA_12),BCVA_12,IF(ISNUMBER(BCVA_6),BCVA_6,""))</f>
        <v>40</v>
      </c>
      <c r="AU59" s="33" t="n">
        <f aca="false">IF(ISNUMBER(AT59),PREOP_BCVA,"")</f>
        <v>50</v>
      </c>
      <c r="AV59" s="0" t="n">
        <v>7.99</v>
      </c>
      <c r="AW59" s="25" t="n">
        <v>8.08</v>
      </c>
      <c r="AX59" s="25" t="n">
        <v>77.4</v>
      </c>
      <c r="AY59" s="25" t="n">
        <v>0.5</v>
      </c>
      <c r="AZ59" s="25" t="n">
        <v>0.44</v>
      </c>
      <c r="BA59" s="25" t="n">
        <v>0.49</v>
      </c>
      <c r="BB59" s="25" t="n">
        <v>2.72</v>
      </c>
      <c r="BC59" s="25" t="n">
        <v>3.31</v>
      </c>
      <c r="BD59" s="25" t="n">
        <v>597</v>
      </c>
      <c r="BE59" s="25" t="n">
        <v>597</v>
      </c>
      <c r="BF59" s="25" t="n">
        <v>794</v>
      </c>
      <c r="BG59" s="25" t="n">
        <v>674</v>
      </c>
      <c r="BH59" s="25" t="n">
        <v>702</v>
      </c>
      <c r="BI59" s="25" t="n">
        <v>695</v>
      </c>
      <c r="BJ59" s="25" t="n">
        <v>590</v>
      </c>
      <c r="BK59" s="25" t="n">
        <v>-0.13</v>
      </c>
      <c r="BL59" s="25" t="n">
        <v>-0.54</v>
      </c>
      <c r="BM59" s="25" t="n">
        <v>8.02</v>
      </c>
      <c r="BN59" s="25" t="n">
        <v>8.04</v>
      </c>
      <c r="BO59" s="25" t="n">
        <v>8.07</v>
      </c>
      <c r="BP59" s="25" t="n">
        <v>8.19</v>
      </c>
      <c r="BQ59" s="25" t="n">
        <v>8.39</v>
      </c>
      <c r="BR59" s="25" t="n">
        <v>8.49</v>
      </c>
      <c r="BS59" s="25" t="n">
        <v>0</v>
      </c>
      <c r="BT59" s="25" t="n">
        <v>2.3</v>
      </c>
      <c r="BU59" s="25" t="n">
        <v>5.84</v>
      </c>
      <c r="BV59" s="25" t="n">
        <v>6.23</v>
      </c>
      <c r="BW59" s="25" t="n">
        <v>6.52</v>
      </c>
      <c r="BX59" s="25" t="n">
        <v>6.76</v>
      </c>
      <c r="BY59" s="25" t="n">
        <v>6.81</v>
      </c>
      <c r="BZ59" s="25" t="n">
        <v>0</v>
      </c>
      <c r="CA59" s="25" t="n">
        <v>0</v>
      </c>
      <c r="CB59" s="38" t="n">
        <v>2.3</v>
      </c>
      <c r="CC59" s="34" t="n">
        <v>41.8</v>
      </c>
      <c r="CD59" s="34" t="n">
        <v>42.2</v>
      </c>
      <c r="CE59" s="34" t="n">
        <v>42</v>
      </c>
      <c r="CF59" s="34" t="n">
        <v>77.4</v>
      </c>
      <c r="CG59" s="34" t="n">
        <v>0.5</v>
      </c>
      <c r="CH59" s="34" t="n">
        <v>-6.4</v>
      </c>
      <c r="CI59" s="34" t="n">
        <v>-7.1</v>
      </c>
      <c r="CJ59" s="34" t="n">
        <v>-6.8</v>
      </c>
      <c r="CK59" s="34" t="n">
        <v>20.7</v>
      </c>
      <c r="CL59" s="34" t="n">
        <v>0.7</v>
      </c>
      <c r="CM59" s="34" t="n">
        <v>4.4</v>
      </c>
      <c r="CN59" s="34" t="n">
        <v>13.1</v>
      </c>
      <c r="CO59" s="34" t="n">
        <v>28.1</v>
      </c>
      <c r="CP59" s="34" t="n">
        <v>68.2</v>
      </c>
      <c r="CQ59" s="35" t="n">
        <v>17</v>
      </c>
    </row>
    <row collapsed="false" customFormat="false" customHeight="true" hidden="false" ht="26.25" outlineLevel="0" r="60">
      <c r="A60" s="23" t="n">
        <v>41283</v>
      </c>
      <c r="B60" s="24" t="n">
        <v>-0.5</v>
      </c>
      <c r="C60" s="24" t="n">
        <v>-0.57</v>
      </c>
      <c r="D60" s="24" t="s">
        <v>89</v>
      </c>
      <c r="E60" s="27" t="n">
        <v>26</v>
      </c>
      <c r="F60" s="28" t="n">
        <v>41253</v>
      </c>
      <c r="G60" s="27" t="n">
        <v>-1</v>
      </c>
      <c r="H60" s="27" t="n">
        <v>1</v>
      </c>
      <c r="I60" s="26" t="n">
        <v>35</v>
      </c>
      <c r="J60" s="26" t="n">
        <v>100</v>
      </c>
      <c r="K60" s="26" t="n">
        <v>15</v>
      </c>
      <c r="L60" s="26" t="n">
        <v>1000</v>
      </c>
      <c r="M60" s="26" t="n">
        <v>22.25</v>
      </c>
      <c r="N60" s="26" t="n">
        <v>11.4</v>
      </c>
      <c r="O60" s="26" t="n">
        <v>5.33</v>
      </c>
      <c r="P60" s="26" t="n">
        <v>3.04</v>
      </c>
      <c r="Q60" s="26" t="n">
        <v>44.94</v>
      </c>
      <c r="R60" s="26" t="n">
        <v>166</v>
      </c>
      <c r="S60" s="26" t="n">
        <v>46.11</v>
      </c>
      <c r="T60" s="26" t="n">
        <v>76</v>
      </c>
      <c r="U60" s="27" t="n">
        <v>-3.5</v>
      </c>
      <c r="V60" s="27" t="n">
        <v>1</v>
      </c>
      <c r="W60" s="25" t="n">
        <v>57</v>
      </c>
      <c r="X60" s="25" t="n">
        <v>20</v>
      </c>
      <c r="Y60" s="25" t="n">
        <v>15</v>
      </c>
      <c r="Z60" s="25" t="n">
        <v>583</v>
      </c>
      <c r="AA60" s="25" t="n">
        <v>2398</v>
      </c>
      <c r="AH60" s="25" t="n">
        <f aca="false">IF(ISNUMBER(U60),U60+0.5*V60,"")</f>
        <v>-3</v>
      </c>
      <c r="AI60" s="25" t="n">
        <f aca="false">IF(ISNUMBER(AH60),IF(ISNUMBER($C60),AH60-$C60,"MISSING"),"")</f>
        <v>-2.43</v>
      </c>
      <c r="AJ60" s="25" t="n">
        <f aca="false">IF(AND(ISNUMBER(Z60),ISNUMBER($L60)),Z60-$L60,IF(ISNUMBER(Z60),"MISSING",""))</f>
        <v>-417</v>
      </c>
      <c r="AK60" s="25" t="n">
        <f aca="false">IF(AND(ISNUMBER(SPH_PREOP),ISNUMBER(SE_LAST_)),SPH_PREOP+CYL_PREOP/2,"")</f>
        <v>-0.5</v>
      </c>
      <c r="AL60" s="25" t="n">
        <f aca="false">IF(ISNUMBER(SE_12),SE_12,IF(ISNUMBER(SE_6),SE_6,""))</f>
        <v>-3</v>
      </c>
      <c r="AM60" s="29" t="n">
        <f aca="false">IF(AND(ISNUMBER(SE_LAST_),ISNUMBER(REF_TARGET)),SE_LAST_-REF_TARGET,"")</f>
        <v>-2.43</v>
      </c>
      <c r="AN60" s="30" t="n">
        <f aca="false">IF(ISNUMBER(L60),IF(ISNUMBER(Z60),Z60-L60,IF(ISNUMBER(#REF!),#REF!-L60,"")),"")</f>
        <v>-417</v>
      </c>
      <c r="AO60" s="25" t="e">
        <f aca="false">IF(ISNUMBER(M60),IF(ISNUMBER(#REF!),#REF!-M60,IF(ISNUMBER(AB60),AB60-M60,"")),"")</f>
        <v>#REF!</v>
      </c>
      <c r="AP60" s="31" t="n">
        <f aca="false">IF(ISNUMBER(LAST_SE_ERROR),REF_TARGET,"")</f>
        <v>-0.57</v>
      </c>
      <c r="AQ60" s="31" t="n">
        <f aca="false">IF(AND(OR(ISNUMBER(X60),ISNUMBER(#REF!)),ISNUMBER(J60)),-LOG(20/J60)--LOG(20/IF(ISNUMBER(X60),X60,#REF!)),"")</f>
        <v>0.698970004336019</v>
      </c>
      <c r="AR60" s="32" t="n">
        <f aca="false">IF(ISNUMBER(V60),V60,IF(ISNUMBER(#REF!),#REF!,""))</f>
        <v>1</v>
      </c>
      <c r="AS60" s="32" t="n">
        <f aca="false">IF(AND(ISNUMBER(AR60),ISNUMBER(H60)),AR60-H60,"")</f>
        <v>0</v>
      </c>
      <c r="AT60" s="33" t="n">
        <f aca="false">IF(ISNUMBER(BCVA_12),BCVA_12,IF(ISNUMBER(BCVA_6),BCVA_6,""))</f>
        <v>20</v>
      </c>
      <c r="AU60" s="33" t="n">
        <f aca="false">IF(ISNUMBER(AT60),PREOP_BCVA,"")</f>
        <v>100</v>
      </c>
      <c r="AV60" s="0" t="n">
        <v>7.37</v>
      </c>
      <c r="AW60" s="25" t="n">
        <v>7.65</v>
      </c>
      <c r="AX60" s="25" t="n">
        <v>127.2</v>
      </c>
      <c r="AY60" s="25" t="n">
        <v>1.7</v>
      </c>
      <c r="AZ60" s="25" t="n">
        <v>0.24</v>
      </c>
      <c r="BA60" s="25" t="n">
        <v>0.55</v>
      </c>
      <c r="BB60" s="25" t="n">
        <v>0.82</v>
      </c>
      <c r="BC60" s="25" t="n">
        <v>1.85</v>
      </c>
      <c r="BD60" s="25" t="n">
        <v>1032</v>
      </c>
      <c r="BE60" s="25" t="n">
        <v>1030</v>
      </c>
      <c r="BF60" s="25" t="n">
        <v>1101</v>
      </c>
      <c r="BG60" s="25" t="n">
        <v>1047</v>
      </c>
      <c r="BH60" s="25" t="n">
        <v>1098</v>
      </c>
      <c r="BI60" s="25" t="n">
        <v>1159</v>
      </c>
      <c r="BJ60" s="25" t="n">
        <v>1019</v>
      </c>
      <c r="BK60" s="25" t="n">
        <v>0.28</v>
      </c>
      <c r="BL60" s="25" t="n">
        <v>0.9</v>
      </c>
      <c r="BM60" s="25" t="n">
        <v>7.54</v>
      </c>
      <c r="BN60" s="25" t="n">
        <v>7.52</v>
      </c>
      <c r="BO60" s="25" t="n">
        <v>7.58</v>
      </c>
      <c r="BP60" s="25" t="n">
        <v>7.75</v>
      </c>
      <c r="BQ60" s="25" t="n">
        <v>8.02</v>
      </c>
      <c r="BR60" s="25" t="n">
        <v>8.14</v>
      </c>
      <c r="BS60" s="25" t="n">
        <v>0</v>
      </c>
      <c r="BT60" s="25" t="n">
        <v>1.5</v>
      </c>
      <c r="BU60" s="25" t="n">
        <v>5.98</v>
      </c>
      <c r="BV60" s="25" t="n">
        <v>5.84</v>
      </c>
      <c r="BW60" s="25" t="n">
        <v>6.33</v>
      </c>
      <c r="BX60" s="25" t="n">
        <v>7.62</v>
      </c>
      <c r="BY60" s="25" t="n">
        <v>8</v>
      </c>
      <c r="BZ60" s="25" t="n">
        <v>0</v>
      </c>
      <c r="CA60" s="25" t="n">
        <v>0</v>
      </c>
      <c r="CB60" s="38" t="n">
        <v>1.5</v>
      </c>
      <c r="CC60" s="34" t="n">
        <v>44.1</v>
      </c>
      <c r="CD60" s="34" t="n">
        <v>45.8</v>
      </c>
      <c r="CE60" s="34" t="n">
        <v>45</v>
      </c>
      <c r="CF60" s="34" t="n">
        <v>127.2</v>
      </c>
      <c r="CG60" s="34" t="n">
        <v>1.7</v>
      </c>
      <c r="CH60" s="34" t="n">
        <v>-6.3</v>
      </c>
      <c r="CI60" s="34" t="n">
        <v>-7.3</v>
      </c>
      <c r="CJ60" s="34" t="n">
        <v>-6.8</v>
      </c>
      <c r="CK60" s="34" t="n">
        <v>78.2</v>
      </c>
      <c r="CL60" s="34" t="n">
        <v>1</v>
      </c>
      <c r="CM60" s="34" t="n">
        <v>7.4</v>
      </c>
      <c r="CN60" s="34" t="n">
        <v>21.4</v>
      </c>
      <c r="CO60" s="34" t="n">
        <v>44.6</v>
      </c>
      <c r="CP60" s="34" t="n">
        <v>97.6</v>
      </c>
      <c r="CQ60" s="35" t="n">
        <v>19</v>
      </c>
    </row>
    <row collapsed="false" customFormat="false" customHeight="true" hidden="false" ht="26.25" outlineLevel="0" r="61">
      <c r="A61" s="23" t="n">
        <v>41276</v>
      </c>
      <c r="B61" s="24" t="n">
        <v>-0.5</v>
      </c>
      <c r="C61" s="24" t="n">
        <v>-0.42</v>
      </c>
      <c r="D61" s="24" t="s">
        <v>89</v>
      </c>
      <c r="E61" s="27" t="n">
        <v>22</v>
      </c>
      <c r="F61" s="28" t="n">
        <v>41270</v>
      </c>
      <c r="G61" s="27" t="n">
        <v>0</v>
      </c>
      <c r="H61" s="27" t="n">
        <v>0</v>
      </c>
      <c r="I61" s="26" t="n">
        <v>0</v>
      </c>
      <c r="J61" s="26" t="n">
        <v>2000</v>
      </c>
      <c r="K61" s="26" t="n">
        <v>14</v>
      </c>
      <c r="L61" s="26" t="n">
        <v>1000</v>
      </c>
      <c r="M61" s="26" t="n">
        <v>22.58</v>
      </c>
      <c r="N61" s="26" t="n">
        <v>11.4</v>
      </c>
      <c r="O61" s="26" t="n">
        <v>5.151</v>
      </c>
      <c r="P61" s="26" t="n">
        <v>2.68</v>
      </c>
      <c r="Q61" s="26" t="n">
        <v>45.49</v>
      </c>
      <c r="R61" s="26" t="n">
        <v>90</v>
      </c>
      <c r="S61" s="26" t="n">
        <v>46.17</v>
      </c>
      <c r="T61" s="26" t="n">
        <v>0</v>
      </c>
      <c r="U61" s="27" t="n">
        <v>0</v>
      </c>
      <c r="V61" s="27" t="n">
        <v>1.25</v>
      </c>
      <c r="W61" s="25" t="n">
        <v>30</v>
      </c>
      <c r="X61" s="25" t="n">
        <v>40</v>
      </c>
      <c r="Y61" s="25" t="n">
        <v>13</v>
      </c>
      <c r="Z61" s="25" t="n">
        <v>468</v>
      </c>
      <c r="AA61" s="25" t="n">
        <v>2092</v>
      </c>
      <c r="AB61" s="25" t="s">
        <v>90</v>
      </c>
      <c r="AC61" s="25" t="s">
        <v>90</v>
      </c>
      <c r="AD61" s="25" t="s">
        <v>90</v>
      </c>
      <c r="AE61" s="25" t="s">
        <v>90</v>
      </c>
      <c r="AF61" s="25" t="s">
        <v>90</v>
      </c>
      <c r="AG61" s="25" t="s">
        <v>90</v>
      </c>
      <c r="AH61" s="25" t="n">
        <f aca="false">IF(ISNUMBER(U61),U61+0.5*V61,"")</f>
        <v>0.625</v>
      </c>
      <c r="AI61" s="25" t="n">
        <f aca="false">IF(ISNUMBER(AH61),IF(ISNUMBER($C61),AH61-$C61,"MISSING"),"")</f>
        <v>1.045</v>
      </c>
      <c r="AJ61" s="25" t="n">
        <f aca="false">IF(AND(ISNUMBER(Z61),ISNUMBER($L61)),Z61-$L61,IF(ISNUMBER(Z61),"MISSING",""))</f>
        <v>-532</v>
      </c>
      <c r="AK61" s="25" t="n">
        <f aca="false">IF(AND(ISNUMBER(SPH_PREOP),ISNUMBER(SE_LAST_)),SPH_PREOP+CYL_PREOP/2,"")</f>
        <v>0</v>
      </c>
      <c r="AL61" s="25" t="n">
        <f aca="false">IF(ISNUMBER(SE_12),SE_12,IF(ISNUMBER(SE_6),SE_6,""))</f>
        <v>0.625</v>
      </c>
      <c r="AM61" s="29" t="n">
        <f aca="false">IF(AND(ISNUMBER(SE_LAST_),ISNUMBER(REF_TARGET)),SE_LAST_-REF_TARGET,"")</f>
        <v>1.045</v>
      </c>
      <c r="AN61" s="30" t="n">
        <f aca="false">IF(ISNUMBER(L61),IF(ISNUMBER(Z61),Z61-L61,IF(ISNUMBER(#REF!),#REF!-L61,"")),"")</f>
        <v>-532</v>
      </c>
      <c r="AO61" s="25" t="e">
        <f aca="false">IF(ISNUMBER(M61),IF(ISNUMBER(#REF!),#REF!-M61,IF(ISNUMBER(AB61),AB61-M61,"")),"")</f>
        <v>#REF!</v>
      </c>
      <c r="AP61" s="31" t="n">
        <f aca="false">IF(ISNUMBER(LAST_SE_ERROR),REF_TARGET,"")</f>
        <v>-0.42</v>
      </c>
      <c r="AQ61" s="31" t="n">
        <f aca="false">IF(AND(OR(ISNUMBER(X61),ISNUMBER(#REF!)),ISNUMBER(J61)),-LOG(20/J61)--LOG(20/IF(ISNUMBER(X61),X61,#REF!)),"")</f>
        <v>1.69897000433602</v>
      </c>
      <c r="AR61" s="32" t="n">
        <f aca="false">IF(ISNUMBER(V61),V61,IF(ISNUMBER(#REF!),#REF!,""))</f>
        <v>1.25</v>
      </c>
      <c r="AS61" s="32" t="n">
        <f aca="false">IF(AND(ISNUMBER(AR61),ISNUMBER(H61)),AR61-H61,"")</f>
        <v>1.25</v>
      </c>
      <c r="AT61" s="33" t="n">
        <f aca="false">IF(ISNUMBER(BCVA_12),BCVA_12,IF(ISNUMBER(BCVA_6),BCVA_6,""))</f>
        <v>40</v>
      </c>
      <c r="AU61" s="33" t="n">
        <f aca="false">IF(ISNUMBER(AT61),PREOP_BCVA,"")</f>
        <v>2000</v>
      </c>
    </row>
    <row collapsed="false" customFormat="false" customHeight="true" hidden="false" ht="26.25" outlineLevel="0" r="62">
      <c r="A62" s="23" t="n">
        <v>41311</v>
      </c>
      <c r="B62" s="25" t="n">
        <v>-0.5</v>
      </c>
      <c r="C62" s="26" t="n">
        <v>-0.59</v>
      </c>
      <c r="D62" s="56" t="s">
        <v>89</v>
      </c>
      <c r="E62" s="57" t="n">
        <v>19.5</v>
      </c>
      <c r="F62" s="28" t="n">
        <v>41281</v>
      </c>
      <c r="G62" s="27" t="n">
        <v>-1.5</v>
      </c>
      <c r="H62" s="27" t="n">
        <v>0</v>
      </c>
      <c r="I62" s="26" t="n">
        <v>0</v>
      </c>
      <c r="J62" s="26" t="n">
        <v>25</v>
      </c>
      <c r="K62" s="26" t="n">
        <v>16</v>
      </c>
      <c r="L62" s="26" t="n">
        <v>602</v>
      </c>
      <c r="M62" s="26" t="n">
        <v>22.38</v>
      </c>
      <c r="N62" s="26" t="n">
        <v>11.5</v>
      </c>
      <c r="O62" s="26" t="n">
        <v>4.54</v>
      </c>
      <c r="P62" s="26" t="n">
        <v>3.31</v>
      </c>
      <c r="Q62" s="26" t="n">
        <v>48.35</v>
      </c>
      <c r="R62" s="26" t="n">
        <v>161</v>
      </c>
      <c r="S62" s="26" t="n">
        <v>48.77</v>
      </c>
      <c r="T62" s="26" t="n">
        <v>71</v>
      </c>
      <c r="U62" s="27" t="n">
        <v>-0.5</v>
      </c>
      <c r="V62" s="27" t="n">
        <v>0.25</v>
      </c>
      <c r="W62" s="25" t="n">
        <v>30</v>
      </c>
      <c r="X62" s="25" t="n">
        <v>25</v>
      </c>
      <c r="Y62" s="25" t="n">
        <v>16</v>
      </c>
      <c r="Z62" s="25" t="n">
        <v>533</v>
      </c>
      <c r="AA62" s="25" t="n">
        <v>2740</v>
      </c>
      <c r="AB62" s="25" t="n">
        <v>22.42</v>
      </c>
      <c r="AC62" s="25" t="n">
        <v>1.48</v>
      </c>
      <c r="AD62" s="25" t="n">
        <v>47.7</v>
      </c>
      <c r="AE62" s="25" t="n">
        <v>154</v>
      </c>
      <c r="AF62" s="25" t="n">
        <v>47.8</v>
      </c>
      <c r="AG62" s="25" t="n">
        <v>64</v>
      </c>
      <c r="AH62" s="25" t="n">
        <f aca="false">IF(ISNUMBER(U62),U62+0.5*V62,"")</f>
        <v>-0.375</v>
      </c>
      <c r="AI62" s="25" t="n">
        <f aca="false">IF(ISNUMBER(AH62),IF(ISNUMBER($C62),AH62-$C62,"MISSING"),"")</f>
        <v>0.215</v>
      </c>
      <c r="AJ62" s="25" t="n">
        <f aca="false">IF(AND(ISNUMBER(Z62),ISNUMBER($L62)),Z62-$L62,IF(ISNUMBER(Z62),"MISSING",""))</f>
        <v>-69</v>
      </c>
      <c r="AK62" s="25" t="n">
        <f aca="false">IF(AND(ISNUMBER(SPH_PREOP),ISNUMBER(SE_LAST_)),SPH_PREOP+CYL_PREOP/2,"")</f>
        <v>-1.5</v>
      </c>
      <c r="AL62" s="25" t="n">
        <f aca="false">IF(ISNUMBER(SE_12),SE_12,IF(ISNUMBER(SE_6),SE_6,""))</f>
        <v>-0.375</v>
      </c>
      <c r="AM62" s="29" t="n">
        <f aca="false">IF(AND(ISNUMBER(SE_LAST_),ISNUMBER(REF_TARGET)),SE_LAST_-REF_TARGET,"")</f>
        <v>0.215</v>
      </c>
      <c r="AN62" s="30" t="n">
        <f aca="false">IF(ISNUMBER(L62),IF(ISNUMBER(Z62),Z62-L62,IF(ISNUMBER(#REF!),#REF!-L62,"")),"")</f>
        <v>-69</v>
      </c>
      <c r="AO62" s="25" t="e">
        <f aca="false">IF(ISNUMBER(M62),IF(ISNUMBER(#REF!),#REF!-M62,IF(ISNUMBER(AB62),AB62-M62,"")),"")</f>
        <v>#REF!</v>
      </c>
      <c r="AP62" s="31" t="n">
        <f aca="false">IF(ISNUMBER(LAST_SE_ERROR),REF_TARGET,"")</f>
        <v>-0.59</v>
      </c>
      <c r="AQ62" s="31" t="n">
        <f aca="false">IF(AND(OR(ISNUMBER(X62),ISNUMBER(#REF!)),ISNUMBER(J62)),-LOG(20/J62)--LOG(20/IF(ISNUMBER(X62),X62,#REF!)),"")</f>
        <v>0</v>
      </c>
      <c r="AR62" s="32" t="n">
        <f aca="false">IF(ISNUMBER(V62),V62,IF(ISNUMBER(#REF!),#REF!,""))</f>
        <v>0.25</v>
      </c>
      <c r="AS62" s="32" t="n">
        <f aca="false">IF(AND(ISNUMBER(AR62),ISNUMBER(H62)),AR62-H62,"")</f>
        <v>0.25</v>
      </c>
      <c r="AT62" s="33" t="n">
        <f aca="false">IF(ISNUMBER(BCVA_12),BCVA_12,IF(ISNUMBER(BCVA_6),BCVA_6,""))</f>
        <v>25</v>
      </c>
      <c r="AU62" s="33" t="n">
        <f aca="false">IF(ISNUMBER(AT62),PREOP_BCVA,"")</f>
        <v>25</v>
      </c>
      <c r="AV62" s="0" t="n">
        <v>7.12</v>
      </c>
      <c r="AW62" s="25" t="n">
        <v>7.16</v>
      </c>
      <c r="AX62" s="25" t="n">
        <v>122.4</v>
      </c>
      <c r="AY62" s="25" t="n">
        <v>0.3</v>
      </c>
      <c r="AZ62" s="25" t="n">
        <v>0.44</v>
      </c>
      <c r="BA62" s="25" t="n">
        <v>0.65</v>
      </c>
      <c r="BB62" s="25" t="n">
        <v>2.78</v>
      </c>
      <c r="BC62" s="25" t="n">
        <v>3.37</v>
      </c>
      <c r="BD62" s="25" t="n">
        <v>592</v>
      </c>
      <c r="BE62" s="25" t="n">
        <v>594</v>
      </c>
      <c r="BF62" s="25" t="n">
        <v>651</v>
      </c>
      <c r="BG62" s="25" t="n">
        <v>633</v>
      </c>
      <c r="BH62" s="25" t="n">
        <v>649</v>
      </c>
      <c r="BI62" s="25" t="n">
        <v>609</v>
      </c>
      <c r="BJ62" s="25" t="n">
        <v>582</v>
      </c>
      <c r="BK62" s="25" t="n">
        <v>-0.86</v>
      </c>
      <c r="BL62" s="25" t="n">
        <v>-0.73</v>
      </c>
      <c r="BM62" s="25" t="n">
        <v>7.15</v>
      </c>
      <c r="BN62" s="25" t="n">
        <v>7.13</v>
      </c>
      <c r="BO62" s="25" t="n">
        <v>7.22</v>
      </c>
      <c r="BP62" s="25" t="n">
        <v>7.46</v>
      </c>
      <c r="BQ62" s="25" t="n">
        <v>7.77</v>
      </c>
      <c r="BR62" s="25" t="n">
        <v>8.04</v>
      </c>
      <c r="BS62" s="25" t="n">
        <v>0</v>
      </c>
      <c r="BT62" s="25" t="n">
        <v>0.5</v>
      </c>
      <c r="BU62" s="25" t="n">
        <v>6.57</v>
      </c>
      <c r="BV62" s="25" t="n">
        <v>6.09</v>
      </c>
      <c r="BW62" s="25" t="n">
        <v>5.93</v>
      </c>
      <c r="BX62" s="25" t="n">
        <v>6.19</v>
      </c>
      <c r="BY62" s="25" t="n">
        <v>6.47</v>
      </c>
      <c r="BZ62" s="25" t="n">
        <v>0</v>
      </c>
      <c r="CA62" s="25" t="n">
        <v>0</v>
      </c>
      <c r="CB62" s="38" t="n">
        <v>0.5</v>
      </c>
      <c r="CC62" s="34" t="n">
        <v>47.1</v>
      </c>
      <c r="CD62" s="34" t="n">
        <v>47.4</v>
      </c>
      <c r="CE62" s="34" t="n">
        <v>47.3</v>
      </c>
      <c r="CF62" s="34" t="n">
        <v>122.4</v>
      </c>
      <c r="CG62" s="34" t="n">
        <v>0.3</v>
      </c>
      <c r="CH62" s="34" t="n">
        <v>-6.2</v>
      </c>
      <c r="CI62" s="34" t="n">
        <v>-6.3</v>
      </c>
      <c r="CJ62" s="34" t="n">
        <v>-6.3</v>
      </c>
      <c r="CK62" s="34" t="n">
        <v>40.3</v>
      </c>
      <c r="CL62" s="34" t="n">
        <v>0.2</v>
      </c>
      <c r="CM62" s="34" t="n">
        <v>4.2</v>
      </c>
      <c r="CN62" s="34" t="n">
        <v>12.1</v>
      </c>
      <c r="CO62" s="34" t="n">
        <v>25.9</v>
      </c>
      <c r="CP62" s="34" t="n">
        <v>64.5</v>
      </c>
      <c r="CQ62" s="35" t="n">
        <v>16</v>
      </c>
    </row>
    <row collapsed="false" customFormat="false" customHeight="true" hidden="false" ht="26.25" outlineLevel="0" r="63">
      <c r="A63" s="23" t="n">
        <v>41374</v>
      </c>
      <c r="B63" s="24" t="n">
        <v>-0.5</v>
      </c>
      <c r="C63" s="26" t="n">
        <v>-0.55</v>
      </c>
      <c r="D63" s="24" t="s">
        <v>89</v>
      </c>
      <c r="E63" s="27" t="n">
        <v>19.75</v>
      </c>
      <c r="F63" s="28" t="n">
        <v>41339</v>
      </c>
      <c r="G63" s="27" t="n">
        <v>-0.75</v>
      </c>
      <c r="H63" s="27" t="n">
        <v>0</v>
      </c>
      <c r="I63" s="26" t="n">
        <v>0</v>
      </c>
      <c r="J63" s="26" t="n">
        <v>25</v>
      </c>
      <c r="K63" s="26" t="n">
        <v>10</v>
      </c>
      <c r="L63" s="26" t="n">
        <v>598</v>
      </c>
      <c r="M63" s="26" t="n">
        <v>22.56</v>
      </c>
      <c r="N63" s="26" t="n">
        <v>11.6</v>
      </c>
      <c r="O63" s="26" t="n">
        <v>4.51</v>
      </c>
      <c r="P63" s="26" t="n">
        <v>2.19</v>
      </c>
      <c r="Q63" s="26" t="n">
        <v>47.6</v>
      </c>
      <c r="R63" s="26" t="n">
        <v>166</v>
      </c>
      <c r="S63" s="26" t="n">
        <v>48.15</v>
      </c>
      <c r="T63" s="26" t="n">
        <v>76</v>
      </c>
      <c r="U63" s="27" t="n">
        <v>-0.25</v>
      </c>
      <c r="V63" s="27" t="n">
        <v>1</v>
      </c>
      <c r="W63" s="25" t="n">
        <v>50</v>
      </c>
      <c r="X63" s="25" t="n">
        <v>25</v>
      </c>
      <c r="Y63" s="25" t="n">
        <v>15</v>
      </c>
      <c r="Z63" s="25" t="n">
        <v>533</v>
      </c>
      <c r="AA63" s="25" t="n">
        <v>2053</v>
      </c>
      <c r="AB63" s="25" t="n">
        <v>22.63</v>
      </c>
      <c r="AC63" s="25" t="n">
        <v>3.76</v>
      </c>
      <c r="AD63" s="25" t="n">
        <v>46.55</v>
      </c>
      <c r="AE63" s="25" t="n">
        <v>121</v>
      </c>
      <c r="AF63" s="25" t="n">
        <v>46.94</v>
      </c>
      <c r="AG63" s="25" t="n">
        <v>31</v>
      </c>
      <c r="AH63" s="25" t="n">
        <f aca="false">IF(ISNUMBER(U63),U63+0.5*V63,"")</f>
        <v>0.25</v>
      </c>
      <c r="AI63" s="25" t="n">
        <f aca="false">IF(ISNUMBER(AH63),IF(ISNUMBER($C63),AH63-$C63,"MISSING"),"")</f>
        <v>0.8</v>
      </c>
      <c r="AJ63" s="25" t="n">
        <f aca="false">IF(AND(ISNUMBER(Z63),ISNUMBER($L63)),Z63-$L63,IF(ISNUMBER(Z63),"MISSING",""))</f>
        <v>-65</v>
      </c>
      <c r="AK63" s="25" t="n">
        <f aca="false">IF(AND(ISNUMBER(SPH_PREOP),ISNUMBER(SE_LAST_)),SPH_PREOP+CYL_PREOP/2,"")</f>
        <v>-0.75</v>
      </c>
      <c r="AL63" s="25" t="n">
        <f aca="false">IF(ISNUMBER(SE_12),SE_12,IF(ISNUMBER(SE_6),SE_6,""))</f>
        <v>0.25</v>
      </c>
      <c r="AM63" s="29" t="n">
        <f aca="false">IF(AND(ISNUMBER(SE_LAST_),ISNUMBER(REF_TARGET)),SE_LAST_-REF_TARGET,"")</f>
        <v>0.8</v>
      </c>
      <c r="AN63" s="30" t="n">
        <f aca="false">IF(ISNUMBER(L63),IF(ISNUMBER(Z63),Z63-L63,IF(ISNUMBER(#REF!),#REF!-L63,"")),"")</f>
        <v>-65</v>
      </c>
      <c r="AO63" s="25" t="e">
        <f aca="false">IF(ISNUMBER(M63),IF(ISNUMBER(#REF!),#REF!-M63,IF(ISNUMBER(AB63),AB63-M63,"")),"")</f>
        <v>#REF!</v>
      </c>
      <c r="AP63" s="31" t="n">
        <f aca="false">IF(ISNUMBER(LAST_SE_ERROR),REF_TARGET,"")</f>
        <v>-0.55</v>
      </c>
      <c r="AQ63" s="31" t="n">
        <f aca="false">IF(AND(OR(ISNUMBER(X63),ISNUMBER(#REF!)),ISNUMBER(J63)),-LOG(20/J63)--LOG(20/IF(ISNUMBER(X63),X63,#REF!)),"")</f>
        <v>0</v>
      </c>
      <c r="AR63" s="32" t="n">
        <f aca="false">IF(ISNUMBER(V63),V63,IF(ISNUMBER(#REF!),#REF!,""))</f>
        <v>1</v>
      </c>
      <c r="AS63" s="32" t="n">
        <f aca="false">IF(AND(ISNUMBER(AR63),ISNUMBER(H63)),AR63-H63,"")</f>
        <v>1</v>
      </c>
      <c r="AT63" s="33" t="n">
        <f aca="false">IF(ISNUMBER(BCVA_12),BCVA_12,IF(ISNUMBER(BCVA_6),BCVA_6,""))</f>
        <v>25</v>
      </c>
      <c r="AU63" s="33" t="n">
        <f aca="false">IF(ISNUMBER(AT63),PREOP_BCVA,"")</f>
        <v>25</v>
      </c>
      <c r="AV63" s="0" t="n">
        <v>7.25</v>
      </c>
      <c r="AW63" s="25" t="n">
        <v>7.21</v>
      </c>
      <c r="AX63" s="25" t="n">
        <v>139.5</v>
      </c>
      <c r="AY63" s="25" t="n">
        <v>-0.3</v>
      </c>
      <c r="AZ63" s="25" t="n">
        <v>0.28</v>
      </c>
      <c r="BA63" s="25" t="n">
        <v>0.6</v>
      </c>
      <c r="BB63" s="25" t="n">
        <v>2.85</v>
      </c>
      <c r="BC63" s="25" t="n">
        <v>3.46</v>
      </c>
      <c r="BD63" s="25" t="n">
        <v>613</v>
      </c>
      <c r="BE63" s="25" t="n">
        <v>616</v>
      </c>
      <c r="BF63" s="25" t="n">
        <v>658</v>
      </c>
      <c r="BG63" s="25" t="n">
        <v>620</v>
      </c>
      <c r="BH63" s="25" t="n">
        <v>641</v>
      </c>
      <c r="BI63" s="25" t="n">
        <v>634</v>
      </c>
      <c r="BJ63" s="25" t="n">
        <v>593</v>
      </c>
      <c r="BK63" s="25" t="n">
        <v>1.37</v>
      </c>
      <c r="BL63" s="25" t="n">
        <v>-0.75</v>
      </c>
      <c r="BM63" s="25" t="n">
        <v>7.25</v>
      </c>
      <c r="BN63" s="25" t="n">
        <v>7.22</v>
      </c>
      <c r="BO63" s="25" t="n">
        <v>7.26</v>
      </c>
      <c r="BP63" s="25" t="n">
        <v>7.48</v>
      </c>
      <c r="BQ63" s="25" t="n">
        <v>7.85</v>
      </c>
      <c r="BR63" s="25" t="n">
        <v>8.2</v>
      </c>
      <c r="BS63" s="25" t="n">
        <v>0</v>
      </c>
      <c r="BT63" s="25" t="n">
        <v>0.3</v>
      </c>
      <c r="BU63" s="25" t="n">
        <v>7.01</v>
      </c>
      <c r="BV63" s="25" t="n">
        <v>6.27</v>
      </c>
      <c r="BW63" s="25" t="n">
        <v>6.01</v>
      </c>
      <c r="BX63" s="25" t="n">
        <v>6.26</v>
      </c>
      <c r="BY63" s="25" t="n">
        <v>6.63</v>
      </c>
      <c r="BZ63" s="25" t="n">
        <v>0</v>
      </c>
      <c r="CA63" s="25" t="n">
        <v>0</v>
      </c>
      <c r="CB63" s="38" t="n">
        <v>0.3</v>
      </c>
      <c r="CC63" s="34" t="n">
        <v>46.5</v>
      </c>
      <c r="CD63" s="34" t="n">
        <v>46.8</v>
      </c>
      <c r="CE63" s="34" t="n">
        <v>46.7</v>
      </c>
      <c r="CF63" s="34" t="n">
        <v>139.5</v>
      </c>
      <c r="CG63" s="34" t="n">
        <v>0.3</v>
      </c>
      <c r="CH63" s="34" t="n">
        <v>-5.8</v>
      </c>
      <c r="CI63" s="34" t="n">
        <v>-6.1</v>
      </c>
      <c r="CJ63" s="34" t="n">
        <v>-6</v>
      </c>
      <c r="CK63" s="34" t="n">
        <v>128</v>
      </c>
      <c r="CL63" s="34" t="n">
        <v>0.3</v>
      </c>
      <c r="CM63" s="34" t="n">
        <v>4.3</v>
      </c>
      <c r="CN63" s="34" t="n">
        <v>12.3</v>
      </c>
      <c r="CO63" s="34" t="n">
        <v>26.2</v>
      </c>
      <c r="CP63" s="34" t="n">
        <v>64.5</v>
      </c>
      <c r="CQ63" s="35" t="n">
        <v>14</v>
      </c>
    </row>
    <row collapsed="false" customFormat="false" customHeight="true" hidden="false" ht="26.25" outlineLevel="0" r="64">
      <c r="A64" s="23" t="n">
        <v>41400</v>
      </c>
      <c r="B64" s="24" t="n">
        <v>-0.5</v>
      </c>
      <c r="C64" s="26" t="n">
        <v>-0.46</v>
      </c>
      <c r="D64" s="56" t="s">
        <v>89</v>
      </c>
      <c r="E64" s="57" t="n">
        <v>24.5</v>
      </c>
      <c r="F64" s="28" t="n">
        <v>41394</v>
      </c>
      <c r="G64" s="57" t="n">
        <v>3.5</v>
      </c>
      <c r="H64" s="57" t="n">
        <v>1.25</v>
      </c>
      <c r="I64" s="61" t="n">
        <v>45</v>
      </c>
      <c r="J64" s="61" t="n">
        <v>25</v>
      </c>
      <c r="K64" s="61" t="n">
        <v>11</v>
      </c>
      <c r="L64" s="61" t="n">
        <v>517</v>
      </c>
      <c r="M64" s="26" t="n">
        <v>23.37</v>
      </c>
      <c r="N64" s="26" t="n">
        <v>11.2</v>
      </c>
      <c r="O64" s="26" t="n">
        <v>4.69</v>
      </c>
      <c r="P64" s="26" t="n">
        <v>2.77</v>
      </c>
      <c r="Q64" s="26" t="n">
        <v>41.56</v>
      </c>
      <c r="R64" s="26" t="n">
        <v>144</v>
      </c>
      <c r="S64" s="26" t="n">
        <v>42.35</v>
      </c>
      <c r="T64" s="26" t="n">
        <v>54</v>
      </c>
      <c r="U64" s="27" t="n">
        <v>-3</v>
      </c>
      <c r="V64" s="27" t="n">
        <v>1.25</v>
      </c>
      <c r="W64" s="25" t="n">
        <v>5</v>
      </c>
      <c r="X64" s="25" t="n">
        <v>20</v>
      </c>
      <c r="Y64" s="25" t="n">
        <v>20</v>
      </c>
      <c r="Z64" s="25" t="n">
        <v>475</v>
      </c>
      <c r="AA64" s="25" t="n">
        <v>2227</v>
      </c>
      <c r="AH64" s="25" t="n">
        <f aca="false">IF(ISNUMBER(U64),U64+0.5*V64,"")</f>
        <v>-2.375</v>
      </c>
      <c r="AI64" s="25" t="n">
        <f aca="false">IF(ISNUMBER(AH64),IF(ISNUMBER($C64),AH64-$C64,"MISSING"),"")</f>
        <v>-1.915</v>
      </c>
      <c r="AJ64" s="25" t="n">
        <f aca="false">IF(AND(ISNUMBER(Z64),ISNUMBER($L64)),Z64-$L64,IF(ISNUMBER(Z64),"MISSING",""))</f>
        <v>-42</v>
      </c>
      <c r="AK64" s="25" t="n">
        <f aca="false">IF(AND(ISNUMBER(SPH_PREOP),ISNUMBER(SE_LAST_)),SPH_PREOP+CYL_PREOP/2,"")</f>
        <v>4.125</v>
      </c>
      <c r="AL64" s="25" t="n">
        <f aca="false">IF(ISNUMBER(SE_12),SE_12,IF(ISNUMBER(SE_6),SE_6,""))</f>
        <v>-2.375</v>
      </c>
      <c r="AM64" s="29" t="n">
        <f aca="false">IF(AND(ISNUMBER(SE_LAST_),ISNUMBER(REF_TARGET)),SE_LAST_-REF_TARGET,"")</f>
        <v>-1.915</v>
      </c>
      <c r="AN64" s="30" t="n">
        <f aca="false">IF(ISNUMBER(L64),IF(ISNUMBER(Z64),Z64-L64,IF(ISNUMBER(#REF!),#REF!-L64,"")),"")</f>
        <v>-42</v>
      </c>
      <c r="AO64" s="25" t="e">
        <f aca="false">IF(ISNUMBER(M64),IF(ISNUMBER(#REF!),#REF!-M64,IF(ISNUMBER(AB64),AB64-M64,"")),"")</f>
        <v>#REF!</v>
      </c>
      <c r="AP64" s="31" t="n">
        <f aca="false">IF(ISNUMBER(LAST_SE_ERROR),REF_TARGET,"")</f>
        <v>-0.46</v>
      </c>
      <c r="AQ64" s="31" t="n">
        <f aca="false">IF(AND(OR(ISNUMBER(X64),ISNUMBER(#REF!)),ISNUMBER(J64)),-LOG(20/J64)--LOG(20/IF(ISNUMBER(X64),X64,#REF!)),"")</f>
        <v>0.0969100130080564</v>
      </c>
      <c r="AR64" s="32" t="n">
        <f aca="false">IF(ISNUMBER(V64),V64,IF(ISNUMBER(#REF!),#REF!,""))</f>
        <v>1.25</v>
      </c>
      <c r="AS64" s="32" t="n">
        <f aca="false">IF(AND(ISNUMBER(AR64),ISNUMBER(H64)),AR64-H64,"")</f>
        <v>0</v>
      </c>
      <c r="AT64" s="33" t="n">
        <f aca="false">IF(ISNUMBER(BCVA_12),BCVA_12,IF(ISNUMBER(BCVA_6),BCVA_6,""))</f>
        <v>20</v>
      </c>
      <c r="AU64" s="33" t="n">
        <f aca="false">IF(ISNUMBER(AT64),PREOP_BCVA,"")</f>
        <v>25</v>
      </c>
      <c r="AV64" s="0" t="n">
        <v>8.09</v>
      </c>
      <c r="AW64" s="25" t="n">
        <v>7.95</v>
      </c>
      <c r="AX64" s="25" t="n">
        <v>173.5</v>
      </c>
      <c r="AY64" s="25" t="n">
        <v>-0.7</v>
      </c>
      <c r="AZ64" s="25" t="n">
        <v>0.57</v>
      </c>
      <c r="BA64" s="25" t="n">
        <v>0.67</v>
      </c>
      <c r="BB64" s="25" t="n">
        <v>2.24</v>
      </c>
      <c r="BC64" s="25" t="n">
        <v>2.78</v>
      </c>
      <c r="BD64" s="25" t="n">
        <v>533</v>
      </c>
      <c r="BE64" s="25" t="n">
        <v>530</v>
      </c>
      <c r="BF64" s="25" t="n">
        <v>602</v>
      </c>
      <c r="BG64" s="25" t="n">
        <v>592</v>
      </c>
      <c r="BH64" s="25" t="n">
        <v>618</v>
      </c>
      <c r="BI64" s="25" t="n">
        <v>608</v>
      </c>
      <c r="BJ64" s="25" t="n">
        <v>527</v>
      </c>
      <c r="BK64" s="25" t="n">
        <v>-0.66</v>
      </c>
      <c r="BL64" s="25" t="n">
        <v>-0.33</v>
      </c>
      <c r="BM64" s="25" t="n">
        <v>8.05</v>
      </c>
      <c r="BN64" s="25" t="n">
        <v>7.97</v>
      </c>
      <c r="BO64" s="25" t="n">
        <v>8.1</v>
      </c>
      <c r="BP64" s="25" t="n">
        <v>8.2</v>
      </c>
      <c r="BQ64" s="25" t="n">
        <v>8.36</v>
      </c>
      <c r="BR64" s="25" t="n">
        <v>8.58</v>
      </c>
      <c r="BS64" s="25" t="n">
        <v>0</v>
      </c>
      <c r="BT64" s="25" t="n">
        <v>1.5</v>
      </c>
      <c r="BU64" s="25" t="n">
        <v>6.48</v>
      </c>
      <c r="BV64" s="25" t="n">
        <v>6.7</v>
      </c>
      <c r="BW64" s="25" t="n">
        <v>7.01</v>
      </c>
      <c r="BX64" s="25" t="n">
        <v>6.98</v>
      </c>
      <c r="BY64" s="25" t="n">
        <v>6.99</v>
      </c>
      <c r="BZ64" s="25" t="n">
        <v>0</v>
      </c>
      <c r="CA64" s="25" t="n">
        <v>0</v>
      </c>
      <c r="CB64" s="38" t="n">
        <v>1.5</v>
      </c>
      <c r="CC64" s="34" t="n">
        <v>41.7</v>
      </c>
      <c r="CD64" s="34" t="n">
        <v>42.5</v>
      </c>
      <c r="CE64" s="34" t="n">
        <v>42.1</v>
      </c>
      <c r="CF64" s="34" t="n">
        <v>173.5</v>
      </c>
      <c r="CG64" s="34" t="n">
        <v>0.7</v>
      </c>
      <c r="CH64" s="34" t="n">
        <v>-6.1</v>
      </c>
      <c r="CI64" s="34" t="n">
        <v>-6.2</v>
      </c>
      <c r="CJ64" s="34" t="n">
        <v>-6.1</v>
      </c>
      <c r="CK64" s="34" t="n">
        <v>11.9</v>
      </c>
      <c r="CL64" s="34" t="n">
        <v>0</v>
      </c>
      <c r="CM64" s="34" t="n">
        <v>3.9</v>
      </c>
      <c r="CN64" s="34" t="n">
        <v>11.3</v>
      </c>
      <c r="CO64" s="34" t="n">
        <v>23.8</v>
      </c>
      <c r="CP64" s="34" t="n">
        <v>55.7</v>
      </c>
      <c r="CQ64" s="35" t="n">
        <v>25</v>
      </c>
    </row>
    <row collapsed="false" customFormat="false" customHeight="true" hidden="false" ht="26.25" outlineLevel="0" r="65">
      <c r="A65" s="23" t="n">
        <v>41339</v>
      </c>
      <c r="B65" s="24" t="n">
        <v>-0.5</v>
      </c>
      <c r="C65" s="26" t="n">
        <v>-0.44</v>
      </c>
      <c r="D65" s="56" t="s">
        <v>89</v>
      </c>
      <c r="E65" s="57" t="n">
        <v>19.75</v>
      </c>
      <c r="F65" s="28" t="n">
        <v>41316</v>
      </c>
      <c r="G65" s="27" t="n">
        <v>0.75</v>
      </c>
      <c r="H65" s="27" t="n">
        <v>1.75</v>
      </c>
      <c r="I65" s="26" t="n">
        <v>35</v>
      </c>
      <c r="J65" s="26" t="n">
        <v>50</v>
      </c>
      <c r="K65" s="26" t="n">
        <v>13</v>
      </c>
      <c r="L65" s="26" t="n">
        <v>696</v>
      </c>
      <c r="M65" s="26" t="n">
        <v>24.2</v>
      </c>
      <c r="N65" s="26" t="n">
        <v>12</v>
      </c>
      <c r="O65" s="26" t="n">
        <v>4.64</v>
      </c>
      <c r="P65" s="26" t="n">
        <v>3.33</v>
      </c>
      <c r="Q65" s="26" t="n">
        <v>43.05</v>
      </c>
      <c r="R65" s="26" t="n">
        <v>176</v>
      </c>
      <c r="S65" s="26" t="n">
        <v>43.72</v>
      </c>
      <c r="T65" s="26" t="n">
        <v>86</v>
      </c>
      <c r="U65" s="27" t="n">
        <v>0.5</v>
      </c>
      <c r="V65" s="27" t="n">
        <v>-0.5</v>
      </c>
      <c r="W65" s="25" t="n">
        <v>130</v>
      </c>
      <c r="X65" s="25" t="n">
        <v>30</v>
      </c>
      <c r="Y65" s="25" t="n">
        <v>14</v>
      </c>
      <c r="Z65" s="25" t="n">
        <v>564</v>
      </c>
      <c r="AA65" s="25" t="n">
        <v>906</v>
      </c>
      <c r="AB65" s="25" t="n">
        <v>24.07</v>
      </c>
      <c r="AC65" s="25" t="n">
        <v>4.17</v>
      </c>
      <c r="AD65" s="25" t="n">
        <v>42.13</v>
      </c>
      <c r="AE65" s="25" t="n">
        <v>160</v>
      </c>
      <c r="AF65" s="25" t="n">
        <v>42.99</v>
      </c>
      <c r="AG65" s="25" t="n">
        <v>70</v>
      </c>
      <c r="AH65" s="25" t="n">
        <f aca="false">IF(ISNUMBER(U65),U65+0.5*V65,"")</f>
        <v>0.25</v>
      </c>
      <c r="AI65" s="25" t="n">
        <f aca="false">IF(ISNUMBER(AH65),IF(ISNUMBER($C65),AH65-$C65,"MISSING"),"")</f>
        <v>0.69</v>
      </c>
      <c r="AJ65" s="25" t="n">
        <f aca="false">IF(AND(ISNUMBER(Z65),ISNUMBER($L65)),Z65-$L65,IF(ISNUMBER(Z65),"MISSING",""))</f>
        <v>-132</v>
      </c>
      <c r="AK65" s="25" t="n">
        <f aca="false">IF(AND(ISNUMBER(SPH_PREOP),ISNUMBER(SE_LAST_)),SPH_PREOP+CYL_PREOP/2,"")</f>
        <v>1.625</v>
      </c>
      <c r="AL65" s="25" t="n">
        <f aca="false">IF(ISNUMBER(SE_12),SE_12,IF(ISNUMBER(SE_6),SE_6,""))</f>
        <v>0.25</v>
      </c>
      <c r="AM65" s="29" t="n">
        <f aca="false">IF(AND(ISNUMBER(SE_LAST_),ISNUMBER(REF_TARGET)),SE_LAST_-REF_TARGET,"")</f>
        <v>0.69</v>
      </c>
      <c r="AN65" s="30" t="n">
        <f aca="false">IF(ISNUMBER(L65),IF(ISNUMBER(Z65),Z65-L65,IF(ISNUMBER(#REF!),#REF!-L65,"")),"")</f>
        <v>-132</v>
      </c>
      <c r="AO65" s="25" t="e">
        <f aca="false">IF(ISNUMBER(M65),IF(ISNUMBER(#REF!),#REF!-M65,IF(ISNUMBER(AB65),AB65-M65,"")),"")</f>
        <v>#REF!</v>
      </c>
      <c r="AP65" s="31" t="n">
        <f aca="false">IF(ISNUMBER(LAST_SE_ERROR),REF_TARGET,"")</f>
        <v>-0.44</v>
      </c>
      <c r="AQ65" s="31" t="n">
        <f aca="false">IF(AND(OR(ISNUMBER(X65),ISNUMBER(#REF!)),ISNUMBER(J65)),-LOG(20/J65)--LOG(20/IF(ISNUMBER(X65),X65,#REF!)),"")</f>
        <v>0.221848749616356</v>
      </c>
      <c r="AR65" s="32" t="n">
        <f aca="false">IF(ISNUMBER(V65),V65,IF(ISNUMBER(#REF!),#REF!,""))</f>
        <v>-0.5</v>
      </c>
      <c r="AS65" s="32" t="n">
        <f aca="false">IF(AND(ISNUMBER(AR65),ISNUMBER(H65)),AR65-H65,"")</f>
        <v>-2.25</v>
      </c>
      <c r="AT65" s="33" t="n">
        <f aca="false">IF(ISNUMBER(BCVA_12),BCVA_12,IF(ISNUMBER(BCVA_6),BCVA_6,""))</f>
        <v>30</v>
      </c>
      <c r="AU65" s="33" t="n">
        <f aca="false">IF(ISNUMBER(AT65),PREOP_BCVA,"")</f>
        <v>50</v>
      </c>
      <c r="AV65" s="0" t="n">
        <v>7.98</v>
      </c>
      <c r="AW65" s="25" t="n">
        <v>7.89</v>
      </c>
      <c r="AX65" s="25" t="n">
        <v>32.8</v>
      </c>
      <c r="AY65" s="25" t="n">
        <v>-0.5</v>
      </c>
      <c r="AZ65" s="25" t="n">
        <v>-0.02</v>
      </c>
      <c r="BA65" s="25" t="n">
        <v>0.47</v>
      </c>
      <c r="BB65" s="25" t="n">
        <v>2.51</v>
      </c>
      <c r="BC65" s="25" t="n">
        <v>3.23</v>
      </c>
      <c r="BD65" s="25" t="n">
        <v>721</v>
      </c>
      <c r="BE65" s="25" t="n">
        <v>724</v>
      </c>
      <c r="BF65" s="25" t="n">
        <v>779</v>
      </c>
      <c r="BG65" s="25" t="n">
        <v>632</v>
      </c>
      <c r="BH65" s="25" t="n">
        <v>713</v>
      </c>
      <c r="BI65" s="25" t="n">
        <v>748</v>
      </c>
      <c r="BJ65" s="25" t="n">
        <v>629</v>
      </c>
      <c r="BK65" s="25" t="n">
        <v>0.14</v>
      </c>
      <c r="BL65" s="25" t="n">
        <v>-3.19</v>
      </c>
      <c r="BM65" s="25" t="n">
        <v>7.99</v>
      </c>
      <c r="BN65" s="25" t="n">
        <v>7.89</v>
      </c>
      <c r="BO65" s="25" t="n">
        <v>7.83</v>
      </c>
      <c r="BP65" s="25" t="n">
        <v>8</v>
      </c>
      <c r="BQ65" s="25" t="n">
        <v>8.46</v>
      </c>
      <c r="BR65" s="25" t="n">
        <v>8.87</v>
      </c>
      <c r="BS65" s="25" t="n">
        <v>0</v>
      </c>
      <c r="BT65" s="25" t="n">
        <v>0.3</v>
      </c>
      <c r="BU65" s="25" t="n">
        <v>8.07</v>
      </c>
      <c r="BV65" s="25" t="n">
        <v>7.18</v>
      </c>
      <c r="BW65" s="25" t="n">
        <v>6.7</v>
      </c>
      <c r="BX65" s="25" t="n">
        <v>6.67</v>
      </c>
      <c r="BY65" s="25" t="n">
        <v>6.87</v>
      </c>
      <c r="BZ65" s="25" t="n">
        <v>7.2</v>
      </c>
      <c r="CA65" s="25" t="n">
        <v>0</v>
      </c>
      <c r="CB65" s="38" t="n">
        <v>0.3</v>
      </c>
      <c r="CC65" s="34" t="n">
        <v>42.3</v>
      </c>
      <c r="CD65" s="34" t="n">
        <v>42.8</v>
      </c>
      <c r="CE65" s="34" t="n">
        <v>42.5</v>
      </c>
      <c r="CF65" s="34" t="n">
        <v>32.8</v>
      </c>
      <c r="CG65" s="34" t="n">
        <v>0.5</v>
      </c>
      <c r="CH65" s="34" t="n">
        <v>-5</v>
      </c>
      <c r="CI65" s="34" t="n">
        <v>-5.5</v>
      </c>
      <c r="CJ65" s="34" t="n">
        <v>-5.2</v>
      </c>
      <c r="CK65" s="34" t="n">
        <v>97.2</v>
      </c>
      <c r="CL65" s="34" t="n">
        <v>0.5</v>
      </c>
      <c r="CM65" s="34" t="n">
        <v>5.1</v>
      </c>
      <c r="CN65" s="34" t="n">
        <v>14.2</v>
      </c>
      <c r="CO65" s="34" t="n">
        <v>29.2</v>
      </c>
      <c r="CP65" s="34" t="n">
        <v>68</v>
      </c>
      <c r="CQ65" s="35" t="n">
        <v>12</v>
      </c>
    </row>
    <row collapsed="false" customFormat="false" customHeight="true" hidden="false" ht="26.25" outlineLevel="0" r="66">
      <c r="A66" s="23" t="n">
        <v>41332</v>
      </c>
      <c r="B66" s="24" t="n">
        <v>-0.5</v>
      </c>
      <c r="C66" s="26" t="n">
        <v>-0.68</v>
      </c>
      <c r="D66" s="26" t="s">
        <v>89</v>
      </c>
      <c r="E66" s="27" t="n">
        <v>22.25</v>
      </c>
      <c r="F66" s="28" t="n">
        <v>41284</v>
      </c>
      <c r="G66" s="27" t="n">
        <v>-0.25</v>
      </c>
      <c r="H66" s="27" t="n">
        <v>1</v>
      </c>
      <c r="I66" s="26" t="n">
        <v>115</v>
      </c>
      <c r="J66" s="26" t="n">
        <v>50</v>
      </c>
      <c r="K66" s="26" t="n">
        <v>21</v>
      </c>
      <c r="L66" s="26" t="n">
        <v>625</v>
      </c>
      <c r="M66" s="26" t="n">
        <v>22.3</v>
      </c>
      <c r="N66" s="26" t="n">
        <v>12.4</v>
      </c>
      <c r="P66" s="26" t="n">
        <v>3.16</v>
      </c>
      <c r="Q66" s="26" t="n">
        <v>46.04</v>
      </c>
      <c r="R66" s="26" t="n">
        <v>0</v>
      </c>
      <c r="S66" s="26" t="n">
        <v>46.81</v>
      </c>
      <c r="T66" s="26" t="n">
        <v>90</v>
      </c>
      <c r="U66" s="27" t="n">
        <v>0</v>
      </c>
      <c r="V66" s="27" t="n">
        <v>1.25</v>
      </c>
      <c r="W66" s="25" t="n">
        <v>110</v>
      </c>
      <c r="X66" s="25" t="n">
        <v>40</v>
      </c>
      <c r="Y66" s="25" t="n">
        <v>16</v>
      </c>
      <c r="Z66" s="25" t="n">
        <v>568</v>
      </c>
      <c r="AA66" s="25" t="n">
        <v>852</v>
      </c>
      <c r="AB66" s="25" t="n">
        <v>22.37</v>
      </c>
      <c r="AC66" s="25" t="n">
        <v>2.79</v>
      </c>
      <c r="AD66" s="25" t="n">
        <v>44.88</v>
      </c>
      <c r="AE66" s="25" t="n">
        <v>7</v>
      </c>
      <c r="AF66" s="25" t="n">
        <v>45.42</v>
      </c>
      <c r="AG66" s="25" t="n">
        <v>97</v>
      </c>
      <c r="AH66" s="25" t="n">
        <f aca="false">IF(ISNUMBER(U66),U66+0.5*V66,"")</f>
        <v>0.625</v>
      </c>
      <c r="AI66" s="25" t="n">
        <f aca="false">IF(ISNUMBER(AH66),IF(ISNUMBER($C66),AH66-$C66,"MISSING"),"")</f>
        <v>1.305</v>
      </c>
      <c r="AJ66" s="25" t="n">
        <f aca="false">IF(AND(ISNUMBER(Z66),ISNUMBER($L66)),Z66-$L66,IF(ISNUMBER(Z66),"MISSING",""))</f>
        <v>-57</v>
      </c>
      <c r="AK66" s="25" t="n">
        <f aca="false">IF(AND(ISNUMBER(SPH_PREOP),ISNUMBER(SE_LAST_)),SPH_PREOP+CYL_PREOP/2,"")</f>
        <v>0.25</v>
      </c>
      <c r="AL66" s="25" t="n">
        <f aca="false">IF(ISNUMBER(SE_12),SE_12,IF(ISNUMBER(SE_6),SE_6,""))</f>
        <v>0.625</v>
      </c>
      <c r="AM66" s="29" t="n">
        <f aca="false">IF(AND(ISNUMBER(SE_LAST_),ISNUMBER(REF_TARGET)),SE_LAST_-REF_TARGET,"")</f>
        <v>1.305</v>
      </c>
      <c r="AN66" s="30" t="n">
        <f aca="false">IF(ISNUMBER(L66),IF(ISNUMBER(Z66),Z66-L66,IF(ISNUMBER(#REF!),#REF!-L66,"")),"")</f>
        <v>-57</v>
      </c>
      <c r="AO66" s="25" t="e">
        <f aca="false">IF(ISNUMBER(M66),IF(ISNUMBER(#REF!),#REF!-M66,IF(ISNUMBER(AB66),AB66-M66,"")),"")</f>
        <v>#REF!</v>
      </c>
      <c r="AP66" s="31" t="n">
        <f aca="false">IF(ISNUMBER(LAST_SE_ERROR),REF_TARGET,"")</f>
        <v>-0.68</v>
      </c>
      <c r="AQ66" s="31" t="n">
        <f aca="false">IF(AND(OR(ISNUMBER(X66),ISNUMBER(#REF!)),ISNUMBER(J66)),-LOG(20/J66)--LOG(20/IF(ISNUMBER(X66),X66,#REF!)),"")</f>
        <v>0.0969100130080564</v>
      </c>
      <c r="AR66" s="32" t="n">
        <f aca="false">IF(ISNUMBER(V66),V66,IF(ISNUMBER(#REF!),#REF!,""))</f>
        <v>1.25</v>
      </c>
      <c r="AS66" s="32" t="n">
        <f aca="false">IF(AND(ISNUMBER(AR66),ISNUMBER(H66)),AR66-H66,"")</f>
        <v>0.25</v>
      </c>
      <c r="AT66" s="33" t="n">
        <f aca="false">IF(ISNUMBER(BCVA_12),BCVA_12,IF(ISNUMBER(BCVA_6),BCVA_6,""))</f>
        <v>40</v>
      </c>
      <c r="AU66" s="33" t="n">
        <f aca="false">IF(ISNUMBER(AT66),PREOP_BCVA,"")</f>
        <v>50</v>
      </c>
      <c r="AV66" s="0" t="n">
        <v>7.49</v>
      </c>
      <c r="AW66" s="25" t="n">
        <v>7.37</v>
      </c>
      <c r="AX66" s="25" t="n">
        <v>177.7</v>
      </c>
      <c r="AY66" s="25" t="n">
        <v>-0.7</v>
      </c>
      <c r="AZ66" s="25" t="n">
        <v>0.09</v>
      </c>
      <c r="BA66" s="25" t="n">
        <v>0.45</v>
      </c>
      <c r="BB66" s="25" t="n">
        <v>2.93</v>
      </c>
      <c r="BC66" s="25" t="n">
        <v>3.56</v>
      </c>
      <c r="BD66" s="25" t="n">
        <v>636</v>
      </c>
      <c r="BE66" s="25" t="n">
        <v>640</v>
      </c>
      <c r="BF66" s="25" t="n">
        <v>668</v>
      </c>
      <c r="BG66" s="25" t="n">
        <v>660</v>
      </c>
      <c r="BH66" s="25" t="n">
        <v>647</v>
      </c>
      <c r="BI66" s="25" t="n">
        <v>632</v>
      </c>
      <c r="BJ66" s="25" t="n">
        <v>617</v>
      </c>
      <c r="BK66" s="25" t="n">
        <v>-1.74</v>
      </c>
      <c r="BL66" s="25" t="n">
        <v>-1.11</v>
      </c>
      <c r="BM66" s="25" t="n">
        <v>7.44</v>
      </c>
      <c r="BN66" s="25" t="n">
        <v>7.4</v>
      </c>
      <c r="BO66" s="25" t="n">
        <v>7.38</v>
      </c>
      <c r="BP66" s="25" t="n">
        <v>7.51</v>
      </c>
      <c r="BQ66" s="25" t="n">
        <v>7.96</v>
      </c>
      <c r="BR66" s="25" t="n">
        <v>8.2</v>
      </c>
      <c r="BS66" s="25" t="n">
        <v>0</v>
      </c>
      <c r="BT66" s="25" t="n">
        <v>0.5</v>
      </c>
      <c r="BU66" s="25" t="n">
        <v>7.14</v>
      </c>
      <c r="BV66" s="25" t="n">
        <v>6.58</v>
      </c>
      <c r="BW66" s="25" t="n">
        <v>6.35</v>
      </c>
      <c r="BX66" s="25" t="n">
        <v>6.67</v>
      </c>
      <c r="BY66" s="25" t="n">
        <v>7.21</v>
      </c>
      <c r="BZ66" s="25" t="n">
        <v>7.21</v>
      </c>
      <c r="CA66" s="25" t="n">
        <v>0</v>
      </c>
      <c r="CB66" s="38" t="n">
        <v>0.5</v>
      </c>
      <c r="CC66" s="34" t="n">
        <v>45</v>
      </c>
      <c r="CD66" s="34" t="n">
        <v>45.8</v>
      </c>
      <c r="CE66" s="34" t="n">
        <v>45.4</v>
      </c>
      <c r="CF66" s="34" t="n">
        <v>177.7</v>
      </c>
      <c r="CG66" s="34" t="n">
        <v>0.7</v>
      </c>
      <c r="CH66" s="34" t="n">
        <v>-5.6</v>
      </c>
      <c r="CI66" s="34" t="n">
        <v>-5.9</v>
      </c>
      <c r="CJ66" s="34" t="n">
        <v>-5.8</v>
      </c>
      <c r="CK66" s="34" t="n">
        <v>21.7</v>
      </c>
      <c r="CL66" s="34" t="n">
        <v>0.3</v>
      </c>
      <c r="CM66" s="34" t="n">
        <v>4.5</v>
      </c>
      <c r="CN66" s="34" t="n">
        <v>12.8</v>
      </c>
      <c r="CO66" s="34" t="n">
        <v>26.6</v>
      </c>
      <c r="CP66" s="34" t="n">
        <v>61.7</v>
      </c>
      <c r="CQ66" s="35" t="n">
        <v>13</v>
      </c>
    </row>
    <row collapsed="false" customFormat="false" customHeight="true" hidden="false" ht="26.25" outlineLevel="0" r="67">
      <c r="A67" s="23" t="n">
        <v>41360</v>
      </c>
      <c r="B67" s="24" t="n">
        <v>-0.5</v>
      </c>
      <c r="C67" s="24" t="n">
        <v>-0.51</v>
      </c>
      <c r="D67" s="24" t="s">
        <v>89</v>
      </c>
      <c r="E67" s="27" t="n">
        <v>19.75</v>
      </c>
      <c r="F67" s="28" t="n">
        <v>41309</v>
      </c>
      <c r="G67" s="27" t="n">
        <v>1</v>
      </c>
      <c r="H67" s="27" t="n">
        <v>0</v>
      </c>
      <c r="I67" s="26" t="n">
        <v>0</v>
      </c>
      <c r="J67" s="26" t="n">
        <v>30</v>
      </c>
      <c r="K67" s="26" t="n">
        <v>15</v>
      </c>
      <c r="L67" s="26" t="n">
        <v>594</v>
      </c>
      <c r="M67" s="26" t="n">
        <v>24.91</v>
      </c>
      <c r="N67" s="26" t="n">
        <v>12.3</v>
      </c>
      <c r="O67" s="26" t="n">
        <v>4.21</v>
      </c>
      <c r="P67" s="26" t="n">
        <v>3.61</v>
      </c>
      <c r="Q67" s="26" t="n">
        <v>41.51</v>
      </c>
      <c r="R67" s="26" t="n">
        <v>104</v>
      </c>
      <c r="S67" s="26" t="n">
        <v>41.67</v>
      </c>
      <c r="T67" s="26" t="n">
        <v>14</v>
      </c>
      <c r="U67" s="27" t="n">
        <v>-1.5</v>
      </c>
      <c r="V67" s="27" t="n">
        <v>1.5</v>
      </c>
      <c r="W67" s="25" t="n">
        <v>43</v>
      </c>
      <c r="X67" s="25" t="n">
        <v>25</v>
      </c>
      <c r="Y67" s="25" t="n">
        <v>14</v>
      </c>
      <c r="Z67" s="25" t="n">
        <v>465</v>
      </c>
      <c r="AH67" s="25" t="n">
        <f aca="false">IF(ISNUMBER(U67),U67+0.5*V67,"")</f>
        <v>-0.75</v>
      </c>
      <c r="AI67" s="25" t="n">
        <f aca="false">IF(ISNUMBER(AH67),IF(ISNUMBER($C67),AH67-$C67,"MISSING"),"")</f>
        <v>-0.24</v>
      </c>
      <c r="AJ67" s="25" t="n">
        <f aca="false">IF(AND(ISNUMBER(Z67),ISNUMBER($L67)),Z67-$L67,IF(ISNUMBER(Z67),"MISSING",""))</f>
        <v>-129</v>
      </c>
      <c r="AK67" s="25" t="n">
        <f aca="false">IF(AND(ISNUMBER(SPH_PREOP),ISNUMBER(SE_LAST_)),SPH_PREOP+CYL_PREOP/2,"")</f>
        <v>1</v>
      </c>
      <c r="AL67" s="25" t="n">
        <f aca="false">IF(ISNUMBER(SE_12),SE_12,IF(ISNUMBER(SE_6),SE_6,""))</f>
        <v>-0.75</v>
      </c>
      <c r="AM67" s="29" t="n">
        <f aca="false">IF(AND(ISNUMBER(SE_LAST_),ISNUMBER(REF_TARGET)),SE_LAST_-REF_TARGET,"")</f>
        <v>-0.24</v>
      </c>
      <c r="AN67" s="30" t="n">
        <f aca="false">IF(ISNUMBER(L67),IF(ISNUMBER(Z67),Z67-L67,IF(ISNUMBER(#REF!),#REF!-L67,"")),"")</f>
        <v>-129</v>
      </c>
      <c r="AO67" s="25" t="e">
        <f aca="false">IF(ISNUMBER(M67),IF(ISNUMBER(#REF!),#REF!-M67,IF(ISNUMBER(AB67),AB67-M67,"")),"")</f>
        <v>#REF!</v>
      </c>
      <c r="AP67" s="31" t="n">
        <f aca="false">IF(ISNUMBER(LAST_SE_ERROR),REF_TARGET,"")</f>
        <v>-0.51</v>
      </c>
      <c r="AQ67" s="31" t="n">
        <f aca="false">IF(AND(OR(ISNUMBER(X67),ISNUMBER(#REF!)),ISNUMBER(J67)),-LOG(20/J67)--LOG(20/IF(ISNUMBER(X67),X67,#REF!)),"")</f>
        <v>0.0791812460476249</v>
      </c>
      <c r="AR67" s="32" t="n">
        <f aca="false">IF(ISNUMBER(V67),V67,IF(ISNUMBER(#REF!),#REF!,""))</f>
        <v>1.5</v>
      </c>
      <c r="AS67" s="32" t="n">
        <f aca="false">IF(AND(ISNUMBER(AR67),ISNUMBER(H67)),AR67-H67,"")</f>
        <v>1.5</v>
      </c>
      <c r="AT67" s="33" t="n">
        <f aca="false">IF(ISNUMBER(BCVA_12),BCVA_12,IF(ISNUMBER(BCVA_6),BCVA_6,""))</f>
        <v>25</v>
      </c>
      <c r="AU67" s="33" t="n">
        <f aca="false">IF(ISNUMBER(AT67),PREOP_BCVA,"")</f>
        <v>30</v>
      </c>
      <c r="AV67" s="0" t="n">
        <v>8.22</v>
      </c>
      <c r="AW67" s="25" t="n">
        <v>8.2</v>
      </c>
      <c r="AX67" s="25" t="n">
        <v>138.6</v>
      </c>
      <c r="AY67" s="25" t="n">
        <v>-0.1</v>
      </c>
      <c r="AZ67" s="25" t="n">
        <v>-0.1</v>
      </c>
      <c r="BA67" s="25" t="n">
        <v>0.4</v>
      </c>
      <c r="BB67" s="25" t="n">
        <v>3.26</v>
      </c>
      <c r="BC67" s="25" t="n">
        <v>3.86</v>
      </c>
      <c r="BD67" s="25" t="n">
        <v>600</v>
      </c>
      <c r="BE67" s="25" t="n">
        <v>596</v>
      </c>
      <c r="BF67" s="25" t="n">
        <v>698</v>
      </c>
      <c r="BG67" s="25" t="n">
        <v>651</v>
      </c>
      <c r="BH67" s="25" t="n">
        <v>662</v>
      </c>
      <c r="BI67" s="25" t="n">
        <v>643</v>
      </c>
      <c r="BJ67" s="25" t="n">
        <v>595</v>
      </c>
      <c r="BK67" s="25" t="n">
        <v>-0.21</v>
      </c>
      <c r="BL67" s="25" t="n">
        <v>-0.71</v>
      </c>
      <c r="BM67" s="25" t="n">
        <v>8.26</v>
      </c>
      <c r="BN67" s="25" t="n">
        <v>8.13</v>
      </c>
      <c r="BO67" s="25" t="n">
        <v>8.09</v>
      </c>
      <c r="BP67" s="25" t="n">
        <v>8.22</v>
      </c>
      <c r="BQ67" s="25" t="n">
        <v>8.51</v>
      </c>
      <c r="BR67" s="25" t="n">
        <v>8.91</v>
      </c>
      <c r="BS67" s="25" t="n">
        <v>0</v>
      </c>
      <c r="BT67" s="25" t="n">
        <v>1.4</v>
      </c>
      <c r="BU67" s="25" t="n">
        <v>6.69</v>
      </c>
      <c r="BV67" s="25" t="n">
        <v>6.77</v>
      </c>
      <c r="BW67" s="25" t="n">
        <v>7.01</v>
      </c>
      <c r="BX67" s="25" t="n">
        <v>7.32</v>
      </c>
      <c r="BY67" s="25" t="n">
        <v>7.57</v>
      </c>
      <c r="BZ67" s="25" t="n">
        <v>7.87</v>
      </c>
      <c r="CA67" s="25" t="n">
        <v>0</v>
      </c>
      <c r="CB67" s="38" t="n">
        <v>1.4</v>
      </c>
      <c r="CC67" s="34" t="n">
        <v>41.2</v>
      </c>
      <c r="CD67" s="34" t="n">
        <v>42</v>
      </c>
      <c r="CE67" s="34" t="n">
        <v>41.6</v>
      </c>
      <c r="CF67" s="34" t="n">
        <v>164.8</v>
      </c>
      <c r="CG67" s="34" t="n">
        <v>0.9</v>
      </c>
      <c r="CH67" s="34" t="n">
        <v>-5.4</v>
      </c>
      <c r="CI67" s="34" t="n">
        <v>-5.8</v>
      </c>
      <c r="CJ67" s="34" t="n">
        <v>-5.6</v>
      </c>
      <c r="CK67" s="34" t="n">
        <v>97.2</v>
      </c>
      <c r="CL67" s="34" t="n">
        <v>0.4</v>
      </c>
      <c r="CM67" s="34" t="n">
        <v>4.8</v>
      </c>
      <c r="CN67" s="34" t="n">
        <v>13.7</v>
      </c>
      <c r="CO67" s="34" t="n">
        <v>28.2</v>
      </c>
      <c r="CP67" s="34" t="n">
        <v>62.5</v>
      </c>
      <c r="CQ67" s="35" t="n">
        <v>18</v>
      </c>
    </row>
    <row collapsed="false" customFormat="false" customHeight="true" hidden="false" ht="26.25" outlineLevel="0" r="68">
      <c r="A68" s="23" t="n">
        <v>41332</v>
      </c>
      <c r="B68" s="62" t="n">
        <v>-1.5</v>
      </c>
      <c r="C68" s="56" t="n">
        <v>-1.49</v>
      </c>
      <c r="D68" s="56" t="s">
        <v>89</v>
      </c>
      <c r="E68" s="57" t="n">
        <v>17.75</v>
      </c>
      <c r="F68" s="28" t="n">
        <v>41330</v>
      </c>
      <c r="G68" s="27" t="n">
        <v>-4.5</v>
      </c>
      <c r="H68" s="27" t="n">
        <v>2</v>
      </c>
      <c r="I68" s="26" t="n">
        <v>165</v>
      </c>
      <c r="J68" s="26" t="n">
        <v>25</v>
      </c>
      <c r="K68" s="26" t="n">
        <v>15</v>
      </c>
      <c r="L68" s="26" t="n">
        <v>599</v>
      </c>
      <c r="M68" s="26" t="n">
        <v>24.55</v>
      </c>
      <c r="N68" s="26" t="n">
        <v>11.4</v>
      </c>
      <c r="O68" s="26" t="n">
        <v>4.54</v>
      </c>
      <c r="P68" s="26" t="n">
        <v>3.74</v>
      </c>
      <c r="Q68" s="26" t="n">
        <v>45.67</v>
      </c>
      <c r="R68" s="26" t="n">
        <v>57</v>
      </c>
      <c r="S68" s="26" t="n">
        <v>46.55</v>
      </c>
      <c r="T68" s="26" t="n">
        <v>147</v>
      </c>
      <c r="U68" s="27" t="n">
        <v>-3</v>
      </c>
      <c r="V68" s="27" t="n">
        <v>0.75</v>
      </c>
      <c r="W68" s="25" t="n">
        <v>5</v>
      </c>
      <c r="X68" s="25" t="n">
        <v>20</v>
      </c>
      <c r="Y68" s="25" t="n">
        <v>16</v>
      </c>
      <c r="Z68" s="25" t="n">
        <v>513</v>
      </c>
      <c r="AH68" s="25" t="n">
        <f aca="false">IF(ISNUMBER(U68),U68+0.5*V68,"")</f>
        <v>-2.625</v>
      </c>
      <c r="AI68" s="25" t="n">
        <f aca="false">IF(ISNUMBER(AH68),IF(ISNUMBER($C68),AH68-$C68,"MISSING"),"")</f>
        <v>-1.135</v>
      </c>
      <c r="AJ68" s="25" t="n">
        <f aca="false">IF(AND(ISNUMBER(Z68),ISNUMBER($L68)),Z68-$L68,IF(ISNUMBER(Z68),"MISSING",""))</f>
        <v>-86</v>
      </c>
      <c r="AK68" s="25" t="n">
        <f aca="false">IF(AND(ISNUMBER(SPH_PREOP),ISNUMBER(SE_LAST_)),SPH_PREOP+CYL_PREOP/2,"")</f>
        <v>-3.5</v>
      </c>
      <c r="AL68" s="25" t="n">
        <f aca="false">IF(ISNUMBER(SE_12),SE_12,IF(ISNUMBER(SE_6),SE_6,""))</f>
        <v>-2.625</v>
      </c>
      <c r="AM68" s="29" t="n">
        <f aca="false">IF(AND(ISNUMBER(SE_LAST_),ISNUMBER(REF_TARGET)),SE_LAST_-REF_TARGET,"")</f>
        <v>-1.135</v>
      </c>
      <c r="AN68" s="30" t="n">
        <f aca="false">IF(ISNUMBER(L68),IF(ISNUMBER(Z68),Z68-L68,IF(ISNUMBER(#REF!),#REF!-L68,"")),"")</f>
        <v>-86</v>
      </c>
      <c r="AO68" s="25" t="e">
        <f aca="false">IF(ISNUMBER(M68),IF(ISNUMBER(#REF!),#REF!-M68,IF(ISNUMBER(AB68),AB68-M68,"")),"")</f>
        <v>#REF!</v>
      </c>
      <c r="AP68" s="31" t="n">
        <f aca="false">IF(ISNUMBER(LAST_SE_ERROR),REF_TARGET,"")</f>
        <v>-1.49</v>
      </c>
      <c r="AQ68" s="31" t="n">
        <f aca="false">IF(AND(OR(ISNUMBER(X68),ISNUMBER(#REF!)),ISNUMBER(J68)),-LOG(20/J68)--LOG(20/IF(ISNUMBER(X68),X68,#REF!)),"")</f>
        <v>0.0969100130080564</v>
      </c>
      <c r="AR68" s="32" t="n">
        <f aca="false">IF(ISNUMBER(V68),V68,IF(ISNUMBER(#REF!),#REF!,""))</f>
        <v>0.75</v>
      </c>
      <c r="AS68" s="32" t="n">
        <f aca="false">IF(AND(ISNUMBER(AR68),ISNUMBER(H68)),AR68-H68,"")</f>
        <v>-1.25</v>
      </c>
      <c r="AT68" s="33" t="n">
        <f aca="false">IF(ISNUMBER(BCVA_12),BCVA_12,IF(ISNUMBER(BCVA_6),BCVA_6,""))</f>
        <v>20</v>
      </c>
      <c r="AU68" s="33" t="n">
        <f aca="false">IF(ISNUMBER(AT68),PREOP_BCVA,"")</f>
        <v>25</v>
      </c>
    </row>
    <row collapsed="false" customFormat="false" customHeight="true" hidden="false" ht="26.25" outlineLevel="0" r="69">
      <c r="A69" s="23" t="n">
        <v>41374</v>
      </c>
      <c r="B69" s="25" t="n">
        <v>-0.5</v>
      </c>
      <c r="C69" s="26" t="n">
        <v>-0.59</v>
      </c>
      <c r="D69" s="26" t="s">
        <v>89</v>
      </c>
      <c r="E69" s="27" t="n">
        <v>16.25</v>
      </c>
      <c r="F69" s="28" t="n">
        <v>41351</v>
      </c>
      <c r="G69" s="27" t="n">
        <v>-2</v>
      </c>
      <c r="H69" s="27" t="n">
        <v>1</v>
      </c>
      <c r="I69" s="26" t="n">
        <v>155</v>
      </c>
      <c r="J69" s="26" t="n">
        <v>50</v>
      </c>
      <c r="K69" s="26" t="n">
        <v>16</v>
      </c>
      <c r="L69" s="26" t="n">
        <v>657</v>
      </c>
      <c r="M69" s="26" t="n">
        <v>24.86</v>
      </c>
      <c r="N69" s="26" t="n">
        <v>12</v>
      </c>
      <c r="O69" s="26" t="n">
        <v>4.59</v>
      </c>
      <c r="P69" s="26" t="n">
        <v>3.28</v>
      </c>
      <c r="Q69" s="26" t="n">
        <v>44.18</v>
      </c>
      <c r="R69" s="26" t="n">
        <v>99</v>
      </c>
      <c r="S69" s="26" t="n">
        <v>44.29</v>
      </c>
      <c r="T69" s="26" t="n">
        <v>9</v>
      </c>
      <c r="U69" s="27" t="n">
        <v>-1.25</v>
      </c>
      <c r="V69" s="27" t="n">
        <v>1.25</v>
      </c>
      <c r="W69" s="25" t="n">
        <v>168</v>
      </c>
      <c r="X69" s="25" t="n">
        <v>25</v>
      </c>
      <c r="Y69" s="25" t="n">
        <v>15</v>
      </c>
      <c r="Z69" s="25" t="n">
        <v>551</v>
      </c>
      <c r="AH69" s="25" t="n">
        <f aca="false">IF(ISNUMBER(U69),U69+0.5*V69,"")</f>
        <v>-0.625</v>
      </c>
      <c r="AI69" s="25" t="n">
        <f aca="false">IF(ISNUMBER(AH69),IF(ISNUMBER($C69),AH69-$C69,"MISSING"),"")</f>
        <v>-0.035</v>
      </c>
      <c r="AJ69" s="25" t="n">
        <f aca="false">IF(AND(ISNUMBER(Z69),ISNUMBER($L69)),Z69-$L69,IF(ISNUMBER(Z69),"MISSING",""))</f>
        <v>-106</v>
      </c>
      <c r="AK69" s="25" t="n">
        <f aca="false">IF(AND(ISNUMBER(SPH_PREOP),ISNUMBER(SE_LAST_)),SPH_PREOP+CYL_PREOP/2,"")</f>
        <v>-1.5</v>
      </c>
      <c r="AL69" s="25" t="n">
        <f aca="false">IF(ISNUMBER(SE_12),SE_12,IF(ISNUMBER(SE_6),SE_6,""))</f>
        <v>-0.625</v>
      </c>
      <c r="AM69" s="29" t="n">
        <f aca="false">IF(AND(ISNUMBER(SE_LAST_),ISNUMBER(REF_TARGET)),SE_LAST_-REF_TARGET,"")</f>
        <v>-0.035</v>
      </c>
      <c r="AN69" s="30" t="n">
        <f aca="false">IF(ISNUMBER(L69),IF(ISNUMBER(Z69),Z69-L69,IF(ISNUMBER(#REF!),#REF!-L69,"")),"")</f>
        <v>-106</v>
      </c>
      <c r="AO69" s="25" t="e">
        <f aca="false">IF(ISNUMBER(M69),IF(ISNUMBER(#REF!),#REF!-M69,IF(ISNUMBER(AB69),AB69-M69,"")),"")</f>
        <v>#REF!</v>
      </c>
      <c r="AP69" s="31" t="n">
        <f aca="false">IF(ISNUMBER(LAST_SE_ERROR),REF_TARGET,"")</f>
        <v>-0.59</v>
      </c>
      <c r="AQ69" s="31" t="n">
        <f aca="false">IF(AND(OR(ISNUMBER(X69),ISNUMBER(#REF!)),ISNUMBER(J69)),-LOG(20/J69)--LOG(20/IF(ISNUMBER(X69),X69,#REF!)),"")</f>
        <v>0.301029995663981</v>
      </c>
      <c r="AR69" s="32" t="n">
        <f aca="false">IF(ISNUMBER(V69),V69,IF(ISNUMBER(#REF!),#REF!,""))</f>
        <v>1.25</v>
      </c>
      <c r="AS69" s="32" t="n">
        <f aca="false">IF(AND(ISNUMBER(AR69),ISNUMBER(H69)),AR69-H69,"")</f>
        <v>0.25</v>
      </c>
      <c r="AT69" s="33" t="n">
        <f aca="false">IF(ISNUMBER(BCVA_12),BCVA_12,IF(ISNUMBER(BCVA_6),BCVA_6,""))</f>
        <v>25</v>
      </c>
      <c r="AU69" s="33" t="n">
        <f aca="false">IF(ISNUMBER(AT69),PREOP_BCVA,"")</f>
        <v>50</v>
      </c>
      <c r="AV69" s="0" t="n">
        <v>7.75</v>
      </c>
      <c r="AW69" s="25" t="n">
        <v>7.87</v>
      </c>
      <c r="AX69" s="25" t="n">
        <v>110.1</v>
      </c>
      <c r="AY69" s="25" t="n">
        <v>0.7</v>
      </c>
      <c r="AZ69" s="25" t="n">
        <v>-0.03</v>
      </c>
      <c r="BA69" s="25" t="n">
        <v>0.56</v>
      </c>
      <c r="BB69" s="25" t="n">
        <v>2.58</v>
      </c>
      <c r="BC69" s="25" t="n">
        <v>3.25</v>
      </c>
      <c r="BD69" s="25" t="n">
        <v>668</v>
      </c>
      <c r="BE69" s="25" t="n">
        <v>666</v>
      </c>
      <c r="BF69" s="25" t="n">
        <v>749</v>
      </c>
      <c r="BG69" s="25" t="n">
        <v>697</v>
      </c>
      <c r="BH69" s="25" t="n">
        <v>737</v>
      </c>
      <c r="BI69" s="25" t="n">
        <v>678</v>
      </c>
      <c r="BJ69" s="25" t="n">
        <v>640</v>
      </c>
      <c r="BK69" s="25" t="n">
        <v>-4.47</v>
      </c>
      <c r="BL69" s="25" t="n">
        <v>-1.47</v>
      </c>
      <c r="BM69" s="25" t="n">
        <v>7.84</v>
      </c>
      <c r="BN69" s="25" t="n">
        <v>7.74</v>
      </c>
      <c r="BO69" s="25" t="n">
        <v>7.71</v>
      </c>
      <c r="BP69" s="25" t="n">
        <v>7.93</v>
      </c>
      <c r="BQ69" s="25" t="n">
        <v>8.51</v>
      </c>
      <c r="BR69" s="25" t="n">
        <v>9.08</v>
      </c>
      <c r="BS69" s="25" t="n">
        <v>0</v>
      </c>
      <c r="BT69" s="25" t="n">
        <v>1.1</v>
      </c>
      <c r="BU69" s="25" t="n">
        <v>6.66</v>
      </c>
      <c r="BV69" s="25" t="n">
        <v>6.68</v>
      </c>
      <c r="BW69" s="25" t="n">
        <v>6.95</v>
      </c>
      <c r="BX69" s="25" t="n">
        <v>7.38</v>
      </c>
      <c r="BY69" s="25" t="n">
        <v>7.57</v>
      </c>
      <c r="BZ69" s="25" t="n">
        <v>7.58</v>
      </c>
      <c r="CA69" s="25" t="n">
        <v>0</v>
      </c>
      <c r="CB69" s="38" t="n">
        <v>1.1</v>
      </c>
      <c r="CC69" s="34" t="n">
        <v>42.9</v>
      </c>
      <c r="CD69" s="34" t="n">
        <v>43.6</v>
      </c>
      <c r="CE69" s="34" t="n">
        <v>43.2</v>
      </c>
      <c r="CF69" s="34" t="n">
        <v>110.1</v>
      </c>
      <c r="CG69" s="34" t="n">
        <v>0.7</v>
      </c>
      <c r="CH69" s="34" t="n">
        <v>-5.8</v>
      </c>
      <c r="CI69" s="34" t="n">
        <v>-6.1</v>
      </c>
      <c r="CJ69" s="34" t="n">
        <v>-5.9</v>
      </c>
      <c r="CK69" s="34" t="n">
        <v>134.4</v>
      </c>
      <c r="CL69" s="34" t="n">
        <v>0.3</v>
      </c>
      <c r="CM69" s="34" t="n">
        <v>4.8</v>
      </c>
      <c r="CN69" s="34" t="n">
        <v>13.8</v>
      </c>
      <c r="CO69" s="34" t="n">
        <v>28.5</v>
      </c>
      <c r="CP69" s="34" t="n">
        <v>62.8</v>
      </c>
      <c r="CQ69" s="35" t="n">
        <v>19</v>
      </c>
    </row>
    <row collapsed="false" customFormat="false" customHeight="true" hidden="false" ht="26.25" outlineLevel="0" r="70">
      <c r="A70" s="23" t="n">
        <v>41402</v>
      </c>
      <c r="B70" s="24" t="n">
        <v>-0.5</v>
      </c>
      <c r="C70" s="24" t="n">
        <v>-0.58</v>
      </c>
      <c r="D70" s="24" t="s">
        <v>89</v>
      </c>
      <c r="E70" s="27" t="n">
        <v>15</v>
      </c>
      <c r="F70" s="28" t="n">
        <v>41351</v>
      </c>
      <c r="G70" s="27" t="n">
        <v>-3.5</v>
      </c>
      <c r="H70" s="27" t="n">
        <v>1.25</v>
      </c>
      <c r="I70" s="26" t="n">
        <v>5</v>
      </c>
      <c r="J70" s="26" t="n">
        <v>40</v>
      </c>
      <c r="K70" s="26" t="n">
        <v>16</v>
      </c>
      <c r="L70" s="26" t="n">
        <v>645</v>
      </c>
      <c r="M70" s="26" t="n">
        <v>25.34</v>
      </c>
      <c r="N70" s="26" t="n">
        <v>11.9</v>
      </c>
      <c r="O70" s="26" t="n">
        <v>4.64</v>
      </c>
      <c r="P70" s="26" t="n">
        <v>3.24</v>
      </c>
      <c r="Q70" s="26" t="n">
        <v>43.89</v>
      </c>
      <c r="R70" s="26" t="n">
        <v>55</v>
      </c>
      <c r="S70" s="26" t="n">
        <v>44.47</v>
      </c>
      <c r="T70" s="26" t="n">
        <v>145</v>
      </c>
      <c r="U70" s="27" t="n">
        <v>0.25</v>
      </c>
      <c r="V70" s="27" t="n">
        <v>0.5</v>
      </c>
      <c r="W70" s="25" t="n">
        <v>127</v>
      </c>
      <c r="X70" s="25" t="n">
        <v>25</v>
      </c>
      <c r="Y70" s="25" t="n">
        <v>24</v>
      </c>
      <c r="Z70" s="25" t="n">
        <v>562</v>
      </c>
      <c r="AH70" s="25" t="n">
        <f aca="false">IF(ISNUMBER(U70),U70+0.5*V70,"")</f>
        <v>0.5</v>
      </c>
      <c r="AI70" s="25" t="n">
        <f aca="false">IF(ISNUMBER(AH70),IF(ISNUMBER($C70),AH70-$C70,"MISSING"),"")</f>
        <v>1.08</v>
      </c>
      <c r="AJ70" s="25" t="n">
        <f aca="false">IF(AND(ISNUMBER(Z70),ISNUMBER($L70)),Z70-$L70,IF(ISNUMBER(Z70),"MISSING",""))</f>
        <v>-83</v>
      </c>
      <c r="AK70" s="25" t="n">
        <f aca="false">IF(AND(ISNUMBER(SPH_PREOP),ISNUMBER(SE_LAST_)),SPH_PREOP+CYL_PREOP/2,"")</f>
        <v>-2.875</v>
      </c>
      <c r="AL70" s="25" t="n">
        <f aca="false">IF(ISNUMBER(SE_12),SE_12,IF(ISNUMBER(SE_6),SE_6,""))</f>
        <v>0.5</v>
      </c>
      <c r="AM70" s="29" t="n">
        <f aca="false">IF(AND(ISNUMBER(SE_LAST_),ISNUMBER(REF_TARGET)),SE_LAST_-REF_TARGET,"")</f>
        <v>1.08</v>
      </c>
      <c r="AN70" s="30" t="n">
        <f aca="false">IF(ISNUMBER(L70),IF(ISNUMBER(Z70),Z70-L70,IF(ISNUMBER(#REF!),#REF!-L70,"")),"")</f>
        <v>-83</v>
      </c>
      <c r="AO70" s="25" t="e">
        <f aca="false">IF(ISNUMBER(M70),IF(ISNUMBER(#REF!),#REF!-M70,IF(ISNUMBER(AB70),AB70-M70,"")),"")</f>
        <v>#REF!</v>
      </c>
      <c r="AP70" s="31" t="n">
        <f aca="false">IF(ISNUMBER(LAST_SE_ERROR),REF_TARGET,"")</f>
        <v>-0.58</v>
      </c>
      <c r="AQ70" s="31" t="n">
        <f aca="false">IF(AND(OR(ISNUMBER(X70),ISNUMBER(#REF!)),ISNUMBER(J70)),-LOG(20/J70)--LOG(20/IF(ISNUMBER(X70),X70,#REF!)),"")</f>
        <v>0.204119982655925</v>
      </c>
      <c r="AR70" s="32" t="n">
        <f aca="false">IF(ISNUMBER(V70),V70,IF(ISNUMBER(#REF!),#REF!,""))</f>
        <v>0.5</v>
      </c>
      <c r="AS70" s="32" t="n">
        <f aca="false">IF(AND(ISNUMBER(AR70),ISNUMBER(H70)),AR70-H70,"")</f>
        <v>-0.75</v>
      </c>
      <c r="AT70" s="33" t="n">
        <f aca="false">IF(ISNUMBER(BCVA_12),BCVA_12,IF(ISNUMBER(BCVA_6),BCVA_6,""))</f>
        <v>25</v>
      </c>
      <c r="AU70" s="33" t="n">
        <f aca="false">IF(ISNUMBER(AT70),PREOP_BCVA,"")</f>
        <v>40</v>
      </c>
      <c r="AV70" s="54" t="n">
        <v>7.88</v>
      </c>
      <c r="AW70" s="25" t="n">
        <v>7.75</v>
      </c>
      <c r="AX70" s="25" t="n">
        <v>43.3</v>
      </c>
      <c r="AY70" s="25" t="n">
        <v>-0.7</v>
      </c>
      <c r="AZ70" s="25" t="n">
        <v>-0.18</v>
      </c>
      <c r="BA70" s="25" t="n">
        <v>0.58</v>
      </c>
      <c r="BB70" s="25" t="n">
        <v>2.52</v>
      </c>
      <c r="BC70" s="25" t="n">
        <v>3.18</v>
      </c>
      <c r="BD70" s="25" t="n">
        <v>666</v>
      </c>
      <c r="BE70" s="25" t="n">
        <v>664</v>
      </c>
      <c r="BF70" s="25" t="n">
        <v>726</v>
      </c>
      <c r="BG70" s="25" t="n">
        <v>703</v>
      </c>
      <c r="BH70" s="25" t="n">
        <v>700</v>
      </c>
      <c r="BI70" s="25" t="n">
        <v>693</v>
      </c>
      <c r="BJ70" s="25" t="n">
        <v>659</v>
      </c>
      <c r="BK70" s="25" t="n">
        <v>0.77</v>
      </c>
      <c r="BL70" s="25" t="n">
        <v>0.63</v>
      </c>
      <c r="BM70" s="25" t="n">
        <v>7.89</v>
      </c>
      <c r="BN70" s="25" t="n">
        <v>7.72</v>
      </c>
      <c r="BO70" s="25" t="n">
        <v>7.66</v>
      </c>
      <c r="BP70" s="25" t="n">
        <v>7.92</v>
      </c>
      <c r="BQ70" s="25" t="n">
        <v>8.51</v>
      </c>
      <c r="BR70" s="25" t="n">
        <v>9.09</v>
      </c>
      <c r="BS70" s="25" t="n">
        <v>0</v>
      </c>
      <c r="BT70" s="25" t="n">
        <v>1</v>
      </c>
      <c r="BU70" s="25" t="n">
        <v>6.75</v>
      </c>
      <c r="BV70" s="25" t="n">
        <v>6.68</v>
      </c>
      <c r="BW70" s="25" t="n">
        <v>6.87</v>
      </c>
      <c r="BX70" s="25" t="n">
        <v>7.34</v>
      </c>
      <c r="BY70" s="25" t="n">
        <v>7.53</v>
      </c>
      <c r="BZ70" s="25" t="n">
        <v>7.66</v>
      </c>
      <c r="CA70" s="25" t="n">
        <v>0</v>
      </c>
      <c r="CB70" s="38" t="n">
        <v>1</v>
      </c>
      <c r="CC70" s="34" t="n">
        <v>42.9</v>
      </c>
      <c r="CD70" s="34" t="n">
        <v>43.6</v>
      </c>
      <c r="CE70" s="34" t="n">
        <v>43.2</v>
      </c>
      <c r="CF70" s="34" t="n">
        <v>43.3</v>
      </c>
      <c r="CG70" s="34" t="n">
        <v>0.7</v>
      </c>
      <c r="CH70" s="34" t="n">
        <v>-5.8</v>
      </c>
      <c r="CI70" s="34" t="n">
        <v>-6.1</v>
      </c>
      <c r="CJ70" s="34" t="n">
        <v>-5.9</v>
      </c>
      <c r="CK70" s="34" t="n">
        <v>23.9</v>
      </c>
      <c r="CL70" s="34" t="n">
        <v>0.3</v>
      </c>
      <c r="CM70" s="34" t="n">
        <v>4.8</v>
      </c>
      <c r="CN70" s="34" t="n">
        <v>13.7</v>
      </c>
      <c r="CO70" s="34" t="n">
        <v>28.3</v>
      </c>
      <c r="CP70" s="34" t="n">
        <v>62.7</v>
      </c>
      <c r="CQ70" s="35" t="n">
        <v>20</v>
      </c>
    </row>
    <row collapsed="false" customFormat="false" customHeight="true" hidden="false" ht="26.25" outlineLevel="0" r="71">
      <c r="A71" s="23" t="n">
        <v>41325</v>
      </c>
      <c r="B71" s="24" t="n">
        <v>-0.5</v>
      </c>
      <c r="C71" s="24" t="n">
        <v>-0.58</v>
      </c>
      <c r="D71" s="24" t="s">
        <v>89</v>
      </c>
      <c r="E71" s="27" t="n">
        <v>18</v>
      </c>
      <c r="F71" s="28" t="n">
        <v>41323</v>
      </c>
      <c r="G71" s="27" t="n">
        <v>-2.25</v>
      </c>
      <c r="H71" s="27" t="n">
        <v>1.25</v>
      </c>
      <c r="I71" s="26" t="n">
        <v>4</v>
      </c>
      <c r="J71" s="26" t="n">
        <v>50</v>
      </c>
      <c r="K71" s="26" t="n">
        <v>12</v>
      </c>
      <c r="L71" s="26" t="n">
        <v>573</v>
      </c>
      <c r="M71" s="26" t="n">
        <v>24.52</v>
      </c>
      <c r="N71" s="26" t="n">
        <v>12.8</v>
      </c>
      <c r="O71" s="26" t="n">
        <v>4.49</v>
      </c>
      <c r="P71" s="26" t="n">
        <v>4.12</v>
      </c>
      <c r="Q71" s="26" t="n">
        <v>43.05</v>
      </c>
      <c r="R71" s="26" t="n">
        <v>104</v>
      </c>
      <c r="S71" s="26" t="n">
        <v>44.29</v>
      </c>
      <c r="T71" s="26" t="n">
        <v>14</v>
      </c>
      <c r="U71" s="27" t="n">
        <v>0</v>
      </c>
      <c r="V71" s="27" t="n">
        <v>0</v>
      </c>
      <c r="W71" s="25" t="n">
        <v>0</v>
      </c>
      <c r="X71" s="25" t="n">
        <v>20</v>
      </c>
      <c r="Y71" s="25" t="n">
        <v>16</v>
      </c>
      <c r="Z71" s="25" t="n">
        <v>490</v>
      </c>
      <c r="AH71" s="25" t="n">
        <f aca="false">IF(ISNUMBER(U71),U71+0.5*V71,"")</f>
        <v>0</v>
      </c>
      <c r="AI71" s="25" t="n">
        <f aca="false">IF(ISNUMBER(AH71),IF(ISNUMBER($C71),AH71-$C71,"MISSING"),"")</f>
        <v>0.58</v>
      </c>
      <c r="AJ71" s="25" t="n">
        <f aca="false">IF(AND(ISNUMBER(Z71),ISNUMBER($L71)),Z71-$L71,IF(ISNUMBER(Z71),"MISSING",""))</f>
        <v>-83</v>
      </c>
      <c r="AK71" s="25" t="n">
        <f aca="false">IF(AND(ISNUMBER(SPH_PREOP),ISNUMBER(SE_LAST_)),SPH_PREOP+CYL_PREOP/2,"")</f>
        <v>-1.625</v>
      </c>
      <c r="AL71" s="25" t="n">
        <f aca="false">IF(ISNUMBER(SE_12),SE_12,IF(ISNUMBER(SE_6),SE_6,""))</f>
        <v>0</v>
      </c>
      <c r="AM71" s="29" t="n">
        <f aca="false">IF(AND(ISNUMBER(SE_LAST_),ISNUMBER(REF_TARGET)),SE_LAST_-REF_TARGET,"")</f>
        <v>0.58</v>
      </c>
      <c r="AN71" s="30" t="n">
        <f aca="false">IF(ISNUMBER(L71),IF(ISNUMBER(Z71),Z71-L71,IF(ISNUMBER(#REF!),#REF!-L71,"")),"")</f>
        <v>-83</v>
      </c>
      <c r="AO71" s="25" t="e">
        <f aca="false">IF(ISNUMBER(M71),IF(ISNUMBER(#REF!),#REF!-M71,IF(ISNUMBER(AB71),AB71-M71,"")),"")</f>
        <v>#REF!</v>
      </c>
      <c r="AP71" s="31" t="n">
        <f aca="false">IF(ISNUMBER(LAST_SE_ERROR),REF_TARGET,"")</f>
        <v>-0.58</v>
      </c>
      <c r="AQ71" s="31" t="n">
        <f aca="false">IF(AND(OR(ISNUMBER(X71),ISNUMBER(#REF!)),ISNUMBER(J71)),-LOG(20/J71)--LOG(20/IF(ISNUMBER(X71),X71,#REF!)),"")</f>
        <v>0.397940008672038</v>
      </c>
      <c r="AR71" s="32" t="n">
        <f aca="false">IF(ISNUMBER(V71),V71,IF(ISNUMBER(#REF!),#REF!,""))</f>
        <v>0</v>
      </c>
      <c r="AS71" s="32" t="n">
        <f aca="false">IF(AND(ISNUMBER(AR71),ISNUMBER(H71)),AR71-H71,"")</f>
        <v>-1.25</v>
      </c>
      <c r="AT71" s="33" t="n">
        <f aca="false">IF(ISNUMBER(BCVA_12),BCVA_12,IF(ISNUMBER(BCVA_6),BCVA_6,""))</f>
        <v>20</v>
      </c>
      <c r="AU71" s="33" t="n">
        <f aca="false">IF(ISNUMBER(AT71),PREOP_BCVA,"")</f>
        <v>50</v>
      </c>
      <c r="AV71" s="0" t="n">
        <v>7.77</v>
      </c>
      <c r="AW71" s="25" t="n">
        <v>7.95</v>
      </c>
      <c r="AX71" s="25" t="n">
        <v>88.3</v>
      </c>
      <c r="AY71" s="25" t="n">
        <v>1</v>
      </c>
      <c r="AZ71" s="25" t="n">
        <v>-0.19</v>
      </c>
      <c r="BA71" s="25" t="n">
        <v>0.31</v>
      </c>
      <c r="BB71" s="25" t="n">
        <v>3.41</v>
      </c>
      <c r="BC71" s="25" t="n">
        <v>4.02</v>
      </c>
      <c r="BD71" s="25" t="n">
        <v>602</v>
      </c>
      <c r="BE71" s="25" t="n">
        <v>610</v>
      </c>
      <c r="BF71" s="25" t="n">
        <v>619</v>
      </c>
      <c r="BG71" s="25" t="n">
        <v>640</v>
      </c>
      <c r="BH71" s="25" t="n">
        <v>619</v>
      </c>
      <c r="BI71" s="25" t="n">
        <v>609</v>
      </c>
      <c r="BJ71" s="25" t="n">
        <v>584</v>
      </c>
      <c r="BK71" s="25" t="n">
        <v>1.25</v>
      </c>
      <c r="BL71" s="25" t="n">
        <v>0.96</v>
      </c>
      <c r="BM71" s="25" t="n">
        <v>7.92</v>
      </c>
      <c r="BN71" s="25" t="n">
        <v>7.79</v>
      </c>
      <c r="BO71" s="25" t="n">
        <v>7.77</v>
      </c>
      <c r="BP71" s="25" t="n">
        <v>7.84</v>
      </c>
      <c r="BQ71" s="25" t="n">
        <v>7.98</v>
      </c>
      <c r="BR71" s="25" t="n">
        <v>8.3</v>
      </c>
      <c r="BS71" s="25" t="n">
        <v>8.32</v>
      </c>
      <c r="BT71" s="25" t="n">
        <v>0.4</v>
      </c>
      <c r="BU71" s="25" t="n">
        <v>7.54</v>
      </c>
      <c r="BV71" s="25" t="n">
        <v>6.91</v>
      </c>
      <c r="BW71" s="25" t="n">
        <v>6.58</v>
      </c>
      <c r="BX71" s="25" t="n">
        <v>6.68</v>
      </c>
      <c r="BY71" s="25" t="n">
        <v>7.03</v>
      </c>
      <c r="BZ71" s="25" t="n">
        <v>7.28</v>
      </c>
      <c r="CA71" s="25" t="n">
        <v>0</v>
      </c>
      <c r="CB71" s="38" t="n">
        <v>0.4</v>
      </c>
      <c r="CC71" s="34" t="n">
        <v>42.4</v>
      </c>
      <c r="CD71" s="34" t="n">
        <v>43.5</v>
      </c>
      <c r="CE71" s="34" t="n">
        <v>42.9</v>
      </c>
      <c r="CF71" s="34" t="n">
        <v>88.3</v>
      </c>
      <c r="CG71" s="34" t="n">
        <v>1</v>
      </c>
      <c r="CH71" s="34" t="n">
        <v>-5.3</v>
      </c>
      <c r="CI71" s="34" t="n">
        <v>-5.6</v>
      </c>
      <c r="CJ71" s="34" t="n">
        <v>-5.5</v>
      </c>
      <c r="CK71" s="34" t="n">
        <v>37.6</v>
      </c>
      <c r="CL71" s="34" t="n">
        <v>0.2</v>
      </c>
      <c r="CM71" s="34" t="n">
        <v>4.3</v>
      </c>
      <c r="CN71" s="34" t="n">
        <v>12.1</v>
      </c>
      <c r="CO71" s="34" t="n">
        <v>25.3</v>
      </c>
      <c r="CP71" s="34" t="n">
        <v>59.7</v>
      </c>
      <c r="CQ71" s="35" t="n">
        <v>16</v>
      </c>
    </row>
    <row collapsed="false" customFormat="false" customHeight="true" hidden="false" ht="26.25" outlineLevel="0" r="72">
      <c r="A72" s="23" t="n">
        <v>41330</v>
      </c>
      <c r="B72" s="24" t="n">
        <v>-0.5</v>
      </c>
      <c r="C72" s="24" t="n">
        <v>-0.54</v>
      </c>
      <c r="D72" s="24" t="s">
        <v>89</v>
      </c>
      <c r="E72" s="27" t="n">
        <v>21.75</v>
      </c>
      <c r="F72" s="28" t="n">
        <v>41303</v>
      </c>
      <c r="G72" s="27" t="n">
        <v>-1.75</v>
      </c>
      <c r="H72" s="27" t="n">
        <v>0.75</v>
      </c>
      <c r="I72" s="26" t="n">
        <v>20</v>
      </c>
      <c r="J72" s="26" t="n">
        <v>40</v>
      </c>
      <c r="K72" s="26" t="n">
        <v>14</v>
      </c>
      <c r="L72" s="26" t="n">
        <v>589</v>
      </c>
      <c r="M72" s="26" t="n">
        <v>23.01</v>
      </c>
      <c r="N72" s="26" t="n">
        <v>11.6</v>
      </c>
      <c r="O72" s="26" t="n">
        <v>4.97</v>
      </c>
      <c r="P72" s="26" t="n">
        <v>2.27</v>
      </c>
      <c r="Q72" s="26" t="n">
        <v>46.11</v>
      </c>
      <c r="R72" s="26" t="n">
        <v>94</v>
      </c>
      <c r="S72" s="26" t="n">
        <v>46.49</v>
      </c>
      <c r="T72" s="26" t="n">
        <v>4</v>
      </c>
      <c r="U72" s="27" t="n">
        <v>-1.5</v>
      </c>
      <c r="V72" s="27" t="n">
        <v>1</v>
      </c>
      <c r="W72" s="25" t="n">
        <v>175</v>
      </c>
      <c r="X72" s="25" t="n">
        <v>20</v>
      </c>
      <c r="Y72" s="25" t="n">
        <v>18</v>
      </c>
      <c r="Z72" s="25" t="n">
        <v>568</v>
      </c>
      <c r="AH72" s="25" t="n">
        <f aca="false">IF(ISNUMBER(U72),U72+0.5*V72,"")</f>
        <v>-1</v>
      </c>
      <c r="AI72" s="25" t="n">
        <f aca="false">IF(ISNUMBER(AH72),IF(ISNUMBER($C72),AH72-$C72,"MISSING"),"")</f>
        <v>-0.46</v>
      </c>
      <c r="AJ72" s="25" t="n">
        <f aca="false">IF(AND(ISNUMBER(Z72),ISNUMBER($L72)),Z72-$L72,IF(ISNUMBER(Z72),"MISSING",""))</f>
        <v>-21</v>
      </c>
      <c r="AK72" s="25" t="n">
        <f aca="false">IF(AND(ISNUMBER(SPH_PREOP),ISNUMBER(SE_LAST_)),SPH_PREOP+CYL_PREOP/2,"")</f>
        <v>-1.375</v>
      </c>
      <c r="AL72" s="25" t="n">
        <f aca="false">IF(ISNUMBER(SE_12),SE_12,IF(ISNUMBER(SE_6),SE_6,""))</f>
        <v>-1</v>
      </c>
      <c r="AM72" s="29" t="n">
        <f aca="false">IF(AND(ISNUMBER(SE_LAST_),ISNUMBER(REF_TARGET)),SE_LAST_-REF_TARGET,"")</f>
        <v>-0.46</v>
      </c>
      <c r="AN72" s="30" t="n">
        <f aca="false">IF(ISNUMBER(L72),IF(ISNUMBER(Z72),Z72-L72,IF(ISNUMBER(#REF!),#REF!-L72,"")),"")</f>
        <v>-21</v>
      </c>
      <c r="AO72" s="25" t="e">
        <f aca="false">IF(ISNUMBER(M72),IF(ISNUMBER(#REF!),#REF!-M72,IF(ISNUMBER(AB72),AB72-M72,"")),"")</f>
        <v>#REF!</v>
      </c>
      <c r="AP72" s="31" t="n">
        <f aca="false">IF(ISNUMBER(LAST_SE_ERROR),REF_TARGET,"")</f>
        <v>-0.54</v>
      </c>
      <c r="AQ72" s="31" t="n">
        <f aca="false">IF(AND(OR(ISNUMBER(X72),ISNUMBER(#REF!)),ISNUMBER(J72)),-LOG(20/J72)--LOG(20/IF(ISNUMBER(X72),X72,#REF!)),"")</f>
        <v>0.301029995663981</v>
      </c>
      <c r="AR72" s="32" t="n">
        <f aca="false">IF(ISNUMBER(V72),V72,IF(ISNUMBER(#REF!),#REF!,""))</f>
        <v>1</v>
      </c>
      <c r="AS72" s="32" t="n">
        <f aca="false">IF(AND(ISNUMBER(AR72),ISNUMBER(H72)),AR72-H72,"")</f>
        <v>0.25</v>
      </c>
      <c r="AT72" s="33" t="n">
        <f aca="false">IF(ISNUMBER(BCVA_12),BCVA_12,IF(ISNUMBER(BCVA_6),BCVA_6,""))</f>
        <v>20</v>
      </c>
      <c r="AU72" s="33" t="n">
        <f aca="false">IF(ISNUMBER(AT72),PREOP_BCVA,"")</f>
        <v>40</v>
      </c>
    </row>
    <row collapsed="false" customFormat="false" customHeight="true" hidden="false" ht="26.25" outlineLevel="0" r="73">
      <c r="A73" s="23" t="n">
        <v>41339</v>
      </c>
      <c r="B73" s="24" t="n">
        <v>-1.5</v>
      </c>
      <c r="C73" s="24" t="n">
        <v>-1.71</v>
      </c>
      <c r="D73" s="24" t="s">
        <v>89</v>
      </c>
      <c r="E73" s="27" t="n">
        <v>22.75</v>
      </c>
      <c r="F73" s="28" t="n">
        <v>41333</v>
      </c>
      <c r="G73" s="27" t="n">
        <v>0.275</v>
      </c>
      <c r="H73" s="27" t="n">
        <v>0</v>
      </c>
      <c r="I73" s="26" t="n">
        <v>0</v>
      </c>
      <c r="J73" s="26" t="n">
        <v>50</v>
      </c>
      <c r="K73" s="26" t="n">
        <v>15</v>
      </c>
      <c r="L73" s="26" t="n">
        <v>583</v>
      </c>
      <c r="M73" s="26" t="n">
        <v>22.9</v>
      </c>
      <c r="N73" s="26" t="n">
        <v>11.6</v>
      </c>
      <c r="O73" s="26" t="n">
        <v>4.62</v>
      </c>
      <c r="P73" s="26" t="n">
        <v>2.96</v>
      </c>
      <c r="Q73" s="26" t="n">
        <v>43.95</v>
      </c>
      <c r="R73" s="26" t="n">
        <v>145</v>
      </c>
      <c r="S73" s="26" t="n">
        <v>44.88</v>
      </c>
      <c r="T73" s="26" t="n">
        <v>55</v>
      </c>
      <c r="U73" s="27" t="n">
        <v>0</v>
      </c>
      <c r="V73" s="27" t="n">
        <v>1.25</v>
      </c>
      <c r="W73" s="25" t="n">
        <v>53</v>
      </c>
      <c r="X73" s="25" t="n">
        <v>20</v>
      </c>
      <c r="Y73" s="25" t="n">
        <v>15</v>
      </c>
      <c r="Z73" s="25" t="n">
        <v>500</v>
      </c>
      <c r="AH73" s="25" t="n">
        <f aca="false">IF(ISNUMBER(U73),U73+0.5*V73,"")</f>
        <v>0.625</v>
      </c>
      <c r="AI73" s="25" t="n">
        <f aca="false">IF(ISNUMBER(AH73),IF(ISNUMBER($C73),AH73-$C73,"MISSING"),"")</f>
        <v>2.335</v>
      </c>
      <c r="AJ73" s="25" t="n">
        <f aca="false">IF(AND(ISNUMBER(Z73),ISNUMBER($L73)),Z73-$L73,IF(ISNUMBER(Z73),"MISSING",""))</f>
        <v>-83</v>
      </c>
      <c r="AK73" s="25" t="n">
        <f aca="false">IF(AND(ISNUMBER(SPH_PREOP),ISNUMBER(SE_LAST_)),SPH_PREOP+CYL_PREOP/2,"")</f>
        <v>0.275</v>
      </c>
      <c r="AL73" s="25" t="n">
        <f aca="false">IF(ISNUMBER(SE_12),SE_12,IF(ISNUMBER(SE_6),SE_6,""))</f>
        <v>0.625</v>
      </c>
      <c r="AM73" s="29" t="n">
        <f aca="false">IF(AND(ISNUMBER(SE_LAST_),ISNUMBER(REF_TARGET)),SE_LAST_-REF_TARGET,"")</f>
        <v>2.335</v>
      </c>
      <c r="AN73" s="30" t="n">
        <f aca="false">IF(ISNUMBER(L73),IF(ISNUMBER(Z73),Z73-L73,IF(ISNUMBER(#REF!),#REF!-L73,"")),"")</f>
        <v>-83</v>
      </c>
      <c r="AO73" s="25" t="e">
        <f aca="false">IF(ISNUMBER(M73),IF(ISNUMBER(#REF!),#REF!-M73,IF(ISNUMBER(AB73),AB73-M73,"")),"")</f>
        <v>#REF!</v>
      </c>
      <c r="AP73" s="31" t="n">
        <f aca="false">IF(ISNUMBER(LAST_SE_ERROR),REF_TARGET,"")</f>
        <v>-1.71</v>
      </c>
      <c r="AQ73" s="31" t="n">
        <f aca="false">IF(AND(OR(ISNUMBER(X73),ISNUMBER(#REF!)),ISNUMBER(J73)),-LOG(20/J73)--LOG(20/IF(ISNUMBER(X73),X73,#REF!)),"")</f>
        <v>0.397940008672038</v>
      </c>
      <c r="AR73" s="32" t="n">
        <f aca="false">IF(ISNUMBER(V73),V73,IF(ISNUMBER(#REF!),#REF!,""))</f>
        <v>1.25</v>
      </c>
      <c r="AS73" s="32" t="n">
        <f aca="false">IF(AND(ISNUMBER(AR73),ISNUMBER(H73)),AR73-H73,"")</f>
        <v>1.25</v>
      </c>
      <c r="AT73" s="33" t="n">
        <f aca="false">IF(ISNUMBER(BCVA_12),BCVA_12,IF(ISNUMBER(BCVA_6),BCVA_6,""))</f>
        <v>20</v>
      </c>
      <c r="AU73" s="33" t="n">
        <f aca="false">IF(ISNUMBER(AT73),PREOP_BCVA,"")</f>
        <v>50</v>
      </c>
      <c r="AV73" s="0" t="n">
        <v>7.81</v>
      </c>
      <c r="AW73" s="25" t="n">
        <v>7.65</v>
      </c>
      <c r="AX73" s="25" t="n">
        <v>161.1</v>
      </c>
      <c r="AY73" s="25" t="n">
        <v>-0.9</v>
      </c>
      <c r="AZ73" s="25" t="n">
        <v>0.19</v>
      </c>
      <c r="BA73" s="25" t="n">
        <v>0.6</v>
      </c>
      <c r="BB73" s="25" t="n">
        <v>2.22</v>
      </c>
      <c r="BC73" s="25" t="n">
        <v>2.82</v>
      </c>
      <c r="BD73" s="25" t="n">
        <v>593</v>
      </c>
      <c r="BE73" s="25" t="n">
        <v>593</v>
      </c>
      <c r="BF73" s="25" t="n">
        <v>613</v>
      </c>
      <c r="BG73" s="25" t="n">
        <v>607</v>
      </c>
      <c r="BH73" s="25" t="n">
        <v>624</v>
      </c>
      <c r="BI73" s="25" t="n">
        <v>609</v>
      </c>
      <c r="BJ73" s="25" t="n">
        <v>582</v>
      </c>
      <c r="BK73" s="25" t="n">
        <v>-1.06</v>
      </c>
      <c r="BL73" s="25" t="n">
        <v>1.48</v>
      </c>
      <c r="BM73" s="25" t="n">
        <v>7.75</v>
      </c>
      <c r="BN73" s="25" t="n">
        <v>7.68</v>
      </c>
      <c r="BO73" s="25" t="n">
        <v>7.68</v>
      </c>
      <c r="BP73" s="25" t="n">
        <v>7.91</v>
      </c>
      <c r="BQ73" s="25" t="n">
        <v>8.31</v>
      </c>
      <c r="BR73" s="25" t="n">
        <v>8.51</v>
      </c>
      <c r="BS73" s="25" t="n">
        <v>0</v>
      </c>
      <c r="BT73" s="25" t="n">
        <v>0.3</v>
      </c>
      <c r="BU73" s="25" t="n">
        <v>7.33</v>
      </c>
      <c r="BV73" s="25" t="n">
        <v>6.79</v>
      </c>
      <c r="BW73" s="25" t="n">
        <v>6.58</v>
      </c>
      <c r="BX73" s="25" t="n">
        <v>6.84</v>
      </c>
      <c r="BY73" s="25" t="n">
        <v>7.21</v>
      </c>
      <c r="BZ73" s="25" t="n">
        <v>7.43</v>
      </c>
      <c r="CA73" s="25" t="n">
        <v>0</v>
      </c>
      <c r="CB73" s="38" t="n">
        <v>0.3</v>
      </c>
      <c r="CC73" s="34" t="n">
        <v>43.2</v>
      </c>
      <c r="CD73" s="34" t="n">
        <v>44.1</v>
      </c>
      <c r="CE73" s="34" t="n">
        <v>43.7</v>
      </c>
      <c r="CF73" s="34" t="n">
        <v>161.1</v>
      </c>
      <c r="CG73" s="34" t="n">
        <v>0.9</v>
      </c>
      <c r="CH73" s="34" t="n">
        <v>-5.5</v>
      </c>
      <c r="CI73" s="34" t="n">
        <v>-5.7</v>
      </c>
      <c r="CJ73" s="34" t="n">
        <v>-5.6</v>
      </c>
      <c r="CK73" s="34" t="n">
        <v>140.5</v>
      </c>
      <c r="CL73" s="34" t="n">
        <v>0.3</v>
      </c>
      <c r="CM73" s="34" t="n">
        <v>4.2</v>
      </c>
      <c r="CN73" s="34" t="n">
        <v>11.9</v>
      </c>
      <c r="CO73" s="34" t="n">
        <v>24.9</v>
      </c>
      <c r="CP73" s="34" t="n">
        <v>58.4</v>
      </c>
      <c r="CQ73" s="35" t="n">
        <v>14</v>
      </c>
    </row>
    <row collapsed="false" customFormat="false" customHeight="true" hidden="false" ht="26.25" outlineLevel="0" r="74">
      <c r="A74" s="23" t="n">
        <v>41416</v>
      </c>
      <c r="B74" s="24" t="n">
        <v>-0.5</v>
      </c>
      <c r="C74" s="24" t="n">
        <v>-0.54</v>
      </c>
      <c r="D74" s="24" t="s">
        <v>89</v>
      </c>
      <c r="E74" s="27" t="n">
        <v>23</v>
      </c>
      <c r="F74" s="28" t="n">
        <v>41333</v>
      </c>
      <c r="G74" s="27" t="n">
        <v>2.25</v>
      </c>
      <c r="H74" s="27" t="n">
        <v>0.75</v>
      </c>
      <c r="I74" s="26" t="n">
        <v>134</v>
      </c>
      <c r="J74" s="26" t="n">
        <v>40</v>
      </c>
      <c r="K74" s="26" t="n">
        <v>15</v>
      </c>
      <c r="L74" s="26" t="n">
        <v>564</v>
      </c>
      <c r="M74" s="26" t="n">
        <v>22.83</v>
      </c>
      <c r="N74" s="26" t="n">
        <v>11.5</v>
      </c>
      <c r="O74" s="26" t="n">
        <v>4.36</v>
      </c>
      <c r="P74" s="26" t="n">
        <v>4.11</v>
      </c>
      <c r="Q74" s="26" t="n">
        <v>44.35</v>
      </c>
      <c r="R74" s="26" t="n">
        <v>68</v>
      </c>
      <c r="S74" s="26" t="n">
        <v>44.82</v>
      </c>
      <c r="T74" s="26" t="n">
        <v>158</v>
      </c>
      <c r="U74" s="27" t="n">
        <v>-0.75</v>
      </c>
      <c r="V74" s="27" t="n">
        <v>1.25</v>
      </c>
      <c r="W74" s="25" t="n">
        <v>150</v>
      </c>
      <c r="X74" s="25" t="n">
        <v>20</v>
      </c>
      <c r="Y74" s="25" t="n">
        <v>15</v>
      </c>
      <c r="Z74" s="25" t="n">
        <v>482</v>
      </c>
      <c r="AI74" s="25" t="n">
        <f aca="false">IF(ISNUMBER(AH74),IF(ISNUMBER($C74),AH74-$C74,"MISSING"),"")</f>
        <v>0</v>
      </c>
      <c r="AJ74" s="25" t="n">
        <f aca="false">IF(AND(ISNUMBER(Z74),ISNUMBER($L74)),Z74-$L74,IF(ISNUMBER(Z74),"MISSING",""))</f>
        <v>-82</v>
      </c>
      <c r="AK74" s="25" t="n">
        <f aca="false">IF(AND(ISNUMBER(SPH_PREOP),ISNUMBER(SE_LAST_)),SPH_PREOP+CYL_PREOP/2,"")</f>
        <v>0</v>
      </c>
      <c r="AL74" s="25" t="e">
        <f aca="false">IF(ISNUMBER(SE_12),SE_12,IF(ISNUMBER(SE_6),SE_6,""))</f>
        <v>#REF!</v>
      </c>
      <c r="AM74" s="29" t="n">
        <f aca="false">IF(AND(ISNUMBER(SE_LAST_),ISNUMBER(REF_TARGET)),SE_LAST_-REF_TARGET,"")</f>
        <v>0</v>
      </c>
      <c r="AN74" s="30" t="n">
        <f aca="false">IF(ISNUMBER(L74),IF(ISNUMBER(Z74),Z74-L74,IF(ISNUMBER(#REF!),#REF!-L74,"")),"")</f>
        <v>-82</v>
      </c>
      <c r="AO74" s="25" t="e">
        <f aca="false">IF(ISNUMBER(M74),IF(ISNUMBER(#REF!),#REF!-M74,IF(ISNUMBER(AB74),AB74-M74,"")),"")</f>
        <v>#REF!</v>
      </c>
      <c r="AP74" s="31" t="n">
        <f aca="false">IF(ISNUMBER(LAST_SE_ERROR),REF_TARGET,"")</f>
        <v>0</v>
      </c>
      <c r="AQ74" s="31" t="n">
        <f aca="false">IF(AND(OR(ISNUMBER(X74),ISNUMBER(#REF!)),ISNUMBER(J74)),-LOG(20/J74)--LOG(20/IF(ISNUMBER(X74),X74,#REF!)),"")</f>
        <v>0.301029995663981</v>
      </c>
      <c r="AR74" s="32" t="n">
        <f aca="false">IF(ISNUMBER(V74),V74,IF(ISNUMBER(#REF!),#REF!,""))</f>
        <v>1.25</v>
      </c>
      <c r="AS74" s="32" t="n">
        <f aca="false">IF(AND(ISNUMBER(AR74),ISNUMBER(H74)),AR74-H74,"")</f>
        <v>0.5</v>
      </c>
      <c r="AT74" s="33" t="n">
        <f aca="false">IF(ISNUMBER(BCVA_12),BCVA_12,IF(ISNUMBER(BCVA_6),BCVA_6,""))</f>
        <v>20</v>
      </c>
      <c r="AU74" s="33" t="n">
        <f aca="false">IF(ISNUMBER(AT74),PREOP_BCVA,"")</f>
        <v>40</v>
      </c>
      <c r="AV74" s="0" t="n">
        <v>7.65</v>
      </c>
      <c r="AW74" s="25" t="n">
        <v>7.77</v>
      </c>
      <c r="AX74" s="25" t="n">
        <v>60.1</v>
      </c>
      <c r="AY74" s="25" t="n">
        <v>0.7</v>
      </c>
      <c r="AZ74" s="25" t="n">
        <v>0.18</v>
      </c>
      <c r="BA74" s="25" t="n">
        <v>0.57</v>
      </c>
      <c r="BB74" s="25" t="n">
        <v>2.35</v>
      </c>
      <c r="BC74" s="25" t="n">
        <v>2.92</v>
      </c>
      <c r="BD74" s="25" t="n">
        <v>568</v>
      </c>
      <c r="BE74" s="25" t="n">
        <v>569</v>
      </c>
      <c r="BF74" s="25" t="n">
        <v>633</v>
      </c>
      <c r="BG74" s="25" t="n">
        <v>575</v>
      </c>
      <c r="BH74" s="25" t="n">
        <v>639</v>
      </c>
      <c r="BI74" s="25" t="n">
        <v>582</v>
      </c>
      <c r="BJ74" s="25" t="n">
        <v>568</v>
      </c>
      <c r="BK74" s="25" t="n">
        <v>-0.07</v>
      </c>
      <c r="BL74" s="25" t="n">
        <v>0.13</v>
      </c>
      <c r="BM74" s="25" t="n">
        <v>7.73</v>
      </c>
      <c r="BN74" s="25" t="n">
        <v>7.69</v>
      </c>
      <c r="BO74" s="25" t="n">
        <v>7.73</v>
      </c>
      <c r="BP74" s="25" t="n">
        <v>7.92</v>
      </c>
      <c r="BQ74" s="25" t="n">
        <v>8.31</v>
      </c>
      <c r="BR74" s="25" t="n">
        <v>8.27</v>
      </c>
      <c r="BS74" s="25" t="n">
        <v>0</v>
      </c>
      <c r="BT74" s="25" t="n">
        <v>1.1</v>
      </c>
      <c r="BU74" s="25" t="n">
        <v>6.64</v>
      </c>
      <c r="BV74" s="25" t="n">
        <v>6.67</v>
      </c>
      <c r="BW74" s="25" t="n">
        <v>6.69</v>
      </c>
      <c r="BX74" s="25" t="n">
        <v>6.92</v>
      </c>
      <c r="BY74" s="25" t="n">
        <v>7.21</v>
      </c>
      <c r="BZ74" s="25" t="n">
        <v>7.11</v>
      </c>
      <c r="CA74" s="25" t="n">
        <v>0</v>
      </c>
      <c r="CB74" s="38" t="n">
        <v>1.1</v>
      </c>
      <c r="CC74" s="34" t="n">
        <v>43.4</v>
      </c>
      <c r="CD74" s="34" t="n">
        <v>44.1</v>
      </c>
      <c r="CE74" s="34" t="n">
        <v>43.8</v>
      </c>
      <c r="CF74" s="34" t="n">
        <v>60.1</v>
      </c>
      <c r="CG74" s="34" t="n">
        <v>0.7</v>
      </c>
      <c r="CH74" s="34" t="n">
        <v>-5.9</v>
      </c>
      <c r="CI74" s="34" t="n">
        <v>-6.2</v>
      </c>
      <c r="CJ74" s="34" t="n">
        <v>-6</v>
      </c>
      <c r="CK74" s="34" t="n">
        <v>56.8</v>
      </c>
      <c r="CL74" s="34" t="n">
        <v>0.3</v>
      </c>
      <c r="CM74" s="34" t="n">
        <v>4.1</v>
      </c>
      <c r="CN74" s="34" t="n">
        <v>11.8</v>
      </c>
      <c r="CO74" s="34" t="n">
        <v>24.6</v>
      </c>
      <c r="CP74" s="34" t="n">
        <v>57.5</v>
      </c>
      <c r="CQ74" s="35" t="n">
        <v>15</v>
      </c>
    </row>
    <row collapsed="false" customFormat="false" customHeight="true" hidden="false" ht="26.25" outlineLevel="0" r="75">
      <c r="A75" s="23" t="n">
        <v>41374</v>
      </c>
      <c r="B75" s="24" t="n">
        <v>-0.5</v>
      </c>
      <c r="C75" s="24" t="n">
        <v>-0.61</v>
      </c>
      <c r="D75" s="24" t="s">
        <v>94</v>
      </c>
      <c r="E75" s="27" t="n">
        <v>16</v>
      </c>
      <c r="F75" s="28" t="n">
        <v>41365</v>
      </c>
      <c r="G75" s="27" t="n">
        <v>-7</v>
      </c>
      <c r="H75" s="27" t="n">
        <v>2.5</v>
      </c>
      <c r="I75" s="26" t="n">
        <v>79</v>
      </c>
      <c r="J75" s="26" t="n">
        <v>60</v>
      </c>
      <c r="K75" s="26" t="n">
        <v>13</v>
      </c>
      <c r="L75" s="26" t="n">
        <v>604</v>
      </c>
      <c r="M75" s="26" t="n">
        <v>24.72</v>
      </c>
      <c r="N75" s="26" t="n">
        <v>11.5</v>
      </c>
      <c r="P75" s="26" t="n">
        <v>2.6</v>
      </c>
      <c r="Q75" s="26" t="n">
        <v>44</v>
      </c>
      <c r="R75" s="26" t="n">
        <v>2</v>
      </c>
      <c r="S75" s="26" t="n">
        <v>46.04</v>
      </c>
      <c r="T75" s="26" t="n">
        <v>92</v>
      </c>
      <c r="U75" s="27" t="n">
        <v>-1.75</v>
      </c>
      <c r="V75" s="27" t="n">
        <v>0.5</v>
      </c>
      <c r="W75" s="25" t="n">
        <v>105</v>
      </c>
      <c r="X75" s="25" t="n">
        <v>20</v>
      </c>
      <c r="Y75" s="25" t="n">
        <v>10</v>
      </c>
      <c r="Z75" s="25" t="n">
        <v>548</v>
      </c>
      <c r="AH75" s="25" t="str">
        <f aca="false">IF(ISNUMBER(U75),U75+0.5*V75,"")</f>
        <v/>
      </c>
      <c r="AI75" s="25" t="n">
        <f aca="false">IF(ISNUMBER(AH75),IF(ISNUMBER($C75),AH75-$C75,"MISSING"),"")</f>
        <v>-0.89</v>
      </c>
      <c r="AJ75" s="25" t="n">
        <f aca="false">IF(AND(ISNUMBER(Z75),ISNUMBER($L75)),Z75-$L75,IF(ISNUMBER(Z75),"MISSING",""))</f>
        <v>-56</v>
      </c>
      <c r="AK75" s="25" t="n">
        <f aca="false">IF(AND(ISNUMBER(SPH_PREOP),ISNUMBER(SE_LAST_)),SPH_PREOP+CYL_PREOP/2,"")</f>
        <v>-5.75</v>
      </c>
      <c r="AL75" s="25" t="n">
        <f aca="false">IF(ISNUMBER(SE_12),SE_12,IF(ISNUMBER(SE_6),SE_6,""))</f>
        <v>-1.5</v>
      </c>
      <c r="AM75" s="29" t="n">
        <f aca="false">IF(AND(ISNUMBER(SE_LAST_),ISNUMBER(REF_TARGET)),SE_LAST_-REF_TARGET,"")</f>
        <v>-0.89</v>
      </c>
      <c r="AN75" s="30" t="n">
        <f aca="false">IF(ISNUMBER(L75),IF(ISNUMBER(Z75),Z75-L75,IF(ISNUMBER(#REF!),#REF!-L75,"")),"")</f>
        <v>-56</v>
      </c>
      <c r="AO75" s="25" t="e">
        <f aca="false">IF(ISNUMBER(M75),IF(ISNUMBER(#REF!),#REF!-M75,IF(ISNUMBER(AB75),AB75-M75,"")),"")</f>
        <v>#REF!</v>
      </c>
      <c r="AP75" s="31" t="n">
        <f aca="false">IF(ISNUMBER(LAST_SE_ERROR),REF_TARGET,"")</f>
        <v>-0.61</v>
      </c>
      <c r="AQ75" s="31" t="n">
        <f aca="false">IF(AND(OR(ISNUMBER(X75),ISNUMBER(#REF!)),ISNUMBER(J75)),-LOG(20/J75)--LOG(20/IF(ISNUMBER(X75),X75,#REF!)),"")</f>
        <v>0.477121254719662</v>
      </c>
      <c r="AR75" s="32" t="n">
        <f aca="false">IF(ISNUMBER(V75),V75,IF(ISNUMBER(#REF!),#REF!,""))</f>
        <v>0.5</v>
      </c>
      <c r="AS75" s="32" t="n">
        <f aca="false">IF(AND(ISNUMBER(AR75),ISNUMBER(H75)),AR75-H75,"")</f>
        <v>-2</v>
      </c>
      <c r="AT75" s="33" t="n">
        <f aca="false">IF(ISNUMBER(BCVA_12),BCVA_12,IF(ISNUMBER(BCVA_6),BCVA_6,""))</f>
        <v>20</v>
      </c>
      <c r="AU75" s="33" t="n">
        <f aca="false">IF(ISNUMBER(AT75),PREOP_BCVA,"")</f>
        <v>60</v>
      </c>
      <c r="AV75" s="0" t="n">
        <v>7.77</v>
      </c>
      <c r="AW75" s="25" t="n">
        <v>7.47</v>
      </c>
      <c r="AX75" s="25" t="n">
        <v>0.3</v>
      </c>
      <c r="AY75" s="25" t="n">
        <v>-1.7</v>
      </c>
      <c r="AZ75" s="25" t="n">
        <v>0.4</v>
      </c>
      <c r="BA75" s="25" t="n">
        <v>0.69</v>
      </c>
      <c r="BB75" s="25" t="n">
        <v>2.22</v>
      </c>
      <c r="BC75" s="25" t="n">
        <v>2.91</v>
      </c>
      <c r="BD75" s="25" t="n">
        <v>690</v>
      </c>
      <c r="BE75" s="25" t="n">
        <v>691</v>
      </c>
      <c r="BF75" s="25" t="n">
        <v>779</v>
      </c>
      <c r="BG75" s="25" t="n">
        <v>786</v>
      </c>
      <c r="BH75" s="25" t="n">
        <v>757</v>
      </c>
      <c r="BI75" s="25" t="n">
        <v>776</v>
      </c>
      <c r="BJ75" s="25" t="n">
        <v>690</v>
      </c>
      <c r="BK75" s="25" t="n">
        <v>-0.07</v>
      </c>
      <c r="BL75" s="25" t="n">
        <v>0</v>
      </c>
      <c r="BM75" s="25" t="n">
        <v>7.62</v>
      </c>
      <c r="BN75" s="25" t="n">
        <v>7.61</v>
      </c>
      <c r="BO75" s="25" t="n">
        <v>7.68</v>
      </c>
      <c r="BP75" s="25" t="n">
        <v>7.94</v>
      </c>
      <c r="BQ75" s="25" t="n">
        <v>8.29</v>
      </c>
      <c r="BR75" s="25" t="n">
        <v>8.79</v>
      </c>
      <c r="BS75" s="25" t="n">
        <v>0</v>
      </c>
      <c r="BT75" s="25" t="n">
        <v>1.5</v>
      </c>
      <c r="BU75" s="25" t="n">
        <v>6.1</v>
      </c>
      <c r="BV75" s="25" t="n">
        <v>6.06</v>
      </c>
      <c r="BW75" s="25" t="n">
        <v>6.33</v>
      </c>
      <c r="BX75" s="25" t="n">
        <v>6.95</v>
      </c>
      <c r="BY75" s="25" t="n">
        <v>7.41</v>
      </c>
      <c r="BZ75" s="25" t="n">
        <v>7.85</v>
      </c>
      <c r="CA75" s="25" t="n">
        <v>0</v>
      </c>
      <c r="CB75" s="38" t="n">
        <v>1.5</v>
      </c>
    </row>
    <row collapsed="false" customFormat="false" customHeight="true" hidden="false" ht="26.25" outlineLevel="0" r="76">
      <c r="A76" s="23" t="n">
        <v>41360</v>
      </c>
      <c r="B76" s="24" t="n">
        <v>-0.5</v>
      </c>
      <c r="C76" s="24" t="n">
        <v>-0.45</v>
      </c>
      <c r="D76" s="56" t="s">
        <v>89</v>
      </c>
      <c r="E76" s="57" t="n">
        <v>15.75</v>
      </c>
      <c r="F76" s="28" t="n">
        <v>41333</v>
      </c>
      <c r="G76" s="27" t="n">
        <v>-7.75</v>
      </c>
      <c r="H76" s="27" t="n">
        <v>0.25</v>
      </c>
      <c r="I76" s="26" t="n">
        <v>68</v>
      </c>
      <c r="J76" s="26" t="n">
        <v>200</v>
      </c>
      <c r="K76" s="26" t="n">
        <v>13</v>
      </c>
      <c r="L76" s="26" t="n">
        <v>680</v>
      </c>
      <c r="M76" s="26" t="n">
        <v>24.74</v>
      </c>
      <c r="N76" s="26" t="n">
        <v>11.5</v>
      </c>
      <c r="O76" s="26" t="n">
        <v>4.64</v>
      </c>
      <c r="P76" s="26" t="n">
        <v>2.61</v>
      </c>
      <c r="Q76" s="26" t="n">
        <v>44.18</v>
      </c>
      <c r="R76" s="26" t="n">
        <v>179</v>
      </c>
      <c r="S76" s="26" t="n">
        <v>45.06</v>
      </c>
      <c r="T76" s="26" t="n">
        <v>89</v>
      </c>
      <c r="U76" s="27" t="n">
        <v>-1</v>
      </c>
      <c r="V76" s="27" t="n">
        <v>0</v>
      </c>
      <c r="W76" s="25" t="n">
        <v>0</v>
      </c>
      <c r="X76" s="25" t="n">
        <v>50</v>
      </c>
      <c r="Y76" s="25" t="n">
        <v>12</v>
      </c>
      <c r="Z76" s="25" t="n">
        <v>549</v>
      </c>
      <c r="AA76" s="25" t="n">
        <v>2697</v>
      </c>
      <c r="AH76" s="25" t="str">
        <f aca="false">IF(ISNUMBER(U76),U76+0.5*V76,"")</f>
        <v/>
      </c>
      <c r="AI76" s="25" t="n">
        <f aca="false">IF(ISNUMBER(AH76),IF(ISNUMBER($C76),AH76-$C76,"MISSING"),"")</f>
        <v>-0.55</v>
      </c>
      <c r="AJ76" s="25" t="n">
        <f aca="false">IF(AND(ISNUMBER(Z76),ISNUMBER($L76)),Z76-$L76,IF(ISNUMBER(Z76),"MISSING",""))</f>
        <v>-131</v>
      </c>
      <c r="AK76" s="25" t="n">
        <f aca="false">IF(AND(ISNUMBER(SPH_PREOP),ISNUMBER(SE_LAST_)),SPH_PREOP+CYL_PREOP/2,"")</f>
        <v>-7.625</v>
      </c>
      <c r="AL76" s="25" t="n">
        <f aca="false">IF(ISNUMBER(SE_12),SE_12,IF(ISNUMBER(SE_6),SE_6,""))</f>
        <v>-1</v>
      </c>
      <c r="AM76" s="29" t="n">
        <f aca="false">IF(AND(ISNUMBER(SE_LAST_),ISNUMBER(REF_TARGET)),SE_LAST_-REF_TARGET,"")</f>
        <v>-0.55</v>
      </c>
      <c r="AN76" s="30" t="n">
        <f aca="false">IF(ISNUMBER(L76),IF(ISNUMBER(Z76),Z76-L76,IF(ISNUMBER(#REF!),#REF!-L76,"")),"")</f>
        <v>-131</v>
      </c>
      <c r="AO76" s="25" t="e">
        <f aca="false">IF(ISNUMBER(M76),IF(ISNUMBER(#REF!),#REF!-M76,IF(ISNUMBER(AB76),AB76-M76,"")),"")</f>
        <v>#REF!</v>
      </c>
      <c r="AP76" s="31" t="n">
        <f aca="false">IF(ISNUMBER(LAST_SE_ERROR),REF_TARGET,"")</f>
        <v>-0.45</v>
      </c>
      <c r="AQ76" s="31" t="n">
        <f aca="false">IF(AND(OR(ISNUMBER(X76),ISNUMBER(#REF!)),ISNUMBER(J76)),-LOG(20/J76)--LOG(20/IF(ISNUMBER(X76),X76,#REF!)),"")</f>
        <v>0.602059991327962</v>
      </c>
      <c r="AR76" s="32" t="n">
        <f aca="false">IF(ISNUMBER(V76),V76,IF(ISNUMBER(#REF!),#REF!,""))</f>
        <v>0</v>
      </c>
      <c r="AS76" s="32" t="n">
        <f aca="false">IF(AND(ISNUMBER(AR76),ISNUMBER(H76)),AR76-H76,"")</f>
        <v>-0.25</v>
      </c>
      <c r="AT76" s="33" t="n">
        <f aca="false">IF(ISNUMBER(BCVA_12),BCVA_12,IF(ISNUMBER(BCVA_6),BCVA_6,""))</f>
        <v>50</v>
      </c>
      <c r="AU76" s="33" t="n">
        <f aca="false">IF(ISNUMBER(AT76),PREOP_BCVA,"")</f>
        <v>200</v>
      </c>
      <c r="AV76" s="63" t="n">
        <v>7.75</v>
      </c>
      <c r="AW76" s="64" t="n">
        <v>7.6</v>
      </c>
      <c r="AX76" s="64" t="n">
        <v>169.1</v>
      </c>
      <c r="AY76" s="64" t="n">
        <v>-0.8</v>
      </c>
      <c r="AZ76" s="64" t="n">
        <v>0.26</v>
      </c>
      <c r="BA76" s="64" t="n">
        <v>0.66</v>
      </c>
      <c r="BB76" s="64" t="n">
        <v>2.27</v>
      </c>
      <c r="BC76" s="64" t="n">
        <v>2.96</v>
      </c>
      <c r="BD76" s="64" t="n">
        <v>685</v>
      </c>
      <c r="BE76" s="64" t="n">
        <v>685</v>
      </c>
      <c r="BF76" s="64" t="n">
        <v>814</v>
      </c>
      <c r="BG76" s="64" t="n">
        <v>751</v>
      </c>
      <c r="BH76" s="64" t="n">
        <v>769</v>
      </c>
      <c r="BI76" s="64" t="n">
        <v>745</v>
      </c>
      <c r="BJ76" s="64" t="n">
        <v>682</v>
      </c>
      <c r="BK76" s="64" t="n">
        <v>-0.35</v>
      </c>
      <c r="BL76" s="64" t="n">
        <v>-0.42</v>
      </c>
      <c r="BM76" s="64" t="n">
        <v>7.7</v>
      </c>
      <c r="BN76" s="64" t="n">
        <v>7.66</v>
      </c>
      <c r="BO76" s="64" t="n">
        <v>7.71</v>
      </c>
      <c r="BP76" s="64" t="n">
        <v>7.96</v>
      </c>
      <c r="BQ76" s="64" t="n">
        <v>8.35</v>
      </c>
      <c r="BR76" s="64" t="n">
        <v>8.58</v>
      </c>
      <c r="BS76" s="64" t="n">
        <v>0</v>
      </c>
      <c r="BT76" s="64" t="n">
        <v>1.4</v>
      </c>
      <c r="BU76" s="64" t="n">
        <v>6.24</v>
      </c>
      <c r="BV76" s="64" t="n">
        <v>6.15</v>
      </c>
      <c r="BW76" s="64" t="n">
        <v>6.4</v>
      </c>
      <c r="BX76" s="64" t="n">
        <v>7.17</v>
      </c>
      <c r="BY76" s="64" t="n">
        <v>7.45</v>
      </c>
      <c r="BZ76" s="64" t="n">
        <v>7.5</v>
      </c>
      <c r="CA76" s="64" t="n">
        <v>0</v>
      </c>
      <c r="CB76" s="65" t="n">
        <v>1.4</v>
      </c>
      <c r="CC76" s="66" t="n">
        <v>43.5</v>
      </c>
      <c r="CD76" s="66" t="n">
        <v>44.4</v>
      </c>
      <c r="CE76" s="66" t="n">
        <v>44</v>
      </c>
      <c r="CF76" s="66" t="n">
        <v>169.1</v>
      </c>
      <c r="CG76" s="66" t="n">
        <v>0.8</v>
      </c>
      <c r="CH76" s="66" t="n">
        <v>-6.2</v>
      </c>
      <c r="CI76" s="66" t="n">
        <v>-6.7</v>
      </c>
      <c r="CJ76" s="66" t="n">
        <v>-6.5</v>
      </c>
      <c r="CK76" s="66" t="n">
        <v>174.4</v>
      </c>
      <c r="CL76" s="66" t="n">
        <v>0.5</v>
      </c>
      <c r="CM76" s="66" t="n">
        <v>4.9</v>
      </c>
      <c r="CN76" s="66" t="n">
        <v>14.4</v>
      </c>
      <c r="CO76" s="66" t="n">
        <v>30.5</v>
      </c>
      <c r="CP76" s="66" t="n">
        <v>70.6</v>
      </c>
      <c r="CQ76" s="67" t="n">
        <v>26</v>
      </c>
    </row>
    <row collapsed="false" customFormat="false" customHeight="true" hidden="false" ht="26.25" outlineLevel="0" r="77">
      <c r="A77" s="41" t="n">
        <v>41374</v>
      </c>
      <c r="B77" s="55" t="n">
        <v>-0.5</v>
      </c>
      <c r="C77" s="43" t="n">
        <v>-0.61</v>
      </c>
      <c r="D77" s="42" t="s">
        <v>89</v>
      </c>
      <c r="E77" s="44" t="n">
        <v>8</v>
      </c>
      <c r="F77" s="41" t="n">
        <v>41344</v>
      </c>
      <c r="G77" s="44" t="n">
        <v>0</v>
      </c>
      <c r="H77" s="44" t="n">
        <v>0</v>
      </c>
      <c r="I77" s="42" t="n">
        <v>0</v>
      </c>
      <c r="J77" s="42" t="n">
        <v>300</v>
      </c>
      <c r="K77" s="42" t="n">
        <v>16</v>
      </c>
      <c r="L77" s="42" t="n">
        <v>592</v>
      </c>
      <c r="M77" s="42" t="n">
        <v>26.11</v>
      </c>
      <c r="N77" s="42" t="n">
        <v>12.1</v>
      </c>
      <c r="O77" s="42"/>
      <c r="P77" s="42" t="n">
        <v>3.61</v>
      </c>
      <c r="Q77" s="42" t="n">
        <v>46.3</v>
      </c>
      <c r="R77" s="42" t="n">
        <v>164</v>
      </c>
      <c r="S77" s="42" t="n">
        <v>48.56</v>
      </c>
      <c r="T77" s="42" t="n">
        <v>74</v>
      </c>
      <c r="U77" s="44" t="n">
        <v>-0.25</v>
      </c>
      <c r="V77" s="44" t="n">
        <v>1.5</v>
      </c>
      <c r="W77" s="42" t="n">
        <v>85</v>
      </c>
      <c r="X77" s="42" t="n">
        <v>100</v>
      </c>
      <c r="Y77" s="42" t="n">
        <v>28</v>
      </c>
      <c r="Z77" s="42" t="n">
        <v>519</v>
      </c>
      <c r="AA77" s="42" t="n">
        <v>1869</v>
      </c>
      <c r="AB77" s="42"/>
      <c r="AC77" s="42"/>
      <c r="AD77" s="42"/>
      <c r="AE77" s="42"/>
      <c r="AF77" s="42"/>
      <c r="AG77" s="42"/>
      <c r="AH77" s="42" t="str">
        <f aca="false">IF(ISNUMBER(U77),U77+0.5*V77,"")</f>
        <v/>
      </c>
      <c r="AI77" s="42" t="n">
        <f aca="false">IF(ISNUMBER(AH77),IF(ISNUMBER($C77),AH77-$C77,"MISSING"),"")</f>
        <v>1.11</v>
      </c>
      <c r="AJ77" s="42" t="n">
        <f aca="false">IF(AND(ISNUMBER(Z77),ISNUMBER($L77)),Z77-$L77,IF(ISNUMBER(Z77),"MISSING",""))</f>
        <v>-73</v>
      </c>
      <c r="AK77" s="42" t="n">
        <f aca="false">IF(AND(ISNUMBER(SPH_PREOP),ISNUMBER(SE_LAST_)),SPH_PREOP+CYL_PREOP/2,"")</f>
        <v>0</v>
      </c>
      <c r="AL77" s="42" t="n">
        <f aca="false">IF(ISNUMBER(SE_12),SE_12,IF(ISNUMBER(SE_6),SE_6,""))</f>
        <v>0.5</v>
      </c>
      <c r="AM77" s="45" t="n">
        <f aca="false">IF(AND(ISNUMBER(SE_LAST_),ISNUMBER(REF_TARGET)),SE_LAST_-REF_TARGET,"")</f>
        <v>1.11</v>
      </c>
      <c r="AN77" s="46" t="n">
        <f aca="false">IF(ISNUMBER(L77),IF(ISNUMBER(Z77),Z77-L77,IF(ISNUMBER(#REF!),#REF!-L77,"")),"")</f>
        <v>-73</v>
      </c>
      <c r="AO77" s="42" t="e">
        <f aca="false">IF(ISNUMBER(M77),IF(ISNUMBER(#REF!),#REF!-M77,IF(ISNUMBER(AB77),AB77-M77,"")),"")</f>
        <v>#REF!</v>
      </c>
      <c r="AP77" s="47" t="n">
        <f aca="false">IF(ISNUMBER(LAST_SE_ERROR),REF_TARGET,"")</f>
        <v>-0.61</v>
      </c>
      <c r="AQ77" s="47" t="n">
        <f aca="false">IF(AND(OR(ISNUMBER(X77),ISNUMBER(#REF!)),ISNUMBER(J77)),-LOG(20/J77)--LOG(20/IF(ISNUMBER(X77),X77,#REF!)),"")</f>
        <v>0.477121254719662</v>
      </c>
      <c r="AR77" s="48" t="n">
        <f aca="false">IF(ISNUMBER(V77),V77,IF(ISNUMBER(#REF!),#REF!,""))</f>
        <v>1.5</v>
      </c>
      <c r="AS77" s="48" t="n">
        <f aca="false">IF(AND(ISNUMBER(AR77),ISNUMBER(H77)),AR77-H77,"")</f>
        <v>1.5</v>
      </c>
      <c r="AT77" s="49" t="n">
        <f aca="false">IF(ISNUMBER(BCVA_12),BCVA_12,IF(ISNUMBER(BCVA_6),BCVA_6,""))</f>
        <v>100</v>
      </c>
      <c r="AU77" s="49" t="n">
        <f aca="false">IF(ISNUMBER(AT77),PREOP_BCVA,"")</f>
        <v>300</v>
      </c>
      <c r="AV77" s="50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51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3"/>
    </row>
    <row collapsed="false" customFormat="true" customHeight="true" hidden="false" ht="26.25" outlineLevel="0" r="78" s="42">
      <c r="A78" s="23" t="n">
        <v>41395</v>
      </c>
      <c r="B78" s="24" t="n">
        <v>-0.5</v>
      </c>
      <c r="C78" s="24" t="n">
        <v>-0.81</v>
      </c>
      <c r="D78" s="24" t="s">
        <v>89</v>
      </c>
      <c r="E78" s="27" t="n">
        <v>20.75</v>
      </c>
      <c r="F78" s="28" t="n">
        <v>41361</v>
      </c>
      <c r="G78" s="27" t="n">
        <v>1.25</v>
      </c>
      <c r="H78" s="27" t="n">
        <v>1.25</v>
      </c>
      <c r="I78" s="26" t="n">
        <v>180</v>
      </c>
      <c r="J78" s="26" t="n">
        <v>50</v>
      </c>
      <c r="K78" s="26" t="n">
        <v>10</v>
      </c>
      <c r="L78" s="26" t="n">
        <v>631</v>
      </c>
      <c r="M78" s="26" t="n">
        <v>23.74</v>
      </c>
      <c r="N78" s="26" t="n">
        <v>11.6</v>
      </c>
      <c r="O78" s="26" t="n">
        <v>4.64</v>
      </c>
      <c r="P78" s="26" t="n">
        <v>3.08</v>
      </c>
      <c r="Q78" s="26" t="n">
        <v>43.16</v>
      </c>
      <c r="R78" s="26" t="n">
        <v>123</v>
      </c>
      <c r="S78" s="26" t="n">
        <v>44.29</v>
      </c>
      <c r="T78" s="26" t="n">
        <v>33</v>
      </c>
      <c r="U78" s="27" t="n">
        <v>-1.75</v>
      </c>
      <c r="V78" s="27" t="n">
        <v>2</v>
      </c>
      <c r="W78" s="25" t="n">
        <v>17</v>
      </c>
      <c r="X78" s="25" t="n">
        <v>20</v>
      </c>
      <c r="Y78" s="25" t="n">
        <v>14</v>
      </c>
      <c r="Z78" s="25" t="n">
        <v>499</v>
      </c>
      <c r="AA78" s="25" t="n">
        <v>2427</v>
      </c>
      <c r="AB78" s="25"/>
      <c r="AC78" s="25"/>
      <c r="AD78" s="25"/>
      <c r="AE78" s="25"/>
      <c r="AF78" s="25"/>
      <c r="AG78" s="25"/>
      <c r="AH78" s="25" t="str">
        <f aca="false">IF(ISNUMBER(U78),U78+0.5*V78,"")</f>
        <v/>
      </c>
      <c r="AI78" s="25" t="n">
        <f aca="false">IF(ISNUMBER(AH78),IF(ISNUMBER($C78),AH78-$C78,"MISSING"),"")</f>
        <v>0.0600000000000001</v>
      </c>
      <c r="AJ78" s="25" t="n">
        <f aca="false">IF(AND(ISNUMBER(Z78),ISNUMBER($L78)),Z78-$L78,IF(ISNUMBER(Z78),"MISSING",""))</f>
        <v>-132</v>
      </c>
      <c r="AK78" s="25" t="n">
        <f aca="false">IF(AND(ISNUMBER(SPH_PREOP),ISNUMBER(SE_LAST_)),SPH_PREOP+CYL_PREOP/2,"")</f>
        <v>1.875</v>
      </c>
      <c r="AL78" s="25" t="n">
        <f aca="false">IF(ISNUMBER(SE_12),SE_12,IF(ISNUMBER(SE_6),SE_6,""))</f>
        <v>-0.75</v>
      </c>
      <c r="AM78" s="29" t="n">
        <f aca="false">IF(AND(ISNUMBER(SE_LAST_),ISNUMBER(REF_TARGET)),SE_LAST_-REF_TARGET,"")</f>
        <v>0.0600000000000001</v>
      </c>
      <c r="AN78" s="30" t="n">
        <f aca="false">IF(ISNUMBER(L78),IF(ISNUMBER(Z78),Z78-L78,IF(ISNUMBER(#REF!),#REF!-L78,"")),"")</f>
        <v>-132</v>
      </c>
      <c r="AO78" s="25" t="e">
        <f aca="false">IF(ISNUMBER(M78),IF(ISNUMBER(#REF!),#REF!-M78,IF(ISNUMBER(AB78),AB78-M78,"")),"")</f>
        <v>#REF!</v>
      </c>
      <c r="AP78" s="31" t="n">
        <f aca="false">IF(ISNUMBER(LAST_SE_ERROR),REF_TARGET,"")</f>
        <v>-0.81</v>
      </c>
      <c r="AQ78" s="31" t="n">
        <f aca="false">IF(AND(OR(ISNUMBER(X78),ISNUMBER(#REF!)),ISNUMBER(J78)),-LOG(20/J78)--LOG(20/IF(ISNUMBER(X78),X78,#REF!)),"")</f>
        <v>0.397940008672038</v>
      </c>
      <c r="AR78" s="32" t="n">
        <f aca="false">IF(ISNUMBER(V78),V78,IF(ISNUMBER(#REF!),#REF!,""))</f>
        <v>2</v>
      </c>
      <c r="AS78" s="32" t="n">
        <f aca="false">IF(AND(ISNUMBER(AR78),ISNUMBER(H78)),AR78-H78,"")</f>
        <v>0.75</v>
      </c>
      <c r="AT78" s="33" t="n">
        <f aca="false">IF(ISNUMBER(BCVA_12),BCVA_12,IF(ISNUMBER(BCVA_6),BCVA_6,""))</f>
        <v>20</v>
      </c>
      <c r="AU78" s="33" t="n">
        <f aca="false">IF(ISNUMBER(AT78),PREOP_BCVA,"")</f>
        <v>50</v>
      </c>
      <c r="AV78" s="54" t="n">
        <v>7.73</v>
      </c>
      <c r="AW78" s="25" t="n">
        <v>7.88</v>
      </c>
      <c r="AX78" s="25" t="n">
        <v>98.5</v>
      </c>
      <c r="AY78" s="25" t="n">
        <v>0.8</v>
      </c>
      <c r="AZ78" s="25" t="n">
        <v>0.41</v>
      </c>
      <c r="BA78" s="25" t="n">
        <v>0.45</v>
      </c>
      <c r="BB78" s="25" t="n">
        <v>2.46</v>
      </c>
      <c r="BC78" s="25" t="n">
        <v>3.08</v>
      </c>
      <c r="BD78" s="25" t="n">
        <v>624</v>
      </c>
      <c r="BE78" s="25" t="n">
        <v>622</v>
      </c>
      <c r="BF78" s="25" t="n">
        <v>661</v>
      </c>
      <c r="BG78" s="25" t="n">
        <v>638</v>
      </c>
      <c r="BH78" s="25" t="n">
        <v>669</v>
      </c>
      <c r="BI78" s="25" t="n">
        <v>693</v>
      </c>
      <c r="BJ78" s="25" t="n">
        <v>615</v>
      </c>
      <c r="BK78" s="25" t="n">
        <v>-1.18</v>
      </c>
      <c r="BL78" s="25" t="n">
        <v>1.97</v>
      </c>
      <c r="BM78" s="25" t="n">
        <v>7.83</v>
      </c>
      <c r="BN78" s="25" t="n">
        <v>7.78</v>
      </c>
      <c r="BO78" s="25" t="n">
        <v>7.76</v>
      </c>
      <c r="BP78" s="25" t="n">
        <v>7.88</v>
      </c>
      <c r="BQ78" s="25" t="n">
        <v>8.05</v>
      </c>
      <c r="BR78" s="25" t="n">
        <v>8.13</v>
      </c>
      <c r="BS78" s="25" t="n">
        <v>0</v>
      </c>
      <c r="BT78" s="25" t="n">
        <v>1</v>
      </c>
      <c r="BU78" s="25" t="n">
        <v>6.85</v>
      </c>
      <c r="BV78" s="25" t="n">
        <v>6.76</v>
      </c>
      <c r="BW78" s="25" t="n">
        <v>6.49</v>
      </c>
      <c r="BX78" s="25" t="n">
        <v>6.37</v>
      </c>
      <c r="BY78" s="25" t="n">
        <v>6.43</v>
      </c>
      <c r="BZ78" s="25" t="n">
        <v>0</v>
      </c>
      <c r="CA78" s="25" t="n">
        <v>0</v>
      </c>
      <c r="CB78" s="38" t="n">
        <v>1</v>
      </c>
      <c r="CC78" s="34" t="n">
        <v>42.8</v>
      </c>
      <c r="CD78" s="34" t="n">
        <v>43.7</v>
      </c>
      <c r="CE78" s="34" t="n">
        <v>43.2</v>
      </c>
      <c r="CF78" s="34" t="n">
        <v>98.5</v>
      </c>
      <c r="CG78" s="34" t="n">
        <v>0.8</v>
      </c>
      <c r="CH78" s="34" t="n">
        <v>-5.6</v>
      </c>
      <c r="CI78" s="34" t="n">
        <v>-6.1</v>
      </c>
      <c r="CJ78" s="34" t="n">
        <v>-5.8</v>
      </c>
      <c r="CK78" s="34" t="n">
        <v>106.2</v>
      </c>
      <c r="CL78" s="34" t="n">
        <v>0.5</v>
      </c>
      <c r="CM78" s="34" t="n">
        <v>4.5</v>
      </c>
      <c r="CN78" s="34" t="n">
        <v>12.8</v>
      </c>
      <c r="CO78" s="34" t="n">
        <v>26.8</v>
      </c>
      <c r="CP78" s="34" t="n">
        <v>64.3</v>
      </c>
      <c r="CQ78" s="35" t="n">
        <v>14</v>
      </c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collapsed="false" customFormat="false" customHeight="true" hidden="false" ht="26.25" outlineLevel="0" r="79">
      <c r="A79" s="23" t="n">
        <v>41353</v>
      </c>
      <c r="B79" s="24" t="n">
        <v>-0.5</v>
      </c>
      <c r="C79" s="24" t="n">
        <v>-0.52</v>
      </c>
      <c r="D79" s="24" t="s">
        <v>89</v>
      </c>
      <c r="E79" s="27" t="n">
        <v>18</v>
      </c>
      <c r="F79" s="28" t="n">
        <v>41347</v>
      </c>
      <c r="G79" s="27" t="n">
        <v>1</v>
      </c>
      <c r="H79" s="27" t="n">
        <v>1</v>
      </c>
      <c r="I79" s="26" t="n">
        <v>5</v>
      </c>
      <c r="J79" s="26" t="n">
        <v>30</v>
      </c>
      <c r="K79" s="26" t="n">
        <v>12</v>
      </c>
      <c r="L79" s="26" t="n">
        <v>663</v>
      </c>
      <c r="M79" s="26" t="n">
        <v>24.65</v>
      </c>
      <c r="N79" s="26" t="n">
        <v>12.8</v>
      </c>
      <c r="O79" s="26" t="n">
        <v>4.28</v>
      </c>
      <c r="P79" s="26" t="n">
        <v>2.21</v>
      </c>
      <c r="Q79" s="26" t="n">
        <v>43.38</v>
      </c>
      <c r="R79" s="26" t="n">
        <v>139</v>
      </c>
      <c r="S79" s="26" t="n">
        <v>43.77</v>
      </c>
      <c r="T79" s="26" t="n">
        <v>49</v>
      </c>
      <c r="U79" s="27" t="n">
        <v>1.25</v>
      </c>
      <c r="V79" s="27" t="n">
        <v>1.25</v>
      </c>
      <c r="W79" s="25" t="n">
        <v>10</v>
      </c>
      <c r="X79" s="25" t="n">
        <v>20</v>
      </c>
      <c r="Y79" s="25" t="n">
        <v>13</v>
      </c>
      <c r="Z79" s="25" t="n">
        <v>562</v>
      </c>
      <c r="AA79" s="25" t="n">
        <v>2370</v>
      </c>
      <c r="AH79" s="25" t="str">
        <f aca="false">IF(ISNUMBER(U79),U79+0.5*V79,"")</f>
        <v/>
      </c>
      <c r="AI79" s="25" t="n">
        <f aca="false">IF(ISNUMBER(AH79),IF(ISNUMBER($C79),AH79-$C79,"MISSING"),"")</f>
        <v>2.395</v>
      </c>
      <c r="AJ79" s="25" t="n">
        <f aca="false">IF(AND(ISNUMBER(Z79),ISNUMBER($L79)),Z79-$L79,IF(ISNUMBER(Z79),"MISSING",""))</f>
        <v>-101</v>
      </c>
      <c r="AK79" s="25" t="n">
        <f aca="false">IF(AND(ISNUMBER(SPH_PREOP),ISNUMBER(SE_LAST_)),SPH_PREOP+CYL_PREOP/2,"")</f>
        <v>1.5</v>
      </c>
      <c r="AL79" s="25" t="n">
        <f aca="false">IF(ISNUMBER(SE_12),SE_12,IF(ISNUMBER(SE_6),SE_6,""))</f>
        <v>1.875</v>
      </c>
      <c r="AM79" s="29" t="n">
        <f aca="false">IF(AND(ISNUMBER(SE_LAST_),ISNUMBER(REF_TARGET)),SE_LAST_-REF_TARGET,"")</f>
        <v>2.395</v>
      </c>
      <c r="AN79" s="30" t="n">
        <f aca="false">IF(ISNUMBER(L79),IF(ISNUMBER(Z79),Z79-L79,IF(ISNUMBER(#REF!),#REF!-L79,"")),"")</f>
        <v>-101</v>
      </c>
      <c r="AO79" s="25" t="e">
        <f aca="false">IF(ISNUMBER(M79),IF(ISNUMBER(#REF!),#REF!-M79,IF(ISNUMBER(AB79),AB79-M79,"")),"")</f>
        <v>#REF!</v>
      </c>
      <c r="AP79" s="31" t="n">
        <f aca="false">IF(ISNUMBER(LAST_SE_ERROR),REF_TARGET,"")</f>
        <v>-0.52</v>
      </c>
      <c r="AQ79" s="31" t="n">
        <f aca="false">IF(AND(OR(ISNUMBER(X79),ISNUMBER(#REF!)),ISNUMBER(J79)),-LOG(20/J79)--LOG(20/IF(ISNUMBER(X79),X79,#REF!)),"")</f>
        <v>0.176091259055681</v>
      </c>
      <c r="AR79" s="32" t="n">
        <f aca="false">IF(ISNUMBER(V79),V79,IF(ISNUMBER(#REF!),#REF!,""))</f>
        <v>1.25</v>
      </c>
      <c r="AS79" s="32" t="n">
        <f aca="false">IF(AND(ISNUMBER(AR79),ISNUMBER(H79)),AR79-H79,"")</f>
        <v>0.25</v>
      </c>
      <c r="AT79" s="33" t="n">
        <f aca="false">IF(ISNUMBER(BCVA_12),BCVA_12,IF(ISNUMBER(BCVA_6),BCVA_6,""))</f>
        <v>20</v>
      </c>
      <c r="AU79" s="33" t="n">
        <f aca="false">IF(ISNUMBER(AT79),PREOP_BCVA,"")</f>
        <v>30</v>
      </c>
      <c r="AV79" s="0" t="n">
        <v>7.87</v>
      </c>
      <c r="AW79" s="25" t="n">
        <v>7.99</v>
      </c>
      <c r="AX79" s="25" t="n">
        <v>109.1</v>
      </c>
      <c r="AY79" s="25" t="n">
        <v>0.7</v>
      </c>
      <c r="AZ79" s="25" t="n">
        <v>0.13</v>
      </c>
      <c r="BA79" s="25" t="n">
        <v>0.42</v>
      </c>
      <c r="BB79" s="25" t="n">
        <v>3.18</v>
      </c>
      <c r="BC79" s="25" t="n">
        <v>3.86</v>
      </c>
      <c r="BD79" s="25" t="n">
        <v>681</v>
      </c>
      <c r="BE79" s="25" t="n">
        <v>683</v>
      </c>
      <c r="BF79" s="25" t="n">
        <v>668</v>
      </c>
      <c r="BG79" s="25" t="n">
        <v>700</v>
      </c>
      <c r="BH79" s="25" t="n">
        <v>665</v>
      </c>
      <c r="BI79" s="25" t="n">
        <v>669</v>
      </c>
      <c r="BJ79" s="25" t="n">
        <v>638</v>
      </c>
      <c r="BK79" s="25" t="n">
        <v>-0.98</v>
      </c>
      <c r="BL79" s="25" t="n">
        <v>1.82</v>
      </c>
      <c r="BM79" s="25" t="n">
        <v>7.95</v>
      </c>
      <c r="BN79" s="25" t="n">
        <v>7.91</v>
      </c>
      <c r="BO79" s="25" t="n">
        <v>7.9</v>
      </c>
      <c r="BP79" s="25" t="n">
        <v>8</v>
      </c>
      <c r="BQ79" s="25" t="n">
        <v>8.39</v>
      </c>
      <c r="BR79" s="25" t="n">
        <v>8.75</v>
      </c>
      <c r="BS79" s="25" t="n">
        <v>0</v>
      </c>
      <c r="BT79" s="25" t="n">
        <v>0.2</v>
      </c>
      <c r="BU79" s="25" t="n">
        <v>8.11</v>
      </c>
      <c r="BV79" s="25" t="n">
        <v>7.3</v>
      </c>
      <c r="BW79" s="25" t="n">
        <v>6.82</v>
      </c>
      <c r="BX79" s="25" t="n">
        <v>6.83</v>
      </c>
      <c r="BY79" s="25" t="n">
        <v>7.18</v>
      </c>
      <c r="BZ79" s="25" t="n">
        <v>7.35</v>
      </c>
      <c r="CA79" s="25" t="n">
        <v>0</v>
      </c>
      <c r="CB79" s="38" t="n">
        <v>0.2</v>
      </c>
      <c r="CC79" s="34" t="n">
        <v>42.2</v>
      </c>
      <c r="CD79" s="34" t="n">
        <v>42.9</v>
      </c>
      <c r="CE79" s="34" t="n">
        <v>42.6</v>
      </c>
      <c r="CF79" s="34" t="n">
        <v>109.1</v>
      </c>
      <c r="CG79" s="34" t="n">
        <v>0.7</v>
      </c>
      <c r="CH79" s="34" t="n">
        <v>-5</v>
      </c>
      <c r="CI79" s="34" t="n">
        <v>-5.2</v>
      </c>
      <c r="CJ79" s="34" t="n">
        <v>-5.1</v>
      </c>
      <c r="CK79" s="34" t="n">
        <v>147.7</v>
      </c>
      <c r="CL79" s="34" t="n">
        <v>0.2</v>
      </c>
      <c r="CM79" s="34" t="n">
        <v>4.8</v>
      </c>
      <c r="CN79" s="34" t="n">
        <v>13.4</v>
      </c>
      <c r="CO79" s="34" t="n">
        <v>27.4</v>
      </c>
      <c r="CP79" s="34" t="n">
        <v>63.5</v>
      </c>
      <c r="CQ79" s="35" t="n">
        <v>11</v>
      </c>
    </row>
    <row collapsed="false" customFormat="false" customHeight="true" hidden="false" ht="26.25" outlineLevel="0" r="80">
      <c r="A80" s="23" t="n">
        <v>41423</v>
      </c>
      <c r="B80" s="25" t="n">
        <v>-0.5</v>
      </c>
      <c r="C80" s="26" t="n">
        <v>-0.59</v>
      </c>
      <c r="D80" s="26" t="s">
        <v>93</v>
      </c>
      <c r="E80" s="27" t="n">
        <v>12</v>
      </c>
      <c r="F80" s="28" t="n">
        <v>41361</v>
      </c>
      <c r="G80" s="27" t="n">
        <v>-7.25</v>
      </c>
      <c r="H80" s="27" t="n">
        <v>3.25</v>
      </c>
      <c r="I80" s="26" t="n">
        <v>89</v>
      </c>
      <c r="J80" s="26" t="n">
        <v>50</v>
      </c>
      <c r="K80" s="26" t="n">
        <v>15</v>
      </c>
      <c r="L80" s="26" t="n">
        <v>619</v>
      </c>
      <c r="M80" s="26" t="n">
        <v>26.17</v>
      </c>
      <c r="N80" s="26" t="n">
        <v>12.2</v>
      </c>
      <c r="O80" s="26" t="n">
        <v>4.46</v>
      </c>
      <c r="P80" s="26" t="n">
        <v>2.4</v>
      </c>
      <c r="Q80" s="26" t="n">
        <v>46.17</v>
      </c>
      <c r="R80" s="26" t="n">
        <v>179</v>
      </c>
      <c r="S80" s="26" t="n">
        <v>46.17</v>
      </c>
      <c r="T80" s="26" t="n">
        <v>89</v>
      </c>
      <c r="U80" s="27" t="n">
        <v>-1</v>
      </c>
      <c r="V80" s="27" t="n">
        <v>1.25</v>
      </c>
      <c r="W80" s="25" t="n">
        <v>60</v>
      </c>
      <c r="X80" s="25" t="n">
        <v>30</v>
      </c>
      <c r="Y80" s="25" t="n">
        <v>17</v>
      </c>
      <c r="Z80" s="25" t="n">
        <v>547</v>
      </c>
      <c r="AA80" s="25" t="n">
        <v>2427</v>
      </c>
      <c r="AI80" s="25" t="n">
        <f aca="false">IF(ISNUMBER(AH80),IF(ISNUMBER($C80),AH80-$C80,"MISSING"),"")</f>
        <v>0</v>
      </c>
      <c r="AJ80" s="25" t="n">
        <f aca="false">IF(AND(ISNUMBER(Z80),ISNUMBER($L80)),Z80-$L80,IF(ISNUMBER(Z80),"MISSING",""))</f>
        <v>-72</v>
      </c>
      <c r="AK80" s="25" t="n">
        <f aca="false">IF(AND(ISNUMBER(SPH_PREOP),ISNUMBER(SE_LAST_)),SPH_PREOP+CYL_PREOP/2,"")</f>
        <v>0</v>
      </c>
      <c r="AL80" s="25" t="e">
        <f aca="false">IF(ISNUMBER(SE_12),SE_12,IF(ISNUMBER(SE_6),SE_6,""))</f>
        <v>#REF!</v>
      </c>
      <c r="AM80" s="29" t="n">
        <f aca="false">IF(AND(ISNUMBER(SE_LAST_),ISNUMBER(REF_TARGET)),SE_LAST_-REF_TARGET,"")</f>
        <v>0</v>
      </c>
      <c r="AN80" s="30" t="n">
        <f aca="false">IF(ISNUMBER(L80),IF(ISNUMBER(Z80),Z80-L80,IF(ISNUMBER(#REF!),#REF!-L80,"")),"")</f>
        <v>-72</v>
      </c>
      <c r="AO80" s="25" t="e">
        <f aca="false">IF(ISNUMBER(M80),IF(ISNUMBER(#REF!),#REF!-M80,IF(ISNUMBER(AB80),AB80-M80,"")),"")</f>
        <v>#REF!</v>
      </c>
      <c r="AP80" s="31" t="n">
        <f aca="false">IF(ISNUMBER(LAST_SE_ERROR),REF_TARGET,"")</f>
        <v>0</v>
      </c>
      <c r="AQ80" s="31" t="n">
        <f aca="false">IF(AND(OR(ISNUMBER(X80),ISNUMBER(#REF!)),ISNUMBER(J80)),-LOG(20/J80)--LOG(20/IF(ISNUMBER(X80),X80,#REF!)),"")</f>
        <v>0.221848749616356</v>
      </c>
      <c r="AR80" s="32" t="n">
        <f aca="false">IF(ISNUMBER(V80),V80,IF(ISNUMBER(#REF!),#REF!,""))</f>
        <v>1.25</v>
      </c>
      <c r="AS80" s="32" t="n">
        <f aca="false">IF(AND(ISNUMBER(AR80),ISNUMBER(H80)),AR80-H80,"")</f>
        <v>-2</v>
      </c>
      <c r="AT80" s="33" t="n">
        <f aca="false">IF(ISNUMBER(BCVA_12),BCVA_12,IF(ISNUMBER(BCVA_6),BCVA_6,""))</f>
        <v>30</v>
      </c>
      <c r="AU80" s="33" t="n">
        <f aca="false">IF(ISNUMBER(AT80),PREOP_BCVA,"")</f>
        <v>50</v>
      </c>
    </row>
    <row collapsed="false" customFormat="false" customHeight="true" hidden="false" ht="26.25" outlineLevel="0" r="81">
      <c r="A81" s="41" t="n">
        <v>41409</v>
      </c>
      <c r="B81" s="55" t="n">
        <v>-0.5</v>
      </c>
      <c r="C81" s="43" t="n">
        <v>-0.55</v>
      </c>
      <c r="D81" s="43" t="s">
        <v>89</v>
      </c>
      <c r="E81" s="44" t="n">
        <v>21.25</v>
      </c>
      <c r="F81" s="41" t="n">
        <v>41396</v>
      </c>
      <c r="G81" s="44" t="n">
        <v>1.5</v>
      </c>
      <c r="H81" s="44" t="n">
        <v>1</v>
      </c>
      <c r="I81" s="42" t="n">
        <v>30</v>
      </c>
      <c r="J81" s="42" t="n">
        <v>60</v>
      </c>
      <c r="K81" s="42" t="n">
        <v>13</v>
      </c>
      <c r="L81" s="42" t="n">
        <v>762</v>
      </c>
      <c r="M81" s="42" t="n">
        <v>23.97</v>
      </c>
      <c r="N81" s="42" t="n">
        <v>11.7</v>
      </c>
      <c r="O81" s="42" t="n">
        <v>5.23</v>
      </c>
      <c r="P81" s="42" t="n">
        <v>3.42</v>
      </c>
      <c r="Q81" s="42" t="n">
        <v>42.4</v>
      </c>
      <c r="R81" s="42" t="n">
        <v>105</v>
      </c>
      <c r="S81" s="42" t="n">
        <v>43.16</v>
      </c>
      <c r="T81" s="42" t="n">
        <v>15</v>
      </c>
      <c r="U81" s="44" t="n">
        <v>0.25</v>
      </c>
      <c r="V81" s="44" t="n">
        <v>0.5</v>
      </c>
      <c r="W81" s="42" t="n">
        <v>180</v>
      </c>
      <c r="X81" s="42" t="n">
        <v>80</v>
      </c>
      <c r="Y81" s="42" t="n">
        <v>12</v>
      </c>
      <c r="Z81" s="42" t="n">
        <v>591</v>
      </c>
      <c r="AA81" s="42" t="n">
        <v>1486</v>
      </c>
      <c r="AB81" s="42"/>
      <c r="AC81" s="42"/>
      <c r="AD81" s="42"/>
      <c r="AE81" s="42"/>
      <c r="AF81" s="42"/>
      <c r="AG81" s="42"/>
      <c r="AH81" s="42"/>
      <c r="AI81" s="42" t="n">
        <f aca="false">IF(ISNUMBER(AH81),IF(ISNUMBER($C81),AH81-$C81,"MISSING"),"")</f>
        <v>0</v>
      </c>
      <c r="AJ81" s="42" t="n">
        <f aca="false">IF(AND(ISNUMBER(Z81),ISNUMBER($L81)),Z81-$L81,IF(ISNUMBER(Z81),"MISSING",""))</f>
        <v>-171</v>
      </c>
      <c r="AK81" s="42" t="n">
        <f aca="false">IF(AND(ISNUMBER(SPH_PREOP),ISNUMBER(SE_LAST_)),SPH_PREOP+CYL_PREOP/2,"")</f>
        <v>0</v>
      </c>
      <c r="AL81" s="42" t="e">
        <f aca="false">IF(ISNUMBER(SE_12),SE_12,IF(ISNUMBER(SE_6),SE_6,""))</f>
        <v>#REF!</v>
      </c>
      <c r="AM81" s="45" t="n">
        <f aca="false">IF(AND(ISNUMBER(SE_LAST_),ISNUMBER(REF_TARGET)),SE_LAST_-REF_TARGET,"")</f>
        <v>0</v>
      </c>
      <c r="AN81" s="46" t="n">
        <f aca="false">IF(ISNUMBER(L81),IF(ISNUMBER(Z81),Z81-L81,IF(ISNUMBER(#REF!),#REF!-L81,"")),"")</f>
        <v>-171</v>
      </c>
      <c r="AO81" s="42" t="e">
        <f aca="false">IF(ISNUMBER(M81),IF(ISNUMBER(#REF!),#REF!-M81,IF(ISNUMBER(AB81),AB81-M81,"")),"")</f>
        <v>#REF!</v>
      </c>
      <c r="AP81" s="47" t="n">
        <f aca="false">IF(ISNUMBER(LAST_SE_ERROR),REF_TARGET,"")</f>
        <v>0</v>
      </c>
      <c r="AQ81" s="47" t="n">
        <f aca="false">IF(AND(OR(ISNUMBER(BCVA_12),ISNUMBER(BCVA_6)),ISNUMBER(BCVA_PREOP)),-LOG(20/BCVA_PREOP)-(-LOG(20/IF(ISNUMBER(BCVA_12),BCVA_12,BCVA_6))),"")</f>
        <v>-0.1249387366083</v>
      </c>
      <c r="AR81" s="48" t="n">
        <f aca="false">IF(ISNUMBER(V81),V81,IF(ISNUMBER(#REF!),#REF!,""))</f>
        <v>0.5</v>
      </c>
      <c r="AS81" s="48" t="n">
        <f aca="false">IF(AND(ISNUMBER(AR81),ISNUMBER(H81)),AR81-H81,"")</f>
        <v>-0.5</v>
      </c>
      <c r="AT81" s="49" t="n">
        <f aca="false">IF(ISNUMBER(BCVA_12),BCVA_12,IF(ISNUMBER(BCVA_6),BCVA_6,""))</f>
        <v>80</v>
      </c>
      <c r="AU81" s="49" t="n">
        <f aca="false">IF(ISNUMBER(AT81),PREOP_BCVA,"")</f>
        <v>60</v>
      </c>
      <c r="AV81" s="50" t="n">
        <v>7.96</v>
      </c>
      <c r="AW81" s="42" t="n">
        <v>7.91</v>
      </c>
      <c r="AX81" s="42" t="n">
        <v>149.4</v>
      </c>
      <c r="AY81" s="42" t="n">
        <v>-0.3</v>
      </c>
      <c r="AZ81" s="42" t="n">
        <v>0.42</v>
      </c>
      <c r="BA81" s="42" t="n">
        <v>0.4</v>
      </c>
      <c r="BB81" s="42" t="n">
        <v>2.48</v>
      </c>
      <c r="BC81" s="42" t="n">
        <v>3.23</v>
      </c>
      <c r="BD81" s="42" t="n">
        <v>740</v>
      </c>
      <c r="BE81" s="42" t="n">
        <v>741</v>
      </c>
      <c r="BF81" s="42" t="n">
        <v>826</v>
      </c>
      <c r="BG81" s="42" t="n">
        <v>772</v>
      </c>
      <c r="BH81" s="42" t="n">
        <v>785</v>
      </c>
      <c r="BI81" s="42" t="n">
        <v>770</v>
      </c>
      <c r="BJ81" s="42" t="n">
        <v>730</v>
      </c>
      <c r="BK81" s="42" t="n">
        <v>1.27</v>
      </c>
      <c r="BL81" s="42" t="n">
        <v>0.25</v>
      </c>
      <c r="BM81" s="42" t="n">
        <v>7.98</v>
      </c>
      <c r="BN81" s="42" t="n">
        <v>7.89</v>
      </c>
      <c r="BO81" s="42" t="n">
        <v>7.91</v>
      </c>
      <c r="BP81" s="42" t="n">
        <v>8.02</v>
      </c>
      <c r="BQ81" s="42" t="n">
        <v>8.19</v>
      </c>
      <c r="BR81" s="42" t="n">
        <v>8.32</v>
      </c>
      <c r="BS81" s="42" t="n">
        <v>0</v>
      </c>
      <c r="BT81" s="42" t="n">
        <v>0.8</v>
      </c>
      <c r="BU81" s="42" t="n">
        <v>7</v>
      </c>
      <c r="BV81" s="42" t="n">
        <v>6.61</v>
      </c>
      <c r="BW81" s="42" t="n">
        <v>6.52</v>
      </c>
      <c r="BX81" s="42" t="n">
        <v>6.83</v>
      </c>
      <c r="BY81" s="42" t="n">
        <v>6.98</v>
      </c>
      <c r="BZ81" s="42" t="n">
        <v>0</v>
      </c>
      <c r="CA81" s="42" t="n">
        <v>0</v>
      </c>
      <c r="CB81" s="51" t="n">
        <v>0.8</v>
      </c>
      <c r="CC81" s="47" t="n">
        <v>42.4</v>
      </c>
      <c r="CD81" s="47" t="n">
        <v>42.7</v>
      </c>
      <c r="CE81" s="52" t="n">
        <v>42.5</v>
      </c>
      <c r="CF81" s="52" t="n">
        <v>149.4</v>
      </c>
      <c r="CG81" s="52" t="n">
        <v>0.3</v>
      </c>
      <c r="CH81" s="52" t="n">
        <v>-5.6</v>
      </c>
      <c r="CI81" s="52" t="n">
        <v>-6.1</v>
      </c>
      <c r="CJ81" s="52" t="n">
        <v>-5.8</v>
      </c>
      <c r="CK81" s="52" t="n">
        <v>174.6</v>
      </c>
      <c r="CL81" s="52" t="n">
        <v>0.4</v>
      </c>
      <c r="CM81" s="52" t="n">
        <v>5.3</v>
      </c>
      <c r="CN81" s="52" t="n">
        <v>15.1</v>
      </c>
      <c r="CO81" s="52" t="n">
        <v>31.7</v>
      </c>
      <c r="CP81" s="52" t="n">
        <v>73.9</v>
      </c>
      <c r="CQ81" s="53" t="n">
        <v>8</v>
      </c>
    </row>
    <row collapsed="false" customFormat="true" customHeight="true" hidden="false" ht="26.25" outlineLevel="0" r="82" s="42">
      <c r="A82" s="36" t="n">
        <v>41430</v>
      </c>
      <c r="B82" s="24" t="n">
        <v>-0.5</v>
      </c>
      <c r="C82" s="24" t="n">
        <v>-0.44</v>
      </c>
      <c r="D82" s="24" t="s">
        <v>89</v>
      </c>
      <c r="E82" s="27" t="n">
        <v>22.25</v>
      </c>
      <c r="F82" s="37" t="n">
        <v>41361</v>
      </c>
      <c r="G82" s="27" t="n">
        <v>3.25</v>
      </c>
      <c r="H82" s="27" t="n">
        <v>0</v>
      </c>
      <c r="I82" s="26" t="n">
        <v>0</v>
      </c>
      <c r="J82" s="26" t="n">
        <v>40</v>
      </c>
      <c r="K82" s="26" t="n">
        <v>19</v>
      </c>
      <c r="L82" s="26" t="n">
        <v>629</v>
      </c>
      <c r="M82" s="26" t="n">
        <v>23.25</v>
      </c>
      <c r="N82" s="26" t="n">
        <v>12.2</v>
      </c>
      <c r="O82" s="26" t="n">
        <v>4.41</v>
      </c>
      <c r="P82" s="26" t="n">
        <v>2.9</v>
      </c>
      <c r="Q82" s="26" t="n">
        <v>43.72</v>
      </c>
      <c r="R82" s="26" t="n">
        <v>176</v>
      </c>
      <c r="S82" s="26" t="n">
        <v>44.64</v>
      </c>
      <c r="T82" s="26" t="n">
        <v>86</v>
      </c>
      <c r="U82" s="27" t="n">
        <v>0.5</v>
      </c>
      <c r="V82" s="27" t="n">
        <v>0.5</v>
      </c>
      <c r="W82" s="25" t="n">
        <v>73</v>
      </c>
      <c r="X82" s="25" t="n">
        <v>20</v>
      </c>
      <c r="Y82" s="25" t="n">
        <v>13</v>
      </c>
      <c r="Z82" s="25" t="n">
        <v>531</v>
      </c>
      <c r="AA82" s="25" t="n">
        <v>2188</v>
      </c>
      <c r="AB82" s="25"/>
      <c r="AC82" s="25"/>
      <c r="AD82" s="25"/>
      <c r="AE82" s="25"/>
      <c r="AF82" s="25"/>
      <c r="AG82" s="25"/>
      <c r="AH82" s="25"/>
      <c r="AI82" s="25" t="n">
        <f aca="false">IF(ISNUMBER(AH82),IF(ISNUMBER($C82),AH82-$C82,"MISSING"),"")</f>
        <v>0</v>
      </c>
      <c r="AJ82" s="25" t="n">
        <f aca="false">IF(AND(ISNUMBER(Z82),ISNUMBER($L82)),Z82-$L82,IF(ISNUMBER(Z82),"MISSING",""))</f>
        <v>-98</v>
      </c>
      <c r="AK82" s="25" t="n">
        <f aca="false">IF(AND(ISNUMBER(SPH_PREOP),ISNUMBER(SE_LAST_)),SPH_PREOP+CYL_PREOP/2,"")</f>
        <v>0</v>
      </c>
      <c r="AL82" s="25" t="e">
        <f aca="false">IF(ISNUMBER(SE_12),SE_12,IF(ISNUMBER(SE_6),SE_6,""))</f>
        <v>#REF!</v>
      </c>
      <c r="AM82" s="29" t="n">
        <f aca="false">IF(AND(ISNUMBER(SE_LAST_),ISNUMBER(REF_TARGET)),SE_LAST_-REF_TARGET,"")</f>
        <v>0</v>
      </c>
      <c r="AN82" s="30" t="n">
        <f aca="false">IF(ISNUMBER(L82),IF(ISNUMBER(Z82),Z82-L82,IF(ISNUMBER(#REF!),#REF!-L82,"")),"")</f>
        <v>-98</v>
      </c>
      <c r="AO82" s="25" t="e">
        <f aca="false">IF(ISNUMBER(M82),IF(ISNUMBER(#REF!),#REF!-M82,IF(ISNUMBER(AB82),AB82-M82,"")),"")</f>
        <v>#REF!</v>
      </c>
      <c r="AP82" s="31" t="n">
        <f aca="false">IF(ISNUMBER(LAST_SE_ERROR),REF_TARGET,"")</f>
        <v>0</v>
      </c>
      <c r="AQ82" s="31" t="n">
        <f aca="false">IF(AND(OR(ISNUMBER(X82),ISNUMBER(#REF!)),ISNUMBER(J82)),-LOG(20/J82)--LOG(20/IF(ISNUMBER(X82),X82,#REF!)),"")</f>
        <v>0.301029995663981</v>
      </c>
      <c r="AR82" s="32" t="n">
        <f aca="false">IF(ISNUMBER(V82),V82,IF(ISNUMBER(#REF!),#REF!,""))</f>
        <v>0.5</v>
      </c>
      <c r="AS82" s="32" t="n">
        <f aca="false">IF(AND(ISNUMBER(AR82),ISNUMBER(H82)),AR82-H82,"")</f>
        <v>0.5</v>
      </c>
      <c r="AT82" s="33" t="n">
        <f aca="false">IF(ISNUMBER(BCVA_12),BCVA_12,IF(ISNUMBER(BCVA_6),BCVA_6,""))</f>
        <v>20</v>
      </c>
      <c r="AU82" s="33" t="n">
        <f aca="false">IF(ISNUMBER(AT82),PREOP_BCVA,"")</f>
        <v>40</v>
      </c>
      <c r="AV82" s="42" t="n">
        <v>7.83</v>
      </c>
      <c r="AW82" s="25" t="n">
        <v>7.64</v>
      </c>
      <c r="AX82" s="25" t="n">
        <v>4</v>
      </c>
      <c r="AY82" s="25" t="n">
        <v>-1.1</v>
      </c>
      <c r="AZ82" s="25" t="n">
        <v>-0.14</v>
      </c>
      <c r="BA82" s="25" t="n">
        <v>0.09</v>
      </c>
      <c r="BB82" s="25" t="n">
        <v>2.71</v>
      </c>
      <c r="BC82" s="25" t="n">
        <v>3.34</v>
      </c>
      <c r="BD82" s="25" t="n">
        <v>625</v>
      </c>
      <c r="BE82" s="25" t="n">
        <v>625</v>
      </c>
      <c r="BF82" s="25" t="n">
        <v>672</v>
      </c>
      <c r="BG82" s="25" t="n">
        <v>646</v>
      </c>
      <c r="BH82" s="25" t="n">
        <v>680</v>
      </c>
      <c r="BI82" s="25" t="n">
        <v>674</v>
      </c>
      <c r="BJ82" s="25" t="n">
        <v>618</v>
      </c>
      <c r="BK82" s="25" t="n">
        <v>0.34</v>
      </c>
      <c r="BL82" s="25" t="n">
        <v>-1.54</v>
      </c>
      <c r="BM82" s="25" t="n">
        <v>7.77</v>
      </c>
      <c r="BN82" s="25" t="n">
        <v>7.65</v>
      </c>
      <c r="BO82" s="25" t="n">
        <v>7.6</v>
      </c>
      <c r="BP82" s="25" t="n">
        <v>7.65</v>
      </c>
      <c r="BQ82" s="25" t="n">
        <v>7.75</v>
      </c>
      <c r="BR82" s="25" t="n">
        <v>7.97</v>
      </c>
      <c r="BS82" s="25" t="n">
        <v>0</v>
      </c>
      <c r="BT82" s="25" t="n">
        <v>0.6</v>
      </c>
      <c r="BU82" s="25" t="n">
        <v>6.98</v>
      </c>
      <c r="BV82" s="25" t="n">
        <v>6.57</v>
      </c>
      <c r="BW82" s="25" t="n">
        <v>6.42</v>
      </c>
      <c r="BX82" s="25" t="n">
        <v>6.4</v>
      </c>
      <c r="BY82" s="25" t="n">
        <v>6.48</v>
      </c>
      <c r="BZ82" s="25" t="n">
        <v>0</v>
      </c>
      <c r="CA82" s="25" t="n">
        <v>0</v>
      </c>
      <c r="CB82" s="38" t="n">
        <v>0.6</v>
      </c>
      <c r="CC82" s="34" t="n">
        <v>43.1</v>
      </c>
      <c r="CD82" s="34" t="n">
        <v>44.2</v>
      </c>
      <c r="CE82" s="34" t="n">
        <v>43.6</v>
      </c>
      <c r="CF82" s="34" t="n">
        <v>4</v>
      </c>
      <c r="CG82" s="34" t="n">
        <v>1.1</v>
      </c>
      <c r="CH82" s="34" t="n">
        <v>-5.8</v>
      </c>
      <c r="CI82" s="34" t="n">
        <v>-5.9</v>
      </c>
      <c r="CJ82" s="34" t="n">
        <v>-5.9</v>
      </c>
      <c r="CK82" s="34" t="n">
        <v>102.2</v>
      </c>
      <c r="CL82" s="34" t="n">
        <v>0.1</v>
      </c>
      <c r="CM82" s="34" t="n">
        <v>4.4</v>
      </c>
      <c r="CN82" s="34" t="n">
        <v>12.8</v>
      </c>
      <c r="CO82" s="34" t="n">
        <v>26.8</v>
      </c>
      <c r="CP82" s="34" t="n">
        <v>64.2</v>
      </c>
      <c r="CQ82" s="35" t="n">
        <v>22</v>
      </c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collapsed="false" customFormat="false" customHeight="true" hidden="false" ht="26.25" outlineLevel="0" r="83">
      <c r="A83" s="23" t="n">
        <v>41416</v>
      </c>
      <c r="B83" s="24" t="n">
        <v>-0.5</v>
      </c>
      <c r="C83" s="24" t="n">
        <v>-0.59</v>
      </c>
      <c r="D83" s="26" t="s">
        <v>89</v>
      </c>
      <c r="E83" s="27" t="n">
        <v>23</v>
      </c>
      <c r="F83" s="28" t="n">
        <v>41379</v>
      </c>
      <c r="G83" s="27" t="n">
        <v>1</v>
      </c>
      <c r="H83" s="27" t="n">
        <v>1.5</v>
      </c>
      <c r="I83" s="26" t="n">
        <v>30</v>
      </c>
      <c r="J83" s="26" t="n">
        <v>50</v>
      </c>
      <c r="K83" s="26" t="n">
        <v>13</v>
      </c>
      <c r="L83" s="26" t="n">
        <v>607</v>
      </c>
      <c r="M83" s="26" t="n">
        <v>21.98</v>
      </c>
      <c r="N83" s="26" t="n">
        <v>11.2</v>
      </c>
      <c r="O83" s="26" t="n">
        <v>5.08</v>
      </c>
      <c r="P83" s="26" t="n">
        <v>3.18</v>
      </c>
      <c r="Q83" s="26" t="n">
        <v>46.3</v>
      </c>
      <c r="R83" s="26" t="n">
        <v>133</v>
      </c>
      <c r="S83" s="26" t="n">
        <v>48.15</v>
      </c>
      <c r="T83" s="26" t="n">
        <v>43</v>
      </c>
      <c r="U83" s="27" t="n">
        <v>-0.75</v>
      </c>
      <c r="V83" s="27" t="n">
        <v>-2</v>
      </c>
      <c r="W83" s="25" t="n">
        <v>120</v>
      </c>
      <c r="X83" s="25" t="n">
        <v>25</v>
      </c>
      <c r="Y83" s="25" t="n">
        <v>17</v>
      </c>
      <c r="Z83" s="25" t="n">
        <v>465</v>
      </c>
      <c r="AA83" s="25" t="n">
        <v>2179</v>
      </c>
      <c r="AI83" s="25" t="n">
        <f aca="false">IF(ISNUMBER(AH83),IF(ISNUMBER($C83),AH83-$C83,"MISSING"),"")</f>
        <v>0</v>
      </c>
      <c r="AJ83" s="25" t="n">
        <f aca="false">IF(AND(ISNUMBER(Z83),ISNUMBER($L83)),Z83-$L83,IF(ISNUMBER(Z83),"MISSING",""))</f>
        <v>-142</v>
      </c>
      <c r="AK83" s="25" t="n">
        <f aca="false">IF(AND(ISNUMBER(SPH_PREOP),ISNUMBER(SE_LAST_)),SPH_PREOP+CYL_PREOP/2,"")</f>
        <v>0</v>
      </c>
      <c r="AL83" s="25" t="e">
        <f aca="false">IF(ISNUMBER(SE_12),SE_12,IF(ISNUMBER(SE_6),SE_6,""))</f>
        <v>#REF!</v>
      </c>
      <c r="AM83" s="29" t="n">
        <f aca="false">IF(AND(ISNUMBER(SE_LAST_),ISNUMBER(REF_TARGET)),SE_LAST_-REF_TARGET,"")</f>
        <v>0</v>
      </c>
      <c r="AN83" s="30" t="n">
        <f aca="false">IF(ISNUMBER(L83),IF(ISNUMBER(Z83),Z83-L83,IF(ISNUMBER(#REF!),#REF!-L83,"")),"")</f>
        <v>-142</v>
      </c>
      <c r="AO83" s="25" t="e">
        <f aca="false">IF(ISNUMBER(M83),IF(ISNUMBER(#REF!),#REF!-M83,IF(ISNUMBER(AB83),AB83-M83,"")),"")</f>
        <v>#REF!</v>
      </c>
      <c r="AP83" s="31" t="n">
        <f aca="false">IF(ISNUMBER(LAST_SE_ERROR),REF_TARGET,"")</f>
        <v>0</v>
      </c>
      <c r="AQ83" s="31" t="n">
        <f aca="false">IF(AND(OR(ISNUMBER(X83),ISNUMBER(#REF!)),ISNUMBER(J83)),-LOG(20/J83)--LOG(20/IF(ISNUMBER(X83),X83,#REF!)),"")</f>
        <v>0.301029995663981</v>
      </c>
      <c r="AR83" s="32" t="n">
        <f aca="false">IF(ISNUMBER(V83),V83,IF(ISNUMBER(#REF!),#REF!,""))</f>
        <v>-2</v>
      </c>
      <c r="AS83" s="32" t="n">
        <f aca="false">IF(AND(ISNUMBER(AR83),ISNUMBER(H83)),AR83-H83,"")</f>
        <v>-3.5</v>
      </c>
      <c r="AT83" s="33" t="n">
        <f aca="false">IF(ISNUMBER(BCVA_12),BCVA_12,IF(ISNUMBER(BCVA_6),BCVA_6,""))</f>
        <v>25</v>
      </c>
      <c r="AU83" s="33" t="n">
        <f aca="false">IF(ISNUMBER(AT83),PREOP_BCVA,"")</f>
        <v>50</v>
      </c>
      <c r="AV83" s="0" t="n">
        <v>7.29</v>
      </c>
      <c r="AW83" s="25" t="n">
        <v>7.06</v>
      </c>
      <c r="AX83" s="25" t="n">
        <v>137.6</v>
      </c>
      <c r="AY83" s="25" t="n">
        <v>-1.5</v>
      </c>
      <c r="AZ83" s="25" t="n">
        <v>0.3</v>
      </c>
      <c r="BA83" s="25" t="n">
        <v>0.55</v>
      </c>
      <c r="BB83" s="25" t="n">
        <v>2.35</v>
      </c>
      <c r="BC83" s="25" t="n">
        <v>2.97</v>
      </c>
      <c r="BD83" s="25" t="n">
        <v>619</v>
      </c>
      <c r="BE83" s="25" t="n">
        <v>627</v>
      </c>
      <c r="BF83" s="25" t="n">
        <v>705</v>
      </c>
      <c r="BG83" s="25" t="n">
        <v>609</v>
      </c>
      <c r="BH83" s="25" t="n">
        <v>661</v>
      </c>
      <c r="BI83" s="25" t="n">
        <v>683</v>
      </c>
      <c r="BJ83" s="25" t="n">
        <v>607</v>
      </c>
      <c r="BK83" s="25" t="n">
        <v>-0.4</v>
      </c>
      <c r="BL83" s="25" t="n">
        <v>-2.92</v>
      </c>
      <c r="BM83" s="25" t="n">
        <v>7.15</v>
      </c>
      <c r="BN83" s="25" t="n">
        <v>7.24</v>
      </c>
      <c r="BO83" s="25" t="n">
        <v>7.27</v>
      </c>
      <c r="BP83" s="25" t="n">
        <v>7.42</v>
      </c>
      <c r="BQ83" s="25" t="n">
        <v>7.61</v>
      </c>
      <c r="BR83" s="25" t="n">
        <v>7.71</v>
      </c>
      <c r="BS83" s="25" t="n">
        <v>0</v>
      </c>
      <c r="BT83" s="25" t="n">
        <v>1.3</v>
      </c>
      <c r="BU83" s="25" t="n">
        <v>6.05</v>
      </c>
      <c r="BV83" s="25" t="n">
        <v>6.18</v>
      </c>
      <c r="BW83" s="25" t="n">
        <v>6.21</v>
      </c>
      <c r="BX83" s="25" t="n">
        <v>6.28</v>
      </c>
      <c r="BY83" s="25" t="n">
        <v>6.47</v>
      </c>
      <c r="BZ83" s="25" t="n">
        <v>0</v>
      </c>
      <c r="CA83" s="25" t="n">
        <v>0</v>
      </c>
      <c r="CB83" s="38" t="n">
        <v>1.3</v>
      </c>
      <c r="CC83" s="34" t="n">
        <v>46.3</v>
      </c>
      <c r="CD83" s="34" t="n">
        <v>47.8</v>
      </c>
      <c r="CE83" s="34" t="n">
        <v>47</v>
      </c>
      <c r="CF83" s="34" t="n">
        <v>137.6</v>
      </c>
      <c r="CG83" s="34" t="n">
        <v>1.5</v>
      </c>
      <c r="CH83" s="34" t="n">
        <v>-6.4</v>
      </c>
      <c r="CI83" s="34" t="n">
        <v>-6.7</v>
      </c>
      <c r="CJ83" s="34" t="n">
        <v>-6.6</v>
      </c>
      <c r="CK83" s="34" t="n">
        <v>137.8</v>
      </c>
      <c r="CL83" s="34" t="n">
        <v>0.2</v>
      </c>
      <c r="CM83" s="34" t="n">
        <v>4.5</v>
      </c>
      <c r="CN83" s="34" t="n">
        <v>13</v>
      </c>
      <c r="CO83" s="34" t="n">
        <v>27.5</v>
      </c>
      <c r="CP83" s="34" t="n">
        <v>66.1</v>
      </c>
      <c r="CQ83" s="35" t="n">
        <v>36</v>
      </c>
    </row>
    <row collapsed="false" customFormat="false" customHeight="true" hidden="false" ht="26.25" outlineLevel="0" r="84">
      <c r="A84" s="36" t="n">
        <v>41437</v>
      </c>
      <c r="B84" s="24" t="n">
        <v>-0.5</v>
      </c>
      <c r="C84" s="24" t="n">
        <v>-0.49</v>
      </c>
      <c r="D84" s="26" t="s">
        <v>89</v>
      </c>
      <c r="E84" s="27" t="n">
        <v>15.25</v>
      </c>
      <c r="F84" s="37" t="n">
        <v>41435</v>
      </c>
      <c r="G84" s="27" t="n">
        <v>-3.75</v>
      </c>
      <c r="H84" s="27" t="n">
        <v>0.5</v>
      </c>
      <c r="I84" s="26" t="n">
        <v>1</v>
      </c>
      <c r="J84" s="26" t="n">
        <v>60</v>
      </c>
      <c r="K84" s="26" t="n">
        <v>15</v>
      </c>
      <c r="L84" s="26" t="n">
        <v>648</v>
      </c>
      <c r="M84" s="26" t="n">
        <v>25.03</v>
      </c>
      <c r="N84" s="26" t="n">
        <v>11.7</v>
      </c>
      <c r="O84" s="26" t="n">
        <v>4.38</v>
      </c>
      <c r="P84" s="26" t="n">
        <v>3.54</v>
      </c>
      <c r="Q84" s="26" t="n">
        <v>44.18</v>
      </c>
      <c r="R84" s="26" t="n">
        <v>106</v>
      </c>
      <c r="S84" s="26" t="n">
        <v>44.88</v>
      </c>
      <c r="T84" s="26" t="n">
        <v>16</v>
      </c>
      <c r="U84" s="27" t="n">
        <v>-1.25</v>
      </c>
      <c r="V84" s="27" t="n">
        <v>-1</v>
      </c>
      <c r="W84" s="25" t="n">
        <v>150</v>
      </c>
      <c r="X84" s="25" t="n">
        <v>30</v>
      </c>
      <c r="Y84" s="25" t="n">
        <v>24</v>
      </c>
      <c r="Z84" s="25" t="n">
        <v>617</v>
      </c>
      <c r="AA84" s="25" t="n">
        <v>2206</v>
      </c>
      <c r="AH84" s="25" t="n">
        <f aca="false">IF(ISNUMBER(U84),U84+0.5*V84,"")</f>
        <v>-1.75</v>
      </c>
      <c r="AI84" s="25" t="n">
        <f aca="false">IF(ISNUMBER(AH84),IF(ISNUMBER($C84),AH84-$C84,"MISSING"),"")</f>
        <v>-1.26</v>
      </c>
      <c r="AJ84" s="25" t="n">
        <f aca="false">IF(AND(ISNUMBER(Z84),ISNUMBER($L84)),Z84-$L84,IF(ISNUMBER(Z84),"MISSING",""))</f>
        <v>-31</v>
      </c>
      <c r="AK84" s="25" t="n">
        <f aca="false">IF(AND(ISNUMBER(SPH_PREOP),ISNUMBER(SE_LAST_)),SPH_PREOP+CYL_PREOP/2,"")</f>
        <v>-3.5</v>
      </c>
      <c r="AL84" s="25" t="n">
        <f aca="false">IF(ISNUMBER(SE_12),SE_12,IF(ISNUMBER(SE_6),SE_6,""))</f>
        <v>-1.75</v>
      </c>
      <c r="AM84" s="29" t="n">
        <f aca="false">IF(AND(ISNUMBER(SE_LAST_),ISNUMBER(REF_TARGET)),SE_LAST_-REF_TARGET,"")</f>
        <v>-1.26</v>
      </c>
      <c r="AN84" s="30" t="n">
        <f aca="false">IF(ISNUMBER(L84),IF(ISNUMBER(Z84),Z84-L84,IF(ISNUMBER(#REF!),#REF!-L84,"")),"")</f>
        <v>-31</v>
      </c>
      <c r="AO84" s="25" t="e">
        <f aca="false">IF(ISNUMBER(M84),IF(ISNUMBER(#REF!),#REF!-M84,IF(ISNUMBER(AB84),AB84-M84,"")),"")</f>
        <v>#REF!</v>
      </c>
      <c r="AP84" s="31" t="n">
        <f aca="false">IF(ISNUMBER(LAST_SE_ERROR),REF_TARGET,"")</f>
        <v>-0.49</v>
      </c>
      <c r="AQ84" s="31" t="n">
        <f aca="false">IF(AND(OR(ISNUMBER(X84),ISNUMBER(#REF!)),ISNUMBER(J84)),-LOG(20/J84)--LOG(20/IF(ISNUMBER(X84),X84,#REF!)),"")</f>
        <v>0.301029995663981</v>
      </c>
      <c r="AR84" s="32" t="n">
        <f aca="false">IF(ISNUMBER(V84),V84,IF(ISNUMBER(#REF!),#REF!,""))</f>
        <v>-1</v>
      </c>
      <c r="AS84" s="32" t="n">
        <f aca="false">IF(AND(ISNUMBER(AR84),ISNUMBER(H84)),AR84-H84,"")</f>
        <v>-1.5</v>
      </c>
      <c r="AT84" s="33" t="n">
        <f aca="false">IF(ISNUMBER(BCVA_12),BCVA_12,IF(ISNUMBER(BCVA_6),BCVA_6,""))</f>
        <v>30</v>
      </c>
      <c r="AU84" s="33" t="n">
        <f aca="false">IF(ISNUMBER(AT84),PREOP_BCVA,"")</f>
        <v>60</v>
      </c>
      <c r="AV84" s="0" t="n">
        <v>7.53</v>
      </c>
      <c r="AW84" s="25" t="n">
        <v>7.62</v>
      </c>
      <c r="AX84" s="25" t="n">
        <v>132.6</v>
      </c>
      <c r="AY84" s="25" t="n">
        <v>0.5</v>
      </c>
      <c r="AZ84" s="25" t="n">
        <v>0.65</v>
      </c>
      <c r="BA84" s="25" t="n">
        <v>0.75</v>
      </c>
      <c r="BB84" s="25" t="n">
        <v>2.71</v>
      </c>
      <c r="BC84" s="25" t="n">
        <v>3.34</v>
      </c>
      <c r="BD84" s="25" t="n">
        <v>631</v>
      </c>
      <c r="BE84" s="25" t="n">
        <v>634</v>
      </c>
      <c r="BF84" s="25" t="n">
        <v>709</v>
      </c>
      <c r="BG84" s="25" t="n">
        <v>671</v>
      </c>
      <c r="BH84" s="25" t="n">
        <v>649</v>
      </c>
      <c r="BI84" s="25" t="n">
        <v>685</v>
      </c>
      <c r="BJ84" s="25" t="n">
        <v>622</v>
      </c>
      <c r="BK84" s="25" t="n">
        <v>1.24</v>
      </c>
      <c r="BL84" s="25" t="n">
        <v>0</v>
      </c>
      <c r="BM84" s="25" t="n">
        <v>7.56</v>
      </c>
      <c r="BN84" s="25" t="n">
        <v>7.6</v>
      </c>
      <c r="BO84" s="25" t="n">
        <v>7.69</v>
      </c>
      <c r="BP84" s="25" t="n">
        <v>7.98</v>
      </c>
      <c r="BQ84" s="25" t="n">
        <v>8.3</v>
      </c>
      <c r="BR84" s="25" t="n">
        <v>8.54</v>
      </c>
      <c r="BS84" s="25" t="n">
        <v>0</v>
      </c>
      <c r="BT84" s="25" t="n">
        <v>1</v>
      </c>
      <c r="BU84" s="25" t="n">
        <v>6.5</v>
      </c>
      <c r="BV84" s="25" t="n">
        <v>6.46</v>
      </c>
      <c r="BW84" s="25" t="n">
        <v>6.51</v>
      </c>
      <c r="BX84" s="25" t="n">
        <v>6.66</v>
      </c>
      <c r="BY84" s="25" t="n">
        <v>6.92</v>
      </c>
      <c r="BZ84" s="25" t="n">
        <v>0</v>
      </c>
      <c r="CA84" s="25" t="n">
        <v>0</v>
      </c>
      <c r="CB84" s="38" t="n">
        <v>1</v>
      </c>
    </row>
    <row collapsed="false" customFormat="true" customHeight="true" hidden="false" ht="26.25" outlineLevel="0" r="85" s="72">
      <c r="A85" s="68" t="n">
        <v>41416</v>
      </c>
      <c r="B85" s="69" t="n">
        <v>-0.5</v>
      </c>
      <c r="C85" s="69" t="n">
        <v>-0.58</v>
      </c>
      <c r="D85" s="69" t="s">
        <v>89</v>
      </c>
      <c r="E85" s="70" t="n">
        <v>20.25</v>
      </c>
      <c r="F85" s="71" t="n">
        <v>41414</v>
      </c>
      <c r="G85" s="70" t="n">
        <v>-3.25</v>
      </c>
      <c r="H85" s="70" t="n">
        <v>0.5</v>
      </c>
      <c r="I85" s="72" t="n">
        <v>150</v>
      </c>
      <c r="J85" s="72" t="n">
        <v>40</v>
      </c>
      <c r="K85" s="72" t="n">
        <v>14</v>
      </c>
      <c r="L85" s="72" t="n">
        <v>543</v>
      </c>
      <c r="M85" s="72" t="n">
        <v>22.91</v>
      </c>
      <c r="N85" s="72" t="n">
        <v>11.8</v>
      </c>
      <c r="O85" s="72" t="n">
        <v>3.49</v>
      </c>
      <c r="P85" s="72" t="n">
        <v>2.41</v>
      </c>
      <c r="Q85" s="72" t="n">
        <v>45.3</v>
      </c>
      <c r="R85" s="72" t="n">
        <v>16</v>
      </c>
      <c r="S85" s="72" t="n">
        <v>46.17</v>
      </c>
      <c r="T85" s="72" t="n">
        <v>106</v>
      </c>
      <c r="U85" s="70"/>
      <c r="V85" s="70"/>
      <c r="AI85" s="72" t="n">
        <f aca="false">IF(ISNUMBER(AH85),IF(ISNUMBER($C85),AH85-$C85,"MISSING"),"")</f>
        <v>0</v>
      </c>
      <c r="AJ85" s="72" t="n">
        <f aca="false">IF(AND(ISNUMBER(Z85),ISNUMBER($L85)),Z85-$L85,IF(ISNUMBER(Z85),"MISSING",""))</f>
        <v>0</v>
      </c>
      <c r="AK85" s="72" t="n">
        <f aca="false">IF(AND(ISNUMBER(SPH_PREOP),ISNUMBER(SE_LAST_)),SPH_PREOP+CYL_PREOP/2,"")</f>
        <v>0</v>
      </c>
      <c r="AL85" s="72" t="e">
        <f aca="false">IF(ISNUMBER(SE_12),SE_12,IF(ISNUMBER(SE_6),SE_6,""))</f>
        <v>#REF!</v>
      </c>
      <c r="AM85" s="73" t="n">
        <f aca="false">IF(AND(ISNUMBER(SE_LAST_),ISNUMBER(REF_TARGET)),SE_LAST_-REF_TARGET,"")</f>
        <v>0</v>
      </c>
      <c r="AN85" s="74" t="e">
        <f aca="false">IF(ISNUMBER(L85),IF(ISNUMBER(Z85),Z85-L85,IF(ISNUMBER(#REF!),#REF!-L85,"")),"")</f>
        <v>#REF!</v>
      </c>
      <c r="AO85" s="72" t="e">
        <f aca="false">IF(ISNUMBER(M85),IF(ISNUMBER(#REF!),#REF!-M85,IF(ISNUMBER(AB85),AB85-M85,"")),"")</f>
        <v>#REF!</v>
      </c>
      <c r="AP85" s="75" t="n">
        <f aca="false">IF(ISNUMBER(LAST_SE_ERROR),REF_TARGET,"")</f>
        <v>0</v>
      </c>
      <c r="AQ85" s="75" t="e">
        <f aca="false">IF(AND(OR(ISNUMBER(X85),ISNUMBER(#REF!)),ISNUMBER(J85)),-LOG(20/J85)--LOG(20/IF(ISNUMBER(X85),X85,#REF!)),"")</f>
        <v>#REF!</v>
      </c>
      <c r="AR85" s="76" t="e">
        <f aca="false">IF(ISNUMBER(V85),V85,IF(ISNUMBER(#REF!),#REF!,""))</f>
        <v>#REF!</v>
      </c>
      <c r="AS85" s="76" t="n">
        <f aca="false">IF(AND(ISNUMBER(AR85),ISNUMBER(H85)),AR85-H85,"")</f>
        <v>0</v>
      </c>
      <c r="AT85" s="77" t="e">
        <f aca="false">IF(ISNUMBER(BCVA_12),BCVA_12,IF(ISNUMBER(BCVA_6),BCVA_6,""))</f>
        <v>#REF!</v>
      </c>
      <c r="AU85" s="77" t="n">
        <f aca="false">IF(ISNUMBER(AT85),PREOP_BCVA,"")</f>
        <v>0</v>
      </c>
      <c r="AV85" s="78" t="n">
        <v>7.54</v>
      </c>
      <c r="AW85" s="72" t="n">
        <v>7.35</v>
      </c>
      <c r="AX85" s="72" t="n">
        <v>21.2</v>
      </c>
      <c r="AY85" s="72" t="n">
        <v>-1.2</v>
      </c>
      <c r="AZ85" s="72" t="n">
        <v>0.47</v>
      </c>
      <c r="BA85" s="72" t="n">
        <v>0.48</v>
      </c>
      <c r="BB85" s="72" t="n">
        <v>3.28</v>
      </c>
      <c r="BC85" s="72" t="n">
        <v>3.83</v>
      </c>
      <c r="BD85" s="72" t="n">
        <v>548</v>
      </c>
      <c r="BE85" s="72" t="n">
        <v>548</v>
      </c>
      <c r="BF85" s="72" t="n">
        <v>659</v>
      </c>
      <c r="BG85" s="72" t="n">
        <v>629</v>
      </c>
      <c r="BH85" s="72" t="n">
        <v>634</v>
      </c>
      <c r="BI85" s="72" t="n">
        <v>609</v>
      </c>
      <c r="BJ85" s="72" t="n">
        <v>546</v>
      </c>
      <c r="BK85" s="72" t="n">
        <v>0.43</v>
      </c>
      <c r="BL85" s="72" t="n">
        <v>-0.31</v>
      </c>
      <c r="BM85" s="72" t="n">
        <v>7.44</v>
      </c>
      <c r="BN85" s="72" t="n">
        <v>7.45</v>
      </c>
      <c r="BO85" s="72" t="n">
        <v>7.52</v>
      </c>
      <c r="BP85" s="72" t="n">
        <v>7.62</v>
      </c>
      <c r="BQ85" s="72" t="n">
        <v>7.83</v>
      </c>
      <c r="BR85" s="72" t="n">
        <v>7.85</v>
      </c>
      <c r="BS85" s="72" t="n">
        <v>0</v>
      </c>
      <c r="BT85" s="72" t="n">
        <v>1.3</v>
      </c>
      <c r="BU85" s="72" t="n">
        <v>6.15</v>
      </c>
      <c r="BV85" s="72" t="n">
        <v>6.09</v>
      </c>
      <c r="BW85" s="72" t="n">
        <v>6.24</v>
      </c>
      <c r="BX85" s="72" t="n">
        <v>6.43</v>
      </c>
      <c r="BY85" s="72" t="n">
        <v>6.54</v>
      </c>
      <c r="BZ85" s="72" t="n">
        <v>0</v>
      </c>
      <c r="CA85" s="72" t="n">
        <v>0</v>
      </c>
      <c r="CB85" s="79" t="n">
        <v>1.3</v>
      </c>
      <c r="CC85" s="80" t="n">
        <v>44.7</v>
      </c>
      <c r="CD85" s="80" t="n">
        <v>45.9</v>
      </c>
      <c r="CE85" s="80" t="n">
        <v>45.3</v>
      </c>
      <c r="CF85" s="80" t="n">
        <v>21.2</v>
      </c>
      <c r="CG85" s="80" t="n">
        <v>1.2</v>
      </c>
      <c r="CH85" s="80" t="n">
        <v>-6.4</v>
      </c>
      <c r="CI85" s="80" t="n">
        <v>-6.8</v>
      </c>
      <c r="CJ85" s="80" t="n">
        <v>-6.6</v>
      </c>
      <c r="CK85" s="80" t="n">
        <v>12.1</v>
      </c>
      <c r="CL85" s="80" t="n">
        <v>0.4</v>
      </c>
      <c r="CM85" s="80" t="n">
        <v>4</v>
      </c>
      <c r="CN85" s="80" t="n">
        <v>11.6</v>
      </c>
      <c r="CO85" s="80" t="n">
        <v>25</v>
      </c>
      <c r="CP85" s="80" t="n">
        <v>61.2</v>
      </c>
      <c r="CQ85" s="81" t="n">
        <v>16</v>
      </c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collapsed="false" customFormat="true" customHeight="true" hidden="false" ht="26.25" outlineLevel="0" r="86" s="83">
      <c r="A86" s="82" t="n">
        <v>41150</v>
      </c>
      <c r="B86" s="83" t="n">
        <v>-2</v>
      </c>
      <c r="C86" s="83" t="n">
        <v>-2.07</v>
      </c>
      <c r="D86" s="83" t="s">
        <v>89</v>
      </c>
      <c r="E86" s="84" t="n">
        <v>22.25</v>
      </c>
      <c r="F86" s="85" t="n">
        <v>41148</v>
      </c>
      <c r="G86" s="84" t="n">
        <v>1.75</v>
      </c>
      <c r="H86" s="84" t="n">
        <v>0.5</v>
      </c>
      <c r="I86" s="83" t="n">
        <v>172</v>
      </c>
      <c r="J86" s="83" t="n">
        <v>40</v>
      </c>
      <c r="K86" s="83" t="n">
        <v>17</v>
      </c>
      <c r="L86" s="83" t="n">
        <v>630</v>
      </c>
      <c r="M86" s="83" t="n">
        <v>22.5</v>
      </c>
      <c r="N86" s="83" t="n">
        <v>12</v>
      </c>
      <c r="O86" s="83" t="n">
        <v>4.92</v>
      </c>
      <c r="P86" s="83" t="n">
        <v>3.22</v>
      </c>
      <c r="Q86" s="83" t="n">
        <v>44</v>
      </c>
      <c r="R86" s="83" t="n">
        <v>78</v>
      </c>
      <c r="S86" s="83" t="n">
        <v>45</v>
      </c>
      <c r="T86" s="83" t="n">
        <v>168</v>
      </c>
      <c r="U86" s="84"/>
      <c r="V86" s="84"/>
      <c r="AH86" s="83" t="n">
        <f aca="false">IF(ISNUMBER(U86),U86+0.5*V86,"")</f>
        <v>0</v>
      </c>
      <c r="AI86" s="83" t="n">
        <f aca="false">IF(ISNUMBER(AH86),IF(ISNUMBER($C86),AH86-$C86,"MISSING"),"")</f>
        <v>0</v>
      </c>
      <c r="AJ86" s="83" t="n">
        <f aca="false">IF(AND(ISNUMBER(Z86),ISNUMBER($L86)),Z86-$L86,IF(ISNUMBER(Z86),"MISSING",""))</f>
        <v>0</v>
      </c>
      <c r="AK86" s="83" t="str">
        <f aca="false">IF(AND(ISNUMBER(SPH_PREOP),ISNUMBER(SE_LAST_)),SPH_PREOP+CYL_PREOP/2,"")</f>
        <v/>
      </c>
      <c r="AL86" s="83" t="e">
        <f aca="false">IF(ISNUMBER(SE_12),SE_12,IF(ISNUMBER(SE_6),SE_6,""))</f>
        <v>#REF!</v>
      </c>
      <c r="AM86" s="86" t="str">
        <f aca="false">IF(AND(ISNUMBER(SE_LAST_),ISNUMBER(REF_TARGET)),SE_LAST_-REF_TARGET,"")</f>
        <v/>
      </c>
      <c r="AN86" s="87" t="e">
        <f aca="false">IF(ISNUMBER(L86),IF(ISNUMBER(Z86),Z86-L86,IF(ISNUMBER(#REF!),#REF!-L86,"")),"")</f>
        <v>#REF!</v>
      </c>
      <c r="AO86" s="83" t="e">
        <f aca="false">IF(ISNUMBER(M86),IF(ISNUMBER(#REF!),#REF!-M86,IF(ISNUMBER(AB86),AB86-M86,"")),"")</f>
        <v>#REF!</v>
      </c>
      <c r="AP86" s="31" t="str">
        <f aca="false">IF(ISNUMBER(LAST_SE_ERROR),REF_TARGET,"")</f>
        <v/>
      </c>
      <c r="AQ86" s="31" t="e">
        <f aca="false">IF(AND(OR(ISNUMBER(X86),ISNUMBER(#REF!)),ISNUMBER(J86)),-LOG(20/J86)--LOG(20/IF(ISNUMBER(X86),X86,#REF!)),"")</f>
        <v>#REF!</v>
      </c>
      <c r="AR86" s="32" t="e">
        <f aca="false">IF(ISNUMBER(V86),V86,IF(ISNUMBER(#REF!),#REF!,""))</f>
        <v>#REF!</v>
      </c>
      <c r="AS86" s="32" t="n">
        <f aca="false">IF(AND(ISNUMBER(AR86),ISNUMBER(H86)),AR86-H86,"")</f>
        <v>0</v>
      </c>
      <c r="AT86" s="33" t="e">
        <f aca="false">IF(ISNUMBER(BCVA_12),BCVA_12,IF(ISNUMBER(BCVA_6),BCVA_6,""))</f>
        <v>#REF!</v>
      </c>
      <c r="AU86" s="33" t="n">
        <f aca="false">IF(ISNUMBER(AT86),PREOP_BCVA,"")</f>
        <v>0</v>
      </c>
      <c r="AV86" s="54"/>
      <c r="CB86" s="88"/>
      <c r="CC86" s="89"/>
      <c r="CD86" s="89"/>
      <c r="CE86" s="89"/>
      <c r="CF86" s="89"/>
      <c r="CG86" s="89"/>
      <c r="CH86" s="89"/>
      <c r="CI86" s="89"/>
      <c r="CJ86" s="89"/>
      <c r="CK86" s="89"/>
      <c r="CL86" s="89"/>
      <c r="CM86" s="89"/>
      <c r="CN86" s="89"/>
      <c r="CO86" s="89"/>
      <c r="CP86" s="89"/>
      <c r="CQ86" s="9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collapsed="false" customFormat="false" customHeight="true" hidden="false" ht="26.25" outlineLevel="0" r="87">
      <c r="A87" s="23" t="n">
        <v>41346</v>
      </c>
      <c r="B87" s="25" t="n">
        <v>-0.5</v>
      </c>
      <c r="C87" s="26" t="n">
        <v>-0.59</v>
      </c>
      <c r="D87" s="26" t="s">
        <v>89</v>
      </c>
      <c r="E87" s="27" t="n">
        <v>21</v>
      </c>
      <c r="F87" s="28" t="n">
        <v>41282</v>
      </c>
      <c r="G87" s="27" t="n">
        <v>1.5</v>
      </c>
      <c r="H87" s="27" t="n">
        <v>0.75</v>
      </c>
      <c r="I87" s="26" t="n">
        <v>29</v>
      </c>
      <c r="J87" s="26" t="n">
        <v>50</v>
      </c>
      <c r="K87" s="26" t="n">
        <v>10</v>
      </c>
      <c r="L87" s="26" t="n">
        <v>617</v>
      </c>
      <c r="M87" s="26" t="n">
        <v>23.92</v>
      </c>
      <c r="N87" s="26" t="n">
        <v>12.3</v>
      </c>
      <c r="O87" s="26" t="n">
        <v>5.05</v>
      </c>
      <c r="P87" s="26" t="n">
        <v>2.89</v>
      </c>
      <c r="Q87" s="26" t="n">
        <v>42.72</v>
      </c>
      <c r="R87" s="26" t="n">
        <v>131</v>
      </c>
      <c r="S87" s="26" t="n">
        <v>43.21</v>
      </c>
      <c r="T87" s="26" t="n">
        <v>41</v>
      </c>
      <c r="AH87" s="25" t="n">
        <f aca="false">IF(ISNUMBER(U87),U87+0.5*V87,"")</f>
        <v>0</v>
      </c>
      <c r="AI87" s="25" t="n">
        <f aca="false">IF(ISNUMBER(AH87),IF(ISNUMBER($C87),AH87-$C87,"MISSING"),"")</f>
        <v>0</v>
      </c>
      <c r="AJ87" s="25" t="n">
        <f aca="false">IF(AND(ISNUMBER(Z87),ISNUMBER($L87)),Z87-$L87,IF(ISNUMBER(Z87),"MISSING",""))</f>
        <v>0</v>
      </c>
      <c r="AK87" s="25" t="str">
        <f aca="false">IF(AND(ISNUMBER(SPH_PREOP),ISNUMBER(SE_LAST_)),SPH_PREOP+CYL_PREOP/2,"")</f>
        <v/>
      </c>
      <c r="AL87" s="25" t="e">
        <f aca="false">IF(ISNUMBER(SE_12),SE_12,IF(ISNUMBER(SE_6),SE_6,""))</f>
        <v>#REF!</v>
      </c>
      <c r="AM87" s="29" t="str">
        <f aca="false">IF(AND(ISNUMBER(SE_LAST_),ISNUMBER(REF_TARGET)),SE_LAST_-REF_TARGET,"")</f>
        <v/>
      </c>
      <c r="AN87" s="30" t="e">
        <f aca="false">IF(ISNUMBER(L87),IF(ISNUMBER(Z87),Z87-L87,IF(ISNUMBER(#REF!),#REF!-L87,"")),"")</f>
        <v>#REF!</v>
      </c>
      <c r="AO87" s="25" t="e">
        <f aca="false">IF(ISNUMBER(M87),IF(ISNUMBER(#REF!),#REF!-M87,IF(ISNUMBER(AB87),AB87-M87,"")),"")</f>
        <v>#REF!</v>
      </c>
      <c r="AP87" s="31" t="str">
        <f aca="false">IF(ISNUMBER(LAST_SE_ERROR),REF_TARGET,"")</f>
        <v/>
      </c>
      <c r="AQ87" s="31" t="e">
        <f aca="false">IF(AND(OR(ISNUMBER(X87),ISNUMBER(#REF!)),ISNUMBER(J87)),-LOG(20/J87)--LOG(20/IF(ISNUMBER(X87),X87,#REF!)),"")</f>
        <v>#REF!</v>
      </c>
      <c r="AR87" s="32" t="e">
        <f aca="false">IF(ISNUMBER(V87),V87,IF(ISNUMBER(#REF!),#REF!,""))</f>
        <v>#REF!</v>
      </c>
      <c r="AS87" s="32" t="n">
        <f aca="false">IF(AND(ISNUMBER(AR87),ISNUMBER(H87)),AR87-H87,"")</f>
        <v>0</v>
      </c>
      <c r="AT87" s="33" t="e">
        <f aca="false">IF(ISNUMBER(BCVA_12),BCVA_12,IF(ISNUMBER(BCVA_6),BCVA_6,""))</f>
        <v>#REF!</v>
      </c>
      <c r="AU87" s="33" t="n">
        <f aca="false">IF(ISNUMBER(AT87),PREOP_BCVA,"")</f>
        <v>0</v>
      </c>
    </row>
    <row collapsed="false" customFormat="false" customHeight="true" hidden="false" ht="26.25" outlineLevel="0" r="88">
      <c r="A88" s="23" t="n">
        <v>41150</v>
      </c>
      <c r="B88" s="24" t="n">
        <v>-0.5</v>
      </c>
      <c r="C88" s="26" t="n">
        <v>-0.44</v>
      </c>
      <c r="D88" s="26" t="s">
        <v>89</v>
      </c>
      <c r="E88" s="27" t="n">
        <v>16.25</v>
      </c>
      <c r="F88" s="28" t="n">
        <v>41148</v>
      </c>
      <c r="G88" s="27" t="n">
        <v>-4.5</v>
      </c>
      <c r="H88" s="27" t="n">
        <v>1.5</v>
      </c>
      <c r="I88" s="26" t="n">
        <v>150</v>
      </c>
      <c r="J88" s="26" t="n">
        <v>60</v>
      </c>
      <c r="K88" s="26" t="n">
        <v>15</v>
      </c>
      <c r="L88" s="26" t="n">
        <v>586</v>
      </c>
      <c r="M88" s="26" t="n">
        <v>23.31</v>
      </c>
      <c r="N88" s="26" t="n">
        <v>11.4</v>
      </c>
      <c r="O88" s="26" t="n">
        <v>3.87</v>
      </c>
      <c r="P88" s="26" t="n">
        <v>3.16</v>
      </c>
      <c r="Q88" s="26" t="n">
        <v>44.88</v>
      </c>
      <c r="R88" s="26" t="n">
        <v>56</v>
      </c>
      <c r="S88" s="26" t="n">
        <v>47.2</v>
      </c>
      <c r="T88" s="26" t="n">
        <v>146</v>
      </c>
      <c r="AH88" s="25" t="n">
        <f aca="false">IF(ISNUMBER(U88),U88+0.5*V88,"")</f>
        <v>0</v>
      </c>
      <c r="AI88" s="25" t="n">
        <f aca="false">IF(ISNUMBER(AH88),IF(ISNUMBER($C88),AH88-$C88,"MISSING"),"")</f>
        <v>0</v>
      </c>
      <c r="AJ88" s="25" t="n">
        <f aca="false">IF(AND(ISNUMBER(Z88),ISNUMBER($L88)),Z88-$L88,IF(ISNUMBER(Z88),"MISSING",""))</f>
        <v>0</v>
      </c>
      <c r="AK88" s="25" t="str">
        <f aca="false">IF(AND(ISNUMBER(SPH_PREOP),ISNUMBER(SE_LAST_)),SPH_PREOP+CYL_PREOP/2,"")</f>
        <v/>
      </c>
      <c r="AL88" s="25" t="e">
        <f aca="false">IF(ISNUMBER(SE_12),SE_12,IF(ISNUMBER(SE_6),SE_6,""))</f>
        <v>#REF!</v>
      </c>
      <c r="AM88" s="29" t="str">
        <f aca="false">IF(AND(ISNUMBER(SE_LAST_),ISNUMBER(REF_TARGET)),SE_LAST_-REF_TARGET,"")</f>
        <v/>
      </c>
      <c r="AN88" s="30" t="e">
        <f aca="false">IF(ISNUMBER(L88),IF(ISNUMBER(Z88),Z88-L88,IF(ISNUMBER(#REF!),#REF!-L88,"")),"")</f>
        <v>#REF!</v>
      </c>
      <c r="AO88" s="25" t="e">
        <f aca="false">IF(ISNUMBER(M88),IF(ISNUMBER(#REF!),#REF!-M88,IF(ISNUMBER(AB88),AB88-M88,"")),"")</f>
        <v>#REF!</v>
      </c>
      <c r="AP88" s="31" t="str">
        <f aca="false">IF(ISNUMBER(LAST_SE_ERROR),REF_TARGET,"")</f>
        <v/>
      </c>
      <c r="AQ88" s="31" t="e">
        <f aca="false">IF(AND(OR(ISNUMBER(X88),ISNUMBER(#REF!)),ISNUMBER(J88)),-LOG(20/J88)--LOG(20/IF(ISNUMBER(X88),X88,#REF!)),"")</f>
        <v>#REF!</v>
      </c>
      <c r="AR88" s="32" t="e">
        <f aca="false">IF(ISNUMBER(V88),V88,IF(ISNUMBER(#REF!),#REF!,""))</f>
        <v>#REF!</v>
      </c>
      <c r="AS88" s="32" t="n">
        <f aca="false">IF(AND(ISNUMBER(AR88),ISNUMBER(H88)),AR88-H88,"")</f>
        <v>0</v>
      </c>
      <c r="AT88" s="33" t="e">
        <f aca="false">IF(ISNUMBER(BCVA_12),BCVA_12,IF(ISNUMBER(BCVA_6),BCVA_6,""))</f>
        <v>#REF!</v>
      </c>
      <c r="AU88" s="33" t="n">
        <f aca="false">IF(ISNUMBER(AT88),PREOP_BCVA,"")</f>
        <v>0</v>
      </c>
    </row>
    <row collapsed="false" customFormat="false" customHeight="true" hidden="false" ht="26.25" outlineLevel="0" r="89">
      <c r="A89" s="23" t="n">
        <v>41185</v>
      </c>
      <c r="B89" s="25" t="n">
        <v>-0.75</v>
      </c>
      <c r="C89" s="26" t="n">
        <v>-0.95</v>
      </c>
      <c r="D89" s="26" t="s">
        <v>89</v>
      </c>
      <c r="E89" s="27" t="n">
        <v>26.5</v>
      </c>
      <c r="F89" s="28" t="n">
        <v>41184</v>
      </c>
      <c r="G89" s="27" t="n">
        <v>2</v>
      </c>
      <c r="H89" s="27" t="n">
        <v>1.25</v>
      </c>
      <c r="I89" s="26" t="n">
        <v>20</v>
      </c>
      <c r="J89" s="26" t="n">
        <v>50</v>
      </c>
      <c r="K89" s="26" t="n">
        <v>14</v>
      </c>
      <c r="M89" s="26" t="n">
        <v>21.54</v>
      </c>
      <c r="N89" s="26" t="n">
        <v>11.7</v>
      </c>
      <c r="O89" s="26" t="n">
        <v>5.33</v>
      </c>
      <c r="P89" s="26" t="n">
        <v>2.97</v>
      </c>
      <c r="Q89" s="26" t="n">
        <v>45.49</v>
      </c>
      <c r="R89" s="26" t="n">
        <v>97</v>
      </c>
      <c r="S89" s="26" t="n">
        <v>45.92</v>
      </c>
      <c r="T89" s="26" t="n">
        <v>7</v>
      </c>
      <c r="AH89" s="25" t="n">
        <f aca="false">IF(ISNUMBER(U89),U89+0.5*V89,"")</f>
        <v>0</v>
      </c>
      <c r="AI89" s="25" t="n">
        <f aca="false">IF(ISNUMBER(AH89),IF(ISNUMBER($C89),AH89-$C89,"MISSING"),"")</f>
        <v>0</v>
      </c>
      <c r="AJ89" s="25" t="n">
        <f aca="false">IF(AND(ISNUMBER(Z89),ISNUMBER($L89)),Z89-$L89,IF(ISNUMBER(Z89),"MISSING",""))</f>
        <v>0</v>
      </c>
      <c r="AK89" s="25" t="str">
        <f aca="false">IF(AND(ISNUMBER(SPH_PREOP),ISNUMBER(SE_LAST_)),SPH_PREOP+CYL_PREOP/2,"")</f>
        <v/>
      </c>
      <c r="AL89" s="25" t="e">
        <f aca="false">IF(ISNUMBER(SE_12),SE_12,IF(ISNUMBER(SE_6),SE_6,""))</f>
        <v>#REF!</v>
      </c>
      <c r="AM89" s="29" t="str">
        <f aca="false">IF(AND(ISNUMBER(SE_LAST_),ISNUMBER(REF_TARGET)),SE_LAST_-REF_TARGET,"")</f>
        <v/>
      </c>
      <c r="AN89" s="30" t="n">
        <f aca="false">IF(ISNUMBER(L89),IF(ISNUMBER(Z89),Z89-L89,IF(ISNUMBER(#REF!),#REF!-L89,"")),"")</f>
        <v>0</v>
      </c>
      <c r="AO89" s="25" t="e">
        <f aca="false">IF(ISNUMBER(M89),IF(ISNUMBER(#REF!),#REF!-M89,IF(ISNUMBER(AB89),AB89-M89,"")),"")</f>
        <v>#REF!</v>
      </c>
      <c r="AP89" s="31" t="str">
        <f aca="false">IF(ISNUMBER(LAST_SE_ERROR),REF_TARGET,"")</f>
        <v/>
      </c>
      <c r="AQ89" s="31" t="e">
        <f aca="false">IF(AND(OR(ISNUMBER(X89),ISNUMBER(#REF!)),ISNUMBER(J89)),-LOG(20/J89)--LOG(20/IF(ISNUMBER(X89),X89,#REF!)),"")</f>
        <v>#REF!</v>
      </c>
      <c r="AR89" s="32" t="e">
        <f aca="false">IF(ISNUMBER(V89),V89,IF(ISNUMBER(#REF!),#REF!,""))</f>
        <v>#REF!</v>
      </c>
      <c r="AS89" s="32" t="n">
        <f aca="false">IF(AND(ISNUMBER(AR89),ISNUMBER(H89)),AR89-H89,"")</f>
        <v>0</v>
      </c>
      <c r="AT89" s="33" t="e">
        <f aca="false">IF(ISNUMBER(BCVA_12),BCVA_12,IF(ISNUMBER(BCVA_6),BCVA_6,""))</f>
        <v>#REF!</v>
      </c>
      <c r="AU89" s="33" t="n">
        <f aca="false">IF(ISNUMBER(AT89),PREOP_BCVA,"")</f>
        <v>0</v>
      </c>
    </row>
    <row collapsed="false" customFormat="false" customHeight="true" hidden="false" ht="26.25" outlineLevel="0" r="90">
      <c r="A90" s="23" t="n">
        <v>41192</v>
      </c>
      <c r="B90" s="24" t="n">
        <v>-0.5</v>
      </c>
      <c r="C90" s="26" t="n">
        <v>-0.55</v>
      </c>
      <c r="D90" s="24" t="s">
        <v>89</v>
      </c>
      <c r="E90" s="27" t="n">
        <v>15.5</v>
      </c>
      <c r="F90" s="28" t="n">
        <v>41120</v>
      </c>
      <c r="G90" s="27" t="n">
        <v>-4</v>
      </c>
      <c r="H90" s="27" t="n">
        <v>1</v>
      </c>
      <c r="I90" s="26" t="n">
        <v>15</v>
      </c>
      <c r="J90" s="26" t="n">
        <v>60</v>
      </c>
      <c r="K90" s="26" t="n">
        <v>13</v>
      </c>
      <c r="L90" s="26" t="n">
        <v>603</v>
      </c>
      <c r="M90" s="26" t="n">
        <v>25.19</v>
      </c>
      <c r="N90" s="26" t="n">
        <v>12</v>
      </c>
      <c r="O90" s="26" t="n">
        <v>4.05</v>
      </c>
      <c r="P90" s="26" t="n">
        <v>4.24</v>
      </c>
      <c r="Q90" s="26" t="n">
        <v>45.06</v>
      </c>
      <c r="R90" s="26" t="n">
        <v>158</v>
      </c>
      <c r="S90" s="26" t="n">
        <v>46.04</v>
      </c>
      <c r="T90" s="26" t="n">
        <v>68</v>
      </c>
      <c r="AH90" s="25" t="n">
        <f aca="false">IF(ISNUMBER(U90),U90+0.5*V90,"")</f>
        <v>0</v>
      </c>
      <c r="AI90" s="25" t="n">
        <f aca="false">IF(ISNUMBER(AH90),IF(ISNUMBER($C90),AH90-$C90,"MISSING"),"")</f>
        <v>0</v>
      </c>
      <c r="AJ90" s="25" t="n">
        <f aca="false">IF(AND(ISNUMBER(Z90),ISNUMBER($L90)),Z90-$L90,IF(ISNUMBER(Z90),"MISSING",""))</f>
        <v>0</v>
      </c>
      <c r="AK90" s="25" t="str">
        <f aca="false">IF(AND(ISNUMBER(SPH_PREOP),ISNUMBER(SE_LAST_)),SPH_PREOP+CYL_PREOP/2,"")</f>
        <v/>
      </c>
      <c r="AL90" s="25" t="e">
        <f aca="false">IF(ISNUMBER(SE_12),SE_12,IF(ISNUMBER(SE_6),SE_6,""))</f>
        <v>#REF!</v>
      </c>
      <c r="AM90" s="29" t="str">
        <f aca="false">IF(AND(ISNUMBER(SE_LAST_),ISNUMBER(REF_TARGET)),SE_LAST_-REF_TARGET,"")</f>
        <v/>
      </c>
      <c r="AN90" s="30" t="e">
        <f aca="false">IF(ISNUMBER(L90),IF(ISNUMBER(Z90),Z90-L90,IF(ISNUMBER(#REF!),#REF!-L90,"")),"")</f>
        <v>#REF!</v>
      </c>
      <c r="AO90" s="25" t="e">
        <f aca="false">IF(ISNUMBER(M90),IF(ISNUMBER(#REF!),#REF!-M90,IF(ISNUMBER(AB90),AB90-M90,"")),"")</f>
        <v>#REF!</v>
      </c>
      <c r="AP90" s="31" t="str">
        <f aca="false">IF(ISNUMBER(LAST_SE_ERROR),REF_TARGET,"")</f>
        <v/>
      </c>
      <c r="AQ90" s="31" t="e">
        <f aca="false">IF(AND(OR(ISNUMBER(X90),ISNUMBER(#REF!)),ISNUMBER(J90)),-LOG(20/J90)--LOG(20/IF(ISNUMBER(X90),X90,#REF!)),"")</f>
        <v>#REF!</v>
      </c>
      <c r="AR90" s="32" t="e">
        <f aca="false">IF(ISNUMBER(V90),V90,IF(ISNUMBER(#REF!),#REF!,""))</f>
        <v>#REF!</v>
      </c>
      <c r="AS90" s="32" t="n">
        <f aca="false">IF(AND(ISNUMBER(AR90),ISNUMBER(H90)),AR90-H90,"")</f>
        <v>0</v>
      </c>
      <c r="AT90" s="33" t="e">
        <f aca="false">IF(ISNUMBER(BCVA_12),BCVA_12,IF(ISNUMBER(BCVA_6),BCVA_6,""))</f>
        <v>#REF!</v>
      </c>
      <c r="AU90" s="33" t="n">
        <f aca="false">IF(ISNUMBER(AT90),PREOP_BCVA,"")</f>
        <v>0</v>
      </c>
    </row>
    <row collapsed="false" customFormat="false" customHeight="true" hidden="false" ht="26.25" outlineLevel="0" r="91">
      <c r="A91" s="23" t="n">
        <v>41262</v>
      </c>
      <c r="B91" s="24" t="n">
        <v>-0.5</v>
      </c>
      <c r="C91" s="24" t="n">
        <v>-0.51</v>
      </c>
      <c r="D91" s="24" t="s">
        <v>89</v>
      </c>
      <c r="E91" s="27" t="n">
        <v>15</v>
      </c>
      <c r="F91" s="28" t="n">
        <v>41239</v>
      </c>
      <c r="G91" s="27" t="n">
        <v>-1.75</v>
      </c>
      <c r="H91" s="27" t="n">
        <v>1</v>
      </c>
      <c r="I91" s="26" t="n">
        <v>85</v>
      </c>
      <c r="J91" s="26" t="n">
        <v>40</v>
      </c>
      <c r="K91" s="26" t="n">
        <v>15</v>
      </c>
      <c r="L91" s="26" t="n">
        <v>587</v>
      </c>
      <c r="M91" s="26" t="n">
        <v>25.02</v>
      </c>
      <c r="N91" s="26" t="n">
        <v>11.9</v>
      </c>
      <c r="O91" s="26" t="n">
        <v>4.72</v>
      </c>
      <c r="P91" s="26" t="n">
        <v>3.59</v>
      </c>
      <c r="Q91" s="26" t="n">
        <v>44.47</v>
      </c>
      <c r="R91" s="26" t="n">
        <v>179</v>
      </c>
      <c r="S91" s="26" t="n">
        <v>45.73</v>
      </c>
      <c r="T91" s="26" t="n">
        <v>89</v>
      </c>
      <c r="AH91" s="25" t="n">
        <f aca="false">IF(ISNUMBER(U91),U91+0.5*V91,"")</f>
        <v>0</v>
      </c>
      <c r="AI91" s="25" t="n">
        <f aca="false">IF(ISNUMBER(AH91),IF(ISNUMBER($C91),AH91-$C91,"MISSING"),"")</f>
        <v>0</v>
      </c>
      <c r="AJ91" s="25" t="n">
        <f aca="false">IF(AND(ISNUMBER(Z91),ISNUMBER($L91)),Z91-$L91,IF(ISNUMBER(Z91),"MISSING",""))</f>
        <v>0</v>
      </c>
      <c r="AK91" s="25" t="str">
        <f aca="false">IF(AND(ISNUMBER(SPH_PREOP),ISNUMBER(SE_LAST_)),SPH_PREOP+CYL_PREOP/2,"")</f>
        <v/>
      </c>
      <c r="AL91" s="25" t="e">
        <f aca="false">IF(ISNUMBER(SE_12),SE_12,IF(ISNUMBER(SE_6),SE_6,""))</f>
        <v>#REF!</v>
      </c>
      <c r="AM91" s="29" t="str">
        <f aca="false">IF(AND(ISNUMBER(SE_LAST_),ISNUMBER(REF_TARGET)),SE_LAST_-REF_TARGET,"")</f>
        <v/>
      </c>
      <c r="AN91" s="30" t="e">
        <f aca="false">IF(ISNUMBER(L91),IF(ISNUMBER(Z91),Z91-L91,IF(ISNUMBER(#REF!),#REF!-L91,"")),"")</f>
        <v>#REF!</v>
      </c>
      <c r="AO91" s="25" t="e">
        <f aca="false">IF(ISNUMBER(M91),IF(ISNUMBER(#REF!),#REF!-M91,IF(ISNUMBER(AB91),AB91-M91,"")),"")</f>
        <v>#REF!</v>
      </c>
      <c r="AP91" s="31" t="str">
        <f aca="false">IF(ISNUMBER(LAST_SE_ERROR),REF_TARGET,"")</f>
        <v/>
      </c>
      <c r="AQ91" s="31" t="e">
        <f aca="false">IF(AND(OR(ISNUMBER(X91),ISNUMBER(#REF!)),ISNUMBER(J91)),-LOG(20/J91)--LOG(20/IF(ISNUMBER(X91),X91,#REF!)),"")</f>
        <v>#REF!</v>
      </c>
      <c r="AR91" s="32" t="e">
        <f aca="false">IF(ISNUMBER(V91),V91,IF(ISNUMBER(#REF!),#REF!,""))</f>
        <v>#REF!</v>
      </c>
      <c r="AS91" s="32" t="n">
        <f aca="false">IF(AND(ISNUMBER(AR91),ISNUMBER(H91)),AR91-H91,"")</f>
        <v>0</v>
      </c>
      <c r="AT91" s="33" t="e">
        <f aca="false">IF(ISNUMBER(BCVA_12),BCVA_12,IF(ISNUMBER(BCVA_6),BCVA_6,""))</f>
        <v>#REF!</v>
      </c>
      <c r="AU91" s="33" t="n">
        <f aca="false">IF(ISNUMBER(AT91),PREOP_BCVA,"")</f>
        <v>0</v>
      </c>
    </row>
    <row collapsed="false" customFormat="false" customHeight="true" hidden="false" ht="26.25" outlineLevel="0" r="92">
      <c r="A92" s="23" t="n">
        <v>41395</v>
      </c>
      <c r="B92" s="25" t="n">
        <v>-0.5</v>
      </c>
      <c r="C92" s="26" t="n">
        <v>-0.67</v>
      </c>
      <c r="D92" s="26" t="s">
        <v>89</v>
      </c>
      <c r="E92" s="27" t="n">
        <v>23</v>
      </c>
      <c r="F92" s="28" t="n">
        <v>41375</v>
      </c>
      <c r="G92" s="27" t="n">
        <v>-1.25</v>
      </c>
      <c r="H92" s="27" t="n">
        <v>0.5</v>
      </c>
      <c r="I92" s="26" t="n">
        <v>30</v>
      </c>
      <c r="J92" s="26" t="n">
        <v>70</v>
      </c>
      <c r="K92" s="26" t="n">
        <v>13</v>
      </c>
      <c r="L92" s="26" t="n">
        <v>615</v>
      </c>
      <c r="M92" s="26" t="n">
        <v>23.6</v>
      </c>
      <c r="N92" s="26" t="n">
        <v>11.7</v>
      </c>
      <c r="O92" s="26" t="n">
        <v>4.67</v>
      </c>
      <c r="P92" s="26" t="n">
        <v>2.6</v>
      </c>
      <c r="Q92" s="26" t="n">
        <v>41.51</v>
      </c>
      <c r="R92" s="26" t="n">
        <v>152</v>
      </c>
      <c r="S92" s="26" t="n">
        <v>42.54</v>
      </c>
      <c r="T92" s="26" t="n">
        <v>62</v>
      </c>
      <c r="AH92" s="25" t="n">
        <f aca="false">IF(ISNUMBER(U92),U92+0.5*V92,"")</f>
        <v>0</v>
      </c>
      <c r="AI92" s="25" t="n">
        <f aca="false">IF(ISNUMBER(AH92),IF(ISNUMBER($C92),AH92-$C92,"MISSING"),"")</f>
        <v>0</v>
      </c>
      <c r="AJ92" s="25" t="n">
        <f aca="false">IF(AND(ISNUMBER(Z92),ISNUMBER($L92)),Z92-$L92,IF(ISNUMBER(Z92),"MISSING",""))</f>
        <v>0</v>
      </c>
      <c r="AK92" s="25" t="str">
        <f aca="false">IF(AND(ISNUMBER(SPH_PREOP),ISNUMBER(SE_LAST_)),SPH_PREOP+CYL_PREOP/2,"")</f>
        <v/>
      </c>
      <c r="AL92" s="25" t="e">
        <f aca="false">IF(ISNUMBER(SE_12),SE_12,IF(ISNUMBER(SE_6),SE_6,""))</f>
        <v>#REF!</v>
      </c>
      <c r="AM92" s="29" t="str">
        <f aca="false">IF(AND(ISNUMBER(SE_LAST_),ISNUMBER(REF_TARGET)),SE_LAST_-REF_TARGET,"")</f>
        <v/>
      </c>
      <c r="AN92" s="30" t="e">
        <f aca="false">IF(ISNUMBER(L92),IF(ISNUMBER(Z92),Z92-L92,IF(ISNUMBER(#REF!),#REF!-L92,"")),"")</f>
        <v>#REF!</v>
      </c>
      <c r="AO92" s="25" t="e">
        <f aca="false">IF(ISNUMBER(M92),IF(ISNUMBER(#REF!),#REF!-M92,IF(ISNUMBER(AB92),AB92-M92,"")),"")</f>
        <v>#REF!</v>
      </c>
      <c r="AP92" s="31" t="str">
        <f aca="false">IF(ISNUMBER(LAST_SE_ERROR),REF_TARGET,"")</f>
        <v/>
      </c>
      <c r="AQ92" s="31" t="e">
        <f aca="false">IF(AND(OR(ISNUMBER(X92),ISNUMBER(#REF!)),ISNUMBER(J92)),-LOG(20/J92)--LOG(20/IF(ISNUMBER(X92),X92,#REF!)),"")</f>
        <v>#REF!</v>
      </c>
      <c r="AR92" s="32" t="e">
        <f aca="false">IF(ISNUMBER(V92),V92,IF(ISNUMBER(#REF!),#REF!,""))</f>
        <v>#REF!</v>
      </c>
      <c r="AS92" s="32" t="n">
        <f aca="false">IF(AND(ISNUMBER(AR92),ISNUMBER(H92)),AR92-H92,"")</f>
        <v>0</v>
      </c>
      <c r="AT92" s="33" t="e">
        <f aca="false">IF(ISNUMBER(BCVA_12),BCVA_12,IF(ISNUMBER(BCVA_6),BCVA_6,""))</f>
        <v>#REF!</v>
      </c>
      <c r="AU92" s="33" t="n">
        <f aca="false">IF(ISNUMBER(AT92),PREOP_BCVA,"")</f>
        <v>0</v>
      </c>
    </row>
    <row collapsed="false" customFormat="false" customHeight="true" hidden="false" ht="26.25" outlineLevel="0" r="93">
      <c r="A93" s="36" t="n">
        <v>41430</v>
      </c>
      <c r="B93" s="24" t="n">
        <v>-0.5</v>
      </c>
      <c r="C93" s="24" t="n">
        <v>-0.54</v>
      </c>
      <c r="D93" s="24" t="s">
        <v>89</v>
      </c>
      <c r="E93" s="27" t="n">
        <v>21.5</v>
      </c>
      <c r="F93" s="37" t="n">
        <v>41428</v>
      </c>
      <c r="G93" s="27" t="n">
        <v>-0.5</v>
      </c>
      <c r="H93" s="27" t="n">
        <v>3</v>
      </c>
      <c r="I93" s="26" t="n">
        <v>5</v>
      </c>
      <c r="J93" s="26" t="n">
        <v>20</v>
      </c>
      <c r="K93" s="26" t="n">
        <v>14</v>
      </c>
      <c r="L93" s="26" t="n">
        <v>594</v>
      </c>
      <c r="M93" s="26" t="n">
        <v>23.73</v>
      </c>
      <c r="N93" s="26" t="n">
        <v>11.8</v>
      </c>
      <c r="O93" s="26" t="n">
        <v>4.95</v>
      </c>
      <c r="P93" s="26" t="n">
        <v>3.45</v>
      </c>
      <c r="Q93" s="26" t="n">
        <v>45.24</v>
      </c>
      <c r="R93" s="26" t="n">
        <v>97</v>
      </c>
      <c r="S93" s="26" t="n">
        <v>46.87</v>
      </c>
      <c r="T93" s="26" t="n">
        <v>7</v>
      </c>
      <c r="AI93" s="25" t="n">
        <f aca="false">IF(ISNUMBER(AH93),IF(ISNUMBER($C93),AH93-$C93,"MISSING"),"")</f>
        <v>0</v>
      </c>
      <c r="AJ93" s="25" t="n">
        <f aca="false">IF(AND(ISNUMBER(Z93),ISNUMBER($L93)),Z93-$L93,IF(ISNUMBER(Z93),"MISSING",""))</f>
        <v>0</v>
      </c>
      <c r="AK93" s="25" t="str">
        <f aca="false">IF(AND(ISNUMBER(SPH_PREOP),ISNUMBER(SE_LAST_)),SPH_PREOP+CYL_PREOP/2,"")</f>
        <v/>
      </c>
      <c r="AL93" s="25" t="e">
        <f aca="false">IF(ISNUMBER(SE_12),SE_12,IF(ISNUMBER(SE_6),SE_6,""))</f>
        <v>#REF!</v>
      </c>
      <c r="AM93" s="29" t="str">
        <f aca="false">IF(AND(ISNUMBER(SE_LAST_),ISNUMBER(REF_TARGET)),SE_LAST_-REF_TARGET,"")</f>
        <v/>
      </c>
      <c r="AN93" s="30" t="e">
        <f aca="false">IF(ISNUMBER(L93),IF(ISNUMBER(Z93),Z93-L93,IF(ISNUMBER(#REF!),#REF!-L93,"")),"")</f>
        <v>#REF!</v>
      </c>
      <c r="AO93" s="25" t="e">
        <f aca="false">IF(ISNUMBER(M93),IF(ISNUMBER(#REF!),#REF!-M93,IF(ISNUMBER(AB93),AB93-M93,"")),"")</f>
        <v>#REF!</v>
      </c>
      <c r="AP93" s="31" t="str">
        <f aca="false">IF(ISNUMBER(LAST_SE_ERROR),REF_TARGET,"")</f>
        <v/>
      </c>
      <c r="AQ93" s="31" t="e">
        <f aca="false">IF(AND(OR(ISNUMBER(X93),ISNUMBER(#REF!)),ISNUMBER(J93)),-LOG(20/J93)--LOG(20/IF(ISNUMBER(X93),X93,#REF!)),"")</f>
        <v>#REF!</v>
      </c>
      <c r="AR93" s="32" t="e">
        <f aca="false">IF(ISNUMBER(V93),V93,IF(ISNUMBER(#REF!),#REF!,""))</f>
        <v>#REF!</v>
      </c>
      <c r="AS93" s="32" t="n">
        <f aca="false">IF(AND(ISNUMBER(AR93),ISNUMBER(H93)),AR93-H93,"")</f>
        <v>0</v>
      </c>
      <c r="AT93" s="33" t="e">
        <f aca="false">IF(ISNUMBER(BCVA_12),BCVA_12,IF(ISNUMBER(BCVA_6),BCVA_6,""))</f>
        <v>#REF!</v>
      </c>
      <c r="AU93" s="33" t="n">
        <f aca="false">IF(ISNUMBER(AT93),PREOP_BCVA,"")</f>
        <v>0</v>
      </c>
      <c r="AV93" s="0" t="n">
        <v>7.26</v>
      </c>
      <c r="AW93" s="25" t="n">
        <v>7.55</v>
      </c>
      <c r="AX93" s="25" t="n">
        <v>107.1</v>
      </c>
      <c r="AY93" s="25" t="n">
        <v>1.8</v>
      </c>
      <c r="AZ93" s="25" t="n">
        <v>0.38</v>
      </c>
      <c r="BA93" s="25" t="n">
        <v>0.57</v>
      </c>
      <c r="BB93" s="25" t="n">
        <v>2.54</v>
      </c>
      <c r="BC93" s="25" t="n">
        <v>3.14</v>
      </c>
      <c r="BD93" s="25" t="n">
        <v>595</v>
      </c>
      <c r="BE93" s="25" t="n">
        <v>596</v>
      </c>
      <c r="BF93" s="25" t="n">
        <v>648</v>
      </c>
      <c r="BG93" s="25" t="n">
        <v>655</v>
      </c>
      <c r="BH93" s="25" t="n">
        <v>641</v>
      </c>
      <c r="BI93" s="25" t="n">
        <v>672</v>
      </c>
      <c r="BJ93" s="25" t="n">
        <v>593</v>
      </c>
      <c r="BK93" s="25" t="n">
        <v>0.61</v>
      </c>
      <c r="BL93" s="25" t="n">
        <v>0.2</v>
      </c>
      <c r="BM93" s="25" t="n">
        <v>7.38</v>
      </c>
      <c r="BN93" s="25" t="n">
        <v>7.41</v>
      </c>
      <c r="BO93" s="25" t="n">
        <v>7.45</v>
      </c>
      <c r="BP93" s="25" t="n">
        <v>7.64</v>
      </c>
      <c r="BQ93" s="25" t="n">
        <v>7.83</v>
      </c>
      <c r="BR93" s="25" t="n">
        <v>7.91</v>
      </c>
      <c r="BS93" s="25" t="n">
        <v>0</v>
      </c>
      <c r="BT93" s="25" t="n">
        <v>1.1</v>
      </c>
      <c r="BU93" s="25" t="n">
        <v>6.28</v>
      </c>
      <c r="BV93" s="25" t="n">
        <v>6.2</v>
      </c>
      <c r="BW93" s="25" t="n">
        <v>6.31</v>
      </c>
      <c r="BX93" s="25" t="n">
        <v>6.57</v>
      </c>
      <c r="BY93" s="25" t="n">
        <v>6.71</v>
      </c>
      <c r="BZ93" s="25" t="n">
        <v>0</v>
      </c>
      <c r="CA93" s="25" t="n">
        <v>0</v>
      </c>
      <c r="CB93" s="38" t="n">
        <v>1.1</v>
      </c>
      <c r="CC93" s="34" t="n">
        <v>44.7</v>
      </c>
      <c r="CD93" s="34" t="n">
        <v>46.5</v>
      </c>
      <c r="CE93" s="34" t="n">
        <v>45.6</v>
      </c>
      <c r="CF93" s="34" t="n">
        <v>107.1</v>
      </c>
      <c r="CG93" s="34" t="n">
        <v>1.8</v>
      </c>
      <c r="CH93" s="34" t="n">
        <v>-6.3</v>
      </c>
      <c r="CI93" s="34" t="n">
        <v>-6.4</v>
      </c>
      <c r="CJ93" s="34" t="n">
        <v>-6.4</v>
      </c>
      <c r="CK93" s="34" t="n">
        <v>37.1</v>
      </c>
      <c r="CL93" s="34" t="n">
        <v>0.1</v>
      </c>
      <c r="CM93" s="34" t="n">
        <v>4.3</v>
      </c>
      <c r="CN93" s="34" t="n">
        <v>12.4</v>
      </c>
      <c r="CO93" s="34" t="n">
        <v>26.3</v>
      </c>
      <c r="CP93" s="34" t="n">
        <v>62.6</v>
      </c>
      <c r="CQ93" s="35" t="n">
        <v>19</v>
      </c>
    </row>
    <row collapsed="false" customFormat="false" customHeight="true" hidden="false" ht="26.25" outlineLevel="0" r="94">
      <c r="A94" s="23" t="n">
        <v>41227</v>
      </c>
      <c r="B94" s="24" t="n">
        <v>-0.5</v>
      </c>
      <c r="C94" s="26" t="n">
        <v>-0.62</v>
      </c>
      <c r="D94" s="26" t="s">
        <v>89</v>
      </c>
      <c r="E94" s="27" t="n">
        <v>20.25</v>
      </c>
      <c r="F94" s="28" t="n">
        <v>41226</v>
      </c>
      <c r="G94" s="27" t="n">
        <v>-1.5</v>
      </c>
      <c r="H94" s="27" t="n">
        <v>2</v>
      </c>
      <c r="I94" s="26" t="n">
        <v>85</v>
      </c>
      <c r="J94" s="26" t="n">
        <v>50</v>
      </c>
      <c r="K94" s="26" t="n">
        <v>12</v>
      </c>
      <c r="L94" s="26" t="n">
        <v>617</v>
      </c>
      <c r="M94" s="26" t="n">
        <v>24.27</v>
      </c>
      <c r="N94" s="26" t="n">
        <v>11.8</v>
      </c>
      <c r="O94" s="26" t="n">
        <v>4.64</v>
      </c>
      <c r="P94" s="26" t="n">
        <v>3.08</v>
      </c>
      <c r="Q94" s="26" t="n">
        <v>41.46</v>
      </c>
      <c r="R94" s="26" t="n">
        <v>155</v>
      </c>
      <c r="S94" s="26" t="n">
        <v>43.77</v>
      </c>
      <c r="T94" s="26" t="n">
        <v>65</v>
      </c>
      <c r="AH94" s="25" t="str">
        <f aca="false">IF(ISNUMBER(U94),U94+0.5*V94,"")</f>
        <v/>
      </c>
      <c r="AI94" s="25" t="n">
        <f aca="false">IF(ISNUMBER(AH94),IF(ISNUMBER($C94),AH94-$C94,"MISSING"),"")</f>
        <v>0</v>
      </c>
      <c r="AJ94" s="25" t="n">
        <f aca="false">IF(AND(ISNUMBER(Z94),ISNUMBER($L94)),Z94-$L94,IF(ISNUMBER(Z94),"MISSING",""))</f>
        <v>0</v>
      </c>
      <c r="AK94" s="25" t="str">
        <f aca="false">IF(AND(ISNUMBER(SPH_PREOP),ISNUMBER(SE_LAST_)),SPH_PREOP+CYL_PREOP/2,"")</f>
        <v/>
      </c>
      <c r="AL94" s="25" t="e">
        <f aca="false">IF(ISNUMBER(SE_12),SE_12,IF(ISNUMBER(SE_6),SE_6,""))</f>
        <v>#REF!</v>
      </c>
      <c r="AM94" s="29" t="str">
        <f aca="false">IF(AND(ISNUMBER(SE_LAST_),ISNUMBER(REF_TARGET)),SE_LAST_-REF_TARGET,"")</f>
        <v/>
      </c>
      <c r="AN94" s="30" t="e">
        <f aca="false">IF(ISNUMBER(L94),IF(ISNUMBER(Z94),Z94-L94,IF(ISNUMBER(#REF!),#REF!-L94,"")),"")</f>
        <v>#REF!</v>
      </c>
      <c r="AO94" s="25" t="e">
        <f aca="false">IF(ISNUMBER(M94),IF(ISNUMBER(#REF!),#REF!-M94,IF(ISNUMBER(AB94),AB94-M94,"")),"")</f>
        <v>#REF!</v>
      </c>
      <c r="AP94" s="31" t="str">
        <f aca="false">IF(ISNUMBER(LAST_SE_ERROR),REF_TARGET,"")</f>
        <v/>
      </c>
      <c r="AQ94" s="31" t="e">
        <f aca="false">IF(AND(OR(ISNUMBER(X94),ISNUMBER(#REF!)),ISNUMBER(J94)),-LOG(20/J94)--LOG(20/IF(ISNUMBER(X94),X94,#REF!)),"")</f>
        <v>#REF!</v>
      </c>
      <c r="AR94" s="32" t="e">
        <f aca="false">IF(ISNUMBER(V94),V94,IF(ISNUMBER(#REF!),#REF!,""))</f>
        <v>#REF!</v>
      </c>
      <c r="AS94" s="32" t="n">
        <f aca="false">IF(AND(ISNUMBER(AR94),ISNUMBER(H94)),AR94-H94,"")</f>
        <v>0</v>
      </c>
      <c r="AT94" s="33" t="e">
        <f aca="false">IF(ISNUMBER(BCVA_12),BCVA_12,IF(ISNUMBER(BCVA_6),BCVA_6,""))</f>
        <v>#REF!</v>
      </c>
      <c r="AU94" s="33" t="n">
        <f aca="false">IF(ISNUMBER(AT94),PREOP_BCVA,"")</f>
        <v>0</v>
      </c>
      <c r="AV94" s="54" t="n">
        <v>8.22</v>
      </c>
      <c r="AW94" s="25" t="n">
        <v>7.95</v>
      </c>
      <c r="AX94" s="25" t="n">
        <v>168</v>
      </c>
      <c r="AY94" s="25" t="n">
        <v>-1.4</v>
      </c>
      <c r="AZ94" s="25" t="n">
        <v>0</v>
      </c>
      <c r="BA94" s="25" t="n">
        <v>0.48</v>
      </c>
      <c r="BB94" s="25" t="n">
        <v>2.51</v>
      </c>
      <c r="BC94" s="25" t="n">
        <v>3.13</v>
      </c>
      <c r="BD94" s="25" t="n">
        <v>624</v>
      </c>
      <c r="BE94" s="25" t="n">
        <v>626</v>
      </c>
      <c r="BF94" s="25" t="n">
        <v>655</v>
      </c>
      <c r="BG94" s="25" t="n">
        <v>613</v>
      </c>
      <c r="BH94" s="25" t="n">
        <v>626</v>
      </c>
      <c r="BI94" s="25" t="n">
        <v>662</v>
      </c>
      <c r="BJ94" s="25" t="n">
        <v>609</v>
      </c>
      <c r="BK94" s="25" t="n">
        <v>0.14</v>
      </c>
      <c r="BL94" s="25" t="n">
        <v>-3.37</v>
      </c>
      <c r="BM94" s="25" t="n">
        <v>8.11</v>
      </c>
      <c r="BN94" s="25" t="n">
        <v>7.99</v>
      </c>
      <c r="BO94" s="25" t="n">
        <v>7.91</v>
      </c>
      <c r="BP94" s="25" t="n">
        <v>8.1</v>
      </c>
      <c r="BQ94" s="25" t="n">
        <v>8.46</v>
      </c>
      <c r="BR94" s="25" t="n">
        <v>8.67</v>
      </c>
      <c r="BS94" s="25" t="n">
        <v>0</v>
      </c>
      <c r="BT94" s="25" t="n">
        <v>0.9</v>
      </c>
      <c r="BU94" s="25" t="n">
        <v>7.18</v>
      </c>
      <c r="BV94" s="25" t="n">
        <v>7.24</v>
      </c>
      <c r="BW94" s="25" t="n">
        <v>7.14</v>
      </c>
      <c r="BX94" s="25" t="n">
        <v>7.11</v>
      </c>
      <c r="BY94" s="25" t="n">
        <v>7.25</v>
      </c>
      <c r="BZ94" s="25" t="n">
        <v>7.53</v>
      </c>
      <c r="CA94" s="25" t="n">
        <v>0</v>
      </c>
      <c r="CB94" s="38" t="n">
        <v>0.9</v>
      </c>
      <c r="CC94" s="34" t="n">
        <v>41</v>
      </c>
      <c r="CD94" s="34" t="n">
        <v>42.5</v>
      </c>
      <c r="CE94" s="34" t="n">
        <v>41.8</v>
      </c>
      <c r="CF94" s="34" t="n">
        <v>163.3</v>
      </c>
      <c r="CG94" s="34" t="n">
        <v>1.5</v>
      </c>
      <c r="CH94" s="34" t="n">
        <v>-5.3</v>
      </c>
      <c r="CI94" s="34" t="n">
        <v>-5.5</v>
      </c>
      <c r="CJ94" s="34" t="n">
        <v>-5.4</v>
      </c>
      <c r="CK94" s="34" t="n">
        <v>14.4</v>
      </c>
      <c r="CL94" s="34" t="n">
        <v>0.2</v>
      </c>
      <c r="CM94" s="34" t="n">
        <v>4.6</v>
      </c>
      <c r="CN94" s="34" t="n">
        <v>13.1</v>
      </c>
      <c r="CO94" s="34" t="n">
        <v>26.6</v>
      </c>
      <c r="CP94" s="34" t="n">
        <v>59.6</v>
      </c>
      <c r="CQ94" s="35" t="n">
        <v>17</v>
      </c>
    </row>
    <row collapsed="false" customFormat="false" customHeight="true" hidden="false" ht="26.25" outlineLevel="0" r="95">
      <c r="A95" s="23" t="n">
        <v>41206</v>
      </c>
      <c r="B95" s="25" t="n">
        <v>-0.5</v>
      </c>
      <c r="C95" s="26" t="n">
        <v>-0.45</v>
      </c>
      <c r="D95" s="56" t="s">
        <v>89</v>
      </c>
      <c r="E95" s="57" t="n">
        <v>10</v>
      </c>
      <c r="F95" s="28" t="n">
        <v>41134</v>
      </c>
      <c r="G95" s="27" t="n">
        <v>-9.5</v>
      </c>
      <c r="H95" s="27" t="n">
        <v>0.75</v>
      </c>
      <c r="I95" s="26" t="n">
        <v>15</v>
      </c>
      <c r="J95" s="26" t="n">
        <v>80</v>
      </c>
      <c r="K95" s="26" t="n">
        <v>13</v>
      </c>
      <c r="L95" s="26" t="n">
        <v>741</v>
      </c>
      <c r="M95" s="26" t="n">
        <v>27.6</v>
      </c>
      <c r="N95" s="26" t="n">
        <v>11.8</v>
      </c>
      <c r="O95" s="26" t="n">
        <v>4.38</v>
      </c>
      <c r="P95" s="26" t="n">
        <v>4.14</v>
      </c>
      <c r="Q95" s="26" t="n">
        <v>42.99</v>
      </c>
      <c r="R95" s="26" t="n">
        <v>176</v>
      </c>
      <c r="S95" s="26" t="n">
        <v>43.44</v>
      </c>
      <c r="T95" s="26" t="n">
        <v>86</v>
      </c>
      <c r="AH95" s="25" t="str">
        <f aca="false">IF(ISNUMBER(U95),U95+0.5*V95,"")</f>
        <v/>
      </c>
      <c r="AI95" s="25" t="n">
        <f aca="false">IF(ISNUMBER(AH95),IF(ISNUMBER($C95),AH95-$C95,"MISSING"),"")</f>
        <v>0</v>
      </c>
      <c r="AJ95" s="25" t="n">
        <f aca="false">IF(AND(ISNUMBER(Z95),ISNUMBER($L95)),Z95-$L95,IF(ISNUMBER(Z95),"MISSING",""))</f>
        <v>0</v>
      </c>
      <c r="AK95" s="25" t="str">
        <f aca="false">IF(AND(ISNUMBER(SPH_PREOP),ISNUMBER(SE_LAST_)),SPH_PREOP+CYL_PREOP/2,"")</f>
        <v/>
      </c>
      <c r="AL95" s="25" t="e">
        <f aca="false">IF(ISNUMBER(SE_12),SE_12,IF(ISNUMBER(SE_6),SE_6,""))</f>
        <v>#REF!</v>
      </c>
      <c r="AM95" s="29" t="str">
        <f aca="false">IF(AND(ISNUMBER(SE_LAST_),ISNUMBER(REF_TARGET)),SE_LAST_-REF_TARGET,"")</f>
        <v/>
      </c>
      <c r="AN95" s="30" t="e">
        <f aca="false">IF(ISNUMBER(L95),IF(ISNUMBER(Z95),Z95-L95,IF(ISNUMBER(#REF!),#REF!-L95,"")),"")</f>
        <v>#REF!</v>
      </c>
      <c r="AO95" s="25" t="e">
        <f aca="false">IF(ISNUMBER(M95),IF(ISNUMBER(#REF!),#REF!-M95,IF(ISNUMBER(AB95),AB95-M95,"")),"")</f>
        <v>#REF!</v>
      </c>
      <c r="AP95" s="31" t="str">
        <f aca="false">IF(ISNUMBER(LAST_SE_ERROR),REF_TARGET,"")</f>
        <v/>
      </c>
      <c r="AQ95" s="31" t="e">
        <f aca="false">IF(AND(OR(ISNUMBER(X95),ISNUMBER(#REF!)),ISNUMBER(J95)),-LOG(20/J95)--LOG(20/IF(ISNUMBER(X95),X95,#REF!)),"")</f>
        <v>#REF!</v>
      </c>
      <c r="AR95" s="32" t="e">
        <f aca="false">IF(ISNUMBER(V95),V95,IF(ISNUMBER(#REF!),#REF!,""))</f>
        <v>#REF!</v>
      </c>
      <c r="AS95" s="32" t="n">
        <f aca="false">IF(AND(ISNUMBER(AR95),ISNUMBER(H95)),AR95-H95,"")</f>
        <v>0</v>
      </c>
      <c r="AT95" s="33" t="e">
        <f aca="false">IF(ISNUMBER(BCVA_12),BCVA_12,IF(ISNUMBER(BCVA_6),BCVA_6,""))</f>
        <v>#REF!</v>
      </c>
      <c r="AU95" s="33" t="n">
        <f aca="false">IF(ISNUMBER(AT95),PREOP_BCVA,"")</f>
        <v>0</v>
      </c>
    </row>
    <row collapsed="false" customFormat="false" customHeight="true" hidden="false" ht="26.25" outlineLevel="0" r="96">
      <c r="A96" s="23" t="n">
        <v>41150</v>
      </c>
      <c r="B96" s="25" t="n">
        <v>-0.5</v>
      </c>
      <c r="C96" s="26" t="n">
        <v>-0.56</v>
      </c>
      <c r="D96" s="26" t="s">
        <v>89</v>
      </c>
      <c r="E96" s="27" t="n">
        <v>23.75</v>
      </c>
      <c r="F96" s="28" t="n">
        <v>41130</v>
      </c>
      <c r="G96" s="27" t="n">
        <v>0</v>
      </c>
      <c r="H96" s="27" t="n">
        <v>0.75</v>
      </c>
      <c r="I96" s="26" t="n">
        <v>178</v>
      </c>
      <c r="J96" s="26" t="n">
        <v>60</v>
      </c>
      <c r="K96" s="26" t="n">
        <v>18</v>
      </c>
      <c r="L96" s="26" t="n">
        <v>569</v>
      </c>
      <c r="M96" s="26" t="n">
        <v>22.94</v>
      </c>
      <c r="N96" s="26" t="n">
        <v>11.7</v>
      </c>
      <c r="O96" s="26" t="n">
        <v>5.21</v>
      </c>
      <c r="P96" s="26" t="n">
        <v>2.75</v>
      </c>
      <c r="Q96" s="26" t="n">
        <v>45.06</v>
      </c>
      <c r="R96" s="26" t="n">
        <v>75</v>
      </c>
      <c r="S96" s="26" t="n">
        <v>45.18</v>
      </c>
      <c r="T96" s="26" t="n">
        <v>165</v>
      </c>
      <c r="AH96" s="25" t="str">
        <f aca="false">IF(ISNUMBER(U96),U96+0.5*V96,"")</f>
        <v/>
      </c>
      <c r="AI96" s="25" t="n">
        <f aca="false">IF(ISNUMBER(AH96),IF(ISNUMBER($C96),AH96-$C96,"MISSING"),"")</f>
        <v>0</v>
      </c>
      <c r="AJ96" s="25" t="n">
        <f aca="false">IF(AND(ISNUMBER(Z96),ISNUMBER($L96)),Z96-$L96,IF(ISNUMBER(Z96),"MISSING",""))</f>
        <v>0</v>
      </c>
      <c r="AK96" s="25" t="str">
        <f aca="false">IF(AND(ISNUMBER(SPH_PREOP),ISNUMBER(SE_LAST_)),SPH_PREOP+CYL_PREOP/2,"")</f>
        <v/>
      </c>
      <c r="AL96" s="25" t="e">
        <f aca="false">IF(ISNUMBER(SE_12),SE_12,IF(ISNUMBER(SE_6),SE_6,""))</f>
        <v>#REF!</v>
      </c>
      <c r="AM96" s="29" t="str">
        <f aca="false">IF(AND(ISNUMBER(SE_LAST_),ISNUMBER(REF_TARGET)),SE_LAST_-REF_TARGET,"")</f>
        <v/>
      </c>
      <c r="AN96" s="30" t="e">
        <f aca="false">IF(ISNUMBER(L96),IF(ISNUMBER(Z96),Z96-L96,IF(ISNUMBER(#REF!),#REF!-L96,"")),"")</f>
        <v>#REF!</v>
      </c>
      <c r="AO96" s="25" t="e">
        <f aca="false">IF(ISNUMBER(M96),IF(ISNUMBER(#REF!),#REF!-M96,IF(ISNUMBER(AB96),AB96-M96,"")),"")</f>
        <v>#REF!</v>
      </c>
      <c r="AP96" s="31" t="str">
        <f aca="false">IF(ISNUMBER(LAST_SE_ERROR),REF_TARGET,"")</f>
        <v/>
      </c>
      <c r="AQ96" s="31" t="e">
        <f aca="false">IF(AND(OR(ISNUMBER(X96),ISNUMBER(#REF!)),ISNUMBER(J96)),-LOG(20/J96)--LOG(20/IF(ISNUMBER(X96),X96,#REF!)),"")</f>
        <v>#REF!</v>
      </c>
      <c r="AR96" s="32" t="e">
        <f aca="false">IF(ISNUMBER(V96),V96,IF(ISNUMBER(#REF!),#REF!,""))</f>
        <v>#REF!</v>
      </c>
      <c r="AS96" s="32" t="n">
        <f aca="false">IF(AND(ISNUMBER(AR96),ISNUMBER(H96)),AR96-H96,"")</f>
        <v>0</v>
      </c>
      <c r="AT96" s="33" t="e">
        <f aca="false">IF(ISNUMBER(BCVA_12),BCVA_12,IF(ISNUMBER(BCVA_6),BCVA_6,""))</f>
        <v>#REF!</v>
      </c>
      <c r="AU96" s="33" t="n">
        <f aca="false">IF(ISNUMBER(AT96),PREOP_BCVA,"")</f>
        <v>0</v>
      </c>
    </row>
    <row collapsed="false" customFormat="false" customHeight="true" hidden="false" ht="26.25" outlineLevel="0" r="97">
      <c r="A97" s="23" t="n">
        <v>41367</v>
      </c>
      <c r="B97" s="24" t="n">
        <v>-2.09</v>
      </c>
      <c r="C97" s="24" t="n">
        <v>-1.5</v>
      </c>
      <c r="D97" s="26" t="s">
        <v>89</v>
      </c>
      <c r="E97" s="27" t="n">
        <v>19.5</v>
      </c>
      <c r="F97" s="28" t="n">
        <v>41365</v>
      </c>
      <c r="G97" s="27" t="n">
        <v>-4.75</v>
      </c>
      <c r="H97" s="27" t="n">
        <v>1.75</v>
      </c>
      <c r="I97" s="26" t="n">
        <v>10</v>
      </c>
      <c r="J97" s="26" t="n">
        <v>30</v>
      </c>
      <c r="K97" s="26" t="n">
        <v>14</v>
      </c>
      <c r="L97" s="26" t="n">
        <v>557</v>
      </c>
      <c r="M97" s="26" t="n">
        <v>25.1</v>
      </c>
      <c r="N97" s="26" t="n">
        <v>12.8</v>
      </c>
      <c r="O97" s="26" t="n">
        <v>4.92</v>
      </c>
      <c r="P97" s="26" t="n">
        <v>2.71</v>
      </c>
      <c r="Q97" s="26" t="n">
        <v>41.93</v>
      </c>
      <c r="R97" s="26" t="n">
        <v>87</v>
      </c>
      <c r="S97" s="26" t="n">
        <v>43.05</v>
      </c>
      <c r="T97" s="26" t="n">
        <v>177</v>
      </c>
      <c r="AH97" s="25" t="str">
        <f aca="false">IF(ISNUMBER(U97),U97+0.5*V97,"")</f>
        <v/>
      </c>
      <c r="AI97" s="25" t="n">
        <f aca="false">IF(ISNUMBER(AH97),IF(ISNUMBER($C97),AH97-$C97,"MISSING"),"")</f>
        <v>0</v>
      </c>
      <c r="AJ97" s="25" t="n">
        <f aca="false">IF(AND(ISNUMBER(Z97),ISNUMBER($L97)),Z97-$L97,IF(ISNUMBER(Z97),"MISSING",""))</f>
        <v>0</v>
      </c>
      <c r="AK97" s="25" t="str">
        <f aca="false">IF(AND(ISNUMBER(SPH_PREOP),ISNUMBER(SE_LAST_)),SPH_PREOP+CYL_PREOP/2,"")</f>
        <v/>
      </c>
      <c r="AL97" s="25" t="e">
        <f aca="false">IF(ISNUMBER(SE_12),SE_12,IF(ISNUMBER(SE_6),SE_6,""))</f>
        <v>#REF!</v>
      </c>
      <c r="AM97" s="29" t="str">
        <f aca="false">IF(AND(ISNUMBER(SE_LAST_),ISNUMBER(REF_TARGET)),SE_LAST_-REF_TARGET,"")</f>
        <v/>
      </c>
      <c r="AN97" s="30" t="e">
        <f aca="false">IF(ISNUMBER(L97),IF(ISNUMBER(Z97),Z97-L97,IF(ISNUMBER(#REF!),#REF!-L97,"")),"")</f>
        <v>#REF!</v>
      </c>
      <c r="AO97" s="25" t="e">
        <f aca="false">IF(ISNUMBER(M97),IF(ISNUMBER(#REF!),#REF!-M97,IF(ISNUMBER(AB97),AB97-M97,"")),"")</f>
        <v>#REF!</v>
      </c>
      <c r="AP97" s="31" t="str">
        <f aca="false">IF(ISNUMBER(LAST_SE_ERROR),REF_TARGET,"")</f>
        <v/>
      </c>
      <c r="AQ97" s="31" t="e">
        <f aca="false">IF(AND(OR(ISNUMBER(X97),ISNUMBER(#REF!)),ISNUMBER(J97)),-LOG(20/J97)--LOG(20/IF(ISNUMBER(X97),X97,#REF!)),"")</f>
        <v>#REF!</v>
      </c>
      <c r="AR97" s="32" t="e">
        <f aca="false">IF(ISNUMBER(V97),V97,IF(ISNUMBER(#REF!),#REF!,""))</f>
        <v>#REF!</v>
      </c>
      <c r="AS97" s="32" t="n">
        <f aca="false">IF(AND(ISNUMBER(AR97),ISNUMBER(H97)),AR97-H97,"")</f>
        <v>0</v>
      </c>
      <c r="AT97" s="33" t="e">
        <f aca="false">IF(ISNUMBER(BCVA_12),BCVA_12,IF(ISNUMBER(BCVA_6),BCVA_6,""))</f>
        <v>#REF!</v>
      </c>
      <c r="AU97" s="33" t="n">
        <f aca="false">IF(ISNUMBER(AT97),PREOP_BCVA,"")</f>
        <v>0</v>
      </c>
    </row>
    <row collapsed="false" customFormat="false" customHeight="true" hidden="false" ht="26.25" outlineLevel="0" r="98">
      <c r="A98" s="23" t="n">
        <v>41220</v>
      </c>
      <c r="B98" s="24" t="n">
        <v>-0.75</v>
      </c>
      <c r="C98" s="24" t="n">
        <v>-0.84</v>
      </c>
      <c r="D98" s="24" t="s">
        <v>89</v>
      </c>
      <c r="E98" s="27" t="n">
        <v>16.25</v>
      </c>
      <c r="F98" s="28" t="n">
        <v>41183</v>
      </c>
      <c r="G98" s="27" t="n">
        <v>-4.5</v>
      </c>
      <c r="H98" s="27" t="n">
        <v>0.5</v>
      </c>
      <c r="I98" s="26" t="n">
        <v>150</v>
      </c>
      <c r="J98" s="26" t="n">
        <v>40</v>
      </c>
      <c r="K98" s="26" t="n">
        <v>18</v>
      </c>
      <c r="L98" s="26" t="n">
        <v>564</v>
      </c>
      <c r="M98" s="26" t="n">
        <v>2.64</v>
      </c>
      <c r="N98" s="26" t="n">
        <v>11.9</v>
      </c>
      <c r="O98" s="26" t="n">
        <v>5.18</v>
      </c>
      <c r="P98" s="26" t="n">
        <v>3.7</v>
      </c>
      <c r="Q98" s="26" t="n">
        <v>47.07</v>
      </c>
      <c r="R98" s="26" t="n">
        <v>57</v>
      </c>
      <c r="S98" s="26" t="n">
        <v>47.8</v>
      </c>
      <c r="T98" s="26" t="n">
        <v>147</v>
      </c>
      <c r="AH98" s="25" t="str">
        <f aca="false">IF(ISNUMBER(U98),U98+0.5*V98,"")</f>
        <v/>
      </c>
      <c r="AI98" s="25" t="n">
        <f aca="false">IF(ISNUMBER(AH98),IF(ISNUMBER($C98),AH98-$C98,"MISSING"),"")</f>
        <v>0</v>
      </c>
      <c r="AJ98" s="25" t="n">
        <f aca="false">IF(AND(ISNUMBER(Z98),ISNUMBER($L98)),Z98-$L98,IF(ISNUMBER(Z98),"MISSING",""))</f>
        <v>0</v>
      </c>
      <c r="AK98" s="25" t="str">
        <f aca="false">IF(AND(ISNUMBER(SPH_PREOP),ISNUMBER(SE_LAST_)),SPH_PREOP+CYL_PREOP/2,"")</f>
        <v/>
      </c>
      <c r="AL98" s="25" t="e">
        <f aca="false">IF(ISNUMBER(SE_12),SE_12,IF(ISNUMBER(SE_6),SE_6,""))</f>
        <v>#REF!</v>
      </c>
      <c r="AM98" s="29" t="str">
        <f aca="false">IF(AND(ISNUMBER(SE_LAST_),ISNUMBER(REF_TARGET)),SE_LAST_-REF_TARGET,"")</f>
        <v/>
      </c>
      <c r="AN98" s="30" t="e">
        <f aca="false">IF(ISNUMBER(L98),IF(ISNUMBER(Z98),Z98-L98,IF(ISNUMBER(#REF!),#REF!-L98,"")),"")</f>
        <v>#REF!</v>
      </c>
      <c r="AO98" s="25" t="e">
        <f aca="false">IF(ISNUMBER(M98),IF(ISNUMBER(#REF!),#REF!-M98,IF(ISNUMBER(AB98),AB98-M98,"")),"")</f>
        <v>#REF!</v>
      </c>
      <c r="AP98" s="31" t="str">
        <f aca="false">IF(ISNUMBER(LAST_SE_ERROR),REF_TARGET,"")</f>
        <v/>
      </c>
      <c r="AQ98" s="31" t="e">
        <f aca="false">IF(AND(OR(ISNUMBER(X98),ISNUMBER(#REF!)),ISNUMBER(J98)),-LOG(20/J98)--LOG(20/IF(ISNUMBER(X98),X98,#REF!)),"")</f>
        <v>#REF!</v>
      </c>
      <c r="AR98" s="32" t="e">
        <f aca="false">IF(ISNUMBER(V98),V98,IF(ISNUMBER(#REF!),#REF!,""))</f>
        <v>#REF!</v>
      </c>
      <c r="AS98" s="32" t="n">
        <f aca="false">IF(AND(ISNUMBER(AR98),ISNUMBER(H98)),AR98-H98,"")</f>
        <v>0</v>
      </c>
      <c r="AT98" s="33" t="e">
        <f aca="false">IF(ISNUMBER(BCVA_12),BCVA_12,IF(ISNUMBER(BCVA_6),BCVA_6,""))</f>
        <v>#REF!</v>
      </c>
      <c r="AU98" s="33" t="n">
        <f aca="false">IF(ISNUMBER(AT98),PREOP_BCVA,"")</f>
        <v>0</v>
      </c>
      <c r="AV98" s="0" t="n">
        <v>7.23</v>
      </c>
      <c r="AW98" s="25" t="n">
        <v>7.26</v>
      </c>
      <c r="AX98" s="25" t="n">
        <v>77.6</v>
      </c>
      <c r="AY98" s="25" t="n">
        <v>0.2</v>
      </c>
      <c r="AZ98" s="25" t="n">
        <v>-0.3</v>
      </c>
      <c r="BA98" s="25" t="n">
        <v>0.4</v>
      </c>
      <c r="BB98" s="25" t="n">
        <v>3.09</v>
      </c>
      <c r="BC98" s="25" t="n">
        <v>3.65</v>
      </c>
      <c r="BD98" s="25" t="n">
        <v>559</v>
      </c>
      <c r="BE98" s="25" t="n">
        <v>560</v>
      </c>
      <c r="BF98" s="25" t="n">
        <v>567</v>
      </c>
      <c r="BG98" s="25" t="n">
        <v>574</v>
      </c>
      <c r="BH98" s="25" t="n">
        <v>572</v>
      </c>
      <c r="BI98" s="25" t="n">
        <v>579</v>
      </c>
      <c r="BJ98" s="25" t="n">
        <v>532</v>
      </c>
      <c r="BK98" s="25" t="n">
        <v>0.81</v>
      </c>
      <c r="BL98" s="25" t="n">
        <v>1.49</v>
      </c>
      <c r="BM98" s="25" t="n">
        <v>7.28</v>
      </c>
      <c r="BN98" s="25" t="n">
        <v>7.19</v>
      </c>
      <c r="BO98" s="25" t="n">
        <v>7.17</v>
      </c>
      <c r="BP98" s="25" t="n">
        <v>7.3</v>
      </c>
      <c r="BQ98" s="25" t="n">
        <v>7.65</v>
      </c>
      <c r="BR98" s="25" t="n">
        <v>7.87</v>
      </c>
      <c r="BS98" s="25" t="n">
        <v>0</v>
      </c>
      <c r="BT98" s="25" t="n">
        <v>0.4</v>
      </c>
      <c r="BU98" s="25" t="n">
        <v>7</v>
      </c>
      <c r="BV98" s="25" t="n">
        <v>6.52</v>
      </c>
      <c r="BW98" s="25" t="n">
        <v>6.37</v>
      </c>
      <c r="BX98" s="25" t="n">
        <v>6.56</v>
      </c>
      <c r="BY98" s="25" t="n">
        <v>6.78</v>
      </c>
      <c r="BZ98" s="25" t="n">
        <v>6.91</v>
      </c>
      <c r="CA98" s="25" t="n">
        <v>0</v>
      </c>
      <c r="CB98" s="38" t="n">
        <v>0.4</v>
      </c>
      <c r="CC98" s="34" t="n">
        <v>46.5</v>
      </c>
      <c r="CD98" s="34" t="n">
        <v>46.7</v>
      </c>
      <c r="CE98" s="34" t="n">
        <v>46.6</v>
      </c>
      <c r="CF98" s="34" t="n">
        <v>77.6</v>
      </c>
      <c r="CG98" s="34" t="n">
        <v>0.2</v>
      </c>
      <c r="CH98" s="34" t="n">
        <v>-5.7</v>
      </c>
      <c r="CI98" s="34" t="n">
        <v>-6</v>
      </c>
      <c r="CJ98" s="34" t="n">
        <v>-5.9</v>
      </c>
      <c r="CK98" s="34" t="n">
        <v>59.5</v>
      </c>
      <c r="CL98" s="34" t="n">
        <v>0.4</v>
      </c>
      <c r="CM98" s="34" t="n">
        <v>4</v>
      </c>
      <c r="CN98" s="34" t="n">
        <v>11.2</v>
      </c>
      <c r="CO98" s="34" t="n">
        <v>23.3</v>
      </c>
      <c r="CP98" s="34" t="n">
        <v>54.2</v>
      </c>
      <c r="CQ98" s="35" t="n">
        <v>11</v>
      </c>
    </row>
    <row collapsed="false" customFormat="false" customHeight="true" hidden="false" ht="26.25" outlineLevel="0" r="99">
      <c r="A99" s="36" t="n">
        <v>41449</v>
      </c>
      <c r="B99" s="24" t="n">
        <v>-0.5</v>
      </c>
      <c r="C99" s="24" t="n">
        <v>-0.54</v>
      </c>
      <c r="D99" s="24" t="s">
        <v>89</v>
      </c>
      <c r="E99" s="27" t="n">
        <v>20.5</v>
      </c>
      <c r="F99" s="37" t="n">
        <v>41439</v>
      </c>
      <c r="G99" s="27" t="n">
        <v>0</v>
      </c>
      <c r="H99" s="27" t="n">
        <v>0</v>
      </c>
      <c r="I99" s="26" t="n">
        <v>0</v>
      </c>
      <c r="J99" s="26" t="n">
        <v>60</v>
      </c>
      <c r="K99" s="26" t="n">
        <v>17</v>
      </c>
      <c r="L99" s="26" t="n">
        <v>506</v>
      </c>
      <c r="M99" s="26" t="n">
        <v>24.38</v>
      </c>
      <c r="N99" s="26" t="n">
        <v>11.7</v>
      </c>
      <c r="O99" s="26" t="n">
        <v>4.67</v>
      </c>
      <c r="P99" s="26" t="n">
        <v>2.72</v>
      </c>
      <c r="Q99" s="26" t="n">
        <v>41.46</v>
      </c>
      <c r="R99" s="26" t="n">
        <v>150</v>
      </c>
      <c r="S99" s="26" t="n">
        <v>42.4</v>
      </c>
      <c r="T99" s="26" t="n">
        <v>60</v>
      </c>
      <c r="AI99" s="25" t="n">
        <f aca="false">IF(ISNUMBER(AH99),IF(ISNUMBER($C99),AH99-$C99,"MISSING"),"")</f>
        <v>0</v>
      </c>
      <c r="AJ99" s="25" t="n">
        <f aca="false">IF(AND(ISNUMBER(Z99),ISNUMBER($L99)),Z99-$L99,IF(ISNUMBER(Z99),"MISSING",""))</f>
        <v>0</v>
      </c>
      <c r="AK99" s="25" t="str">
        <f aca="false">IF(AND(ISNUMBER(SPH_PREOP),ISNUMBER(SE_LAST_)),SPH_PREOP+CYL_PREOP/2,"")</f>
        <v/>
      </c>
      <c r="AL99" s="25" t="e">
        <f aca="false">IF(ISNUMBER(SE_12),SE_12,IF(ISNUMBER(SE_6),SE_6,""))</f>
        <v>#REF!</v>
      </c>
      <c r="AM99" s="29" t="str">
        <f aca="false">IF(AND(ISNUMBER(SE_LAST_),ISNUMBER(REF_TARGET)),SE_LAST_-REF_TARGET,"")</f>
        <v/>
      </c>
      <c r="AN99" s="30" t="e">
        <f aca="false">IF(ISNUMBER(L99),IF(ISNUMBER(Z99),Z99-L99,IF(ISNUMBER(#REF!),#REF!-L99,"")),"")</f>
        <v>#REF!</v>
      </c>
      <c r="AO99" s="25" t="e">
        <f aca="false">IF(ISNUMBER(M99),IF(ISNUMBER(#REF!),#REF!-M99,IF(ISNUMBER(AB99),AB99-M99,"")),"")</f>
        <v>#REF!</v>
      </c>
      <c r="AP99" s="31" t="str">
        <f aca="false">IF(ISNUMBER(LAST_SE_ERROR),REF_TARGET,"")</f>
        <v/>
      </c>
      <c r="AQ99" s="31" t="e">
        <f aca="false">IF(AND(OR(ISNUMBER(X99),ISNUMBER(#REF!)),ISNUMBER(J99)),-LOG(20/J99)--LOG(20/IF(ISNUMBER(X99),X99,#REF!)),"")</f>
        <v>#REF!</v>
      </c>
      <c r="AR99" s="32" t="e">
        <f aca="false">IF(ISNUMBER(V99),V99,IF(ISNUMBER(#REF!),#REF!,""))</f>
        <v>#REF!</v>
      </c>
      <c r="AS99" s="32" t="n">
        <f aca="false">IF(AND(ISNUMBER(AR99),ISNUMBER(H99)),AR99-H99,"")</f>
        <v>0</v>
      </c>
      <c r="AT99" s="33" t="e">
        <f aca="false">IF(ISNUMBER(BCVA_12),BCVA_12,IF(ISNUMBER(BCVA_6),BCVA_6,""))</f>
        <v>#REF!</v>
      </c>
      <c r="AU99" s="33" t="n">
        <f aca="false">IF(ISNUMBER(AT99),PREOP_BCVA,"")</f>
        <v>0</v>
      </c>
      <c r="AV99" s="0" t="n">
        <v>544</v>
      </c>
      <c r="AW99" s="25" t="n">
        <v>-0.33</v>
      </c>
      <c r="AX99" s="25" t="n">
        <v>-0.79</v>
      </c>
      <c r="AY99" s="25" t="n">
        <v>8.31</v>
      </c>
      <c r="AZ99" s="25" t="n">
        <v>8.16</v>
      </c>
      <c r="BA99" s="25" t="n">
        <v>8.11</v>
      </c>
      <c r="BB99" s="25" t="n">
        <v>8.26</v>
      </c>
      <c r="BC99" s="25" t="n">
        <v>8.57</v>
      </c>
      <c r="BD99" s="25" t="n">
        <v>8.74</v>
      </c>
      <c r="BE99" s="25" t="n">
        <v>0</v>
      </c>
      <c r="BF99" s="25" t="n">
        <v>1</v>
      </c>
      <c r="BG99" s="25" t="n">
        <v>7.08</v>
      </c>
      <c r="BH99" s="25" t="n">
        <v>7.04</v>
      </c>
      <c r="BI99" s="25" t="n">
        <v>7.03</v>
      </c>
      <c r="BJ99" s="25" t="n">
        <v>7.19</v>
      </c>
      <c r="BK99" s="25" t="n">
        <v>7.57</v>
      </c>
      <c r="BL99" s="25" t="n">
        <v>0</v>
      </c>
      <c r="BM99" s="25" t="n">
        <v>0</v>
      </c>
      <c r="BN99" s="25" t="n">
        <v>1</v>
      </c>
    </row>
    <row collapsed="false" customFormat="false" customHeight="true" hidden="false" ht="26.25" outlineLevel="0" r="100">
      <c r="A100" s="23" t="n">
        <v>41204</v>
      </c>
      <c r="B100" s="24" t="n">
        <v>-0.5</v>
      </c>
      <c r="C100" s="26" t="n">
        <v>-0.48</v>
      </c>
      <c r="D100" s="24" t="s">
        <v>89</v>
      </c>
      <c r="E100" s="27" t="n">
        <v>15</v>
      </c>
      <c r="F100" s="28" t="n">
        <v>41159</v>
      </c>
      <c r="G100" s="57" t="n">
        <v>-3.5</v>
      </c>
      <c r="H100" s="57" t="n">
        <v>0.5</v>
      </c>
      <c r="I100" s="61" t="n">
        <v>122</v>
      </c>
      <c r="J100" s="61" t="n">
        <v>25</v>
      </c>
      <c r="K100" s="61" t="n">
        <v>11</v>
      </c>
      <c r="L100" s="61" t="n">
        <v>606</v>
      </c>
      <c r="M100" s="26" t="n">
        <v>24.02</v>
      </c>
      <c r="N100" s="26" t="n">
        <v>11.5</v>
      </c>
      <c r="O100" s="26" t="n">
        <v>4.13</v>
      </c>
      <c r="P100" s="26" t="n">
        <v>3.9</v>
      </c>
      <c r="Q100" s="26" t="n">
        <v>46.87</v>
      </c>
      <c r="R100" s="26" t="n">
        <v>1</v>
      </c>
      <c r="S100" s="26" t="n">
        <v>47.67</v>
      </c>
      <c r="T100" s="26" t="n">
        <v>91</v>
      </c>
      <c r="AH100" s="25" t="n">
        <f aca="false">IF(ISNUMBER(U100),U100+0.5*V100,"")</f>
        <v>0</v>
      </c>
      <c r="AI100" s="25" t="n">
        <f aca="false">IF(ISNUMBER(AH100),IF(ISNUMBER($C100),AH100-$C100,"MISSING"),"")</f>
        <v>0</v>
      </c>
      <c r="AJ100" s="25" t="n">
        <f aca="false">IF(AND(ISNUMBER(Z100),ISNUMBER($L100)),Z100-$L100,IF(ISNUMBER(Z100),"MISSING",""))</f>
        <v>0</v>
      </c>
      <c r="AK100" s="25" t="str">
        <f aca="false">IF(AND(ISNUMBER(SPH_PREOP),ISNUMBER(SE_LAST_)),SPH_PREOP+CYL_PREOP/2,"")</f>
        <v/>
      </c>
      <c r="AL100" s="25" t="e">
        <f aca="false">IF(ISNUMBER(SE_12),SE_12,IF(ISNUMBER(SE_6),SE_6,""))</f>
        <v>#REF!</v>
      </c>
      <c r="AM100" s="29" t="str">
        <f aca="false">IF(AND(ISNUMBER(SE_LAST_),ISNUMBER(REF_TARGET)),SE_LAST_-REF_TARGET,"")</f>
        <v/>
      </c>
      <c r="AN100" s="30" t="e">
        <f aca="false">IF(ISNUMBER(L100),IF(ISNUMBER(Z100),Z100-L100,IF(ISNUMBER(#REF!),#REF!-L100,"")),"")</f>
        <v>#REF!</v>
      </c>
      <c r="AO100" s="25" t="e">
        <f aca="false">IF(ISNUMBER(M100),IF(ISNUMBER(#REF!),#REF!-M100,IF(ISNUMBER(AB100),AB100-M100,"")),"")</f>
        <v>#REF!</v>
      </c>
      <c r="AP100" s="31" t="str">
        <f aca="false">IF(ISNUMBER(LAST_SE_ERROR),REF_TARGET,"")</f>
        <v/>
      </c>
      <c r="AQ100" s="31" t="e">
        <f aca="false">IF(AND(OR(ISNUMBER(X100),ISNUMBER(#REF!)),ISNUMBER(J100)),-LOG(20/J100)--LOG(20/IF(ISNUMBER(X100),X100,#REF!)),"")</f>
        <v>#REF!</v>
      </c>
      <c r="AR100" s="32" t="e">
        <f aca="false">IF(ISNUMBER(V100),V100,IF(ISNUMBER(#REF!),#REF!,""))</f>
        <v>#REF!</v>
      </c>
      <c r="AS100" s="32" t="n">
        <f aca="false">IF(AND(ISNUMBER(AR100),ISNUMBER(H100)),AR100-H100,"")</f>
        <v>0</v>
      </c>
      <c r="AT100" s="33" t="e">
        <f aca="false">IF(ISNUMBER(BCVA_12),BCVA_12,IF(ISNUMBER(BCVA_6),BCVA_6,""))</f>
        <v>#REF!</v>
      </c>
      <c r="AU100" s="33" t="n">
        <f aca="false">IF(ISNUMBER(AT100),PREOP_BCVA,"")</f>
        <v>0</v>
      </c>
    </row>
    <row collapsed="false" customFormat="false" customHeight="true" hidden="false" ht="26.25" outlineLevel="0" r="101">
      <c r="A101" s="23" t="n">
        <v>41185</v>
      </c>
      <c r="B101" s="24" t="n">
        <v>-0.5</v>
      </c>
      <c r="C101" s="24" t="n">
        <v>-0.46</v>
      </c>
      <c r="D101" s="24" t="s">
        <v>89</v>
      </c>
      <c r="E101" s="27" t="n">
        <v>15</v>
      </c>
      <c r="F101" s="28" t="n">
        <v>41159</v>
      </c>
      <c r="G101" s="27" t="n">
        <v>-4.25</v>
      </c>
      <c r="H101" s="27" t="n">
        <v>0.75</v>
      </c>
      <c r="I101" s="26" t="n">
        <v>88</v>
      </c>
      <c r="J101" s="26" t="n">
        <v>25</v>
      </c>
      <c r="K101" s="26" t="n">
        <v>11</v>
      </c>
      <c r="L101" s="26" t="n">
        <v>600</v>
      </c>
      <c r="M101" s="26" t="n">
        <v>24.38</v>
      </c>
      <c r="N101" s="26" t="n">
        <v>11.6</v>
      </c>
      <c r="O101" s="26" t="n">
        <v>4.15</v>
      </c>
      <c r="P101" s="26" t="n">
        <v>3.95</v>
      </c>
      <c r="Q101" s="26" t="n">
        <v>74.74</v>
      </c>
      <c r="R101" s="26" t="n">
        <v>26</v>
      </c>
      <c r="S101" s="26" t="n">
        <v>48.21</v>
      </c>
      <c r="T101" s="26" t="n">
        <v>116</v>
      </c>
      <c r="AH101" s="25" t="n">
        <f aca="false">IF(ISNUMBER(U101),U101+0.5*V101,"")</f>
        <v>0</v>
      </c>
      <c r="AI101" s="25" t="n">
        <f aca="false">IF(ISNUMBER(AH101),IF(ISNUMBER($C101),AH101-$C101,"MISSING"),"")</f>
        <v>0</v>
      </c>
      <c r="AJ101" s="25" t="n">
        <f aca="false">IF(AND(ISNUMBER(Z101),ISNUMBER($L101)),Z101-$L101,IF(ISNUMBER(Z101),"MISSING",""))</f>
        <v>0</v>
      </c>
      <c r="AK101" s="25" t="str">
        <f aca="false">IF(AND(ISNUMBER(SPH_PREOP),ISNUMBER(SE_LAST_)),SPH_PREOP+CYL_PREOP/2,"")</f>
        <v/>
      </c>
      <c r="AL101" s="25" t="e">
        <f aca="false">IF(ISNUMBER(SE_12),SE_12,IF(ISNUMBER(SE_6),SE_6,""))</f>
        <v>#REF!</v>
      </c>
      <c r="AM101" s="29" t="str">
        <f aca="false">IF(AND(ISNUMBER(SE_LAST_),ISNUMBER(REF_TARGET)),SE_LAST_-REF_TARGET,"")</f>
        <v/>
      </c>
      <c r="AN101" s="30" t="e">
        <f aca="false">IF(ISNUMBER(L101),IF(ISNUMBER(Z101),Z101-L101,IF(ISNUMBER(#REF!),#REF!-L101,"")),"")</f>
        <v>#REF!</v>
      </c>
      <c r="AO101" s="25" t="e">
        <f aca="false">IF(ISNUMBER(M101),IF(ISNUMBER(#REF!),#REF!-M101,IF(ISNUMBER(AB101),AB101-M101,"")),"")</f>
        <v>#REF!</v>
      </c>
      <c r="AP101" s="31" t="str">
        <f aca="false">IF(ISNUMBER(LAST_SE_ERROR),REF_TARGET,"")</f>
        <v/>
      </c>
      <c r="AQ101" s="31" t="e">
        <f aca="false">IF(AND(OR(ISNUMBER(X101),ISNUMBER(#REF!)),ISNUMBER(J101)),-LOG(20/J101)--LOG(20/IF(ISNUMBER(X101),X101,#REF!)),"")</f>
        <v>#REF!</v>
      </c>
      <c r="AR101" s="32" t="e">
        <f aca="false">IF(ISNUMBER(V101),V101,IF(ISNUMBER(#REF!),#REF!,""))</f>
        <v>#REF!</v>
      </c>
      <c r="AS101" s="32" t="n">
        <f aca="false">IF(AND(ISNUMBER(AR101),ISNUMBER(H101)),AR101-H101,"")</f>
        <v>0</v>
      </c>
      <c r="AT101" s="33" t="e">
        <f aca="false">IF(ISNUMBER(BCVA_12),BCVA_12,IF(ISNUMBER(BCVA_6),BCVA_6,""))</f>
        <v>#REF!</v>
      </c>
      <c r="AU101" s="33" t="n">
        <f aca="false">IF(ISNUMBER(AT101),PREOP_BCVA,"")</f>
        <v>0</v>
      </c>
    </row>
    <row collapsed="false" customFormat="false" customHeight="true" hidden="false" ht="26.25" outlineLevel="0" r="102">
      <c r="A102" s="23" t="n">
        <v>41232</v>
      </c>
      <c r="B102" s="25" t="n">
        <v>-0.5</v>
      </c>
      <c r="C102" s="25" t="n">
        <v>-0.53</v>
      </c>
      <c r="D102" s="25" t="s">
        <v>89</v>
      </c>
      <c r="E102" s="27" t="n">
        <v>11.5</v>
      </c>
      <c r="F102" s="28" t="n">
        <v>41204</v>
      </c>
      <c r="G102" s="27" t="n">
        <v>-6.25</v>
      </c>
      <c r="H102" s="27" t="n">
        <v>0.75</v>
      </c>
      <c r="I102" s="25" t="n">
        <v>90</v>
      </c>
      <c r="J102" s="25" t="n">
        <v>25</v>
      </c>
      <c r="K102" s="25" t="n">
        <v>20</v>
      </c>
      <c r="L102" s="25" t="n">
        <v>516</v>
      </c>
      <c r="M102" s="25" t="n">
        <v>26.03</v>
      </c>
      <c r="N102" s="25" t="n">
        <v>12</v>
      </c>
      <c r="O102" s="25" t="n">
        <v>4.9</v>
      </c>
      <c r="P102" s="25" t="n">
        <v>3.42</v>
      </c>
      <c r="Q102" s="25" t="n">
        <v>44.41</v>
      </c>
      <c r="R102" s="25" t="n">
        <v>170</v>
      </c>
      <c r="S102" s="25" t="n">
        <v>45.55</v>
      </c>
      <c r="T102" s="25" t="n">
        <v>80</v>
      </c>
      <c r="AH102" s="25" t="n">
        <f aca="false">IF(ISNUMBER(U102),U102+0.5*V102,"")</f>
        <v>0</v>
      </c>
      <c r="AI102" s="25" t="n">
        <f aca="false">IF(ISNUMBER(AH102),IF(ISNUMBER($C102),AH102-$C102,"MISSING"),"")</f>
        <v>0</v>
      </c>
      <c r="AJ102" s="25" t="n">
        <f aca="false">IF(AND(ISNUMBER(Z102),ISNUMBER($L102)),Z102-$L102,IF(ISNUMBER(Z102),"MISSING",""))</f>
        <v>0</v>
      </c>
      <c r="AK102" s="25" t="str">
        <f aca="false">IF(AND(ISNUMBER(SPH_PREOP),ISNUMBER(SE_LAST_)),SPH_PREOP+CYL_PREOP/2,"")</f>
        <v/>
      </c>
      <c r="AL102" s="25" t="e">
        <f aca="false">IF(ISNUMBER(SE_12),SE_12,IF(ISNUMBER(SE_6),SE_6,""))</f>
        <v>#REF!</v>
      </c>
      <c r="AM102" s="29" t="str">
        <f aca="false">IF(AND(ISNUMBER(SE_LAST_),ISNUMBER(REF_TARGET)),SE_LAST_-REF_TARGET,"")</f>
        <v/>
      </c>
      <c r="AN102" s="30" t="e">
        <f aca="false">IF(ISNUMBER(L102),IF(ISNUMBER(Z102),Z102-L102,IF(ISNUMBER(#REF!),#REF!-L102,"")),"")</f>
        <v>#REF!</v>
      </c>
      <c r="AO102" s="25" t="e">
        <f aca="false">IF(ISNUMBER(M102),IF(ISNUMBER(#REF!),#REF!-M102,IF(ISNUMBER(AB102),AB102-M102,"")),"")</f>
        <v>#REF!</v>
      </c>
      <c r="AP102" s="31" t="str">
        <f aca="false">IF(ISNUMBER(LAST_SE_ERROR),REF_TARGET,"")</f>
        <v/>
      </c>
      <c r="AQ102" s="31" t="e">
        <f aca="false">IF(AND(OR(ISNUMBER(X102),ISNUMBER(#REF!)),ISNUMBER(J102)),-LOG(20/J102)--LOG(20/IF(ISNUMBER(X102),X102,#REF!)),"")</f>
        <v>#REF!</v>
      </c>
      <c r="AR102" s="32" t="e">
        <f aca="false">IF(ISNUMBER(V102),V102,IF(ISNUMBER(#REF!),#REF!,""))</f>
        <v>#REF!</v>
      </c>
      <c r="AS102" s="32" t="n">
        <f aca="false">IF(AND(ISNUMBER(AR102),ISNUMBER(H102)),AR102-H102,"")</f>
        <v>0</v>
      </c>
      <c r="AT102" s="33" t="e">
        <f aca="false">IF(ISNUMBER(BCVA_12),BCVA_12,IF(ISNUMBER(BCVA_6),BCVA_6,""))</f>
        <v>#REF!</v>
      </c>
      <c r="AU102" s="33" t="n">
        <f aca="false">IF(ISNUMBER(AT102),PREOP_BCVA,"")</f>
        <v>0</v>
      </c>
    </row>
    <row collapsed="false" customFormat="false" customHeight="true" hidden="false" ht="26.25" outlineLevel="0" r="103">
      <c r="A103" s="23" t="n">
        <v>41311</v>
      </c>
      <c r="B103" s="25" t="n">
        <v>-0.5</v>
      </c>
      <c r="C103" s="26" t="n">
        <v>-0.58</v>
      </c>
      <c r="D103" s="56" t="s">
        <v>89</v>
      </c>
      <c r="E103" s="57" t="n">
        <v>14.5</v>
      </c>
      <c r="F103" s="28" t="n">
        <v>41261</v>
      </c>
      <c r="G103" s="27" t="n">
        <v>-3</v>
      </c>
      <c r="H103" s="27" t="n">
        <v>1.5</v>
      </c>
      <c r="I103" s="26" t="n">
        <v>20</v>
      </c>
      <c r="J103" s="26" t="n">
        <v>30</v>
      </c>
      <c r="K103" s="26" t="n">
        <v>15</v>
      </c>
      <c r="L103" s="26" t="n">
        <v>600</v>
      </c>
      <c r="M103" s="26" t="n">
        <v>25.09</v>
      </c>
      <c r="N103" s="26" t="n">
        <v>12.4</v>
      </c>
      <c r="O103" s="26" t="n">
        <v>5.31</v>
      </c>
      <c r="P103" s="26" t="n">
        <v>3.35</v>
      </c>
      <c r="Q103" s="26" t="n">
        <v>44.82</v>
      </c>
      <c r="R103" s="26" t="n">
        <v>158</v>
      </c>
      <c r="S103" s="26" t="n">
        <v>46.11</v>
      </c>
      <c r="T103" s="26" t="n">
        <v>68</v>
      </c>
      <c r="AH103" s="25" t="n">
        <f aca="false">IF(ISNUMBER(U103),U103+0.5*V103,"")</f>
        <v>0</v>
      </c>
      <c r="AI103" s="25" t="n">
        <f aca="false">IF(ISNUMBER(AH103),IF(ISNUMBER($C103),AH103-$C103,"MISSING"),"")</f>
        <v>0</v>
      </c>
      <c r="AJ103" s="25" t="n">
        <f aca="false">IF(AND(ISNUMBER(Z103),ISNUMBER($L103)),Z103-$L103,IF(ISNUMBER(Z103),"MISSING",""))</f>
        <v>0</v>
      </c>
      <c r="AK103" s="25" t="str">
        <f aca="false">IF(AND(ISNUMBER(SPH_PREOP),ISNUMBER(SE_LAST_)),SPH_PREOP+CYL_PREOP/2,"")</f>
        <v/>
      </c>
      <c r="AL103" s="25" t="e">
        <f aca="false">IF(ISNUMBER(SE_12),SE_12,IF(ISNUMBER(SE_6),SE_6,""))</f>
        <v>#REF!</v>
      </c>
      <c r="AM103" s="29" t="str">
        <f aca="false">IF(AND(ISNUMBER(SE_LAST_),ISNUMBER(REF_TARGET)),SE_LAST_-REF_TARGET,"")</f>
        <v/>
      </c>
      <c r="AN103" s="30" t="e">
        <f aca="false">IF(ISNUMBER(L103),IF(ISNUMBER(Z103),Z103-L103,IF(ISNUMBER(#REF!),#REF!-L103,"")),"")</f>
        <v>#REF!</v>
      </c>
      <c r="AO103" s="25" t="e">
        <f aca="false">IF(ISNUMBER(M103),IF(ISNUMBER(#REF!),#REF!-M103,IF(ISNUMBER(AB103),AB103-M103,"")),"")</f>
        <v>#REF!</v>
      </c>
      <c r="AP103" s="31" t="str">
        <f aca="false">IF(ISNUMBER(LAST_SE_ERROR),REF_TARGET,"")</f>
        <v/>
      </c>
      <c r="AQ103" s="31" t="e">
        <f aca="false">IF(AND(OR(ISNUMBER(X103),ISNUMBER(#REF!)),ISNUMBER(J103)),-LOG(20/J103)--LOG(20/IF(ISNUMBER(X103),X103,#REF!)),"")</f>
        <v>#REF!</v>
      </c>
      <c r="AR103" s="32" t="e">
        <f aca="false">IF(ISNUMBER(V103),V103,IF(ISNUMBER(#REF!),#REF!,""))</f>
        <v>#REF!</v>
      </c>
      <c r="AS103" s="32" t="n">
        <f aca="false">IF(AND(ISNUMBER(AR103),ISNUMBER(H103)),AR103-H103,"")</f>
        <v>0</v>
      </c>
      <c r="AT103" s="33" t="e">
        <f aca="false">IF(ISNUMBER(BCVA_12),BCVA_12,IF(ISNUMBER(BCVA_6),BCVA_6,""))</f>
        <v>#REF!</v>
      </c>
      <c r="AU103" s="33" t="n">
        <f aca="false">IF(ISNUMBER(AT103),PREOP_BCVA,"")</f>
        <v>0</v>
      </c>
    </row>
    <row collapsed="false" customFormat="false" customHeight="true" hidden="false" ht="26.25" outlineLevel="0" r="104">
      <c r="A104" s="23" t="n">
        <v>41325</v>
      </c>
      <c r="B104" s="25" t="n">
        <v>-0.5</v>
      </c>
      <c r="C104" s="26" t="n">
        <v>-0.36</v>
      </c>
      <c r="D104" s="56" t="s">
        <v>89</v>
      </c>
      <c r="E104" s="57" t="n">
        <v>20.75</v>
      </c>
      <c r="F104" s="28" t="n">
        <v>41324</v>
      </c>
      <c r="G104" s="27" t="n">
        <v>-0.5</v>
      </c>
      <c r="H104" s="27" t="n">
        <v>1</v>
      </c>
      <c r="I104" s="26" t="n">
        <v>20</v>
      </c>
      <c r="J104" s="26" t="n">
        <v>25</v>
      </c>
      <c r="K104" s="26" t="n">
        <v>14</v>
      </c>
      <c r="L104" s="26" t="n">
        <v>590</v>
      </c>
      <c r="M104" s="26" t="n">
        <v>23.88</v>
      </c>
      <c r="N104" s="26" t="n">
        <v>11.8</v>
      </c>
      <c r="O104" s="26" t="n">
        <v>5</v>
      </c>
      <c r="P104" s="26" t="n">
        <v>3.09</v>
      </c>
      <c r="Q104" s="26" t="n">
        <v>43.27</v>
      </c>
      <c r="R104" s="26" t="n">
        <v>86</v>
      </c>
      <c r="S104" s="26" t="n">
        <v>43.49</v>
      </c>
      <c r="T104" s="26" t="n">
        <v>176</v>
      </c>
      <c r="AH104" s="25" t="n">
        <f aca="false">IF(ISNUMBER(U104),U104+0.5*V104,"")</f>
        <v>0</v>
      </c>
      <c r="AI104" s="25" t="n">
        <f aca="false">IF(ISNUMBER(AH104),IF(ISNUMBER($C104),AH104-$C104,"MISSING"),"")</f>
        <v>0</v>
      </c>
      <c r="AJ104" s="25" t="n">
        <f aca="false">IF(AND(ISNUMBER(Z104),ISNUMBER($L104)),Z104-$L104,IF(ISNUMBER(Z104),"MISSING",""))</f>
        <v>0</v>
      </c>
      <c r="AK104" s="25" t="str">
        <f aca="false">IF(AND(ISNUMBER(SPH_PREOP),ISNUMBER(SE_LAST_)),SPH_PREOP+CYL_PREOP/2,"")</f>
        <v/>
      </c>
      <c r="AL104" s="25" t="e">
        <f aca="false">IF(ISNUMBER(SE_12),SE_12,IF(ISNUMBER(SE_6),SE_6,""))</f>
        <v>#REF!</v>
      </c>
      <c r="AM104" s="29" t="str">
        <f aca="false">IF(AND(ISNUMBER(SE_LAST_),ISNUMBER(REF_TARGET)),SE_LAST_-REF_TARGET,"")</f>
        <v/>
      </c>
      <c r="AN104" s="30" t="e">
        <f aca="false">IF(ISNUMBER(L104),IF(ISNUMBER(Z104),Z104-L104,IF(ISNUMBER(#REF!),#REF!-L104,"")),"")</f>
        <v>#REF!</v>
      </c>
      <c r="AO104" s="25" t="e">
        <f aca="false">IF(ISNUMBER(M104),IF(ISNUMBER(#REF!),#REF!-M104,IF(ISNUMBER(AB104),AB104-M104,"")),"")</f>
        <v>#REF!</v>
      </c>
      <c r="AP104" s="31" t="str">
        <f aca="false">IF(ISNUMBER(LAST_SE_ERROR),REF_TARGET,"")</f>
        <v/>
      </c>
      <c r="AQ104" s="31" t="e">
        <f aca="false">IF(AND(OR(ISNUMBER(X104),ISNUMBER(#REF!)),ISNUMBER(J104)),-LOG(20/J104)--LOG(20/IF(ISNUMBER(X104),X104,#REF!)),"")</f>
        <v>#REF!</v>
      </c>
      <c r="AR104" s="32" t="e">
        <f aca="false">IF(ISNUMBER(V104),V104,IF(ISNUMBER(#REF!),#REF!,""))</f>
        <v>#REF!</v>
      </c>
      <c r="AS104" s="32" t="n">
        <f aca="false">IF(AND(ISNUMBER(AR104),ISNUMBER(H104)),AR104-H104,"")</f>
        <v>0</v>
      </c>
      <c r="AT104" s="33" t="e">
        <f aca="false">IF(ISNUMBER(BCVA_12),BCVA_12,IF(ISNUMBER(BCVA_6),BCVA_6,""))</f>
        <v>#REF!</v>
      </c>
      <c r="AU104" s="33" t="n">
        <f aca="false">IF(ISNUMBER(AT104),PREOP_BCVA,"")</f>
        <v>0</v>
      </c>
    </row>
    <row collapsed="false" customFormat="false" customHeight="true" hidden="false" ht="26.25" outlineLevel="0" r="105">
      <c r="A105" s="23" t="n">
        <v>41283</v>
      </c>
      <c r="B105" s="25" t="n">
        <v>-0.5</v>
      </c>
      <c r="C105" s="26" t="n">
        <v>-0.56</v>
      </c>
      <c r="D105" s="56" t="s">
        <v>89</v>
      </c>
      <c r="E105" s="57" t="n">
        <v>21.25</v>
      </c>
      <c r="F105" s="28" t="n">
        <v>41214</v>
      </c>
      <c r="G105" s="27" t="n">
        <v>0.75</v>
      </c>
      <c r="H105" s="27" t="n">
        <v>0.75</v>
      </c>
      <c r="I105" s="26" t="n">
        <v>178</v>
      </c>
      <c r="J105" s="26" t="n">
        <v>40</v>
      </c>
      <c r="K105" s="26" t="n">
        <v>15</v>
      </c>
      <c r="L105" s="26" t="n">
        <v>599</v>
      </c>
      <c r="M105" s="25" t="n">
        <v>23.89</v>
      </c>
      <c r="N105" s="26" t="n">
        <v>12</v>
      </c>
      <c r="O105" s="26" t="n">
        <v>4.87</v>
      </c>
      <c r="P105" s="26" t="n">
        <v>2.98</v>
      </c>
      <c r="Q105" s="26" t="n">
        <v>42.45</v>
      </c>
      <c r="R105" s="26" t="n">
        <v>85</v>
      </c>
      <c r="S105" s="26" t="n">
        <v>43.1</v>
      </c>
      <c r="T105" s="26" t="n">
        <v>175</v>
      </c>
      <c r="AH105" s="25" t="n">
        <f aca="false">IF(ISNUMBER(U105),U105+0.5*V105,"")</f>
        <v>0</v>
      </c>
      <c r="AI105" s="25" t="n">
        <f aca="false">IF(ISNUMBER(AH105),IF(ISNUMBER($C105),AH105-$C105,"MISSING"),"")</f>
        <v>0</v>
      </c>
      <c r="AJ105" s="25" t="n">
        <f aca="false">IF(AND(ISNUMBER(Z105),ISNUMBER($L105)),Z105-$L105,IF(ISNUMBER(Z105),"MISSING",""))</f>
        <v>0</v>
      </c>
      <c r="AK105" s="25" t="str">
        <f aca="false">IF(AND(ISNUMBER(SPH_PREOP),ISNUMBER(SE_LAST_)),SPH_PREOP+CYL_PREOP/2,"")</f>
        <v/>
      </c>
      <c r="AL105" s="25" t="e">
        <f aca="false">IF(ISNUMBER(SE_12),SE_12,IF(ISNUMBER(SE_6),SE_6,""))</f>
        <v>#REF!</v>
      </c>
      <c r="AM105" s="29" t="str">
        <f aca="false">IF(AND(ISNUMBER(SE_LAST_),ISNUMBER(REF_TARGET)),SE_LAST_-REF_TARGET,"")</f>
        <v/>
      </c>
      <c r="AN105" s="30" t="e">
        <f aca="false">IF(ISNUMBER(L105),IF(ISNUMBER(Z105),Z105-L105,IF(ISNUMBER(#REF!),#REF!-L105,"")),"")</f>
        <v>#REF!</v>
      </c>
      <c r="AO105" s="25" t="e">
        <f aca="false">IF(ISNUMBER(M105),IF(ISNUMBER(#REF!),#REF!-M105,IF(ISNUMBER(AB105),AB105-M105,"")),"")</f>
        <v>#REF!</v>
      </c>
      <c r="AP105" s="31" t="str">
        <f aca="false">IF(ISNUMBER(LAST_SE_ERROR),REF_TARGET,"")</f>
        <v/>
      </c>
      <c r="AQ105" s="31" t="e">
        <f aca="false">IF(AND(OR(ISNUMBER(X105),ISNUMBER(#REF!)),ISNUMBER(J105)),-LOG(20/J105)--LOG(20/IF(ISNUMBER(X105),X105,#REF!)),"")</f>
        <v>#REF!</v>
      </c>
      <c r="AR105" s="32" t="e">
        <f aca="false">IF(ISNUMBER(V105),V105,IF(ISNUMBER(#REF!),#REF!,""))</f>
        <v>#REF!</v>
      </c>
      <c r="AS105" s="32" t="n">
        <f aca="false">IF(AND(ISNUMBER(AR105),ISNUMBER(H105)),AR105-H105,"")</f>
        <v>0</v>
      </c>
      <c r="AT105" s="33" t="e">
        <f aca="false">IF(ISNUMBER(BCVA_12),BCVA_12,IF(ISNUMBER(BCVA_6),BCVA_6,""))</f>
        <v>#REF!</v>
      </c>
      <c r="AU105" s="33" t="n">
        <f aca="false">IF(ISNUMBER(AT105),PREOP_BCVA,"")</f>
        <v>0</v>
      </c>
      <c r="AV105" s="0" t="n">
        <v>7.9</v>
      </c>
      <c r="AW105" s="25" t="n">
        <v>8.09</v>
      </c>
      <c r="AX105" s="25" t="n">
        <v>62.6</v>
      </c>
      <c r="AY105" s="25" t="n">
        <v>1</v>
      </c>
      <c r="AZ105" s="25" t="n">
        <v>0.2</v>
      </c>
      <c r="BA105" s="25" t="n">
        <v>0.51</v>
      </c>
      <c r="BB105" s="25" t="n">
        <v>2.5</v>
      </c>
      <c r="BC105" s="25" t="n">
        <v>3.13</v>
      </c>
      <c r="BD105" s="25" t="n">
        <v>636</v>
      </c>
      <c r="BE105" s="25" t="n">
        <v>637</v>
      </c>
      <c r="BF105" s="25" t="n">
        <v>729</v>
      </c>
      <c r="BG105" s="25" t="n">
        <v>665</v>
      </c>
      <c r="BH105" s="25" t="n">
        <v>676</v>
      </c>
      <c r="BI105" s="25" t="n">
        <v>682</v>
      </c>
      <c r="BJ105" s="25" t="n">
        <v>635</v>
      </c>
      <c r="BK105" s="25" t="n">
        <v>-0.35</v>
      </c>
      <c r="BL105" s="25" t="n">
        <v>0.07</v>
      </c>
      <c r="BM105" s="25" t="n">
        <v>8.02</v>
      </c>
      <c r="BN105" s="25" t="n">
        <v>7.97</v>
      </c>
      <c r="BO105" s="25" t="n">
        <v>7.96</v>
      </c>
      <c r="BP105" s="25" t="n">
        <v>8.12</v>
      </c>
      <c r="BQ105" s="25" t="n">
        <v>8.51</v>
      </c>
      <c r="BR105" s="25" t="n">
        <v>8.82</v>
      </c>
      <c r="BS105" s="25" t="n">
        <v>0</v>
      </c>
      <c r="BT105" s="25" t="n">
        <v>1</v>
      </c>
      <c r="BU105" s="25" t="n">
        <v>6.8</v>
      </c>
      <c r="BV105" s="25" t="n">
        <v>6.67</v>
      </c>
      <c r="BW105" s="25" t="n">
        <v>6.71</v>
      </c>
      <c r="BX105" s="25" t="n">
        <v>6.99</v>
      </c>
      <c r="BY105" s="25" t="n">
        <v>7.22</v>
      </c>
      <c r="BZ105" s="25" t="n">
        <v>7.39</v>
      </c>
      <c r="CA105" s="25" t="n">
        <v>0</v>
      </c>
      <c r="CB105" s="38" t="n">
        <v>1</v>
      </c>
      <c r="CC105" s="34" t="n">
        <v>41.7</v>
      </c>
      <c r="CD105" s="34" t="n">
        <v>42.7</v>
      </c>
      <c r="CE105" s="34" t="n">
        <v>42.2</v>
      </c>
      <c r="CF105" s="34" t="n">
        <v>62.6</v>
      </c>
      <c r="CG105" s="34" t="n">
        <v>1</v>
      </c>
      <c r="CH105" s="34" t="n">
        <v>-5.8</v>
      </c>
      <c r="CI105" s="34" t="n">
        <v>-6</v>
      </c>
      <c r="CJ105" s="34" t="n">
        <v>-5.9</v>
      </c>
      <c r="CK105" s="34" t="n">
        <v>14.7</v>
      </c>
      <c r="CL105" s="34" t="n">
        <v>0.2</v>
      </c>
      <c r="CM105" s="34" t="n">
        <v>4.6</v>
      </c>
      <c r="CN105" s="34" t="n">
        <v>13.2</v>
      </c>
      <c r="CO105" s="34" t="n">
        <v>27.7</v>
      </c>
      <c r="CP105" s="34" t="n">
        <v>64.5</v>
      </c>
      <c r="CQ105" s="35" t="n">
        <v>14</v>
      </c>
    </row>
    <row collapsed="false" customFormat="false" customHeight="true" hidden="false" ht="26.25" outlineLevel="0" r="106">
      <c r="A106" s="23" t="n">
        <v>41227</v>
      </c>
      <c r="B106" s="25" t="n">
        <v>-0.5</v>
      </c>
      <c r="C106" s="25" t="n">
        <v>-0.49</v>
      </c>
      <c r="D106" s="25" t="s">
        <v>89</v>
      </c>
      <c r="E106" s="27" t="n">
        <v>21.25</v>
      </c>
      <c r="F106" s="28" t="n">
        <v>41211</v>
      </c>
      <c r="G106" s="27" t="n">
        <v>0</v>
      </c>
      <c r="H106" s="27" t="n">
        <v>1.25</v>
      </c>
      <c r="I106" s="25" t="n">
        <v>179</v>
      </c>
      <c r="J106" s="25" t="n">
        <v>50</v>
      </c>
      <c r="K106" s="25" t="n">
        <v>11</v>
      </c>
      <c r="L106" s="25" t="n">
        <v>679</v>
      </c>
      <c r="M106" s="25" t="n">
        <v>23.38</v>
      </c>
      <c r="N106" s="25" t="n">
        <v>11.8</v>
      </c>
      <c r="O106" s="25" t="n">
        <v>4.74</v>
      </c>
      <c r="P106" s="25" t="n">
        <v>2.77</v>
      </c>
      <c r="Q106" s="25" t="n">
        <v>43.55</v>
      </c>
      <c r="R106" s="25" t="n">
        <v>69</v>
      </c>
      <c r="S106" s="25" t="n">
        <v>44.58</v>
      </c>
      <c r="T106" s="25" t="n">
        <v>159</v>
      </c>
      <c r="AH106" s="25" t="n">
        <f aca="false">IF(ISNUMBER(U106),U106+0.5*V106,"")</f>
        <v>0</v>
      </c>
      <c r="AI106" s="25" t="n">
        <f aca="false">IF(ISNUMBER(AH106),IF(ISNUMBER($C106),AH106-$C106,"MISSING"),"")</f>
        <v>0</v>
      </c>
      <c r="AJ106" s="25" t="n">
        <f aca="false">IF(AND(ISNUMBER(Z106),ISNUMBER($L106)),Z106-$L106,IF(ISNUMBER(Z106),"MISSING",""))</f>
        <v>0</v>
      </c>
      <c r="AK106" s="25" t="str">
        <f aca="false">IF(AND(ISNUMBER(SPH_PREOP),ISNUMBER(SE_LAST_)),SPH_PREOP+CYL_PREOP/2,"")</f>
        <v/>
      </c>
      <c r="AL106" s="25" t="e">
        <f aca="false">IF(ISNUMBER(SE_12),SE_12,IF(ISNUMBER(SE_6),SE_6,""))</f>
        <v>#REF!</v>
      </c>
      <c r="AM106" s="29" t="str">
        <f aca="false">IF(AND(ISNUMBER(SE_LAST_),ISNUMBER(REF_TARGET)),SE_LAST_-REF_TARGET,"")</f>
        <v/>
      </c>
      <c r="AN106" s="30" t="e">
        <f aca="false">IF(ISNUMBER(L106),IF(ISNUMBER(Z106),Z106-L106,IF(ISNUMBER(#REF!),#REF!-L106,"")),"")</f>
        <v>#REF!</v>
      </c>
      <c r="AO106" s="25" t="e">
        <f aca="false">IF(ISNUMBER(M106),IF(ISNUMBER(#REF!),#REF!-M106,IF(ISNUMBER(AB106),AB106-M106,"")),"")</f>
        <v>#REF!</v>
      </c>
      <c r="AP106" s="31" t="str">
        <f aca="false">IF(ISNUMBER(LAST_SE_ERROR),REF_TARGET,"")</f>
        <v/>
      </c>
      <c r="AQ106" s="31" t="e">
        <f aca="false">IF(AND(OR(ISNUMBER(X106),ISNUMBER(#REF!)),ISNUMBER(J106)),-LOG(20/J106)--LOG(20/IF(ISNUMBER(X106),X106,#REF!)),"")</f>
        <v>#REF!</v>
      </c>
      <c r="AR106" s="32" t="e">
        <f aca="false">IF(ISNUMBER(V106),V106,IF(ISNUMBER(#REF!),#REF!,""))</f>
        <v>#REF!</v>
      </c>
      <c r="AS106" s="32" t="n">
        <f aca="false">IF(AND(ISNUMBER(AR106),ISNUMBER(H106)),AR106-H106,"")</f>
        <v>0</v>
      </c>
      <c r="AT106" s="33" t="e">
        <f aca="false">IF(ISNUMBER(BCVA_12),BCVA_12,IF(ISNUMBER(BCVA_6),BCVA_6,""))</f>
        <v>#REF!</v>
      </c>
      <c r="AU106" s="33" t="n">
        <f aca="false">IF(ISNUMBER(AT106),PREOP_BCVA,"")</f>
        <v>0</v>
      </c>
    </row>
    <row collapsed="false" customFormat="false" customHeight="true" hidden="false" ht="26.25" outlineLevel="0" r="107">
      <c r="A107" s="23" t="n">
        <v>41290</v>
      </c>
      <c r="B107" s="24" t="n">
        <v>-1</v>
      </c>
      <c r="C107" s="24" t="n">
        <v>-1.38</v>
      </c>
      <c r="D107" s="24" t="s">
        <v>89</v>
      </c>
      <c r="E107" s="27" t="n">
        <v>22.25</v>
      </c>
      <c r="F107" s="28" t="n">
        <v>41214</v>
      </c>
      <c r="G107" s="27" t="n">
        <v>1.25</v>
      </c>
      <c r="H107" s="27" t="n">
        <v>0</v>
      </c>
      <c r="I107" s="26" t="n">
        <v>0</v>
      </c>
      <c r="J107" s="26" t="n">
        <v>200</v>
      </c>
      <c r="K107" s="26" t="n">
        <v>17</v>
      </c>
      <c r="L107" s="26" t="n">
        <v>598</v>
      </c>
      <c r="M107" s="26" t="n">
        <v>22.57</v>
      </c>
      <c r="N107" s="26" t="n">
        <v>11.3</v>
      </c>
      <c r="O107" s="26" t="n">
        <v>4.323</v>
      </c>
      <c r="P107" s="26" t="n">
        <v>2.87</v>
      </c>
      <c r="Q107" s="26" t="n">
        <v>45.3</v>
      </c>
      <c r="R107" s="26" t="n">
        <v>89</v>
      </c>
      <c r="S107" s="26" t="n">
        <v>45.79</v>
      </c>
      <c r="T107" s="26" t="n">
        <v>179</v>
      </c>
      <c r="AH107" s="25" t="n">
        <f aca="false">IF(ISNUMBER(U107),U107+0.5*V107,"")</f>
        <v>0</v>
      </c>
      <c r="AI107" s="25" t="n">
        <f aca="false">IF(ISNUMBER(AH107),IF(ISNUMBER($C107),AH107-$C107,"MISSING"),"")</f>
        <v>0</v>
      </c>
      <c r="AJ107" s="25" t="n">
        <f aca="false">IF(AND(ISNUMBER(Z107),ISNUMBER($L107)),Z107-$L107,IF(ISNUMBER(Z107),"MISSING",""))</f>
        <v>0</v>
      </c>
      <c r="AK107" s="25" t="str">
        <f aca="false">IF(AND(ISNUMBER(SPH_PREOP),ISNUMBER(SE_LAST_)),SPH_PREOP+CYL_PREOP/2,"")</f>
        <v/>
      </c>
      <c r="AL107" s="25" t="e">
        <f aca="false">IF(ISNUMBER(SE_12),SE_12,IF(ISNUMBER(SE_6),SE_6,""))</f>
        <v>#REF!</v>
      </c>
      <c r="AM107" s="29" t="str">
        <f aca="false">IF(AND(ISNUMBER(SE_LAST_),ISNUMBER(REF_TARGET)),SE_LAST_-REF_TARGET,"")</f>
        <v/>
      </c>
      <c r="AN107" s="30" t="e">
        <f aca="false">IF(ISNUMBER(L107),IF(ISNUMBER(Z107),Z107-L107,IF(ISNUMBER(#REF!),#REF!-L107,"")),"")</f>
        <v>#REF!</v>
      </c>
      <c r="AO107" s="25" t="e">
        <f aca="false">IF(ISNUMBER(M107),IF(ISNUMBER(#REF!),#REF!-M107,IF(ISNUMBER(AB107),AB107-M107,"")),"")</f>
        <v>#REF!</v>
      </c>
      <c r="AP107" s="31" t="str">
        <f aca="false">IF(ISNUMBER(LAST_SE_ERROR),REF_TARGET,"")</f>
        <v/>
      </c>
      <c r="AQ107" s="31" t="e">
        <f aca="false">IF(AND(OR(ISNUMBER(X107),ISNUMBER(#REF!)),ISNUMBER(J107)),-LOG(20/J107)--LOG(20/IF(ISNUMBER(X107),X107,#REF!)),"")</f>
        <v>#REF!</v>
      </c>
      <c r="AR107" s="32" t="e">
        <f aca="false">IF(ISNUMBER(V107),V107,IF(ISNUMBER(#REF!),#REF!,""))</f>
        <v>#REF!</v>
      </c>
      <c r="AS107" s="32" t="n">
        <f aca="false">IF(AND(ISNUMBER(AR107),ISNUMBER(H107)),AR107-H107,"")</f>
        <v>0</v>
      </c>
      <c r="AT107" s="33" t="e">
        <f aca="false">IF(ISNUMBER(BCVA_12),BCVA_12,IF(ISNUMBER(BCVA_6),BCVA_6,""))</f>
        <v>#REF!</v>
      </c>
      <c r="AU107" s="33" t="n">
        <f aca="false">IF(ISNUMBER(AT107),PREOP_BCVA,"")</f>
        <v>0</v>
      </c>
    </row>
    <row collapsed="false" customFormat="false" customHeight="true" hidden="false" ht="26.25" outlineLevel="0" r="108">
      <c r="A108" s="23" t="n">
        <v>41220</v>
      </c>
      <c r="B108" s="25" t="n">
        <v>-2.5</v>
      </c>
      <c r="C108" s="25" t="n">
        <v>-2.52</v>
      </c>
      <c r="D108" s="26" t="s">
        <v>89</v>
      </c>
      <c r="E108" s="27" t="n">
        <v>21.25</v>
      </c>
      <c r="F108" s="28" t="n">
        <v>41214</v>
      </c>
      <c r="G108" s="27" t="n">
        <v>0.5</v>
      </c>
      <c r="H108" s="27" t="n">
        <v>0.75</v>
      </c>
      <c r="I108" s="26" t="n">
        <v>94</v>
      </c>
      <c r="J108" s="26" t="n">
        <v>60</v>
      </c>
      <c r="K108" s="26" t="n">
        <v>19</v>
      </c>
      <c r="L108" s="26" t="n">
        <v>612</v>
      </c>
      <c r="M108" s="26" t="n">
        <v>23.25</v>
      </c>
      <c r="N108" s="26" t="n">
        <v>11.6</v>
      </c>
      <c r="O108" s="26" t="n">
        <v>5.33</v>
      </c>
      <c r="P108" s="26" t="n">
        <v>2.44</v>
      </c>
      <c r="Q108" s="26" t="n">
        <v>44.12</v>
      </c>
      <c r="R108" s="26" t="n">
        <v>78</v>
      </c>
      <c r="S108" s="26" t="n">
        <v>44.82</v>
      </c>
      <c r="T108" s="26" t="n">
        <v>168</v>
      </c>
      <c r="AH108" s="25" t="n">
        <f aca="false">IF(ISNUMBER(U108),U108+0.5*V108,"")</f>
        <v>0</v>
      </c>
      <c r="AI108" s="25" t="n">
        <f aca="false">IF(ISNUMBER(AH108),IF(ISNUMBER($C108),AH108-$C108,"MISSING"),"")</f>
        <v>0</v>
      </c>
      <c r="AJ108" s="25" t="n">
        <f aca="false">IF(AND(ISNUMBER(Z108),ISNUMBER($L108)),Z108-$L108,IF(ISNUMBER(Z108),"MISSING",""))</f>
        <v>0</v>
      </c>
      <c r="AK108" s="25" t="str">
        <f aca="false">IF(AND(ISNUMBER(SPH_PREOP),ISNUMBER(SE_LAST_)),SPH_PREOP+CYL_PREOP/2,"")</f>
        <v/>
      </c>
      <c r="AL108" s="25" t="e">
        <f aca="false">IF(ISNUMBER(SE_12),SE_12,IF(ISNUMBER(SE_6),SE_6,""))</f>
        <v>#REF!</v>
      </c>
      <c r="AM108" s="29" t="str">
        <f aca="false">IF(AND(ISNUMBER(SE_LAST_),ISNUMBER(REF_TARGET)),SE_LAST_-REF_TARGET,"")</f>
        <v/>
      </c>
      <c r="AN108" s="30" t="e">
        <f aca="false">IF(ISNUMBER(L108),IF(ISNUMBER(Z108),Z108-L108,IF(ISNUMBER(#REF!),#REF!-L108,"")),"")</f>
        <v>#REF!</v>
      </c>
      <c r="AO108" s="25" t="e">
        <f aca="false">IF(ISNUMBER(M108),IF(ISNUMBER(#REF!),#REF!-M108,IF(ISNUMBER(AB108),AB108-M108,"")),"")</f>
        <v>#REF!</v>
      </c>
      <c r="AP108" s="31" t="str">
        <f aca="false">IF(ISNUMBER(LAST_SE_ERROR),REF_TARGET,"")</f>
        <v/>
      </c>
      <c r="AQ108" s="31" t="e">
        <f aca="false">IF(AND(OR(ISNUMBER(X108),ISNUMBER(#REF!)),ISNUMBER(J108)),-LOG(20/J108)--LOG(20/IF(ISNUMBER(X108),X108,#REF!)),"")</f>
        <v>#REF!</v>
      </c>
      <c r="AR108" s="32" t="e">
        <f aca="false">IF(ISNUMBER(V108),V108,IF(ISNUMBER(#REF!),#REF!,""))</f>
        <v>#REF!</v>
      </c>
      <c r="AS108" s="32" t="n">
        <f aca="false">IF(AND(ISNUMBER(AR108),ISNUMBER(H108)),AR108-H108,"")</f>
        <v>0</v>
      </c>
      <c r="AT108" s="33" t="e">
        <f aca="false">IF(ISNUMBER(BCVA_12),BCVA_12,IF(ISNUMBER(BCVA_6),BCVA_6,""))</f>
        <v>#REF!</v>
      </c>
      <c r="AU108" s="33" t="n">
        <f aca="false">IF(ISNUMBER(AT108),PREOP_BCVA,"")</f>
        <v>0</v>
      </c>
      <c r="AV108" s="54"/>
    </row>
    <row collapsed="false" customFormat="false" customHeight="true" hidden="false" ht="26.25" outlineLevel="0" r="109">
      <c r="A109" s="23" t="n">
        <v>41262</v>
      </c>
      <c r="B109" s="25" t="n">
        <v>-3</v>
      </c>
      <c r="C109" s="26" t="n">
        <v>-3.01</v>
      </c>
      <c r="D109" s="26" t="s">
        <v>89</v>
      </c>
      <c r="E109" s="27" t="n">
        <v>19.25</v>
      </c>
      <c r="F109" s="28" t="n">
        <v>41260</v>
      </c>
      <c r="G109" s="27" t="n">
        <v>-1.5</v>
      </c>
      <c r="H109" s="27" t="n">
        <v>0.75</v>
      </c>
      <c r="I109" s="26" t="n">
        <v>176</v>
      </c>
      <c r="J109" s="26" t="n">
        <v>30</v>
      </c>
      <c r="K109" s="26" t="n">
        <v>14</v>
      </c>
      <c r="L109" s="26" t="n">
        <v>636</v>
      </c>
      <c r="M109" s="26" t="n">
        <v>24.12</v>
      </c>
      <c r="N109" s="26" t="n">
        <v>12.2</v>
      </c>
      <c r="O109" s="26" t="n">
        <v>4.77</v>
      </c>
      <c r="P109" s="26" t="n">
        <v>3.35</v>
      </c>
      <c r="Q109" s="26" t="n">
        <v>44</v>
      </c>
      <c r="R109" s="26" t="n">
        <v>13</v>
      </c>
      <c r="S109" s="26" t="n">
        <v>45.86</v>
      </c>
      <c r="T109" s="26" t="n">
        <v>103</v>
      </c>
      <c r="AH109" s="25" t="n">
        <f aca="false">IF(ISNUMBER(U109),U109+0.5*V109,"")</f>
        <v>0</v>
      </c>
      <c r="AI109" s="25" t="n">
        <f aca="false">IF(ISNUMBER(AH109),IF(ISNUMBER($C109),AH109-$C109,"MISSING"),"")</f>
        <v>0</v>
      </c>
      <c r="AJ109" s="25" t="n">
        <f aca="false">IF(AND(ISNUMBER(Z109),ISNUMBER($L109)),Z109-$L109,IF(ISNUMBER(Z109),"MISSING",""))</f>
        <v>0</v>
      </c>
      <c r="AK109" s="25" t="str">
        <f aca="false">IF(AND(ISNUMBER(SPH_PREOP),ISNUMBER(SE_LAST_)),SPH_PREOP+CYL_PREOP/2,"")</f>
        <v/>
      </c>
      <c r="AL109" s="25" t="e">
        <f aca="false">IF(ISNUMBER(SE_12),SE_12,IF(ISNUMBER(SE_6),SE_6,""))</f>
        <v>#REF!</v>
      </c>
      <c r="AM109" s="29" t="str">
        <f aca="false">IF(AND(ISNUMBER(SE_LAST_),ISNUMBER(REF_TARGET)),SE_LAST_-REF_TARGET,"")</f>
        <v/>
      </c>
      <c r="AN109" s="30" t="e">
        <f aca="false">IF(ISNUMBER(L109),IF(ISNUMBER(Z109),Z109-L109,IF(ISNUMBER(#REF!),#REF!-L109,"")),"")</f>
        <v>#REF!</v>
      </c>
      <c r="AO109" s="25" t="e">
        <f aca="false">IF(ISNUMBER(M109),IF(ISNUMBER(#REF!),#REF!-M109,IF(ISNUMBER(AB109),AB109-M109,"")),"")</f>
        <v>#REF!</v>
      </c>
      <c r="AP109" s="31" t="str">
        <f aca="false">IF(ISNUMBER(LAST_SE_ERROR),REF_TARGET,"")</f>
        <v/>
      </c>
      <c r="AQ109" s="31" t="e">
        <f aca="false">IF(AND(OR(ISNUMBER(X109),ISNUMBER(#REF!)),ISNUMBER(J109)),-LOG(20/J109)--LOG(20/IF(ISNUMBER(X109),X109,#REF!)),"")</f>
        <v>#REF!</v>
      </c>
      <c r="AR109" s="32" t="e">
        <f aca="false">IF(ISNUMBER(V109),V109,IF(ISNUMBER(#REF!),#REF!,""))</f>
        <v>#REF!</v>
      </c>
      <c r="AS109" s="32" t="n">
        <f aca="false">IF(AND(ISNUMBER(AR109),ISNUMBER(H109)),AR109-H109,"")</f>
        <v>0</v>
      </c>
      <c r="AT109" s="33" t="e">
        <f aca="false">IF(ISNUMBER(BCVA_12),BCVA_12,IF(ISNUMBER(BCVA_6),BCVA_6,""))</f>
        <v>#REF!</v>
      </c>
      <c r="AU109" s="33" t="n">
        <f aca="false">IF(ISNUMBER(AT109),PREOP_BCVA,"")</f>
        <v>0</v>
      </c>
      <c r="AV109" s="54"/>
    </row>
    <row collapsed="false" customFormat="false" customHeight="true" hidden="false" ht="26.25" outlineLevel="0" r="110">
      <c r="A110" s="23" t="n">
        <v>41332</v>
      </c>
      <c r="B110" s="24" t="n">
        <v>-0.5</v>
      </c>
      <c r="C110" s="24" t="n">
        <v>-0.66</v>
      </c>
      <c r="D110" s="26" t="s">
        <v>89</v>
      </c>
      <c r="E110" s="27" t="n">
        <v>19</v>
      </c>
      <c r="F110" s="28" t="n">
        <v>41291</v>
      </c>
      <c r="G110" s="27" t="n">
        <v>-1.25</v>
      </c>
      <c r="H110" s="27" t="n">
        <v>2.25</v>
      </c>
      <c r="I110" s="26" t="n">
        <v>98</v>
      </c>
      <c r="J110" s="26" t="n">
        <v>25</v>
      </c>
      <c r="K110" s="26" t="n">
        <v>16</v>
      </c>
      <c r="L110" s="26" t="n">
        <v>568</v>
      </c>
      <c r="M110" s="26" t="n">
        <v>24.23</v>
      </c>
      <c r="N110" s="26" t="n">
        <v>12.3</v>
      </c>
      <c r="O110" s="25" t="n">
        <v>4.41</v>
      </c>
      <c r="P110" s="26" t="n">
        <v>3.67</v>
      </c>
      <c r="Q110" s="26" t="n">
        <v>43.6</v>
      </c>
      <c r="R110" s="26" t="n">
        <v>20</v>
      </c>
      <c r="S110" s="26" t="n">
        <v>44.06</v>
      </c>
      <c r="T110" s="26" t="n">
        <v>110</v>
      </c>
      <c r="AH110" s="25" t="n">
        <f aca="false">IF(ISNUMBER(U110),U110+0.5*V110,"")</f>
        <v>0</v>
      </c>
      <c r="AI110" s="25" t="n">
        <f aca="false">IF(ISNUMBER(AH110),IF(ISNUMBER($C110),AH110-$C110,"MISSING"),"")</f>
        <v>0</v>
      </c>
      <c r="AJ110" s="25" t="n">
        <f aca="false">IF(AND(ISNUMBER(Z110),ISNUMBER($L110)),Z110-$L110,IF(ISNUMBER(Z110),"MISSING",""))</f>
        <v>0</v>
      </c>
      <c r="AK110" s="25" t="str">
        <f aca="false">IF(AND(ISNUMBER(SPH_PREOP),ISNUMBER(SE_LAST_)),SPH_PREOP+CYL_PREOP/2,"")</f>
        <v/>
      </c>
      <c r="AL110" s="25" t="e">
        <f aca="false">IF(ISNUMBER(SE_12),SE_12,IF(ISNUMBER(SE_6),SE_6,""))</f>
        <v>#REF!</v>
      </c>
      <c r="AM110" s="29" t="str">
        <f aca="false">IF(AND(ISNUMBER(SE_LAST_),ISNUMBER(REF_TARGET)),SE_LAST_-REF_TARGET,"")</f>
        <v/>
      </c>
      <c r="AN110" s="30" t="e">
        <f aca="false">IF(ISNUMBER(L110),IF(ISNUMBER(Z110),Z110-L110,IF(ISNUMBER(#REF!),#REF!-L110,"")),"")</f>
        <v>#REF!</v>
      </c>
      <c r="AO110" s="25" t="e">
        <f aca="false">IF(ISNUMBER(M110),IF(ISNUMBER(#REF!),#REF!-M110,IF(ISNUMBER(AB110),AB110-M110,"")),"")</f>
        <v>#REF!</v>
      </c>
      <c r="AP110" s="31" t="str">
        <f aca="false">IF(ISNUMBER(LAST_SE_ERROR),REF_TARGET,"")</f>
        <v/>
      </c>
      <c r="AQ110" s="31" t="e">
        <f aca="false">IF(AND(OR(ISNUMBER(X110),ISNUMBER(#REF!)),ISNUMBER(J110)),-LOG(20/J110)--LOG(20/IF(ISNUMBER(X110),X110,#REF!)),"")</f>
        <v>#REF!</v>
      </c>
      <c r="AR110" s="32" t="e">
        <f aca="false">IF(ISNUMBER(V110),V110,IF(ISNUMBER(#REF!),#REF!,""))</f>
        <v>#REF!</v>
      </c>
      <c r="AS110" s="32" t="n">
        <f aca="false">IF(AND(ISNUMBER(AR110),ISNUMBER(H110)),AR110-H110,"")</f>
        <v>0</v>
      </c>
      <c r="AT110" s="33" t="e">
        <f aca="false">IF(ISNUMBER(BCVA_12),BCVA_12,IF(ISNUMBER(BCVA_6),BCVA_6,""))</f>
        <v>#REF!</v>
      </c>
      <c r="AU110" s="33" t="n">
        <f aca="false">IF(ISNUMBER(AT110),PREOP_BCVA,"")</f>
        <v>0</v>
      </c>
    </row>
    <row collapsed="false" customFormat="false" customHeight="true" hidden="false" ht="26.25" outlineLevel="0" r="111">
      <c r="A111" s="23" t="n">
        <v>41360</v>
      </c>
      <c r="B111" s="24" t="n">
        <v>-0.5</v>
      </c>
      <c r="C111" s="26" t="n">
        <v>-0.45</v>
      </c>
      <c r="D111" s="26" t="s">
        <v>89</v>
      </c>
      <c r="E111" s="27" t="n">
        <v>19.75</v>
      </c>
      <c r="F111" s="28" t="n">
        <v>41309</v>
      </c>
      <c r="G111" s="27" t="n">
        <v>-0.25</v>
      </c>
      <c r="H111" s="27" t="n">
        <v>0.75</v>
      </c>
      <c r="I111" s="26" t="n">
        <v>60</v>
      </c>
      <c r="J111" s="26" t="n">
        <v>40</v>
      </c>
      <c r="K111" s="26" t="n">
        <v>12</v>
      </c>
      <c r="L111" s="26" t="n">
        <v>616</v>
      </c>
      <c r="M111" s="26" t="n">
        <v>24.76</v>
      </c>
      <c r="N111" s="26" t="n">
        <v>12.5</v>
      </c>
      <c r="O111" s="26" t="n">
        <v>4.49</v>
      </c>
      <c r="P111" s="26" t="n">
        <v>3.12</v>
      </c>
      <c r="Q111" s="26" t="n">
        <v>41.21</v>
      </c>
      <c r="R111" s="26" t="n">
        <v>169</v>
      </c>
      <c r="S111" s="26" t="n">
        <v>42.08</v>
      </c>
      <c r="T111" s="26" t="n">
        <v>79</v>
      </c>
      <c r="AH111" s="25" t="n">
        <f aca="false">IF(ISNUMBER(U111),U111+0.5*V111,"")</f>
        <v>0</v>
      </c>
      <c r="AI111" s="25" t="n">
        <f aca="false">IF(ISNUMBER(AH111),IF(ISNUMBER($C111),AH111-$C111,"MISSING"),"")</f>
        <v>0</v>
      </c>
      <c r="AJ111" s="25" t="n">
        <f aca="false">IF(AND(ISNUMBER(Z111),ISNUMBER($L111)),Z111-$L111,IF(ISNUMBER(Z111),"MISSING",""))</f>
        <v>0</v>
      </c>
      <c r="AK111" s="25" t="str">
        <f aca="false">IF(AND(ISNUMBER(SPH_PREOP),ISNUMBER(SE_LAST_)),SPH_PREOP+CYL_PREOP/2,"")</f>
        <v/>
      </c>
      <c r="AL111" s="25" t="e">
        <f aca="false">IF(ISNUMBER(SE_12),SE_12,IF(ISNUMBER(SE_6),SE_6,""))</f>
        <v>#REF!</v>
      </c>
      <c r="AM111" s="29" t="str">
        <f aca="false">IF(AND(ISNUMBER(SE_LAST_),ISNUMBER(REF_TARGET)),SE_LAST_-REF_TARGET,"")</f>
        <v/>
      </c>
      <c r="AN111" s="30" t="e">
        <f aca="false">IF(ISNUMBER(L111),IF(ISNUMBER(Z111),Z111-L111,IF(ISNUMBER(#REF!),#REF!-L111,"")),"")</f>
        <v>#REF!</v>
      </c>
      <c r="AO111" s="25" t="e">
        <f aca="false">IF(ISNUMBER(M111),IF(ISNUMBER(#REF!),#REF!-M111,IF(ISNUMBER(AB111),AB111-M111,"")),"")</f>
        <v>#REF!</v>
      </c>
      <c r="AP111" s="31" t="str">
        <f aca="false">IF(ISNUMBER(LAST_SE_ERROR),REF_TARGET,"")</f>
        <v/>
      </c>
      <c r="AQ111" s="31" t="e">
        <f aca="false">IF(AND(OR(ISNUMBER(X111),ISNUMBER(#REF!)),ISNUMBER(J111)),-LOG(20/J111)--LOG(20/IF(ISNUMBER(X111),X111,#REF!)),"")</f>
        <v>#REF!</v>
      </c>
      <c r="AR111" s="32" t="e">
        <f aca="false">IF(ISNUMBER(V111),V111,IF(ISNUMBER(#REF!),#REF!,""))</f>
        <v>#REF!</v>
      </c>
      <c r="AS111" s="32" t="n">
        <f aca="false">IF(AND(ISNUMBER(AR111),ISNUMBER(H111)),AR111-H111,"")</f>
        <v>0</v>
      </c>
      <c r="AT111" s="33" t="e">
        <f aca="false">IF(ISNUMBER(BCVA_12),BCVA_12,IF(ISNUMBER(BCVA_6),BCVA_6,""))</f>
        <v>#REF!</v>
      </c>
      <c r="AU111" s="33" t="n">
        <f aca="false">IF(ISNUMBER(AT111),PREOP_BCVA,"")</f>
        <v>0</v>
      </c>
    </row>
    <row collapsed="false" customFormat="false" customHeight="true" hidden="false" ht="26.25" outlineLevel="0" r="112">
      <c r="A112" s="23" t="n">
        <v>41318</v>
      </c>
      <c r="B112" s="24" t="n">
        <v>-0.5</v>
      </c>
      <c r="C112" s="24" t="n">
        <v>-0.17</v>
      </c>
      <c r="D112" s="24" t="s">
        <v>89</v>
      </c>
      <c r="E112" s="27" t="n">
        <v>17.25</v>
      </c>
      <c r="F112" s="28" t="n">
        <v>41309</v>
      </c>
      <c r="G112" s="27" t="n">
        <v>-4</v>
      </c>
      <c r="H112" s="27" t="n">
        <v>0.25</v>
      </c>
      <c r="I112" s="26" t="n">
        <v>30</v>
      </c>
      <c r="J112" s="26" t="n">
        <v>50</v>
      </c>
      <c r="K112" s="26" t="n">
        <v>15</v>
      </c>
      <c r="L112" s="26" t="n">
        <v>810</v>
      </c>
      <c r="M112" s="26" t="n">
        <v>22.96</v>
      </c>
      <c r="N112" s="26" t="n">
        <v>12</v>
      </c>
      <c r="O112" s="26" t="n">
        <v>4.38</v>
      </c>
      <c r="P112" s="26" t="n">
        <v>3.78</v>
      </c>
      <c r="Q112" s="26" t="n">
        <v>48.28</v>
      </c>
      <c r="R112" s="26" t="n">
        <v>167</v>
      </c>
      <c r="S112" s="26" t="n">
        <v>48.63</v>
      </c>
      <c r="T112" s="26" t="n">
        <v>77</v>
      </c>
      <c r="AH112" s="25" t="n">
        <f aca="false">IF(ISNUMBER(U112),U112+0.5*V112,"")</f>
        <v>0</v>
      </c>
      <c r="AI112" s="25" t="n">
        <f aca="false">IF(ISNUMBER(AH112),IF(ISNUMBER($C112),AH112-$C112,"MISSING"),"")</f>
        <v>0</v>
      </c>
      <c r="AJ112" s="25" t="n">
        <f aca="false">IF(AND(ISNUMBER(Z112),ISNUMBER($L112)),Z112-$L112,IF(ISNUMBER(Z112),"MISSING",""))</f>
        <v>0</v>
      </c>
      <c r="AK112" s="25" t="str">
        <f aca="false">IF(AND(ISNUMBER(SPH_PREOP),ISNUMBER(SE_LAST_)),SPH_PREOP+CYL_PREOP/2,"")</f>
        <v/>
      </c>
      <c r="AL112" s="25" t="e">
        <f aca="false">IF(ISNUMBER(SE_12),SE_12,IF(ISNUMBER(SE_6),SE_6,""))</f>
        <v>#REF!</v>
      </c>
      <c r="AM112" s="29" t="str">
        <f aca="false">IF(AND(ISNUMBER(SE_LAST_),ISNUMBER(REF_TARGET)),SE_LAST_-REF_TARGET,"")</f>
        <v/>
      </c>
      <c r="AN112" s="30" t="e">
        <f aca="false">IF(ISNUMBER(L112),IF(ISNUMBER(Z112),Z112-L112,IF(ISNUMBER(#REF!),#REF!-L112,"")),"")</f>
        <v>#REF!</v>
      </c>
      <c r="AO112" s="25" t="e">
        <f aca="false">IF(ISNUMBER(M112),IF(ISNUMBER(#REF!),#REF!-M112,IF(ISNUMBER(AB112),AB112-M112,"")),"")</f>
        <v>#REF!</v>
      </c>
      <c r="AP112" s="31" t="str">
        <f aca="false">IF(ISNUMBER(LAST_SE_ERROR),REF_TARGET,"")</f>
        <v/>
      </c>
      <c r="AQ112" s="31" t="e">
        <f aca="false">IF(AND(OR(ISNUMBER(X112),ISNUMBER(#REF!)),ISNUMBER(J112)),-LOG(20/J112)--LOG(20/IF(ISNUMBER(X112),X112,#REF!)),"")</f>
        <v>#REF!</v>
      </c>
      <c r="AR112" s="32" t="e">
        <f aca="false">IF(ISNUMBER(V112),V112,IF(ISNUMBER(#REF!),#REF!,""))</f>
        <v>#REF!</v>
      </c>
      <c r="AS112" s="32" t="n">
        <f aca="false">IF(AND(ISNUMBER(AR112),ISNUMBER(H112)),AR112-H112,"")</f>
        <v>0</v>
      </c>
      <c r="AT112" s="33" t="e">
        <f aca="false">IF(ISNUMBER(BCVA_12),BCVA_12,IF(ISNUMBER(BCVA_6),BCVA_6,""))</f>
        <v>#REF!</v>
      </c>
      <c r="AU112" s="33" t="n">
        <f aca="false">IF(ISNUMBER(AT112),PREOP_BCVA,"")</f>
        <v>0</v>
      </c>
    </row>
    <row collapsed="false" customFormat="false" customHeight="true" hidden="false" ht="26.25" outlineLevel="0" r="113">
      <c r="A113" s="23" t="n">
        <v>41311</v>
      </c>
      <c r="B113" s="25" t="n">
        <v>-2</v>
      </c>
      <c r="C113" s="26" t="n">
        <v>-2.28</v>
      </c>
      <c r="D113" s="56" t="s">
        <v>89</v>
      </c>
      <c r="E113" s="57" t="n">
        <v>18</v>
      </c>
      <c r="F113" s="28" t="n">
        <v>41309</v>
      </c>
      <c r="G113" s="27" t="n">
        <v>-4.25</v>
      </c>
      <c r="H113" s="27" t="n">
        <v>0.25</v>
      </c>
      <c r="I113" s="26" t="n">
        <v>102</v>
      </c>
      <c r="J113" s="26" t="n">
        <v>50</v>
      </c>
      <c r="K113" s="26" t="n">
        <v>15</v>
      </c>
      <c r="L113" s="26" t="n">
        <v>504</v>
      </c>
      <c r="M113" s="26" t="n">
        <v>22.92</v>
      </c>
      <c r="N113" s="26" t="n">
        <v>12.1</v>
      </c>
      <c r="O113" s="26" t="n">
        <v>4.33</v>
      </c>
      <c r="P113" s="26" t="n">
        <v>3.71</v>
      </c>
      <c r="Q113" s="26" t="n">
        <v>47.67</v>
      </c>
      <c r="R113" s="26" t="n">
        <v>172</v>
      </c>
      <c r="S113" s="26" t="n">
        <v>48.21</v>
      </c>
      <c r="T113" s="26" t="n">
        <v>82</v>
      </c>
      <c r="AH113" s="25" t="n">
        <f aca="false">IF(ISNUMBER(U113),U113+0.5*V113,"")</f>
        <v>0</v>
      </c>
      <c r="AI113" s="25" t="n">
        <f aca="false">IF(ISNUMBER(AH113),IF(ISNUMBER($C113),AH113-$C113,"MISSING"),"")</f>
        <v>0</v>
      </c>
      <c r="AJ113" s="25" t="n">
        <f aca="false">IF(AND(ISNUMBER(Z113),ISNUMBER($L113)),Z113-$L113,IF(ISNUMBER(Z113),"MISSING",""))</f>
        <v>0</v>
      </c>
      <c r="AK113" s="25" t="str">
        <f aca="false">IF(AND(ISNUMBER(SPH_PREOP),ISNUMBER(SE_LAST_)),SPH_PREOP+CYL_PREOP/2,"")</f>
        <v/>
      </c>
      <c r="AL113" s="25" t="e">
        <f aca="false">IF(ISNUMBER(SE_12),SE_12,IF(ISNUMBER(SE_6),SE_6,""))</f>
        <v>#REF!</v>
      </c>
      <c r="AM113" s="29" t="str">
        <f aca="false">IF(AND(ISNUMBER(SE_LAST_),ISNUMBER(REF_TARGET)),SE_LAST_-REF_TARGET,"")</f>
        <v/>
      </c>
      <c r="AN113" s="30" t="e">
        <f aca="false">IF(ISNUMBER(L113),IF(ISNUMBER(Z113),Z113-L113,IF(ISNUMBER(#REF!),#REF!-L113,"")),"")</f>
        <v>#REF!</v>
      </c>
      <c r="AO113" s="25" t="e">
        <f aca="false">IF(ISNUMBER(M113),IF(ISNUMBER(#REF!),#REF!-M113,IF(ISNUMBER(AB113),AB113-M113,"")),"")</f>
        <v>#REF!</v>
      </c>
      <c r="AP113" s="31" t="str">
        <f aca="false">IF(ISNUMBER(LAST_SE_ERROR),REF_TARGET,"")</f>
        <v/>
      </c>
      <c r="AQ113" s="31" t="e">
        <f aca="false">IF(AND(OR(ISNUMBER(X113),ISNUMBER(#REF!)),ISNUMBER(J113)),-LOG(20/J113)--LOG(20/IF(ISNUMBER(X113),X113,#REF!)),"")</f>
        <v>#REF!</v>
      </c>
      <c r="AR113" s="32" t="e">
        <f aca="false">IF(ISNUMBER(V113),V113,IF(ISNUMBER(#REF!),#REF!,""))</f>
        <v>#REF!</v>
      </c>
      <c r="AS113" s="32" t="n">
        <f aca="false">IF(AND(ISNUMBER(AR113),ISNUMBER(H113)),AR113-H113,"")</f>
        <v>0</v>
      </c>
      <c r="AT113" s="33" t="e">
        <f aca="false">IF(ISNUMBER(BCVA_12),BCVA_12,IF(ISNUMBER(BCVA_6),BCVA_6,""))</f>
        <v>#REF!</v>
      </c>
      <c r="AU113" s="33" t="n">
        <f aca="false">IF(ISNUMBER(AT113),PREOP_BCVA,"")</f>
        <v>0</v>
      </c>
    </row>
    <row collapsed="false" customFormat="false" customHeight="true" hidden="false" ht="26.25" outlineLevel="0" r="114">
      <c r="A114" s="23" t="n">
        <v>41318</v>
      </c>
      <c r="B114" s="25" t="n">
        <v>-0.5</v>
      </c>
      <c r="C114" s="26" t="n">
        <v>-0.5</v>
      </c>
      <c r="D114" s="26" t="s">
        <v>89</v>
      </c>
      <c r="E114" s="27" t="n">
        <v>20.5</v>
      </c>
      <c r="F114" s="28" t="n">
        <v>41316</v>
      </c>
      <c r="G114" s="27" t="n">
        <v>-0.5</v>
      </c>
      <c r="H114" s="27" t="n">
        <v>0.5</v>
      </c>
      <c r="I114" s="26" t="n">
        <v>75</v>
      </c>
      <c r="J114" s="26" t="n">
        <v>100</v>
      </c>
      <c r="K114" s="26" t="n">
        <v>15</v>
      </c>
      <c r="L114" s="26" t="n">
        <v>681</v>
      </c>
      <c r="M114" s="26" t="n">
        <v>23.47</v>
      </c>
      <c r="N114" s="26" t="n">
        <v>12.2</v>
      </c>
      <c r="O114" s="26" t="n">
        <v>4.72</v>
      </c>
      <c r="P114" s="26" t="n">
        <v>3.69</v>
      </c>
      <c r="Q114" s="26" t="n">
        <v>44.41</v>
      </c>
      <c r="R114" s="26" t="n">
        <v>172</v>
      </c>
      <c r="S114" s="26" t="n">
        <v>44.88</v>
      </c>
      <c r="T114" s="26" t="n">
        <v>82</v>
      </c>
      <c r="AH114" s="25" t="n">
        <f aca="false">IF(ISNUMBER(U114),U114+0.5*V114,"")</f>
        <v>0</v>
      </c>
      <c r="AI114" s="25" t="n">
        <f aca="false">IF(ISNUMBER(AH114),IF(ISNUMBER($C114),AH114-$C114,"MISSING"),"")</f>
        <v>0</v>
      </c>
      <c r="AJ114" s="25" t="n">
        <f aca="false">IF(AND(ISNUMBER(Z114),ISNUMBER($L114)),Z114-$L114,IF(ISNUMBER(Z114),"MISSING",""))</f>
        <v>0</v>
      </c>
      <c r="AK114" s="25" t="str">
        <f aca="false">IF(AND(ISNUMBER(SPH_PREOP),ISNUMBER(SE_LAST_)),SPH_PREOP+CYL_PREOP/2,"")</f>
        <v/>
      </c>
      <c r="AL114" s="25" t="e">
        <f aca="false">IF(ISNUMBER(SE_12),SE_12,IF(ISNUMBER(SE_6),SE_6,""))</f>
        <v>#REF!</v>
      </c>
      <c r="AM114" s="29" t="str">
        <f aca="false">IF(AND(ISNUMBER(SE_LAST_),ISNUMBER(REF_TARGET)),SE_LAST_-REF_TARGET,"")</f>
        <v/>
      </c>
      <c r="AN114" s="30" t="e">
        <f aca="false">IF(ISNUMBER(L114),IF(ISNUMBER(Z114),Z114-L114,IF(ISNUMBER(#REF!),#REF!-L114,"")),"")</f>
        <v>#REF!</v>
      </c>
      <c r="AO114" s="25" t="e">
        <f aca="false">IF(ISNUMBER(M114),IF(ISNUMBER(#REF!),#REF!-M114,IF(ISNUMBER(AB114),AB114-M114,"")),"")</f>
        <v>#REF!</v>
      </c>
      <c r="AP114" s="31" t="str">
        <f aca="false">IF(ISNUMBER(LAST_SE_ERROR),REF_TARGET,"")</f>
        <v/>
      </c>
      <c r="AQ114" s="31" t="e">
        <f aca="false">IF(AND(OR(ISNUMBER(X114),ISNUMBER(#REF!)),ISNUMBER(J114)),-LOG(20/J114)--LOG(20/IF(ISNUMBER(X114),X114,#REF!)),"")</f>
        <v>#REF!</v>
      </c>
      <c r="AR114" s="32" t="e">
        <f aca="false">IF(ISNUMBER(V114),V114,IF(ISNUMBER(#REF!),#REF!,""))</f>
        <v>#REF!</v>
      </c>
      <c r="AS114" s="32" t="n">
        <f aca="false">IF(AND(ISNUMBER(AR114),ISNUMBER(H114)),AR114-H114,"")</f>
        <v>0</v>
      </c>
      <c r="AT114" s="33" t="e">
        <f aca="false">IF(ISNUMBER(BCVA_12),BCVA_12,IF(ISNUMBER(BCVA_6),BCVA_6,""))</f>
        <v>#REF!</v>
      </c>
      <c r="AU114" s="33" t="n">
        <f aca="false">IF(ISNUMBER(AT114),PREOP_BCVA,"")</f>
        <v>0</v>
      </c>
      <c r="AV114" s="0" t="n">
        <v>7.66</v>
      </c>
      <c r="AW114" s="25" t="n">
        <v>7.63</v>
      </c>
      <c r="AX114" s="25" t="n">
        <v>28.1</v>
      </c>
      <c r="AY114" s="25" t="n">
        <v>-0.2</v>
      </c>
      <c r="AZ114" s="25" t="n">
        <v>0.28</v>
      </c>
      <c r="BA114" s="25" t="n">
        <v>0.51</v>
      </c>
      <c r="BB114" s="25" t="n">
        <v>2.75</v>
      </c>
      <c r="BC114" s="25" t="n">
        <v>3.45</v>
      </c>
      <c r="BD114" s="25" t="n">
        <v>704</v>
      </c>
      <c r="BE114" s="25" t="n">
        <v>702</v>
      </c>
      <c r="BF114" s="25" t="n">
        <v>764</v>
      </c>
      <c r="BG114" s="25" t="n">
        <v>714</v>
      </c>
      <c r="BH114" s="25" t="n">
        <v>749</v>
      </c>
      <c r="BI114" s="25" t="n">
        <v>787</v>
      </c>
      <c r="BJ114" s="25" t="n">
        <v>693</v>
      </c>
      <c r="BK114" s="25" t="n">
        <v>-0.84</v>
      </c>
      <c r="BL114" s="25" t="n">
        <v>-0.77</v>
      </c>
      <c r="BM114" s="25" t="n">
        <v>7.65</v>
      </c>
      <c r="BN114" s="25" t="n">
        <v>7.62</v>
      </c>
      <c r="BO114" s="25" t="n">
        <v>7.63</v>
      </c>
      <c r="BP114" s="25" t="n">
        <v>7.77</v>
      </c>
      <c r="BQ114" s="25" t="n">
        <v>8.06</v>
      </c>
      <c r="BR114" s="25" t="n">
        <v>8.12</v>
      </c>
      <c r="BS114" s="25" t="n">
        <v>0</v>
      </c>
      <c r="BT114" s="25" t="n">
        <v>1</v>
      </c>
      <c r="BU114" s="25" t="n">
        <v>6.61</v>
      </c>
      <c r="BV114" s="25" t="n">
        <v>6.45</v>
      </c>
      <c r="BW114" s="25" t="n">
        <v>6.44</v>
      </c>
      <c r="BX114" s="25" t="n">
        <v>6.54</v>
      </c>
      <c r="BY114" s="25" t="n">
        <v>6.64</v>
      </c>
      <c r="BZ114" s="25" t="n">
        <v>6.77</v>
      </c>
      <c r="CA114" s="25" t="n">
        <v>0</v>
      </c>
      <c r="CB114" s="38" t="n">
        <v>1</v>
      </c>
      <c r="CC114" s="34" t="n">
        <v>44.1</v>
      </c>
      <c r="CD114" s="34" t="n">
        <v>44.3</v>
      </c>
      <c r="CE114" s="34" t="n">
        <v>44.2</v>
      </c>
      <c r="CF114" s="34" t="n">
        <v>28.1</v>
      </c>
      <c r="CG114" s="34" t="n">
        <v>0.2</v>
      </c>
      <c r="CH114" s="34" t="n">
        <v>-5.9</v>
      </c>
      <c r="CI114" s="34" t="n">
        <v>-6.2</v>
      </c>
      <c r="CJ114" s="34" t="n">
        <v>-6.1</v>
      </c>
      <c r="CK114" s="34" t="n">
        <v>55</v>
      </c>
      <c r="CL114" s="34" t="n">
        <v>0.3</v>
      </c>
      <c r="CM114" s="34" t="n">
        <v>5</v>
      </c>
      <c r="CN114" s="34" t="n">
        <v>14.5</v>
      </c>
      <c r="CO114" s="34" t="n">
        <v>30.2</v>
      </c>
      <c r="CP114" s="34" t="n">
        <v>70.7</v>
      </c>
      <c r="CQ114" s="35" t="n">
        <v>12</v>
      </c>
    </row>
    <row collapsed="false" customFormat="false" customHeight="true" hidden="false" ht="26.25" outlineLevel="0" r="115">
      <c r="A115" s="23" t="n">
        <v>41402</v>
      </c>
      <c r="B115" s="25" t="n">
        <v>-0.25</v>
      </c>
      <c r="C115" s="26" t="n">
        <v>-2.47</v>
      </c>
      <c r="D115" s="56" t="s">
        <v>89</v>
      </c>
      <c r="E115" s="57" t="n">
        <v>18.25</v>
      </c>
      <c r="F115" s="28" t="n">
        <v>41401</v>
      </c>
      <c r="G115" s="27" t="n">
        <v>-1.5</v>
      </c>
      <c r="H115" s="27" t="n">
        <v>1</v>
      </c>
      <c r="I115" s="26" t="n">
        <v>10</v>
      </c>
      <c r="J115" s="26" t="n">
        <v>25</v>
      </c>
      <c r="K115" s="26" t="n">
        <v>15</v>
      </c>
      <c r="L115" s="26" t="n">
        <v>595</v>
      </c>
      <c r="M115" s="26" t="n">
        <v>24.49</v>
      </c>
      <c r="N115" s="26" t="n">
        <v>12.5</v>
      </c>
      <c r="O115" s="26" t="n">
        <v>4.46</v>
      </c>
      <c r="P115" s="26" t="n">
        <v>4.17</v>
      </c>
      <c r="Q115" s="26" t="n">
        <v>43.44</v>
      </c>
      <c r="R115" s="26" t="n">
        <v>89</v>
      </c>
      <c r="S115" s="26" t="n">
        <v>44.23</v>
      </c>
      <c r="T115" s="26" t="n">
        <v>179</v>
      </c>
      <c r="AH115" s="25" t="n">
        <f aca="false">IF(ISNUMBER(U115),U115+0.5*V115,"")</f>
        <v>0</v>
      </c>
      <c r="AI115" s="25" t="n">
        <f aca="false">IF(ISNUMBER(AH115),IF(ISNUMBER($C115),AH115-$C115,"MISSING"),"")</f>
        <v>0</v>
      </c>
      <c r="AJ115" s="25" t="n">
        <f aca="false">IF(AND(ISNUMBER(Z115),ISNUMBER($L115)),Z115-$L115,IF(ISNUMBER(Z115),"MISSING",""))</f>
        <v>0</v>
      </c>
      <c r="AK115" s="25" t="str">
        <f aca="false">IF(AND(ISNUMBER(SPH_PREOP),ISNUMBER(SE_LAST_)),SPH_PREOP+CYL_PREOP/2,"")</f>
        <v/>
      </c>
      <c r="AL115" s="25" t="e">
        <f aca="false">IF(ISNUMBER(SE_12),SE_12,IF(ISNUMBER(SE_6),SE_6,""))</f>
        <v>#REF!</v>
      </c>
      <c r="AM115" s="29" t="str">
        <f aca="false">IF(AND(ISNUMBER(SE_LAST_),ISNUMBER(REF_TARGET)),SE_LAST_-REF_TARGET,"")</f>
        <v/>
      </c>
      <c r="AN115" s="30" t="e">
        <f aca="false">IF(ISNUMBER(L115),IF(ISNUMBER(Z115),Z115-L115,IF(ISNUMBER(#REF!),#REF!-L115,"")),"")</f>
        <v>#REF!</v>
      </c>
      <c r="AO115" s="25" t="e">
        <f aca="false">IF(ISNUMBER(M115),IF(ISNUMBER(#REF!),#REF!-M115,IF(ISNUMBER(AB115),AB115-M115,"")),"")</f>
        <v>#REF!</v>
      </c>
      <c r="AP115" s="31" t="str">
        <f aca="false">IF(ISNUMBER(LAST_SE_ERROR),REF_TARGET,"")</f>
        <v/>
      </c>
      <c r="AQ115" s="31" t="e">
        <f aca="false">IF(AND(OR(ISNUMBER(X115),ISNUMBER(#REF!)),ISNUMBER(J115)),-LOG(20/J115)--LOG(20/IF(ISNUMBER(X115),X115,#REF!)),"")</f>
        <v>#REF!</v>
      </c>
      <c r="AR115" s="32" t="e">
        <f aca="false">IF(ISNUMBER(V115),V115,IF(ISNUMBER(#REF!),#REF!,""))</f>
        <v>#REF!</v>
      </c>
      <c r="AS115" s="32" t="n">
        <f aca="false">IF(AND(ISNUMBER(AR115),ISNUMBER(H115)),AR115-H115,"")</f>
        <v>0</v>
      </c>
      <c r="AT115" s="33" t="e">
        <f aca="false">IF(ISNUMBER(BCVA_12),BCVA_12,IF(ISNUMBER(BCVA_6),BCVA_6,""))</f>
        <v>#REF!</v>
      </c>
      <c r="AU115" s="33" t="n">
        <f aca="false">IF(ISNUMBER(AT115),PREOP_BCVA,"")</f>
        <v>0</v>
      </c>
      <c r="AV115" s="54" t="n">
        <v>7.82</v>
      </c>
      <c r="AW115" s="25" t="n">
        <v>7.92</v>
      </c>
      <c r="AX115" s="25" t="n">
        <v>89.5</v>
      </c>
      <c r="AY115" s="25" t="n">
        <v>0.6</v>
      </c>
      <c r="AZ115" s="25" t="n">
        <v>0.08</v>
      </c>
      <c r="BA115" s="25" t="n">
        <v>0.19</v>
      </c>
      <c r="BB115" s="25" t="n">
        <v>3.26</v>
      </c>
      <c r="BC115" s="25" t="n">
        <v>3.87</v>
      </c>
      <c r="BD115" s="25" t="n">
        <v>607</v>
      </c>
      <c r="BE115" s="25" t="n">
        <v>607</v>
      </c>
      <c r="BF115" s="25" t="n">
        <v>658</v>
      </c>
      <c r="BG115" s="25" t="n">
        <v>598</v>
      </c>
      <c r="BH115" s="25" t="n">
        <v>639</v>
      </c>
      <c r="BI115" s="25" t="n">
        <v>593</v>
      </c>
      <c r="BJ115" s="25" t="n">
        <v>577</v>
      </c>
      <c r="BK115" s="25" t="n">
        <v>-2.07</v>
      </c>
      <c r="BL115" s="25" t="n">
        <v>1.18</v>
      </c>
      <c r="BM115" s="25" t="n">
        <v>7.91</v>
      </c>
      <c r="BN115" s="25" t="n">
        <v>7.81</v>
      </c>
      <c r="BO115" s="25" t="n">
        <v>7.79</v>
      </c>
      <c r="BP115" s="25" t="n">
        <v>7.85</v>
      </c>
      <c r="BQ115" s="25" t="n">
        <v>7.96</v>
      </c>
      <c r="BR115" s="25" t="n">
        <v>8.12</v>
      </c>
      <c r="BS115" s="25" t="n">
        <v>0</v>
      </c>
      <c r="BT115" s="25" t="n">
        <v>0.2</v>
      </c>
      <c r="BU115" s="25" t="n">
        <v>7.79</v>
      </c>
      <c r="BV115" s="25" t="n">
        <v>6.99</v>
      </c>
      <c r="BW115" s="25" t="n">
        <v>6.58</v>
      </c>
      <c r="BX115" s="25" t="n">
        <v>6.64</v>
      </c>
      <c r="BY115" s="25" t="n">
        <v>6.9</v>
      </c>
      <c r="BZ115" s="25" t="n">
        <v>7.16</v>
      </c>
      <c r="CA115" s="25" t="n">
        <v>0</v>
      </c>
      <c r="CB115" s="38" t="n">
        <v>0.2</v>
      </c>
      <c r="CC115" s="34" t="n">
        <v>42.6</v>
      </c>
      <c r="CD115" s="34" t="n">
        <v>43.2</v>
      </c>
      <c r="CE115" s="34" t="n">
        <v>42.9</v>
      </c>
      <c r="CF115" s="34" t="n">
        <v>89.5</v>
      </c>
      <c r="CG115" s="34" t="n">
        <v>0.6</v>
      </c>
      <c r="CH115" s="34" t="n">
        <v>-5.2</v>
      </c>
      <c r="CI115" s="34" t="n">
        <v>-5.5</v>
      </c>
      <c r="CJ115" s="34" t="n">
        <v>-5.3</v>
      </c>
      <c r="CK115" s="34" t="n">
        <v>130.1</v>
      </c>
      <c r="CL115" s="34" t="n">
        <v>0.2</v>
      </c>
      <c r="CM115" s="34" t="n">
        <v>4.3</v>
      </c>
      <c r="CN115" s="34" t="n">
        <v>12.1</v>
      </c>
      <c r="CO115" s="34" t="n">
        <v>25.1</v>
      </c>
      <c r="CP115" s="34" t="n">
        <v>59.8</v>
      </c>
      <c r="CQ115" s="35" t="n">
        <v>10</v>
      </c>
    </row>
    <row collapsed="false" customFormat="false" customHeight="true" hidden="false" ht="26.25" outlineLevel="0" r="116">
      <c r="A116" s="23" t="n">
        <v>41346</v>
      </c>
      <c r="B116" s="25" t="n">
        <v>-0.5</v>
      </c>
      <c r="C116" s="26" t="n">
        <v>-0.43</v>
      </c>
      <c r="D116" s="26" t="s">
        <v>92</v>
      </c>
      <c r="E116" s="27" t="n">
        <v>28</v>
      </c>
      <c r="F116" s="28" t="n">
        <v>41344</v>
      </c>
      <c r="G116" s="27" t="n">
        <v>3</v>
      </c>
      <c r="H116" s="27" t="n">
        <v>0.75</v>
      </c>
      <c r="I116" s="26" t="n">
        <v>122</v>
      </c>
      <c r="J116" s="26" t="n">
        <v>30</v>
      </c>
      <c r="K116" s="26" t="n">
        <v>12</v>
      </c>
      <c r="L116" s="26" t="n">
        <v>656</v>
      </c>
      <c r="M116" s="26" t="n">
        <v>23.02</v>
      </c>
      <c r="N116" s="26" t="n">
        <v>12.3</v>
      </c>
      <c r="O116" s="26" t="n">
        <v>4.85</v>
      </c>
      <c r="P116" s="26" t="n">
        <v>2.4</v>
      </c>
      <c r="Q116" s="26" t="n">
        <v>41.36</v>
      </c>
      <c r="R116" s="26" t="n">
        <v>1</v>
      </c>
      <c r="S116" s="26" t="n">
        <v>43.44</v>
      </c>
      <c r="T116" s="26" t="n">
        <v>91</v>
      </c>
      <c r="AH116" s="25" t="n">
        <f aca="false">IF(ISNUMBER(U116),U116+0.5*V116,"")</f>
        <v>0</v>
      </c>
      <c r="AI116" s="25" t="n">
        <f aca="false">IF(ISNUMBER(AH116),IF(ISNUMBER($C116),AH116-$C116,"MISSING"),"")</f>
        <v>0</v>
      </c>
      <c r="AJ116" s="25" t="n">
        <f aca="false">IF(AND(ISNUMBER(Z116),ISNUMBER($L116)),Z116-$L116,IF(ISNUMBER(Z116),"MISSING",""))</f>
        <v>0</v>
      </c>
      <c r="AK116" s="25" t="str">
        <f aca="false">IF(AND(ISNUMBER(SPH_PREOP),ISNUMBER(SE_LAST_)),SPH_PREOP+CYL_PREOP/2,"")</f>
        <v/>
      </c>
      <c r="AL116" s="25" t="e">
        <f aca="false">IF(ISNUMBER(SE_12),SE_12,IF(ISNUMBER(SE_6),SE_6,""))</f>
        <v>#REF!</v>
      </c>
      <c r="AM116" s="29" t="str">
        <f aca="false">IF(AND(ISNUMBER(SE_LAST_),ISNUMBER(REF_TARGET)),SE_LAST_-REF_TARGET,"")</f>
        <v/>
      </c>
      <c r="AN116" s="30" t="e">
        <f aca="false">IF(ISNUMBER(L116),IF(ISNUMBER(Z116),Z116-L116,IF(ISNUMBER(#REF!),#REF!-L116,"")),"")</f>
        <v>#REF!</v>
      </c>
      <c r="AO116" s="25" t="e">
        <f aca="false">IF(ISNUMBER(M116),IF(ISNUMBER(#REF!),#REF!-M116,IF(ISNUMBER(AB116),AB116-M116,"")),"")</f>
        <v>#REF!</v>
      </c>
      <c r="AP116" s="31" t="str">
        <f aca="false">IF(ISNUMBER(LAST_SE_ERROR),REF_TARGET,"")</f>
        <v/>
      </c>
      <c r="AQ116" s="31" t="e">
        <f aca="false">IF(AND(OR(ISNUMBER(X116),ISNUMBER(#REF!)),ISNUMBER(J116)),-LOG(20/J116)--LOG(20/IF(ISNUMBER(X116),X116,#REF!)),"")</f>
        <v>#REF!</v>
      </c>
      <c r="AR116" s="32" t="e">
        <f aca="false">IF(ISNUMBER(V116),V116,IF(ISNUMBER(#REF!),#REF!,""))</f>
        <v>#REF!</v>
      </c>
      <c r="AS116" s="32" t="n">
        <f aca="false">IF(AND(ISNUMBER(AR116),ISNUMBER(H116)),AR116-H116,"")</f>
        <v>0</v>
      </c>
      <c r="AT116" s="33" t="e">
        <f aca="false">IF(ISNUMBER(BCVA_12),BCVA_12,IF(ISNUMBER(BCVA_6),BCVA_6,""))</f>
        <v>#REF!</v>
      </c>
      <c r="AU116" s="33" t="n">
        <f aca="false">IF(ISNUMBER(AT116),PREOP_BCVA,"")</f>
        <v>0</v>
      </c>
    </row>
    <row collapsed="false" customFormat="false" customHeight="true" hidden="false" ht="26.25" outlineLevel="0" r="117">
      <c r="A117" s="23" t="n">
        <v>41374</v>
      </c>
      <c r="B117" s="24" t="n">
        <v>-0.5</v>
      </c>
      <c r="C117" s="24" t="n">
        <v>-0.58</v>
      </c>
      <c r="D117" s="56" t="s">
        <v>89</v>
      </c>
      <c r="E117" s="27" t="n">
        <v>20.25</v>
      </c>
      <c r="F117" s="28" t="n">
        <v>41365</v>
      </c>
      <c r="G117" s="27" t="n">
        <v>0</v>
      </c>
      <c r="H117" s="27" t="n">
        <v>1</v>
      </c>
      <c r="I117" s="26" t="n">
        <v>68</v>
      </c>
      <c r="J117" s="26" t="n">
        <v>50</v>
      </c>
      <c r="K117" s="26" t="n">
        <v>16</v>
      </c>
      <c r="L117" s="26" t="n">
        <v>568</v>
      </c>
      <c r="M117" s="26" t="n">
        <v>23.61</v>
      </c>
      <c r="N117" s="26" t="n">
        <v>12.2</v>
      </c>
      <c r="O117" s="26" t="n">
        <v>5.44</v>
      </c>
      <c r="P117" s="26" t="n">
        <v>3.36</v>
      </c>
      <c r="Q117" s="26" t="n">
        <v>44.23</v>
      </c>
      <c r="R117" s="26" t="n">
        <v>164</v>
      </c>
      <c r="S117" s="26" t="n">
        <v>44.94</v>
      </c>
      <c r="T117" s="26" t="n">
        <v>74</v>
      </c>
      <c r="AH117" s="25" t="n">
        <f aca="false">IF(ISNUMBER(U117),U117+0.5*V117,"")</f>
        <v>0</v>
      </c>
      <c r="AI117" s="25" t="n">
        <f aca="false">IF(ISNUMBER(AH117),IF(ISNUMBER($C117),AH117-$C117,"MISSING"),"")</f>
        <v>0</v>
      </c>
      <c r="AJ117" s="25" t="n">
        <f aca="false">IF(AND(ISNUMBER(Z117),ISNUMBER($L117)),Z117-$L117,IF(ISNUMBER(Z117),"MISSING",""))</f>
        <v>0</v>
      </c>
      <c r="AK117" s="25" t="str">
        <f aca="false">IF(AND(ISNUMBER(SPH_PREOP),ISNUMBER(SE_LAST_)),SPH_PREOP+CYL_PREOP/2,"")</f>
        <v/>
      </c>
      <c r="AL117" s="25" t="e">
        <f aca="false">IF(ISNUMBER(SE_12),SE_12,IF(ISNUMBER(SE_6),SE_6,""))</f>
        <v>#REF!</v>
      </c>
      <c r="AM117" s="29" t="str">
        <f aca="false">IF(AND(ISNUMBER(SE_LAST_),ISNUMBER(REF_TARGET)),SE_LAST_-REF_TARGET,"")</f>
        <v/>
      </c>
      <c r="AN117" s="30" t="e">
        <f aca="false">IF(ISNUMBER(L117),IF(ISNUMBER(Z117),Z117-L117,IF(ISNUMBER(#REF!),#REF!-L117,"")),"")</f>
        <v>#REF!</v>
      </c>
      <c r="AO117" s="25" t="e">
        <f aca="false">IF(ISNUMBER(M117),IF(ISNUMBER(#REF!),#REF!-M117,IF(ISNUMBER(AB117),AB117-M117,"")),"")</f>
        <v>#REF!</v>
      </c>
      <c r="AP117" s="31" t="str">
        <f aca="false">IF(ISNUMBER(LAST_SE_ERROR),REF_TARGET,"")</f>
        <v/>
      </c>
      <c r="AQ117" s="31" t="e">
        <f aca="false">IF(AND(OR(ISNUMBER(X117),ISNUMBER(#REF!)),ISNUMBER(J117)),-LOG(20/J117)--LOG(20/IF(ISNUMBER(X117),X117,#REF!)),"")</f>
        <v>#REF!</v>
      </c>
      <c r="AR117" s="32" t="e">
        <f aca="false">IF(ISNUMBER(V117),V117,IF(ISNUMBER(#REF!),#REF!,""))</f>
        <v>#REF!</v>
      </c>
      <c r="AS117" s="32" t="n">
        <f aca="false">IF(AND(ISNUMBER(AR117),ISNUMBER(H117)),AR117-H117,"")</f>
        <v>0</v>
      </c>
      <c r="AT117" s="33" t="e">
        <f aca="false">IF(ISNUMBER(BCVA_12),BCVA_12,IF(ISNUMBER(BCVA_6),BCVA_6,""))</f>
        <v>#REF!</v>
      </c>
      <c r="AU117" s="33" t="n">
        <f aca="false">IF(ISNUMBER(AT117),PREOP_BCVA,"")</f>
        <v>0</v>
      </c>
      <c r="AV117" s="0" t="n">
        <v>7.69</v>
      </c>
      <c r="AW117" s="25" t="n">
        <v>7.55</v>
      </c>
      <c r="AX117" s="25" t="n">
        <v>160.2</v>
      </c>
      <c r="AY117" s="25" t="n">
        <v>-0.8</v>
      </c>
      <c r="AZ117" s="25" t="n">
        <v>0.24</v>
      </c>
      <c r="BA117" s="25" t="n">
        <v>0.36</v>
      </c>
      <c r="BB117" s="25" t="n">
        <v>2.64</v>
      </c>
      <c r="BC117" s="25" t="n">
        <v>3.21</v>
      </c>
      <c r="BD117" s="25" t="n">
        <v>575</v>
      </c>
      <c r="BE117" s="25" t="n">
        <v>575</v>
      </c>
      <c r="BF117" s="25" t="n">
        <v>606</v>
      </c>
      <c r="BG117" s="25" t="n">
        <v>623</v>
      </c>
      <c r="BH117" s="25" t="n">
        <v>628</v>
      </c>
      <c r="BI117" s="25" t="n">
        <v>614</v>
      </c>
      <c r="BJ117" s="25" t="n">
        <v>570</v>
      </c>
      <c r="BK117" s="25" t="n">
        <v>0.07</v>
      </c>
      <c r="BL117" s="25" t="n">
        <v>0.93</v>
      </c>
      <c r="BM117" s="25" t="n">
        <v>7.62</v>
      </c>
      <c r="BN117" s="25" t="n">
        <v>7.62</v>
      </c>
      <c r="BO117" s="25" t="n">
        <v>7.62</v>
      </c>
      <c r="BP117" s="25" t="n">
        <v>7.69</v>
      </c>
      <c r="BQ117" s="25" t="n">
        <v>7.92</v>
      </c>
      <c r="BR117" s="25" t="n">
        <v>8.13</v>
      </c>
      <c r="BS117" s="25" t="n">
        <v>0</v>
      </c>
      <c r="BT117" s="25" t="n">
        <v>0.9</v>
      </c>
      <c r="BU117" s="25" t="n">
        <v>6.71</v>
      </c>
      <c r="BV117" s="25" t="n">
        <v>6.67</v>
      </c>
      <c r="BW117" s="25" t="n">
        <v>6.67</v>
      </c>
      <c r="BX117" s="25" t="n">
        <v>6.82</v>
      </c>
      <c r="BY117" s="25" t="n">
        <v>7.05</v>
      </c>
      <c r="BZ117" s="25" t="n">
        <v>0</v>
      </c>
      <c r="CA117" s="25" t="n">
        <v>0</v>
      </c>
      <c r="CB117" s="38" t="n">
        <v>0.9</v>
      </c>
      <c r="CC117" s="34" t="n">
        <v>43.9</v>
      </c>
      <c r="CD117" s="34" t="n">
        <v>44.7</v>
      </c>
      <c r="CE117" s="34" t="n">
        <v>44.3</v>
      </c>
      <c r="CF117" s="34" t="n">
        <v>160.2</v>
      </c>
      <c r="CG117" s="34" t="n">
        <v>0.8</v>
      </c>
      <c r="CH117" s="34" t="n">
        <v>-5.9</v>
      </c>
      <c r="CI117" s="34" t="n">
        <v>-5.9</v>
      </c>
      <c r="CJ117" s="34" t="n">
        <v>-5.9</v>
      </c>
      <c r="CK117" s="34" t="n">
        <v>138.9</v>
      </c>
      <c r="CL117" s="34" t="n">
        <v>0</v>
      </c>
      <c r="CM117" s="34" t="n">
        <v>4.1</v>
      </c>
      <c r="CN117" s="34" t="n">
        <v>11.8</v>
      </c>
      <c r="CO117" s="34" t="n">
        <v>24.7</v>
      </c>
      <c r="CP117" s="34" t="n">
        <v>56.9</v>
      </c>
      <c r="CQ117" s="35" t="n">
        <v>20</v>
      </c>
    </row>
    <row collapsed="false" customFormat="false" customHeight="true" hidden="false" ht="26.25" outlineLevel="0" r="118">
      <c r="A118" s="23" t="n">
        <v>41367</v>
      </c>
      <c r="B118" s="24" t="n">
        <v>-0.5</v>
      </c>
      <c r="C118" s="24" t="n">
        <v>-0.52</v>
      </c>
      <c r="D118" s="56" t="s">
        <v>89</v>
      </c>
      <c r="E118" s="27" t="n">
        <v>20.75</v>
      </c>
      <c r="F118" s="28" t="n">
        <v>41365</v>
      </c>
      <c r="G118" s="27" t="n">
        <v>0.75</v>
      </c>
      <c r="H118" s="27" t="n">
        <v>0.5</v>
      </c>
      <c r="I118" s="26" t="n">
        <v>111</v>
      </c>
      <c r="J118" s="26" t="n">
        <v>60</v>
      </c>
      <c r="K118" s="26" t="n">
        <v>17</v>
      </c>
      <c r="L118" s="26" t="n">
        <v>583</v>
      </c>
      <c r="M118" s="26" t="n">
        <v>23.57</v>
      </c>
      <c r="N118" s="26" t="n">
        <v>12.4</v>
      </c>
      <c r="P118" s="26" t="n">
        <v>3.12</v>
      </c>
      <c r="Q118" s="26" t="n">
        <v>43.66</v>
      </c>
      <c r="R118" s="26" t="n">
        <v>166</v>
      </c>
      <c r="S118" s="26" t="n">
        <v>44.53</v>
      </c>
      <c r="T118" s="26" t="n">
        <v>76</v>
      </c>
      <c r="AH118" s="25" t="n">
        <f aca="false">IF(ISNUMBER(U118),U118+0.5*V118,"")</f>
        <v>0</v>
      </c>
      <c r="AI118" s="25" t="n">
        <f aca="false">IF(ISNUMBER(AH118),IF(ISNUMBER($C118),AH118-$C118,"MISSING"),"")</f>
        <v>0</v>
      </c>
      <c r="AJ118" s="25" t="n">
        <f aca="false">IF(AND(ISNUMBER(Z118),ISNUMBER($L118)),Z118-$L118,IF(ISNUMBER(Z118),"MISSING",""))</f>
        <v>0</v>
      </c>
      <c r="AK118" s="25" t="str">
        <f aca="false">IF(AND(ISNUMBER(SPH_PREOP),ISNUMBER(SE_LAST_)),SPH_PREOP+CYL_PREOP/2,"")</f>
        <v/>
      </c>
      <c r="AL118" s="25" t="e">
        <f aca="false">IF(ISNUMBER(SE_12),SE_12,IF(ISNUMBER(SE_6),SE_6,""))</f>
        <v>#REF!</v>
      </c>
      <c r="AM118" s="29" t="str">
        <f aca="false">IF(AND(ISNUMBER(SE_LAST_),ISNUMBER(REF_TARGET)),SE_LAST_-REF_TARGET,"")</f>
        <v/>
      </c>
      <c r="AN118" s="30" t="e">
        <f aca="false">IF(ISNUMBER(L118),IF(ISNUMBER(Z118),Z118-L118,IF(ISNUMBER(#REF!),#REF!-L118,"")),"")</f>
        <v>#REF!</v>
      </c>
      <c r="AO118" s="25" t="e">
        <f aca="false">IF(ISNUMBER(M118),IF(ISNUMBER(#REF!),#REF!-M118,IF(ISNUMBER(AB118),AB118-M118,"")),"")</f>
        <v>#REF!</v>
      </c>
      <c r="AP118" s="31" t="str">
        <f aca="false">IF(ISNUMBER(LAST_SE_ERROR),REF_TARGET,"")</f>
        <v/>
      </c>
      <c r="AQ118" s="31" t="e">
        <f aca="false">IF(AND(OR(ISNUMBER(X118),ISNUMBER(#REF!)),ISNUMBER(J118)),-LOG(20/J118)--LOG(20/IF(ISNUMBER(X118),X118,#REF!)),"")</f>
        <v>#REF!</v>
      </c>
      <c r="AR118" s="32" t="e">
        <f aca="false">IF(ISNUMBER(V118),V118,IF(ISNUMBER(#REF!),#REF!,""))</f>
        <v>#REF!</v>
      </c>
      <c r="AS118" s="32" t="n">
        <f aca="false">IF(AND(ISNUMBER(AR118),ISNUMBER(H118)),AR118-H118,"")</f>
        <v>0</v>
      </c>
      <c r="AT118" s="33" t="e">
        <f aca="false">IF(ISNUMBER(BCVA_12),BCVA_12,IF(ISNUMBER(BCVA_6),BCVA_6,""))</f>
        <v>#REF!</v>
      </c>
      <c r="AU118" s="33" t="n">
        <f aca="false">IF(ISNUMBER(AT118),PREOP_BCVA,"")</f>
        <v>0</v>
      </c>
      <c r="AV118" s="0" t="n">
        <v>7.74</v>
      </c>
      <c r="AW118" s="25" t="n">
        <v>7.67</v>
      </c>
      <c r="AX118" s="25" t="n">
        <v>8</v>
      </c>
      <c r="AY118" s="25" t="n">
        <v>-0.4</v>
      </c>
      <c r="AZ118" s="25" t="n">
        <v>0.04</v>
      </c>
      <c r="BA118" s="25" t="n">
        <v>0.24</v>
      </c>
      <c r="BB118" s="25" t="n">
        <v>2.63</v>
      </c>
      <c r="BC118" s="25" t="n">
        <v>3.22</v>
      </c>
      <c r="BD118" s="25" t="n">
        <v>588</v>
      </c>
      <c r="BE118" s="25" t="n">
        <v>593</v>
      </c>
      <c r="BF118" s="25" t="n">
        <v>627</v>
      </c>
      <c r="BG118" s="25" t="n">
        <v>624</v>
      </c>
      <c r="BH118" s="25" t="n">
        <v>633</v>
      </c>
      <c r="BI118" s="25" t="n">
        <v>620</v>
      </c>
      <c r="BJ118" s="25" t="n">
        <v>574</v>
      </c>
      <c r="BK118" s="25" t="n">
        <v>0.84</v>
      </c>
      <c r="BL118" s="25" t="n">
        <v>1.16</v>
      </c>
      <c r="BM118" s="25" t="n">
        <v>7.75</v>
      </c>
      <c r="BN118" s="25" t="n">
        <v>7.64</v>
      </c>
      <c r="BO118" s="25" t="n">
        <v>7.61</v>
      </c>
      <c r="BP118" s="25" t="n">
        <v>7.66</v>
      </c>
      <c r="BQ118" s="25" t="n">
        <v>7.85</v>
      </c>
      <c r="BR118" s="25" t="n">
        <v>7.87</v>
      </c>
      <c r="BS118" s="25" t="n">
        <v>0</v>
      </c>
      <c r="BT118" s="25" t="n">
        <v>1</v>
      </c>
      <c r="BU118" s="25" t="n">
        <v>6.83</v>
      </c>
      <c r="BV118" s="25" t="n">
        <v>6.79</v>
      </c>
      <c r="BW118" s="25" t="n">
        <v>6.64</v>
      </c>
      <c r="BX118" s="25" t="n">
        <v>6.76</v>
      </c>
      <c r="BY118" s="25" t="n">
        <v>6.97</v>
      </c>
      <c r="BZ118" s="25" t="n">
        <v>0</v>
      </c>
      <c r="CA118" s="25" t="n">
        <v>0</v>
      </c>
      <c r="CB118" s="38" t="n">
        <v>1</v>
      </c>
      <c r="CC118" s="34" t="n">
        <v>43.6</v>
      </c>
      <c r="CD118" s="34" t="n">
        <v>44</v>
      </c>
      <c r="CE118" s="34" t="n">
        <v>43.8</v>
      </c>
      <c r="CF118" s="34" t="n">
        <v>8</v>
      </c>
      <c r="CG118" s="34" t="n">
        <v>0.4</v>
      </c>
      <c r="CH118" s="34" t="n">
        <v>-5.8</v>
      </c>
      <c r="CI118" s="34" t="n">
        <v>-5.9</v>
      </c>
      <c r="CJ118" s="34" t="n">
        <v>-5.9</v>
      </c>
      <c r="CK118" s="34" t="n">
        <v>15.1</v>
      </c>
      <c r="CL118" s="34" t="n">
        <v>0.1</v>
      </c>
      <c r="CM118" s="34" t="n">
        <v>4.2</v>
      </c>
      <c r="CN118" s="34" t="n">
        <v>12.1</v>
      </c>
      <c r="CO118" s="34" t="n">
        <v>25.1</v>
      </c>
      <c r="CP118" s="34" t="n">
        <v>58.1</v>
      </c>
      <c r="CQ118" s="35" t="n">
        <v>19</v>
      </c>
    </row>
    <row collapsed="false" customFormat="false" customHeight="true" hidden="false" ht="26.25" outlineLevel="0" r="119">
      <c r="A119" s="23" t="n">
        <v>41367</v>
      </c>
      <c r="B119" s="24" t="n">
        <v>-2.08</v>
      </c>
      <c r="C119" s="24" t="n">
        <v>-1.5</v>
      </c>
      <c r="D119" s="56" t="s">
        <v>89</v>
      </c>
      <c r="E119" s="27" t="n">
        <v>26</v>
      </c>
      <c r="F119" s="28" t="n">
        <v>41365</v>
      </c>
      <c r="G119" s="27" t="n">
        <v>1</v>
      </c>
      <c r="H119" s="27" t="n">
        <v>0.75</v>
      </c>
      <c r="I119" s="26" t="n">
        <v>175</v>
      </c>
      <c r="J119" s="26" t="n">
        <v>80</v>
      </c>
      <c r="K119" s="26" t="n">
        <v>10</v>
      </c>
      <c r="L119" s="26" t="n">
        <v>554</v>
      </c>
      <c r="M119" s="26" t="n">
        <v>21.87</v>
      </c>
      <c r="N119" s="26" t="n">
        <v>11.4</v>
      </c>
      <c r="O119" s="26" t="n">
        <v>4.36</v>
      </c>
      <c r="P119" s="26" t="n">
        <v>2.87</v>
      </c>
      <c r="Q119" s="26" t="n">
        <v>45.79</v>
      </c>
      <c r="R119" s="26" t="n">
        <v>168</v>
      </c>
      <c r="S119" s="26" t="n">
        <v>47.47</v>
      </c>
      <c r="T119" s="26" t="n">
        <v>78</v>
      </c>
      <c r="AH119" s="25" t="n">
        <f aca="false">IF(ISNUMBER(U119),U119+0.5*V119,"")</f>
        <v>0</v>
      </c>
      <c r="AI119" s="25" t="n">
        <f aca="false">IF(ISNUMBER(AH119),IF(ISNUMBER($C119),AH119-$C119,"MISSING"),"")</f>
        <v>0</v>
      </c>
      <c r="AJ119" s="25" t="n">
        <f aca="false">IF(AND(ISNUMBER(Z119),ISNUMBER($L119)),Z119-$L119,IF(ISNUMBER(Z119),"MISSING",""))</f>
        <v>0</v>
      </c>
      <c r="AK119" s="25" t="str">
        <f aca="false">IF(AND(ISNUMBER(SPH_PREOP),ISNUMBER(SE_LAST_)),SPH_PREOP+CYL_PREOP/2,"")</f>
        <v/>
      </c>
      <c r="AL119" s="25" t="e">
        <f aca="false">IF(ISNUMBER(SE_12),SE_12,IF(ISNUMBER(SE_6),SE_6,""))</f>
        <v>#REF!</v>
      </c>
      <c r="AM119" s="29" t="str">
        <f aca="false">IF(AND(ISNUMBER(SE_LAST_),ISNUMBER(REF_TARGET)),SE_LAST_-REF_TARGET,"")</f>
        <v/>
      </c>
      <c r="AN119" s="30" t="e">
        <f aca="false">IF(ISNUMBER(L119),IF(ISNUMBER(Z119),Z119-L119,IF(ISNUMBER(#REF!),#REF!-L119,"")),"")</f>
        <v>#REF!</v>
      </c>
      <c r="AO119" s="25" t="e">
        <f aca="false">IF(ISNUMBER(M119),IF(ISNUMBER(#REF!),#REF!-M119,IF(ISNUMBER(AB119),AB119-M119,"")),"")</f>
        <v>#REF!</v>
      </c>
      <c r="AP119" s="31" t="str">
        <f aca="false">IF(ISNUMBER(LAST_SE_ERROR),REF_TARGET,"")</f>
        <v/>
      </c>
      <c r="AQ119" s="31" t="e">
        <f aca="false">IF(AND(OR(ISNUMBER(X119),ISNUMBER(#REF!)),ISNUMBER(J119)),-LOG(20/J119)--LOG(20/IF(ISNUMBER(X119),X119,#REF!)),"")</f>
        <v>#REF!</v>
      </c>
      <c r="AR119" s="32" t="e">
        <f aca="false">IF(ISNUMBER(V119),V119,IF(ISNUMBER(#REF!),#REF!,""))</f>
        <v>#REF!</v>
      </c>
      <c r="AS119" s="32" t="n">
        <f aca="false">IF(AND(ISNUMBER(AR119),ISNUMBER(H119)),AR119-H119,"")</f>
        <v>0</v>
      </c>
      <c r="AT119" s="33" t="e">
        <f aca="false">IF(ISNUMBER(BCVA_12),BCVA_12,IF(ISNUMBER(BCVA_6),BCVA_6,""))</f>
        <v>#REF!</v>
      </c>
      <c r="AU119" s="33" t="n">
        <f aca="false">IF(ISNUMBER(AT119),PREOP_BCVA,"")</f>
        <v>0</v>
      </c>
      <c r="AV119" s="0" t="n">
        <v>7.41</v>
      </c>
      <c r="AW119" s="25" t="n">
        <v>7.34</v>
      </c>
      <c r="AX119" s="25" t="n">
        <v>146.3</v>
      </c>
      <c r="AY119" s="25" t="n">
        <v>-0.4</v>
      </c>
      <c r="AZ119" s="25" t="n">
        <v>0.61</v>
      </c>
      <c r="BA119" s="25" t="n">
        <v>0.66</v>
      </c>
      <c r="BB119" s="25" t="n">
        <v>2.61</v>
      </c>
      <c r="BC119" s="25" t="n">
        <v>3.17</v>
      </c>
      <c r="BD119" s="25" t="n">
        <v>562</v>
      </c>
      <c r="BE119" s="25" t="n">
        <v>563</v>
      </c>
      <c r="BF119" s="25" t="n">
        <v>639</v>
      </c>
      <c r="BG119" s="25" t="n">
        <v>617</v>
      </c>
      <c r="BH119" s="25" t="n">
        <v>605</v>
      </c>
      <c r="BI119" s="25" t="n">
        <v>612</v>
      </c>
      <c r="BJ119" s="25" t="n">
        <v>560</v>
      </c>
      <c r="BK119" s="25" t="n">
        <v>0.25</v>
      </c>
      <c r="BL119" s="25" t="n">
        <v>0.5</v>
      </c>
      <c r="BM119" s="25" t="n">
        <v>7.34</v>
      </c>
      <c r="BN119" s="25" t="n">
        <v>7.41</v>
      </c>
      <c r="BO119" s="25" t="n">
        <v>7.5</v>
      </c>
      <c r="BP119" s="25" t="n">
        <v>7.73</v>
      </c>
      <c r="BQ119" s="25" t="n">
        <v>7.96</v>
      </c>
      <c r="BR119" s="25" t="n">
        <v>8.13</v>
      </c>
      <c r="BS119" s="25" t="n">
        <v>0</v>
      </c>
      <c r="BT119" s="25" t="n">
        <v>0.9</v>
      </c>
      <c r="BU119" s="25" t="n">
        <v>6.38</v>
      </c>
      <c r="BV119" s="25" t="n">
        <v>6.28</v>
      </c>
      <c r="BW119" s="25" t="n">
        <v>6.33</v>
      </c>
      <c r="BX119" s="25" t="n">
        <v>6.56</v>
      </c>
      <c r="BY119" s="25" t="n">
        <v>6.7</v>
      </c>
      <c r="BZ119" s="25" t="n">
        <v>0</v>
      </c>
      <c r="CA119" s="25" t="n">
        <v>0</v>
      </c>
      <c r="CB119" s="38" t="n">
        <v>0.9</v>
      </c>
      <c r="CC119" s="34" t="n">
        <v>45.6</v>
      </c>
      <c r="CD119" s="34" t="n">
        <v>46</v>
      </c>
      <c r="CE119" s="34" t="n">
        <v>45.8</v>
      </c>
      <c r="CF119" s="34" t="n">
        <v>146.3</v>
      </c>
      <c r="CG119" s="34" t="n">
        <v>0.4</v>
      </c>
      <c r="CH119" s="34" t="n">
        <v>-6.2</v>
      </c>
      <c r="CI119" s="34" t="n">
        <v>-6.4</v>
      </c>
      <c r="CJ119" s="34" t="n">
        <v>-6.3</v>
      </c>
      <c r="CK119" s="34" t="n">
        <v>157.9</v>
      </c>
      <c r="CL119" s="34" t="n">
        <v>0.2</v>
      </c>
      <c r="CM119" s="34" t="n">
        <v>4</v>
      </c>
      <c r="CN119" s="34" t="n">
        <v>11.7</v>
      </c>
      <c r="CO119" s="34" t="n">
        <v>24.8</v>
      </c>
      <c r="CP119" s="34" t="n">
        <v>59.6</v>
      </c>
      <c r="CQ119" s="35" t="n">
        <v>21</v>
      </c>
    </row>
    <row collapsed="false" customFormat="false" customHeight="true" hidden="false" ht="26.25" outlineLevel="0" r="120">
      <c r="A120" s="36" t="n">
        <v>41430</v>
      </c>
      <c r="B120" s="24" t="n">
        <v>-0.5</v>
      </c>
      <c r="C120" s="24" t="n">
        <v>-0.76</v>
      </c>
      <c r="D120" s="24" t="s">
        <v>89</v>
      </c>
      <c r="E120" s="27" t="n">
        <v>19.75</v>
      </c>
      <c r="F120" s="37" t="n">
        <v>41393</v>
      </c>
      <c r="G120" s="27" t="n">
        <v>0</v>
      </c>
      <c r="H120" s="27" t="n">
        <v>0</v>
      </c>
      <c r="I120" s="26" t="n">
        <v>0</v>
      </c>
      <c r="J120" s="26" t="n">
        <v>40</v>
      </c>
      <c r="K120" s="26" t="n">
        <v>16</v>
      </c>
      <c r="L120" s="26" t="n">
        <v>651</v>
      </c>
      <c r="M120" s="26" t="n">
        <v>23.51</v>
      </c>
      <c r="N120" s="26" t="n">
        <v>11.8</v>
      </c>
      <c r="O120" s="26" t="n">
        <v>4.54</v>
      </c>
      <c r="P120" s="26" t="n">
        <v>3.49</v>
      </c>
      <c r="AI120" s="25" t="n">
        <f aca="false">IF(ISNUMBER(AH120),IF(ISNUMBER($C120),AH120-$C120,"MISSING"),"")</f>
        <v>0</v>
      </c>
      <c r="AJ120" s="25" t="n">
        <f aca="false">IF(AND(ISNUMBER(Z120),ISNUMBER($L120)),Z120-$L120,IF(ISNUMBER(Z120),"MISSING",""))</f>
        <v>0</v>
      </c>
      <c r="AK120" s="25" t="str">
        <f aca="false">IF(AND(ISNUMBER(SPH_PREOP),ISNUMBER(SE_LAST_)),SPH_PREOP+CYL_PREOP/2,"")</f>
        <v/>
      </c>
      <c r="AL120" s="25" t="e">
        <f aca="false">IF(ISNUMBER(SE_12),SE_12,IF(ISNUMBER(SE_6),SE_6,""))</f>
        <v>#REF!</v>
      </c>
      <c r="AM120" s="29" t="str">
        <f aca="false">IF(AND(ISNUMBER(SE_LAST_),ISNUMBER(REF_TARGET)),SE_LAST_-REF_TARGET,"")</f>
        <v/>
      </c>
      <c r="AN120" s="30" t="e">
        <f aca="false">IF(ISNUMBER(L120),IF(ISNUMBER(Z120),Z120-L120,IF(ISNUMBER(#REF!),#REF!-L120,"")),"")</f>
        <v>#REF!</v>
      </c>
      <c r="AO120" s="25" t="e">
        <f aca="false">IF(ISNUMBER(M120),IF(ISNUMBER(#REF!),#REF!-M120,IF(ISNUMBER(AB120),AB120-M120,"")),"")</f>
        <v>#REF!</v>
      </c>
      <c r="AP120" s="31" t="str">
        <f aca="false">IF(ISNUMBER(LAST_SE_ERROR),REF_TARGET,"")</f>
        <v/>
      </c>
      <c r="AQ120" s="31" t="e">
        <f aca="false">IF(AND(OR(ISNUMBER(X120),ISNUMBER(#REF!)),ISNUMBER(J120)),-LOG(20/J120)--LOG(20/IF(ISNUMBER(X120),X120,#REF!)),"")</f>
        <v>#REF!</v>
      </c>
      <c r="AR120" s="32" t="e">
        <f aca="false">IF(ISNUMBER(V120),V120,IF(ISNUMBER(#REF!),#REF!,""))</f>
        <v>#REF!</v>
      </c>
      <c r="AS120" s="32" t="n">
        <f aca="false">IF(AND(ISNUMBER(AR120),ISNUMBER(H120)),AR120-H120,"")</f>
        <v>0</v>
      </c>
      <c r="AT120" s="33" t="e">
        <f aca="false">IF(ISNUMBER(BCVA_12),BCVA_12,IF(ISNUMBER(BCVA_6),BCVA_6,""))</f>
        <v>#REF!</v>
      </c>
      <c r="AU120" s="33" t="n">
        <f aca="false">IF(ISNUMBER(AT120),PREOP_BCVA,"")</f>
        <v>0</v>
      </c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9"/>
    </row>
    <row collapsed="false" customFormat="false" customHeight="true" hidden="false" ht="26.25" outlineLevel="0" r="121">
      <c r="A121" s="23" t="n">
        <v>41395</v>
      </c>
      <c r="B121" s="24" t="n">
        <v>-0.5</v>
      </c>
      <c r="C121" s="24" t="n">
        <v>-0.51</v>
      </c>
      <c r="D121" s="56" t="s">
        <v>89</v>
      </c>
      <c r="E121" s="27" t="n">
        <v>22.5</v>
      </c>
      <c r="F121" s="28" t="n">
        <v>41393</v>
      </c>
      <c r="G121" s="27" t="n">
        <v>1.5</v>
      </c>
      <c r="H121" s="27" t="n">
        <v>0</v>
      </c>
      <c r="I121" s="26" t="n">
        <v>0</v>
      </c>
      <c r="J121" s="26" t="n">
        <v>40</v>
      </c>
      <c r="L121" s="26" t="n">
        <v>606</v>
      </c>
      <c r="M121" s="26" t="n">
        <v>23.05</v>
      </c>
      <c r="N121" s="26" t="n">
        <v>11.8</v>
      </c>
      <c r="O121" s="26" t="n">
        <v>4.13</v>
      </c>
      <c r="P121" s="26" t="n">
        <v>2.96</v>
      </c>
      <c r="Q121" s="26" t="n">
        <v>43.6</v>
      </c>
      <c r="R121" s="26" t="n">
        <v>137</v>
      </c>
      <c r="S121" s="26" t="n">
        <v>44.35</v>
      </c>
      <c r="T121" s="26" t="n">
        <v>47</v>
      </c>
      <c r="AH121" s="25" t="str">
        <f aca="false">IF(ISNUMBER(U121),U121+0.5*V121,"")</f>
        <v/>
      </c>
      <c r="AI121" s="25" t="n">
        <f aca="false">IF(ISNUMBER(AH121),IF(ISNUMBER($C121),AH121-$C121,"MISSING"),"")</f>
        <v>0</v>
      </c>
      <c r="AJ121" s="25" t="n">
        <f aca="false">IF(AND(ISNUMBER(Z121),ISNUMBER($L121)),Z121-$L121,IF(ISNUMBER(Z121),"MISSING",""))</f>
        <v>0</v>
      </c>
      <c r="AK121" s="25" t="str">
        <f aca="false">IF(AND(ISNUMBER(SPH_PREOP),ISNUMBER(SE_LAST_)),SPH_PREOP+CYL_PREOP/2,"")</f>
        <v/>
      </c>
      <c r="AL121" s="25" t="e">
        <f aca="false">IF(ISNUMBER(SE_12),SE_12,IF(ISNUMBER(SE_6),SE_6,""))</f>
        <v>#REF!</v>
      </c>
      <c r="AM121" s="29" t="str">
        <f aca="false">IF(AND(ISNUMBER(SE_LAST_),ISNUMBER(REF_TARGET)),SE_LAST_-REF_TARGET,"")</f>
        <v/>
      </c>
      <c r="AN121" s="30" t="e">
        <f aca="false">IF(ISNUMBER(L121),IF(ISNUMBER(Z121),Z121-L121,IF(ISNUMBER(#REF!),#REF!-L121,"")),"")</f>
        <v>#REF!</v>
      </c>
      <c r="AO121" s="25" t="e">
        <f aca="false">IF(ISNUMBER(M121),IF(ISNUMBER(#REF!),#REF!-M121,IF(ISNUMBER(AB121),AB121-M121,"")),"")</f>
        <v>#REF!</v>
      </c>
      <c r="AP121" s="31" t="str">
        <f aca="false">IF(ISNUMBER(LAST_SE_ERROR),REF_TARGET,"")</f>
        <v/>
      </c>
      <c r="AQ121" s="31" t="e">
        <f aca="false">IF(AND(OR(ISNUMBER(X121),ISNUMBER(#REF!)),ISNUMBER(J121)),-LOG(20/J121)--LOG(20/IF(ISNUMBER(X121),X121,#REF!)),"")</f>
        <v>#REF!</v>
      </c>
      <c r="AR121" s="32" t="e">
        <f aca="false">IF(ISNUMBER(V121),V121,IF(ISNUMBER(#REF!),#REF!,""))</f>
        <v>#REF!</v>
      </c>
      <c r="AS121" s="32" t="n">
        <f aca="false">IF(AND(ISNUMBER(AR121),ISNUMBER(H121)),AR121-H121,"")</f>
        <v>0</v>
      </c>
      <c r="AT121" s="33" t="e">
        <f aca="false">IF(ISNUMBER(BCVA_12),BCVA_12,IF(ISNUMBER(BCVA_6),BCVA_6,""))</f>
        <v>#REF!</v>
      </c>
      <c r="AU121" s="33" t="n">
        <f aca="false">IF(ISNUMBER(AT121),PREOP_BCVA,"")</f>
        <v>0</v>
      </c>
      <c r="AV121" s="0" t="n">
        <v>7.66</v>
      </c>
      <c r="AW121" s="25" t="n">
        <v>7.49</v>
      </c>
      <c r="AX121" s="25" t="n">
        <v>153.5</v>
      </c>
      <c r="AY121" s="25" t="n">
        <v>-1</v>
      </c>
      <c r="AZ121" s="25" t="n">
        <v>0.75</v>
      </c>
      <c r="BA121" s="25" t="n">
        <v>0.76</v>
      </c>
      <c r="BB121" s="25" t="n">
        <v>2.41</v>
      </c>
      <c r="BC121" s="25" t="n">
        <v>3.01</v>
      </c>
      <c r="BD121" s="25" t="n">
        <v>604</v>
      </c>
      <c r="BE121" s="25" t="n">
        <v>600</v>
      </c>
      <c r="BF121" s="25" t="n">
        <v>695</v>
      </c>
      <c r="BG121" s="25" t="n">
        <v>672</v>
      </c>
      <c r="BH121" s="25" t="n">
        <v>678</v>
      </c>
      <c r="BI121" s="25" t="n">
        <v>668</v>
      </c>
      <c r="BJ121" s="25" t="n">
        <v>599</v>
      </c>
      <c r="BK121" s="25" t="n">
        <v>-0.71</v>
      </c>
      <c r="BL121" s="25" t="n">
        <v>-0.39</v>
      </c>
      <c r="BM121" s="25" t="n">
        <v>7.58</v>
      </c>
      <c r="BN121" s="25" t="n">
        <v>7.61</v>
      </c>
      <c r="BO121" s="25" t="n">
        <v>7.73</v>
      </c>
      <c r="BP121" s="25" t="n">
        <v>8</v>
      </c>
      <c r="BQ121" s="25" t="n">
        <v>8.2</v>
      </c>
      <c r="BR121" s="25" t="n">
        <v>8.61</v>
      </c>
      <c r="BS121" s="25" t="n">
        <v>0</v>
      </c>
      <c r="BT121" s="25" t="n">
        <v>1.2</v>
      </c>
      <c r="BU121" s="25" t="n">
        <v>6.31</v>
      </c>
      <c r="BV121" s="25" t="n">
        <v>6.27</v>
      </c>
      <c r="BW121" s="25" t="n">
        <v>6.37</v>
      </c>
      <c r="BX121" s="25" t="n">
        <v>6.61</v>
      </c>
      <c r="BY121" s="25" t="n">
        <v>6.82</v>
      </c>
      <c r="BZ121" s="25" t="n">
        <v>0</v>
      </c>
      <c r="CA121" s="25" t="n">
        <v>0</v>
      </c>
      <c r="CB121" s="38" t="n">
        <v>1.2</v>
      </c>
    </row>
    <row collapsed="false" customFormat="false" customHeight="true" hidden="false" ht="26.25" outlineLevel="0" r="122">
      <c r="A122" s="23" t="n">
        <v>41409</v>
      </c>
      <c r="B122" s="24" t="n">
        <v>-0.5</v>
      </c>
      <c r="C122" s="24" t="n">
        <v>-0.57</v>
      </c>
      <c r="D122" s="56" t="s">
        <v>89</v>
      </c>
      <c r="E122" s="27" t="n">
        <v>22.5</v>
      </c>
      <c r="F122" s="28" t="n">
        <v>41375</v>
      </c>
      <c r="G122" s="27" t="n">
        <v>0.5</v>
      </c>
      <c r="H122" s="27" t="n">
        <v>1.5</v>
      </c>
      <c r="I122" s="26" t="n">
        <v>10</v>
      </c>
      <c r="J122" s="26" t="n">
        <v>60</v>
      </c>
      <c r="K122" s="26" t="n">
        <v>11</v>
      </c>
      <c r="L122" s="26" t="n">
        <v>731</v>
      </c>
      <c r="M122" s="26" t="n">
        <v>22.73</v>
      </c>
      <c r="N122" s="26" t="n">
        <v>2.57</v>
      </c>
      <c r="O122" s="26" t="n">
        <v>11.9</v>
      </c>
      <c r="P122" s="26" t="n">
        <v>5.05</v>
      </c>
      <c r="Q122" s="26" t="n">
        <v>44.7</v>
      </c>
      <c r="R122" s="26" t="n">
        <v>111</v>
      </c>
      <c r="S122" s="26" t="n">
        <v>45.36</v>
      </c>
      <c r="T122" s="26" t="n">
        <v>21</v>
      </c>
      <c r="AH122" s="25" t="str">
        <f aca="false">IF(ISNUMBER(U122),U122+0.5*V122,"")</f>
        <v/>
      </c>
      <c r="AI122" s="25" t="n">
        <f aca="false">IF(ISNUMBER(AH122),IF(ISNUMBER($C122),AH122-$C122,"MISSING"),"")</f>
        <v>0</v>
      </c>
      <c r="AJ122" s="25" t="n">
        <f aca="false">IF(AND(ISNUMBER(Z122),ISNUMBER($L122)),Z122-$L122,IF(ISNUMBER(Z122),"MISSING",""))</f>
        <v>0</v>
      </c>
      <c r="AK122" s="25" t="str">
        <f aca="false">IF(AND(ISNUMBER(SPH_PREOP),ISNUMBER(SE_LAST_)),SPH_PREOP+CYL_PREOP/2,"")</f>
        <v/>
      </c>
      <c r="AL122" s="25" t="e">
        <f aca="false">IF(ISNUMBER(SE_12),SE_12,IF(ISNUMBER(SE_6),SE_6,""))</f>
        <v>#REF!</v>
      </c>
      <c r="AM122" s="29" t="str">
        <f aca="false">IF(AND(ISNUMBER(SE_LAST_),ISNUMBER(REF_TARGET)),SE_LAST_-REF_TARGET,"")</f>
        <v/>
      </c>
      <c r="AN122" s="30" t="e">
        <f aca="false">IF(ISNUMBER(L122),IF(ISNUMBER(Z122),Z122-L122,IF(ISNUMBER(#REF!),#REF!-L122,"")),"")</f>
        <v>#REF!</v>
      </c>
      <c r="AO122" s="25" t="e">
        <f aca="false">IF(ISNUMBER(M122),IF(ISNUMBER(#REF!),#REF!-M122,IF(ISNUMBER(AB122),AB122-M122,"")),"")</f>
        <v>#REF!</v>
      </c>
      <c r="AP122" s="31" t="str">
        <f aca="false">IF(ISNUMBER(LAST_SE_ERROR),REF_TARGET,"")</f>
        <v/>
      </c>
      <c r="AQ122" s="31" t="e">
        <f aca="false">IF(AND(OR(ISNUMBER(X122),ISNUMBER(#REF!)),ISNUMBER(J122)),-LOG(20/J122)--LOG(20/IF(ISNUMBER(X122),X122,#REF!)),"")</f>
        <v>#REF!</v>
      </c>
      <c r="AR122" s="32" t="e">
        <f aca="false">IF(ISNUMBER(V122),V122,IF(ISNUMBER(#REF!),#REF!,""))</f>
        <v>#REF!</v>
      </c>
      <c r="AS122" s="32" t="n">
        <f aca="false">IF(AND(ISNUMBER(AR122),ISNUMBER(H122)),AR122-H122,"")</f>
        <v>0</v>
      </c>
      <c r="AT122" s="33" t="e">
        <f aca="false">IF(ISNUMBER(BCVA_12),BCVA_12,IF(ISNUMBER(BCVA_6),BCVA_6,""))</f>
        <v>#REF!</v>
      </c>
      <c r="AU122" s="33" t="n">
        <f aca="false">IF(ISNUMBER(AT122),PREOP_BCVA,"")</f>
        <v>0</v>
      </c>
      <c r="AV122" s="0" t="n">
        <v>7.59</v>
      </c>
      <c r="AW122" s="91" t="n">
        <v>7.46</v>
      </c>
      <c r="AX122" s="91" t="n">
        <v>146.1</v>
      </c>
      <c r="AY122" s="91" t="n">
        <v>-0.8</v>
      </c>
      <c r="AZ122" s="91" t="n">
        <v>0.33</v>
      </c>
      <c r="BA122" s="91" t="n">
        <v>0.53</v>
      </c>
      <c r="BB122" s="91" t="n">
        <v>2.09</v>
      </c>
      <c r="BC122" s="91" t="n">
        <v>2.82</v>
      </c>
      <c r="BD122" s="91" t="n">
        <v>733</v>
      </c>
      <c r="BE122" s="91" t="n">
        <v>732</v>
      </c>
      <c r="BF122" s="91" t="n">
        <v>776</v>
      </c>
      <c r="BG122" s="91" t="n">
        <v>740</v>
      </c>
      <c r="BH122" s="91" t="n">
        <v>732</v>
      </c>
      <c r="BI122" s="91" t="n">
        <v>832</v>
      </c>
      <c r="BJ122" s="91" t="n">
        <v>710</v>
      </c>
      <c r="BK122" s="91" t="n">
        <v>-1</v>
      </c>
      <c r="BL122" s="91" t="n">
        <v>-2.06</v>
      </c>
      <c r="BM122" s="91" t="n">
        <v>7.56</v>
      </c>
      <c r="BN122" s="91" t="n">
        <v>7.5</v>
      </c>
      <c r="BO122" s="91" t="n">
        <v>7.52</v>
      </c>
      <c r="BP122" s="91" t="n">
        <v>7.66</v>
      </c>
      <c r="BQ122" s="91" t="n">
        <v>7.9</v>
      </c>
      <c r="BR122" s="91" t="n">
        <v>8.1</v>
      </c>
      <c r="BS122" s="91" t="n">
        <v>0</v>
      </c>
      <c r="BT122" s="91" t="n">
        <v>1.1</v>
      </c>
      <c r="BU122" s="91" t="n">
        <v>6.49</v>
      </c>
      <c r="BV122" s="91" t="n">
        <v>6.33</v>
      </c>
      <c r="BW122" s="91" t="n">
        <v>6.34</v>
      </c>
      <c r="BX122" s="91" t="n">
        <v>6.42</v>
      </c>
      <c r="BY122" s="91" t="n">
        <v>6.68</v>
      </c>
      <c r="BZ122" s="91" t="n">
        <v>0</v>
      </c>
      <c r="CA122" s="91" t="n">
        <v>0</v>
      </c>
      <c r="CB122" s="92" t="n">
        <v>1.1</v>
      </c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93"/>
    </row>
    <row collapsed="false" customFormat="false" customHeight="true" hidden="false" ht="26.25" outlineLevel="0" r="123">
      <c r="A123" s="36" t="n">
        <v>41437</v>
      </c>
      <c r="B123" s="24" t="n">
        <v>-0.5</v>
      </c>
      <c r="C123" s="24" t="n">
        <v>-0.48</v>
      </c>
      <c r="D123" s="24" t="s">
        <v>89</v>
      </c>
      <c r="E123" s="27" t="n">
        <v>20.25</v>
      </c>
      <c r="F123" s="37" t="n">
        <v>41407</v>
      </c>
      <c r="G123" s="27" t="n">
        <v>1.25</v>
      </c>
      <c r="H123" s="27" t="n">
        <v>0</v>
      </c>
      <c r="I123" s="26" t="n">
        <v>0</v>
      </c>
      <c r="J123" s="26" t="n">
        <v>40</v>
      </c>
      <c r="K123" s="26" t="n">
        <v>14</v>
      </c>
      <c r="L123" s="26" t="n">
        <v>604</v>
      </c>
      <c r="M123" s="26" t="n">
        <v>22.93</v>
      </c>
      <c r="N123" s="26" t="n">
        <v>12.1</v>
      </c>
      <c r="O123" s="26" t="n">
        <v>4.26</v>
      </c>
      <c r="P123" s="26" t="n">
        <v>3.83</v>
      </c>
      <c r="Q123" s="26" t="n">
        <v>45.92</v>
      </c>
      <c r="R123" s="26" t="n">
        <v>136</v>
      </c>
      <c r="S123" s="26" t="n">
        <v>46.68</v>
      </c>
      <c r="T123" s="26" t="n">
        <v>46</v>
      </c>
      <c r="AI123" s="25" t="n">
        <f aca="false">IF(ISNUMBER(AH123),IF(ISNUMBER($C123),AH123-$C123,"MISSING"),"")</f>
        <v>0</v>
      </c>
      <c r="AJ123" s="25" t="n">
        <f aca="false">IF(AND(ISNUMBER(Z123),ISNUMBER($L123)),Z123-$L123,IF(ISNUMBER(Z123),"MISSING",""))</f>
        <v>0</v>
      </c>
      <c r="AK123" s="25" t="str">
        <f aca="false">IF(AND(ISNUMBER(SPH_PREOP),ISNUMBER(SE_LAST_)),SPH_PREOP+CYL_PREOP/2,"")</f>
        <v/>
      </c>
      <c r="AL123" s="25" t="e">
        <f aca="false">IF(ISNUMBER(SE_12),SE_12,IF(ISNUMBER(SE_6),SE_6,""))</f>
        <v>#REF!</v>
      </c>
      <c r="AM123" s="29" t="str">
        <f aca="false">IF(AND(ISNUMBER(SE_LAST_),ISNUMBER(REF_TARGET)),SE_LAST_-REF_TARGET,"")</f>
        <v/>
      </c>
      <c r="AN123" s="30" t="e">
        <f aca="false">IF(ISNUMBER(L123),IF(ISNUMBER(Z123),Z123-L123,IF(ISNUMBER(#REF!),#REF!-L123,"")),"")</f>
        <v>#REF!</v>
      </c>
      <c r="AO123" s="25" t="e">
        <f aca="false">IF(ISNUMBER(M123),IF(ISNUMBER(#REF!),#REF!-M123,IF(ISNUMBER(AB123),AB123-M123,"")),"")</f>
        <v>#REF!</v>
      </c>
      <c r="AP123" s="31" t="str">
        <f aca="false">IF(ISNUMBER(LAST_SE_ERROR),REF_TARGET,"")</f>
        <v/>
      </c>
      <c r="AQ123" s="31" t="e">
        <f aca="false">IF(AND(OR(ISNUMBER(X123),ISNUMBER(#REF!)),ISNUMBER(J123)),-LOG(20/J123)--LOG(20/IF(ISNUMBER(X123),X123,#REF!)),"")</f>
        <v>#REF!</v>
      </c>
      <c r="AR123" s="32" t="e">
        <f aca="false">IF(ISNUMBER(V123),V123,IF(ISNUMBER(#REF!),#REF!,""))</f>
        <v>#REF!</v>
      </c>
      <c r="AS123" s="32" t="n">
        <f aca="false">IF(AND(ISNUMBER(AR123),ISNUMBER(H123)),AR123-H123,"")</f>
        <v>0</v>
      </c>
      <c r="AT123" s="33" t="e">
        <f aca="false">IF(ISNUMBER(BCVA_12),BCVA_12,IF(ISNUMBER(BCVA_6),BCVA_6,""))</f>
        <v>#REF!</v>
      </c>
      <c r="AU123" s="33" t="n">
        <f aca="false">IF(ISNUMBER(AT123),PREOP_BCVA,"")</f>
        <v>0</v>
      </c>
      <c r="AV123" s="0" t="n">
        <v>7.42</v>
      </c>
      <c r="AW123" s="25" t="n">
        <v>7.27</v>
      </c>
      <c r="AX123" s="25" t="n">
        <v>6.7</v>
      </c>
      <c r="AY123" s="25" t="n">
        <v>-0.9</v>
      </c>
      <c r="AZ123" s="25" t="n">
        <v>0.57</v>
      </c>
      <c r="BA123" s="25" t="n">
        <v>0.58</v>
      </c>
      <c r="BB123" s="25" t="n">
        <v>2.91</v>
      </c>
      <c r="BC123" s="25" t="n">
        <v>3.55</v>
      </c>
      <c r="BD123" s="25" t="n">
        <v>640</v>
      </c>
      <c r="BE123" s="25" t="n">
        <v>654</v>
      </c>
      <c r="BF123" s="25" t="n">
        <v>623</v>
      </c>
      <c r="BG123" s="25" t="n">
        <v>674</v>
      </c>
      <c r="BH123" s="25" t="n">
        <v>634</v>
      </c>
      <c r="BI123" s="25" t="n">
        <v>673</v>
      </c>
      <c r="BJ123" s="25" t="n">
        <v>594</v>
      </c>
      <c r="BK123" s="25" t="n">
        <v>0.85</v>
      </c>
      <c r="BL123" s="25" t="n">
        <v>1.5</v>
      </c>
      <c r="BM123" s="25" t="n">
        <v>7.35</v>
      </c>
      <c r="BN123" s="25" t="n">
        <v>7.4</v>
      </c>
      <c r="BO123" s="25" t="n">
        <v>7.49</v>
      </c>
      <c r="BP123" s="25" t="n">
        <v>7.64</v>
      </c>
      <c r="BQ123" s="25" t="n">
        <v>7.98</v>
      </c>
      <c r="BR123" s="25" t="n">
        <v>8.04</v>
      </c>
      <c r="BS123" s="25" t="n">
        <v>0</v>
      </c>
      <c r="BT123" s="25" t="n">
        <v>0.7</v>
      </c>
      <c r="BU123" s="25" t="n">
        <v>6.82</v>
      </c>
      <c r="BV123" s="25" t="n">
        <v>6.73</v>
      </c>
      <c r="BW123" s="25" t="n">
        <v>6.6</v>
      </c>
      <c r="BX123" s="25" t="n">
        <v>6.47</v>
      </c>
      <c r="BY123" s="25" t="n">
        <v>6.53</v>
      </c>
      <c r="BZ123" s="25" t="n">
        <v>0</v>
      </c>
      <c r="CA123" s="25" t="n">
        <v>0</v>
      </c>
      <c r="CB123" s="38" t="n">
        <v>0.7</v>
      </c>
    </row>
    <row collapsed="false" customFormat="false" customHeight="true" hidden="false" ht="26.25" outlineLevel="0" r="124">
      <c r="A124" s="23" t="n">
        <v>41407</v>
      </c>
      <c r="B124" s="24" t="n">
        <v>-0.5</v>
      </c>
      <c r="C124" s="24" t="n">
        <v>-0.51</v>
      </c>
      <c r="D124" s="56" t="s">
        <v>89</v>
      </c>
      <c r="E124" s="27" t="n">
        <v>22.5</v>
      </c>
      <c r="F124" s="28" t="n">
        <v>41394</v>
      </c>
      <c r="G124" s="27" t="n">
        <v>0.5</v>
      </c>
      <c r="H124" s="27" t="n">
        <v>1</v>
      </c>
      <c r="I124" s="26" t="n">
        <v>175</v>
      </c>
      <c r="J124" s="26" t="n">
        <v>20</v>
      </c>
      <c r="K124" s="26" t="n">
        <v>15</v>
      </c>
      <c r="M124" s="26" t="n">
        <v>22.7</v>
      </c>
      <c r="N124" s="26" t="n">
        <v>11.8</v>
      </c>
      <c r="O124" s="26" t="n">
        <v>4.62</v>
      </c>
      <c r="P124" s="26" t="n">
        <v>2.28</v>
      </c>
      <c r="Q124" s="26" t="n">
        <v>45</v>
      </c>
      <c r="R124" s="26" t="n">
        <v>65</v>
      </c>
      <c r="S124" s="26" t="n">
        <v>45.42</v>
      </c>
      <c r="T124" s="26" t="n">
        <v>155</v>
      </c>
      <c r="AH124" s="25" t="str">
        <f aca="false">IF(ISNUMBER(U124),U124+0.5*V124,"")</f>
        <v/>
      </c>
      <c r="AI124" s="25" t="n">
        <f aca="false">IF(ISNUMBER(AH124),IF(ISNUMBER($C124),AH124-$C124,"MISSING"),"")</f>
        <v>0</v>
      </c>
      <c r="AJ124" s="25" t="n">
        <f aca="false">IF(AND(ISNUMBER(Z124),ISNUMBER($L124)),Z124-$L124,IF(ISNUMBER(Z124),"MISSING",""))</f>
        <v>0</v>
      </c>
      <c r="AK124" s="25" t="str">
        <f aca="false">IF(AND(ISNUMBER(SPH_PREOP),ISNUMBER(SE_LAST_)),SPH_PREOP+CYL_PREOP/2,"")</f>
        <v/>
      </c>
      <c r="AL124" s="25" t="e">
        <f aca="false">IF(ISNUMBER(SE_12),SE_12,IF(ISNUMBER(SE_6),SE_6,""))</f>
        <v>#REF!</v>
      </c>
      <c r="AM124" s="29" t="str">
        <f aca="false">IF(AND(ISNUMBER(SE_LAST_),ISNUMBER(REF_TARGET)),SE_LAST_-REF_TARGET,"")</f>
        <v/>
      </c>
      <c r="AN124" s="30" t="n">
        <f aca="false">IF(ISNUMBER(L124),IF(ISNUMBER(Z124),Z124-L124,IF(ISNUMBER(#REF!),#REF!-L124,"")),"")</f>
        <v>0</v>
      </c>
      <c r="AO124" s="25" t="e">
        <f aca="false">IF(ISNUMBER(M124),IF(ISNUMBER(#REF!),#REF!-M124,IF(ISNUMBER(AB124),AB124-M124,"")),"")</f>
        <v>#REF!</v>
      </c>
      <c r="AP124" s="31" t="str">
        <f aca="false">IF(ISNUMBER(LAST_SE_ERROR),REF_TARGET,"")</f>
        <v/>
      </c>
      <c r="AQ124" s="31" t="e">
        <f aca="false">IF(AND(OR(ISNUMBER(X124),ISNUMBER(#REF!)),ISNUMBER(J124)),-LOG(20/J124)--LOG(20/IF(ISNUMBER(X124),X124,#REF!)),"")</f>
        <v>#REF!</v>
      </c>
      <c r="AR124" s="32" t="e">
        <f aca="false">IF(ISNUMBER(V124),V124,IF(ISNUMBER(#REF!),#REF!,""))</f>
        <v>#REF!</v>
      </c>
      <c r="AS124" s="32" t="n">
        <f aca="false">IF(AND(ISNUMBER(AR124),ISNUMBER(H124)),AR124-H124,"")</f>
        <v>0</v>
      </c>
      <c r="AT124" s="33" t="e">
        <f aca="false">IF(ISNUMBER(BCVA_12),BCVA_12,IF(ISNUMBER(BCVA_6),BCVA_6,""))</f>
        <v>#REF!</v>
      </c>
      <c r="AU124" s="33" t="n">
        <f aca="false">IF(ISNUMBER(AT124),PREOP_BCVA,"")</f>
        <v>0</v>
      </c>
      <c r="AV124" s="0" t="n">
        <v>7.51</v>
      </c>
      <c r="AW124" s="25" t="n">
        <v>7.55</v>
      </c>
      <c r="AX124" s="25" t="n">
        <v>126.7</v>
      </c>
      <c r="AY124" s="25" t="n">
        <v>0.2</v>
      </c>
      <c r="AZ124" s="25" t="n">
        <v>0.3</v>
      </c>
      <c r="BA124" s="25" t="n">
        <v>0.41</v>
      </c>
      <c r="BB124" s="25" t="n">
        <v>2.9</v>
      </c>
      <c r="BC124" s="25" t="n">
        <v>3.47</v>
      </c>
      <c r="BD124" s="25" t="n">
        <v>577</v>
      </c>
      <c r="BE124" s="25" t="n">
        <v>581</v>
      </c>
      <c r="BF124" s="25" t="n">
        <v>721</v>
      </c>
      <c r="BG124" s="25" t="n">
        <v>665</v>
      </c>
      <c r="BH124" s="25" t="n">
        <v>699</v>
      </c>
      <c r="BI124" s="25" t="n">
        <v>658</v>
      </c>
      <c r="BJ124" s="25" t="n">
        <v>574</v>
      </c>
      <c r="BK124" s="25" t="n">
        <v>-0.5</v>
      </c>
      <c r="BL124" s="25" t="n">
        <v>-0.25</v>
      </c>
      <c r="BM124" s="25" t="n">
        <v>7.54</v>
      </c>
      <c r="BN124" s="25" t="n">
        <v>7.53</v>
      </c>
      <c r="BO124" s="25" t="n">
        <v>7.54</v>
      </c>
      <c r="BP124" s="25" t="n">
        <v>7.65</v>
      </c>
      <c r="BQ124" s="25" t="n">
        <v>7.81</v>
      </c>
      <c r="BR124" s="25" t="n">
        <v>8.04</v>
      </c>
      <c r="BS124" s="25" t="n">
        <v>0</v>
      </c>
      <c r="BT124" s="25" t="n">
        <v>1.6</v>
      </c>
      <c r="BU124" s="25" t="n">
        <v>5.97</v>
      </c>
      <c r="BV124" s="25" t="n">
        <v>5.94</v>
      </c>
      <c r="BW124" s="25" t="n">
        <v>6.08</v>
      </c>
      <c r="BX124" s="25" t="n">
        <v>6.27</v>
      </c>
      <c r="BY124" s="25" t="n">
        <v>6.31</v>
      </c>
      <c r="BZ124" s="25" t="n">
        <v>0</v>
      </c>
      <c r="CA124" s="25" t="n">
        <v>0</v>
      </c>
      <c r="CB124" s="38" t="n">
        <v>1.6</v>
      </c>
    </row>
    <row collapsed="false" customFormat="false" customHeight="true" hidden="false" ht="26.25" outlineLevel="0" r="125">
      <c r="AK125" s="25" t="str">
        <f aca="false">IF(AND(ISNUMBER(SPH_PREOP),ISNUMBER(SE_LAST_)),SPH_PREOP+CYL_PREOP/2,"")</f>
        <v/>
      </c>
      <c r="AL125" s="25" t="str">
        <f aca="false">IF(ISNUMBER(SE_12),SE_12,IF(ISNUMBER(SE_6),SE_6,""))</f>
        <v/>
      </c>
      <c r="AM125" s="29" t="str">
        <f aca="false">IF(AND(ISNUMBER(SE_LAST_),ISNUMBER(REF_TARGET)),SE_LAST_-REF_TARGET,"")</f>
        <v/>
      </c>
      <c r="AN125" s="30" t="n">
        <f aca="false">IF(ISNUMBER(L125),IF(ISNUMBER(Z125),Z125-L125,IF(ISNUMBER(#REF!),#REF!-L125,"")),"")</f>
        <v>0</v>
      </c>
      <c r="AO125" s="25" t="n">
        <f aca="false">IF(ISNUMBER(M125),IF(ISNUMBER(#REF!),#REF!-M125,IF(ISNUMBER(AB125),AB125-M125,"")),"")</f>
        <v>0</v>
      </c>
      <c r="AP125" s="31" t="str">
        <f aca="false">IF(ISNUMBER(LAST_SE_ERROR),REF_TARGET,"")</f>
        <v/>
      </c>
      <c r="AT125" s="33" t="n">
        <f aca="false">IF(ISNUMBER(BCVA_12),BCVA_12,IF(ISNUMBER(BCVA_6),BCVA_6,""))</f>
        <v>0</v>
      </c>
      <c r="AU125" s="33" t="n">
        <f aca="false">IF(ISNUMBER(AT125),PREOP_BCVA,"")</f>
        <v>0</v>
      </c>
    </row>
    <row collapsed="false" customFormat="false" customHeight="true" hidden="false" ht="26.25" outlineLevel="0" r="127">
      <c r="AU127" s="33" t="n">
        <f aca="false">IF(ISNUMBER(AT127),PREOP_BCVA,"")</f>
        <v>0</v>
      </c>
    </row>
    <row collapsed="false" customFormat="false" customHeight="true" hidden="false" ht="26.25" outlineLevel="0" r="128">
      <c r="AU128" s="33" t="n">
        <f aca="false">IF(ISNUMBER(AT128),PREOP_BCVA,"")</f>
        <v>0</v>
      </c>
    </row>
    <row collapsed="false" customFormat="false" customHeight="true" hidden="false" ht="26.25" outlineLevel="0" r="129">
      <c r="AU129" s="33" t="n">
        <f aca="false">IF(ISNUMBER(AT129),PREOP_BCVA,"")</f>
        <v>0</v>
      </c>
    </row>
    <row collapsed="false" customFormat="false" customHeight="true" hidden="false" ht="26.25" outlineLevel="0" r="130">
      <c r="AU130" s="33" t="n">
        <f aca="false">IF(ISNUMBER(AT130),PREOP_BCVA,"")</f>
        <v>0</v>
      </c>
    </row>
    <row collapsed="false" customFormat="false" customHeight="true" hidden="false" ht="26.25" outlineLevel="0" r="131">
      <c r="AU131" s="33" t="n">
        <f aca="false">IF(ISNUMBER(AT131),PREOP_BCVA,"")</f>
        <v>0</v>
      </c>
    </row>
    <row collapsed="false" customFormat="false" customHeight="true" hidden="false" ht="26.25" outlineLevel="0" r="132">
      <c r="AU132" s="33" t="n">
        <f aca="false">IF(ISNUMBER(AT132),PREOP_BCVA,"")</f>
        <v>0</v>
      </c>
    </row>
    <row collapsed="false" customFormat="false" customHeight="true" hidden="false" ht="26.25" outlineLevel="0" r="133">
      <c r="AU133" s="33" t="n">
        <f aca="false">IF(ISNUMBER(AT133),PREOP_BCVA,"")</f>
        <v>0</v>
      </c>
    </row>
    <row collapsed="false" customFormat="false" customHeight="true" hidden="false" ht="26.25" outlineLevel="0" r="134">
      <c r="AU134" s="33" t="n">
        <f aca="false">IF(ISNUMBER(AT134),PREOP_BCVA,"")</f>
        <v>0</v>
      </c>
    </row>
    <row collapsed="false" customFormat="false" customHeight="true" hidden="false" ht="26.25" outlineLevel="0" r="135">
      <c r="AU135" s="33" t="n">
        <f aca="false">IF(ISNUMBER(AT135),PREOP_BCVA,"")</f>
        <v>0</v>
      </c>
    </row>
    <row collapsed="false" customFormat="false" customHeight="true" hidden="false" ht="26.25" outlineLevel="0" r="136">
      <c r="AU136" s="33" t="n">
        <f aca="false">IF(ISNUMBER(AT136),PREOP_BCVA,"")</f>
        <v>0</v>
      </c>
    </row>
  </sheetData>
  <conditionalFormatting sqref="AJ103:AJ105,AJ107:AJ125,AJ2:AJ101">
    <cfRule aboveAverage="0" bottom="0" dxfId="0" equalAverage="0" operator="equal" percent="0" priority="2" rank="0" text="" type="cellIs">
      <formula>"MISSING"</formula>
    </cfRule>
  </conditionalFormatting>
  <conditionalFormatting sqref="D108:J108,P110:T110,C1:T1,C109:J125,K111:T125,K110:N110,C126:T65532,D2:T2,C107:J107,C103:T105,K107:T109,C3:T101">
    <cfRule aboveAverage="0" bottom="0" dxfId="1" equalAverage="0" operator="expression" percent="0" priority="3" rank="0" text="" type="expression">
      <formula>LEN(TRIM(C1))=0</formula>
    </cfRule>
  </conditionalFormatting>
  <conditionalFormatting sqref="C2">
    <cfRule aboveAverage="0" bottom="0" dxfId="2" equalAverage="0" operator="expression" percent="0" priority="4" rank="0" text="" type="expression">
      <formula>LEN(TRIM(C2))=0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1:MG12"/><sheetViews>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<selection activeCell="J7" activeCellId="0" pane="topLeft" sqref="J7"/></sheetView></sheetViews><sheetFormatPr defaultRowHeight="12.75"></sheetFormatPr><cols><col collapsed="false" hidden="false" max="1" min="1" style="0" width="13.0051020408163"/><col collapsed="false" hidden="false" max="5" min="2" style="0" width="8.6734693877551"/><col collapsed="false" hidden="false" max="6" min="6" style="0" width="14.4285714285714"/><col collapsed="false" hidden="false" max="12" min="7" style="0" width="8.6734693877551"/><col collapsed="false" hidden="false" max="13" min="13" style="0" width="13.2857142857143"/><col collapsed="false" hidden="false" max="14" min="14" style="0" width="11.7091836734694"/><col collapsed="false" hidden="false" max="18" min="15" style="0" width="8.6734693877551"/><col collapsed="false" hidden="false" max="19" min="19" style="0" width="15.4234693877551"/><col collapsed="false" hidden="false" max="28" min="20" style="0" width="8.6734693877551"/><col collapsed="false" hidden="false" max="29" min="29" style="0" width="14.8571428571429"/><col collapsed="false" hidden="false" max="45" min="30" style="0" width="8.6734693877551"/><col collapsed="false" hidden="false" max="46" min="46" style="0" width="13.4285714285714"/><col collapsed="false" hidden="false" max="1025" min="47" style="0" width="8.6734693877551"/></cols><sheetData><row collapsed="false" customFormat="true" customHeight="false" hidden="false" ht="76.5" outlineLevel="0" r="1" s="25"><c r="A1" s="1" t="s"><v>0</v></c><c r="B1" s="1" t="s"><v>96</v></c><c r="C1" s="1" t="s"><v>97</v></c><c r="D1" s="94" t="s"><v>98</v></c><c r="E1" s="40" t="s"><v>99</v></c><c r="F1" s="95" t="s"><v>100</v></c><c r="G1" s="40" t="s"><v>101</v></c><c r="H1" s="40" t="s"><v>102</v></c><c r="I1" s="96" t="s"><v>103</v></c><c r="J1" s="2" t="s"><v>1</v></c><c r="K1" s="2" t="s"><v>2</v></c><c r="L1" s="2" t="s"><v>3</v></c><c r="M1" s="97" t="s"><v>104</v></c><c r="N1" s="98" t="s"><v>6</v></c><c r="O1" s="99" t="s"><v>7</v></c><c r="P1" s="100" t="s"><v>8</v></c><c r="Q1" s="101" t="s"><v>9</v></c><c r="R1" s="101" t="s"><v>10</v></c><c r="S1" s="102" t="s"><v>11</v></c><c r="T1" s="7" t="s"><v>12</v></c><c r="U1" s="7" t="s"><v>13</v></c><c r="V1" s="7" t="s"><v>14</v></c><c r="W1" s="7" t="s"><v>15</v></c><c r="X1" s="7" t="s"><v>16</v></c><c r="Y1" s="102" t="s"><v>17</v></c><c r="Z1" s="102" t="s"><v>18</v></c><c r="AA1" s="102" t="s"><v>19</v></c><c r="AB1" s="7" t="s"><v>105</v></c><c r="AC1" s="103" t="s"><v>106</v></c><c r="AD1" s="104" t="s"><v>107</v></c><c r="AE1" s="105" t="s"><v>108</v></c><c r="AF1" s="106" t="s"><v>109</v></c><c r="AG1" s="107" t="s"><v>8</v></c><c r="AH1" s="108" t="s"><v>110</v></c><c r="AI1" s="108" t="s"><v>111</v></c><c r="AJ1" s="109" t="s"><v>112</v></c><c r="AK1" s="108" t="s"><v>113</v></c><c r="AL1" s="104" t="s"><v>12</v></c><c r="AM1" s="104" t="s"><v>26</v></c><c r="AN1" s="104" t="s"><v>16</v></c><c r="AO1" s="110" t="s"><v>17</v></c><c r="AP1" s="110" t="s"><v>18</v></c><c r="AQ1" s="110" t="s"><v>19</v></c><c r="AR1" s="104" t="s"><v>114</v></c><c r="AS1" s="104" t="s"><v>115</v></c><c r="AT1" s="111" t="s"><v>116</v></c><c r="AU1" s="11" t="s"><v>117</v></c><c r="AV1" s="112" t="s"><v>20</v></c><c r="AW1" s="113" t="s"><v>21</v></c><c r="AX1" s="114" t="s"><v>8</v></c><c r="AY1" s="115" t="s"><v>22</v></c><c r="AZ1" s="115" t="s"><v>23</v></c><c r="BA1" s="10" t="s"><v>24</v></c><c r="BB1" s="116" t="s"><v>118</v></c><c r="BC1" s="11" t="s"><v>12</v></c><c r="BD1" s="11" t="s"><v>26</v></c><c r="BE1" s="11" t="s"><v>16</v></c><c r="BF1" s="116" t="s"><v>17</v></c><c r="BG1" s="116" t="s"><v>18</v></c><c r="BH1" s="116" t="s"><v>19</v></c><c r="BI1" s="11" t="s"><v>119</v></c><c r="BJ1" s="11" t="s"><v>115</v></c><c r="BK1" s="12" t="s"><v>120</v></c><c r="BL1" s="12" t="s"><v>121</v></c><c r="BM1" s="12" t="s"><v>122</v></c><c r="BN1" s="12" t="s"><v>123</v></c><c r="BO1" s="12" t="s"><v>124</v></c><c r="BP1" s="12" t="s"><v>125</v></c><c r="BQ1" s="12" t="s"><v>126</v></c></row><row collapsed="false" customFormat="false" customHeight="false" hidden="false" ht="25.5" outlineLevel="0" r="2"><c r="A2" s="23" t="n"><v>41402</v></c><c r="B2" s="117" t="s"><v>127</v></c><c r="C2" s="117" t="s"><v>128</v></c><c r="D2" s="118" t="s"><v>129</v></c><c r="E2" s="25" t="n"><v>64</v></c><c r="F2" s="119" t="n"><v>17754</v></c><c r="G2" s="25" t="s"><v>130</v></c><c r="H2" s="25" t="s"><v>131</v></c><c r="I2" s="25" t="n"><v>1836327</v></c><c r="J2" s="24" t="n"><v>-2.5</v></c><c r="K2" s="24"/><c r="L2" s="24"/><c r="M2" s="119" t="n"><v>41323</v></c><c r="N2" s="25" t="n"><v>3.5</v></c><c r="O2" s="25" t="n"><v>-8</v></c><c r="P2" s="25" t="n"><v>92</v></c><c r="Q2" s="25" t="n"><v>300</v></c><c r="R2" s="25" t="n"><v>12</v></c><c r="S2" s="25" t="n"><v>634</v></c><c r="AB2" s="120" t="s"><v>132</v></c><c r="AC2" s="121" t="n"><v>41548</v></c><c r="AD2" s="122"/><c r="AE2" s="25" t="n"><v>4.75</v></c><c r="AF2" s="25" t="n"><v>-1.75</v></c><c r="AG2" s="25" t="n"><v>135</v></c><c r="AH2" s="25" t="n"><v>60</v></c><c r="AI2" s="25" t="n"><v>12</v></c><c r="AJ2" s="25" t="n"><v>465</v></c><c r="AK2" s="25" t="n"><v>2476</v></c><c r="AR2" s="25" t="n"><f aca="false">IF(ISNUMBER(AE2),AE2+0.5*AF2,&quot;&quot;)</f><v>3.875</v></c><c r="AS2" s="25" t="str"><f aca="false">IF(ISNUMBER(AR2),IF(ISNUMBER(K2),AR2-K2,&quot;MISSING&quot;),&quot;&quot;)</f><v>MISSING</v></c><c r="AU2" s="123"/><c r="BI2" s="25" t="str"><f aca="false">IF(ISNUMBER(AV2),AV2+0.5*AW2,&quot;&quot;)</f><v></v></c><c r="BJ2" s="25" t="str"><f aca="false">IF(ISNUMBER(BI2),IF(ISNUMBER($K2),BI2-$K2,&quot;MISSING&quot;),&quot;&quot;)</f><v></v></c><c r="BK2" s="25" t="n"><f aca="false">IF(AND(ISBLANK($AE2),ISBLANK($AV2)),0,1)</f><v>1</v></c><c r="BL2" s="124" t="n"><f aca="false">IF(ISNUMBER(AT2),AT2-A2,IF(ISNUMBER(AC2),AC2-A2,0))</f><v>146</v></c><c r="BM2" s="125" t="n"><f aca="false">IF(BL2&gt;0,BL2/30,&quot;&quot;)</f><v>4.86666666666667</v></c><c r="BN2" s="25" t="str"><f aca="false">IF(AND(ISNUMBER(AR2),ISNUMBER(BI2)),ABS(BI2-AR2),&quot;&quot;)</f><v></v></c><c r="BO2" s="25" t="str"><f aca="false">IF(AND(ISNUMBER(AP2), ISNUMBER(X2)), AVERAGE(AP2,AN2)-AVERAGE(X2,Z2),&quot;&quot;)</f><v></v></c><c r="BP2" s="25" t="str"><f aca="false">IF(AND(ISNUMBER(BE2), ISNUMBER(X2)), AVERAGE(BE2,BG2)-AVERAGE(X2,Z2),&quot;&quot;)</f><v></v></c><c r="BQ2" s="25" t="n"><f aca="false">IF(ISNUMBER(BI2),BI2,IF(ISNUMBER(AR2),AR2,&quot;&quot;))</f><v>3.875</v></c></row><row collapsed="false" customFormat="false" customHeight="false" hidden="false" ht="76.5" outlineLevel="0" r="3"><c r="A3" s="126" t="n"><v>41199</v></c><c r="B3" s="64" t="s"><v>133</v></c><c r="C3" s="64" t="s"><v>134</v></c><c r="D3" s="127" t="s"><v>135</v></c><c r="E3" s="64" t="n"><v>50</v></c><c r="F3" s="126" t="n"><v>22916</v></c><c r="G3" s="64" t="s"><v>130</v></c><c r="H3" s="64" t="s"><v>131</v></c><c r="I3" s="64" t="n"><v>1828985</v></c><c r="J3" s="64"/><c r="K3" s="64"/><c r="L3" s="64" t="s"><v>89</v></c><c r="M3" s="126" t="n"><v>41197</v></c><c r="N3" s="64" t="n"><v>-3.5</v></c><c r="O3" s="64" t="n"><v>2</v></c><c r="P3" s="64" t="n"><v>85</v></c><c r="Q3" s="64" t="n"><v>30</v></c><c r="R3" s="64" t="n"><v>10</v></c><c r="S3" s="64" t="n"><v>547</v></c><c r="T3" s="64" t="n"><v>24.57</v></c><c r="U3" s="64" t="n"><v>11.6</v></c><c r="V3" s="64" t="n"><v>4.46</v></c><c r="W3" s="64" t="n"><v>3.64</v></c><c r="X3" s="64" t="n"><v>42.4</v></c><c r="Y3" s="64" t="n"><v>155</v></c><c r="Z3" s="64" t="n"><v>44.88</v></c><c r="AA3" s="64" t="n"><v>65</v></c><c r="AB3" s="128" t="s"><v>136</v></c><c r="AC3" s="126" t="n"><v>41374</v></c><c r="AD3" s="129"/><c r="AE3" s="64" t="n"><v>1.25</v></c><c r="AF3" s="64" t="n"><v>-1</v></c><c r="AG3" s="64" t="n"><v>133</v></c><c r="AH3" s="64" t="n"><v>25</v></c><c r="AI3" s="64" t="n"><v>9</v></c><c r="AJ3" s="64" t="n"><v>525</v></c><c r="AK3" s="64" t="n"><v>1692</v></c><c r="AL3" s="64"/><c r="AM3" s="64"/><c r="AN3" s="64"/><c r="AO3" s="64"/><c r="AP3" s="64"/><c r="AQ3" s="64"/><c r="AR3" s="64" t="n"><f aca="false">IF(ISNUMBER(AE3),AE3+0.5*AF3,&quot;&quot;)</f><v>0.75</v></c><c r="AS3" s="64" t="str"><f aca="false">IF(ISNUMBER(AR3),IF(ISNUMBER(K3),AR3-K3,&quot;MISSING&quot;),&quot;&quot;)</f><v>MISSING</v></c><c r="AT3" s="119" t="n"><v>41661</v></c><c r="AU3" s="123" t="n"><v>25</v></c><c r="AV3" s="27" t="n"><v>1</v></c><c r="AW3" s="27" t="n"><v>-0.75</v></c><c r="AX3" s="25" t="n"><v>150</v></c><c r="AY3" s="25" t="n"><v>25</v></c><c r="AZ3" s="25" t="n"><v>10</v></c><c r="BA3" s="25" t="n"><v>513</v></c><c r="BB3" s="64" t="n"><v>1695</v></c><c r="BC3" s="25" t="n"><v>24.71</v></c><c r="BD3" s="25" t="n"><v>2.45</v></c><c r="BE3" s="25" t="n"><v>41.72</v></c><c r="BF3" s="25" t="n"><v>152</v></c><c r="BG3" s="25" t="n"><v>43.89</v></c><c r="BH3" s="25" t="n"><v>62</v></c><c r="BI3" s="64" t="n"><f aca="false">IF(ISNUMBER(AV3),AV3+0.5*AW3,&quot;&quot;)</f><v>0.625</v></c><c r="BJ3" s="64" t="str"><f aca="false">IF(ISNUMBER(BI3),IF(ISNUMBER($K3),BI3-$K3,&quot;MISSING&quot;),&quot;&quot;)</f><v>MISSING</v></c><c r="BK3" s="64" t="n"><f aca="false">IF(AND(ISBLANK($AE3),ISBLANK($AV3)),0,1)</f><v>1</v></c><c r="BL3" s="124" t="n"><f aca="false">IF(ISNUMBER(AT3),AT3-A3,IF(ISNUMBER(AC3),AC3-A3,0))</f><v>462</v></c><c r="BM3" s="125" t="n"><f aca="false">IF(BL3&gt;0,BL3/30,&quot;&quot;)</f><v>15.4</v></c><c r="BN3" s="25" t="n"><f aca="false">IF(AND(ISNUMBER(AR3),ISNUMBER(BI3)),ABS(BI3-AR3),&quot;&quot;)</f><v>0.125</v></c><c r="BO3" s="25" t="str"><f aca="false">IF(AND(ISNUMBER(AP3), ISNUMBER(X3)), AVERAGE(AP3,AN3)-AVERAGE(X3,Z3),&quot;&quot;)</f><v></v></c><c r="BP3" s="25" t="n"><f aca="false">IF(AND(ISNUMBER(BE3), ISNUMBER(X3)), AVERAGE(BE3,BG3)-AVERAGE(X3,Z3),&quot;&quot;)</f><v>-0.835000000000001</v></c><c r="BQ3" s="25" t="n"><f aca="false">IF(ISNUMBER(BI3),BI3,IF(ISNUMBER(AR3),AR3,&quot;&quot;))</f><v>0.625</v></c></row><row collapsed="false" customFormat="false" customHeight="false" hidden="false" ht="25.5" outlineLevel="0" r="4"><c r="A4" s="23" t="n"><v>41346</v></c><c r="B4" s="117" t="s"><v>127</v></c><c r="C4" s="117" t="s"><v>128</v></c><c r="D4" s="118" t="s"><v>135</v></c><c r="E4" s="25" t="n"><v>64</v></c><c r="F4" s="119" t="n"><v>17754</v></c><c r="G4" s="25" t="s"><v>130</v></c><c r="H4" s="25" t="s"><v>131</v></c><c r="I4" s="25" t="n"><v>1836327</v></c><c r="M4" s="119" t="n"><v>41323</v></c><c r="N4" s="25" t="n"><v>2.5</v></c><c r="O4" s="25" t="n"><v>-5.75</v></c><c r="P4" s="25" t="n"><v>20</v></c><c r="Q4" s="25" t="n"><v>70</v></c><c r="R4" s="25" t="n"><v>12</v></c><c r="S4" s="25" t="n"><v>645</v></c><c r="AB4" s="120" t="s"><v>132</v></c><c r="AC4" s="121" t="n"><v>41491</v></c><c r="AD4" s="122"/><c r="AE4" s="25" t="n"><v>1.5</v></c><c r="AF4" s="25" t="n"><v>-0.5</v></c><c r="AG4" s="25" t="n"><v>120</v></c><c r="AH4" s="25" t="n"><v>30</v></c><c r="AI4" s="25" t="n"><v>14</v></c><c r="AJ4" s="25" t="n"><v>552</v></c><c r="AK4" s="25" t="n"><v>1835</v></c><c r="AR4" s="25" t="n"><f aca="false">IF(ISNUMBER(AE4),AE4+0.5*AF4,&quot;&quot;)</f><v>1.25</v></c><c r="AS4" s="26" t="str"><f aca="false">IF(ISNUMBER(AR4),IF(ISNUMBER(K4),AR4-K4,&quot;MISSING&quot;),&quot;&quot;)</f><v>MISSING</v></c><c r="AU4" s="123"/><c r="BI4" s="25" t="str"><f aca="false">IF(ISNUMBER(AV4),AV4+0.5*AW4,&quot;&quot;)</f><v></v></c><c r="BJ4" s="25" t="str"><f aca="false">IF(ISNUMBER(BI4),IF(ISNUMBER($K4),BI4-$K4,&quot;MISSING&quot;),&quot;&quot;)</f><v></v></c><c r="BK4" s="25" t="n"><f aca="false">IF(AND(ISBLANK($AE4),ISBLANK($AV4)),0,1)</f><v>1</v></c><c r="BL4" s="124" t="n"><f aca="false">IF(ISNUMBER(AT4),AT4-A4,IF(ISNUMBER(AC4),AC4-A4,0))</f><v>145</v></c><c r="BM4" s="125" t="n"><f aca="false">IF(BL4&gt;0,BL4/30,&quot;&quot;)</f><v>4.83333333333333</v></c><c r="BN4" s="25" t="str"><f aca="false">IF(AND(ISNUMBER(AR4),ISNUMBER(BI4)),ABS(BI4-AR4),&quot;&quot;)</f><v></v></c><c r="BO4" s="25" t="str"><f aca="false">IF(AND(ISNUMBER(AP4), ISNUMBER(X4)), AVERAGE(AP4,AN4)-AVERAGE(X4,Z4),&quot;&quot;)</f><v></v></c><c r="BP4" s="25" t="str"><f aca="false">IF(AND(ISNUMBER(BE4), ISNUMBER(X4)), AVERAGE(BE4,BG4)-AVERAGE(X4,Z4),&quot;&quot;)</f><v></v></c><c r="BQ4" s="25" t="n"><f aca="false">IF(ISNUMBER(BI4),BI4,IF(ISNUMBER(AR4),AR4,&quot;&quot;))</f><v>1.25</v></c></row><row collapsed="false" customFormat="false" customHeight="false" hidden="false" ht="25.5" outlineLevel="0" r="5"><c r="A5" s="23" t="n"><v>41339</v></c><c r="B5" s="117" t="s"><v>137</v></c><c r="C5" s="117" t="s"><v>138</v></c><c r="D5" s="118" t="s"><v>129</v></c><c r="E5" s="25" t="n"><v>58</v></c><c r="F5" s="119" t="n"><v>20151</v></c><c r="G5" s="25" t="s"><v>130</v></c><c r="H5" s="25" t="s"><v>131</v></c><c r="I5" s="25" t="n"><v>1835949</v></c><c r="M5" s="119" t="n"><v>41260</v></c><c r="N5" s="25" t="n"><v>-1</v></c><c r="O5" s="25" t="n"><v>0</v></c><c r="P5" s="25" t="n"><v>0</v></c><c r="Q5" s="25" t="n"><v>30</v></c><c r="R5" s="25" t="n"><v>15</v></c><c r="S5" s="25" t="n"><v>598</v></c><c r="AB5" s="22" t="s"><v>139</v></c><c r="AC5" s="25" t="s"><v>140</v></c><c r="AD5" s="123"/><c r="AR5" s="25" t="str"><f aca="false">IF(ISNUMBER(AE5),AE5+0.5*AF5,&quot;&quot;)</f><v></v></c><c r="AS5" s="25" t="str"><f aca="false">IF(ISNUMBER(AR5),IF(ISNUMBER(K5),AR5-K5,&quot;MISSING&quot;),&quot;&quot;)</f><v></v></c><c r="AU5" s="123"/><c r="BI5" s="25" t="str"><f aca="false">IF(ISNUMBER(AV5),AV5+0.5*AW5,&quot;&quot;)</f><v></v></c><c r="BJ5" s="25" t="str"><f aca="false">IF(ISNUMBER(BI5),IF(ISNUMBER($K5),BI5-$K5,&quot;MISSING&quot;),&quot;&quot;)</f><v></v></c><c r="BK5" s="25" t="n"><f aca="false">IF(AND(ISBLANK($AE5),ISBLANK($AV5)),0,1)</f><v>0</v></c><c r="BL5" s="124" t="n"><f aca="false">IF(ISNUMBER(AT5),AT5-A5,IF(ISNUMBER(AC5),AC5-A5,0))</f><v>0</v></c><c r="BM5" s="125" t="n"><f aca="false">IF(BL5&gt;0,BL5/30,&quot;&quot;)</f><v>0</v></c><c r="BN5" s="25" t="str"><f aca="false">IF(AND(ISNUMBER(AR5),ISNUMBER(BI5)),ABS(BI5-AR5),&quot;&quot;)</f><v></v></c><c r="BO5" s="25" t="str"><f aca="false">IF(AND(ISNUMBER(AP5), ISNUMBER(X5)), AVERAGE(AP5,AN5)-AVERAGE(X5,Z5),&quot;&quot;)</f><v></v></c><c r="BP5" s="25" t="str"><f aca="false">IF(AND(ISNUMBER(BE5), ISNUMBER(X5)), AVERAGE(BE5,BG5)-AVERAGE(X5,Z5),&quot;&quot;)</f><v></v></c><c r="BQ5" s="25" t="str"><f aca="false">IF(ISNUMBER(BI5),BI5,IF(ISNUMBER(AR5),AR5,&quot;&quot;))</f><v></v></c></row><row collapsed="false" customFormat="false" customHeight="false" hidden="false" ht="12.75" outlineLevel="0" r="6"><c r="A6" s="23" t="n"><v>41402</v></c><c r="B6" s="117" t="s"><v>141</v></c><c r="C6" s="117" t="s"><v>142</v></c><c r="D6" s="118" t="s"><v>129</v></c><c r="E6" s="25" t="n"><v>63</v></c><c r="F6" s="119" t="n"><v>18078</v></c><c r="G6" s="25" t="s"><v>130</v></c><c r="H6" s="25" t="s"><v>143</v></c><c r="I6" s="25" t="n"><v>1823117</v></c><c r="J6" s="24" t="n"><v>-0.5</v></c><c r="K6" s="24"/><c r="L6" s="24"/><c r="M6" s="119" t="n"><v>41400</v></c><c r="N6" s="27" t="n"><v>-1.5</v></c><c r="O6" s="27" t="n"><v>-1</v></c><c r="P6" s="25" t="n"><v>60</v></c><c r="Q6" s="25" t="n"><v>60</v></c><c r="R6" s="25" t="n"><v>19</v></c><c r="S6" s="25" t="n"><v>550</v></c><c r="AC6" s="22" t="s"><v>144</v></c><c r="AD6" s="26" t="s"><v>145</v></c><c r="AE6" s="123"/><c r="AF6" s="27"/><c r="AG6" s="27"/><c r="AS6" s="25" t="str"><f aca="false">IF(ISNUMBER(AF6),AF6+0.5*AG6,&quot;&quot;)</f><v></v></c><c r="AT6" s="25" t="str"><f aca="false">IF(ISNUMBER(AS6),IF(ISNUMBER(K6),AS6-K6,&quot;MISSING&quot;),&quot;&quot;)</f><v></v></c><c r="AU6" s="25" t="str"><f aca="false">IF(AND(ISNUMBER(AK6),ISNUMBER(S6)),AK6-S6,IF(ISNUMBER(AK6),&quot;MISSING&quot;,&quot;&quot;))</f><v></v></c><c r="AW6" s="123"/><c r="AX6" s="27"/><c r="AY6" s="27"/><c r="BK6" s="25" t="str"><f aca="false">IF(ISNUMBER(AX6),AX6+0.5*AY6,&quot;&quot;)</f><v></v></c><c r="BL6" s="25" t="str"><f aca="false">IF(ISNUMBER(BK6),IF(ISNUMBER($K6),BK6-$K6,&quot;MISSING&quot;),&quot;&quot;)</f><v></v></c><c r="BM6" s="25" t="str"><f aca="false">IF(AND(ISNUMBER(BC6),ISNUMBER($S6)),BC6-$S6,IF(ISNUMBER(BC6),&quot;MISSING&quot;,&quot;&quot;))</f><v></v></c><c r="BN6" s="25" t="n"><f aca="false">IF(AND(ISBLANK($AF6),ISBLANK($AX6)),0,1)</f><v>0</v></c><c r="BO6" s="124" t="n"><f aca="false">IF(ISNUMBER(AV6),AV6-A6,IF(ISNUMBER(AD6),AD6-A6,0))</f><v>0</v></c><c r="BP6" s="125" t="n"><f aca="false">IF(BO6&gt;0,BO6/30,&quot;&quot;)</f><v>0</v></c><c r="BQ6" s="25" t="str"><f aca="false">IF(AND(ISNUMBER(AS6),ISNUMBER(BK6)),(BK6-AS6),&quot;&quot;)</f><v></v></c><c r="BR6" s="25" t="str"><f aca="false">IF(AND(ISNUMBER(AQ6), ISNUMBER(X6)), AVERAGE(AQ6,AO6)-AVERAGE(X6,Z6),&quot;&quot;)</f><v></v></c><c r="BS6" s="25" t="str"><f aca="false">IF(AND(ISNUMBER(BG6), ISNUMBER(X6)), AVERAGE(BG6,BI6)-AVERAGE(X6,Z6),&quot;&quot;)</f><v></v></c><c r="BT6" s="25" t="str"><f aca="false">IF(ISNUMBER(BK6),BK6,IF(ISNUMBER(AS6),AS6,&quot;&quot;))</f><v></v></c><c r="BU6" s="25" t="str"><f aca="false">IF(AND(ISNUMBER(BT6),ISNUMBER(K6)),K6-BT6,&quot;&quot;)</f><v></v></c></row><row collapsed="false" customFormat="false" customHeight="false" hidden="false" ht="25.5" outlineLevel="0" r="7"><c r="A7" s="36" t="n"><v>41444</v></c><c r="B7" s="117" t="s"><v>146</v></c><c r="C7" s="117" t="s"><v>147</v></c><c r="D7" s="118" t="s"><v>129</v></c><c r="E7" s="25" t="n"><v>60</v></c><c r="F7" s="119" t="n"><v>19322</v></c><c r="G7" s="25" t="s"><v>130</v></c><c r="H7" s="25" t="s"><v>131</v></c><c r="I7" s="130" t="n"><v>1836853</v></c><c r="J7" s="24" t="n"><v>-0.5</v></c><c r="K7" s="24"/><c r="M7" s="131"/><c r="N7" s="27" t="n"><v>-0.5</v></c><c r="O7" s="27" t="n"><v>0</v></c><c r="P7" s="25" t="n"><v>0</v></c><c r="Q7" s="25" t="n"><v>200</v></c><c r="R7" s="25" t="n"><v>13</v></c><c r="S7" s="25" t="n"><v>535</v></c><c r="AC7" s="22" t="s"><v>148</v></c><c r="AD7" s="119" t="n"><v>41627</v></c><c r="AE7" s="123" t="n"><v>30</v></c><c r="AF7" s="27" t="n"><v>0.75</v></c><c r="AG7" s="27" t="n"><v>0.75</v></c><c r="AH7" s="25" t="n"><v>150</v></c><c r="AI7" s="25" t="n"><v>25</v></c><c r="AJ7" s="25" t="n"><v>13</v></c><c r="AK7" s="25" t="n"><v>431</v></c><c r="AL7" s="25" t="n"><v>1984</v></c><c r="AM7" s="25" t="s"><v>90</v></c><c r="AN7" s="25" t="s"><v>90</v></c><c r="AO7" s="25" t="s"><v>90</v></c><c r="AP7" s="25" t="s"><v>90</v></c><c r="AQ7" s="25" t="s"><v>90</v></c><c r="AR7" s="25" t="s"><v>90</v></c><c r="AS7" s="25" t="n"><f aca="false">IF(ISNUMBER(AF7),AF7+0.5*AG7,&quot;&quot;)</f><v>1.125</v></c><c r="AT7" s="25" t="str"><f aca="false">IF(ISNUMBER(AS7),IF(ISNUMBER(K7),AS7-K7,&quot;MISSING&quot;),&quot;&quot;)</f><v>MISSING</v></c><c r="AU7" s="25" t="n"><f aca="false">IF(AND(ISNUMBER(AK7),ISNUMBER(S7)),AK7-S7,IF(ISNUMBER(AK7),&quot;MISSING&quot;,&quot;&quot;))</f><v>-104</v></c><c r="AW7" s="123"/><c r="AX7" s="27"/><c r="AY7" s="27"/><c r="BL7" s="25" t="str"><f aca="false">IF(ISNUMBER(BK7),IF(ISNUMBER($K7),BK7-$K7,&quot;MISSING&quot;),&quot;&quot;)</f><v></v></c><c r="BM7" s="25" t="str"><f aca="false">IF(AND(ISNUMBER(BC7),ISNUMBER($S7)),BC7-$S7,IF(ISNUMBER(BC7),&quot;MISSING&quot;,&quot;&quot;))</f><v></v></c><c r="BO7" s="124" t="n"><f aca="false">IF(ISNUMBER(AV7),AV7-A7,IF(ISNUMBER(AD7),AD7-A7,0))</f><v>183</v></c><c r="BP7" s="125" t="n"><f aca="false">IF(BO7&gt;0,BO7/30,&quot;&quot;)</f><v>6.1</v></c><c r="BQ7" s="25" t="str"><f aca="false">IF(AND(ISNUMBER(AS7),ISNUMBER(BK7)),(BK7-AS7),&quot;&quot;)</f><v></v></c><c r="BR7" s="25" t="str"><f aca="false">IF(AND(ISNUMBER(AQ7), ISNUMBER(X7)), AVERAGE(AQ7,AO7)-AVERAGE(X7,Z7),&quot;&quot;)</f><v></v></c><c r="BS7" s="25" t="str"><f aca="false">IF(AND(ISNUMBER(BG7), ISNUMBER(X7)), AVERAGE(BG7,BI7)-AVERAGE(X7,Z7),&quot;&quot;)</f><v></v></c><c r="BT7" s="25" t="n"><f aca="false">IF(ISNUMBER(BK7),BK7,IF(ISNUMBER(AS7),AS7,&quot;&quot;))</f><v>1.125</v></c><c r="BU7" s="25" t="str"><f aca="false">IF(AND(ISNUMBER(BT7),ISNUMBER(K7)),BT7-K7,&quot;&quot;)</f><v></v></c></row><row collapsed="false" customFormat="false" customHeight="true" hidden="false" ht="26.25" outlineLevel="0" r="8"><c r="A8" s="23" t="n"><v>41185</v></c><c r="B8" s="117" t="s"><v>149</v></c><c r="C8" s="117" t="s"><v>150</v></c><c r="D8" s="118" t="s"><v>129</v></c><c r="E8" s="25" t="n"><v>46</v></c><c r="F8" s="119" t="n"><v>24356</v></c><c r="G8" s="25" t="s"><v>130</v></c><c r="H8" s="25" t="s"><v>143</v></c><c r="I8" s="25" t="n"><v>1835332</v></c><c r="J8" s="25" t="n"><v>-0.5</v></c><c r="K8" s="25" t="n"><v>-0.58</v></c><c r="L8" s="25" t="s"><v>89</v></c><c r="M8" s="28" t="n"><v>41109</v></c><c r="N8" s="27"/><c r="O8" s="27"/><c r="R8" s="25" t="n"><v>16</v></c><c r="S8" s="25" t="n"><v>854</v></c><c r="T8" s="25" t="n"><v>27.79</v></c><c r="U8" s="25" t="n"><v>12.4</v></c><c r="V8" s="25" t="n"><v>4.28</v></c><c r="W8" s="25" t="n"><v>3.95</v></c><c r="X8" s="25" t="n"><v>44.18</v></c><c r="Y8" s="25" t="n"><v>29</v></c><c r="Z8" s="25" t="n"><v>44.53</v></c><c r="AA8" s="25" t="n"><v>119</v></c><c r="AB8" s="22" t="s"><v>151</v></c><c r="AC8" s="121" t="n"><v>41375</v></c><c r="AD8" s="122" t="n"><v>30</v></c><c r="AE8" s="27" t="n"><v>0</v></c><c r="AF8" s="27" t="n"><v>0</v></c><c r="AG8" s="25" t="n"><v>0</v></c><c r="AH8" s="25" t="n"><v>30</v></c><c r="AI8" s="25" t="n"><v>25</v></c><c r="AJ8" s="25" t="n"><v>553</v></c><c r="AK8" s="25" t="n"><v>1600</v></c><c r="AR8" s="25" t="n"><f aca="false">IF(ISNUMBER(AE8),AE8+0.5*AF8,&quot;&quot;)</f><v>0</v></c><c r="AS8" s="25" t="n"><f aca="false">IF(ISNUMBER(AR8),IF(ISNUMBER(K8),AR8-K8,&quot;MISSING&quot;),&quot;&quot;)</f><v>0.58</v></c><c r="AT8" s="25" t="n"><f aca="false">IF(AND(ISNUMBER(AJ8),ISNUMBER(S8)),AJ8-S8,IF(ISNUMBER(AJ8),&quot;MISSING&quot;,&quot;&quot;))</f><v>-301</v></c><c r="AU8" s="119" t="n"><v>41638</v></c><c r="AV8" s="123" t="n"><v>30</v></c><c r="AW8" s="27" t="n"><v>-1.5</v></c><c r="AX8" s="27" t="n"><v>0.5</v></c><c r="AY8" s="25" t="n"><v>70</v></c><c r="AZ8" s="25" t="n"><v>20</v></c><c r="BA8" s="25" t="n"><v>24</v></c><c r="BB8" s="25" t="n"><v>548</v></c><c r="BC8" s="25" t="n"><v>1402</v></c><c r="BJ8" s="25" t="n"><f aca="false">IF(ISNUMBER(AW8),AW8+0.5*AX8,&quot;&quot;)</f><v>-1.25</v></c><c r="BK8" s="25" t="n"><f aca="false">IF(ISNUMBER(BJ8),IF(ISNUMBER($K8),BJ8-$K8,&quot;MISSING&quot;),&quot;&quot;)</f><v>-0.67</v></c><c r="BL8" s="25" t="n"><f aca="false">IF(AND(ISNUMBER(BB8),ISNUMBER($S8)),BB8-$S8,IF(ISNUMBER(BB8),&quot;MISSING&quot;,&quot;&quot;))</f><v>-306</v></c><c r="BM8" s="25" t="n"><f aca="false">IF(AND(ISBLANK($AE8),ISBLANK($AW8)),0,1)</f><v>1</v></c><c r="BN8" s="25" t="n"><f aca="false">IF(AND(ISNUMBER($AE8),ISNUMBER($AW8)),1,0)</f><v>1</v></c><c r="BO8" s="25" t="n"><f aca="false">IF(BN8,SE_PREOP,&quot;&quot;)</f><v>1.5</v></c><c r="BP8" s="25" t="e"><f aca="false">IF(FU_6_AND_12,SE_6,&quot;&quot;)</f><v>#REF!</v></c><c r="BQ8" s="25" t="e"><f aca="false">IF(FU_6_AND_12,SE_12,&quot;&quot;)</f><v>#REF!</v></c><c r="BR8" s="124" t="n"><f aca="false">IF(AND(ISNUMBER(AU8),ISNUMBER(AW8)),AU8-A8,IF(ISNUMBER(AC8),AC8-A8,0))</f><v>453</v></c><c r="BS8" s="125" t="n"><f aca="false">IF(BR8&gt;0,BR8/30,&quot;&quot;)</f><v>15.1</v></c><c r="BT8" s="25" t="n"><f aca="false">IF(AND(ISNUMBER(AR8),ISNUMBER(BJ8)),(BJ8-AR8),&quot;&quot;)</f><v>-1.25</v></c><c r="BU8" s="25" t="str"><f aca="false">IF(AND(ISNUMBER(AP8), ISNUMBER(X8)), AVERAGE(AP8,AN8)-AVERAGE(X8,Z8),&quot;&quot;)</f><v></v></c><c r="BV8" s="25" t="str"><f aca="false">IF(AND(ISNUMBER(BF8), ISNUMBER(X8)), AVERAGE(BF8,BH8)-AVERAGE(X8,Z8),&quot;&quot;)</f><v></v></c><c r="BW8" s="25" t="str"><f aca="false">IF(ISNUMBER(BV8),BV8,IF(ISNUMBER(BU8),BU8,&quot;&quot;))</f><v></v></c><c r="BX8" s="25" t="n"><f aca="false">IF(AND(ISNUMBER(SPH_PREOP),ISNUMBER(SE_LAST_)),SPH_PREOP+CYL_PREOP/2,&quot;&quot;)</f><v>1.5</v></c><c r="BY8" s="25" t="n"><f aca="false">IF(ISNUMBER(SE_12),SE_12,IF(ISNUMBER(SE_6),SE_6,&quot;&quot;))</f><v>0.5</v></c><c r="BZ8" s="29" t="n"><f aca="false">IF(AND(ISNUMBER(SE_LAST_),ISNUMBER(REF_TARGET)),SE_LAST_-REF_TARGET,&quot;&quot;)</f><v>1.06</v></c><c r="CA8" s="30" t="n"><f aca="false">IF(ISNUMBER(S8),IF(ISNUMBER(BB8),BB8-S8,IF(ISNUMBER(AJ8),AJ8-S8,&quot;&quot;)),&quot;&quot;)</f><v>-306</v></c><c r="CB8" s="25" t="str"><f aca="false">IF(ISNUMBER(T8),IF(ISNUMBER(AL8),AL8-T8,IF(ISNUMBER(BD8),BD8-T8,&quot;&quot;)),&quot;&quot;)</f><v></v></c><c r="CC8" s="31" t="str"><f aca="false">IF(AND(OR(ISNUMBER(AZ8),ISNUMBER(AH8)),ISNUMBER(Q8)),-LOG(20/Q8)--LOG(20/IF(ISNUMBER(AZ8),AZ8,AH8)),&quot;&quot;)</f><v></v></c><c r="CD8" s="32" t="n"><f aca="false">IF(ISNUMBER(AX8),AX8,IF(ISNUMBER(AF8),AF8,&quot;&quot;))</f><v>0.5</v></c><c r="CE8" s="32" t="n"><f aca="false">IF(AND(ISNUMBER(CD8),ISNUMBER(O8)),CD8-O8,&quot;&quot;)</f><v>0</v></c><c r="CF8" s="132" t="e"><f aca="false">IF(AND(REF_TARGET&lt;=0,REF_TARGET&gt;-1),IF(ISNUMBER(UDVA_12),UDVA_12,IF(ISNUMBER(UDVA_6),UDVA_6,&quot;&quot;)),&quot;&quot;)</f><v>#REF!</v></c><c r="CG8" s="31" t="n"><f aca="false">IF(ISNUMBER($CJ8),IF(ISNUMBER($AE8),IF(ISNUMBER($EF8),0,1),&quot;&quot;),&quot;&quot;)</f><v>1</v></c><c r="CH8" s="31" t="n"><f aca="false">IF(ISNUMBER($CJ8),IF(ISNUMBER($AW8),IF(ISNUMBER($GB8),0,1),&quot;&quot;),&quot;&quot;)</f><v>0</v></c><c r="CI8" s="0" t="n"><v>7.44</v></c><c r="CJ8" s="25" t="n"><v>7.71</v></c><c r="CK8" s="25" t="n"><v>62.4</v></c><c r="CL8" s="25" t="n"><v>1.6</v></c><c r="CM8" s="25" t="n"><v>0.88</v></c><c r="CN8" s="25" t="n"><v>0.83</v></c><c r="CO8" s="25" t="n"><v>2.97</v></c><c r="CP8" s="25" t="n"><v>3.82</v></c><c r="CQ8" s="25" t="n"><v>844</v></c><c r="CR8" s="25" t="n"><v>875</v></c><c r="CS8" s="25" t="n"><v>823</v></c><c r="CT8" s="25" t="n"><v>886</v></c><c r="CU8" s="25" t="n"><v>687</v></c><c r="CV8" s="25" t="n"><v>1022</v></c><c r="CW8" s="25" t="n"><v>668</v></c><c r="CX8" s="25" t="n"><v>-3.04</v></c><c r="CY8" s="25" t="n"><v>-1.49</v></c><c r="CZ8" s="25" t="n"><v>7.42</v></c><c r="DA8" s="25" t="n"><v>7.72</v></c><c r="DB8" s="25" t="n"><v>7.95</v></c><c r="DC8" s="25" t="n"><v>8.16</v></c><c r="DD8" s="25" t="n"><v>8.63</v></c><c r="DE8" s="25" t="n"><v>8.94</v></c><c r="DF8" s="25" t="n"><v>0</v></c><c r="DG8" s="25" t="n"><v>0.5</v></c><c r="DH8" s="25" t="n"><v>7.54</v></c><c r="DI8" s="25" t="n"><v>7.1</v></c><c r="DJ8" s="25" t="n"><v>6.56</v></c><c r="DK8" s="25" t="n"><v>6.43</v></c><c r="DL8" s="25" t="n"><v>6.87</v></c><c r="DM8" s="25" t="n"><v>7.18</v></c><c r="DN8" s="25" t="n"><v>0</v></c><c r="DO8" s="38" t="n"><v>0.5</v></c><c r="DP8" s="34" t="n"><v>43.7</v></c><c r="DQ8" s="34" t="n"><v>45.3</v></c><c r="DR8" s="34" t="n"><v>44.5</v></c><c r="DS8" s="34" t="n"><v>62.4</v></c><c r="DT8" s="34" t="n"><v>1.6</v></c><c r="DU8" s="34" t="n"><v>-4.9</v></c><c r="DV8" s="34" t="n"><v>-5.8</v></c><c r="DW8" s="34" t="n"><v>-5.3</v></c><c r="DX8" s="34" t="n"><v>43.1</v></c><c r="DY8" s="34" t="n"><v>0.9</v></c><c r="EA8" s="34" t="n"><v>5.9</v></c><c r="EB8" s="34" t="n"><v>16.7</v></c><c r="EC8" s="34" t="n"><v>34.4</v></c><c r="ED8" s="34" t="n"><v>81.5</v></c><c r="EE8" s="35" t="n"><v>50</v></c><c r="EF8" s="30"/><c r="FL8" s="38"/><c r="FM8" s="34"/><c r="FN8" s="34"/><c r="FO8" s="34"/><c r="FP8" s="34"/><c r="FQ8" s="34"/><c r="FR8" s="34"/><c r="FS8" s="34"/><c r="FT8" s="34"/><c r="FU8" s="34"/><c r="FV8" s="34"/><c r="FW8" s="34"/><c r="FX8" s="34"/><c r="FY8" s="34"/><c r="FZ8" s="34"/><c r="GA8" s="133"/><c r="GB8" s="30" t="n"><v>8.12</v></c><c r="GC8" s="25" t="n"><v>7.64</v></c><c r="GD8" s="25" t="n"><v>158.7</v></c><c r="GE8" s="25" t="n"><v>-2.6</v></c><c r="GF8" s="25" t="n"><v>0.15</v></c><c r="GG8" s="25" t="n"><v>0.18</v></c><c r="GH8" s="25" t="n"><v>-0.59</v></c><c r="GI8" s="25" t="n"><v>-0.08</v></c><c r="GJ8" s="25" t="n"><v>513</v></c><c r="GK8" s="25" t="n"><v>516</v></c><c r="GL8" s="25" t="n"><v>565</v></c><c r="GM8" s="25" t="n"><v>598</v></c><c r="GN8" s="25" t="n"><v>637</v></c><c r="GO8" s="25" t="n"><v>552</v></c><c r="GP8" s="25" t="n"><v>500</v></c><c r="GQ8" s="25" t="n"><v>1.23</v></c><c r="GR8" s="25" t="n"><v>1.04</v></c><c r="GS8" s="25" t="n"><v>7.85</v></c><c r="GT8" s="25" t="n"><v>7.87</v></c><c r="GU8" s="25" t="n"><v>7.91</v></c><c r="GV8" s="25" t="n"><v>7.91</v></c><c r="GW8" s="25" t="n"><v>8.02</v></c><c r="GX8" s="25" t="n"><v>8.3</v></c><c r="GY8" s="25" t="n"><v>0</v></c><c r="GZ8" s="25" t="n"><v>1.2</v></c><c r="HA8" s="25" t="n"><v>6.52</v></c><c r="HB8" s="25" t="n"><v>6.38</v></c><c r="HC8" s="25" t="n"><v>6.32</v></c><c r="HD8" s="25" t="n"><v>6.46</v></c><c r="HE8" s="25" t="n"><v>6.84</v></c><c r="HF8" s="25" t="n"><v>0</v></c><c r="HG8" s="25" t="n"><v>0</v></c><c r="HH8" s="29" t="n"><v>1.2</v></c><c r="HI8" s="34"/><c r="HJ8" s="34"/><c r="HK8" s="34"/><c r="HL8" s="34"/><c r="HM8" s="34"/><c r="HN8" s="34"/><c r="HO8" s="34"/><c r="HP8" s="34"/><c r="HQ8" s="34"/><c r="HR8" s="34"/><c r="HS8" s="34"/><c r="HT8" s="34"/><c r="HU8" s="34"/><c r="HV8" s="34"/><c r="HW8" s="133"/><c r="HX8" s="30" t="n"><f aca="false">IF(ISNUMBER(GB8),GB8,IF(ISNUMBER(EF8),EF8,&quot;&quot;))</f><v>8.12</v></c><c r="HY8" s="25" t="n"><f aca="false">IF(ISNUMBER(GC8),GC8,IF(ISNUMBER(EG8),EG8,&quot;&quot;))</f><v>7.64</v></c><c r="HZ8" s="25" t="n"><f aca="false">IF(ISNUMBER(GD8),GD8,IF(ISNUMBER(EH8),EH8,&quot;&quot;))</f><v>158.7</v></c><c r="IA8" s="25" t="n"><f aca="false">IF(ISNUMBER(GE8),GE8,IF(ISNUMBER(EI8),EI8,&quot;&quot;))</f><v>-2.6</v></c><c r="IB8" s="25" t="n"><f aca="false">IF(ISNUMBER(GF8),GF8,IF(ISNUMBER(EJ8),EJ8,&quot;&quot;))</f><v>0.15</v></c><c r="IC8" s="25" t="n"><f aca="false">IF(ISNUMBER(GG8),GG8,IF(ISNUMBER(EK8),EK8,&quot;&quot;))</f><v>0.18</v></c><c r="ID8" s="25" t="n"><f aca="false">IF(ISNUMBER(GH8),GH8,IF(ISNUMBER(EL8),EL8,&quot;&quot;))</f><v>-0.59</v></c><c r="IE8" s="25" t="n"><f aca="false">IF(ISNUMBER(GI8),GI8,IF(ISNUMBER(EM8),EM8,&quot;&quot;))</f><v>-0.08</v></c><c r="IF8" s="25" t="n"><f aca="false">IF(ISNUMBER(GJ8),GJ8,IF(ISNUMBER(EN8),EN8,&quot;&quot;))</f><v>513</v></c><c r="IG8" s="25" t="n"><f aca="false">IF(ISNUMBER(GK8),GK8,IF(ISNUMBER(EO8),EO8,&quot;&quot;))</f><v>516</v></c><c r="IH8" s="25" t="n"><f aca="false">IF(ISNUMBER(GL8),GL8,IF(ISNUMBER(EP8),EP8,&quot;&quot;))</f><v>565</v></c><c r="II8" s="25" t="n"><f aca="false">IF(ISNUMBER(GM8),GM8,IF(ISNUMBER(EQ8),EQ8,&quot;&quot;))</f><v>598</v></c><c r="IJ8" s="25" t="n"><f aca="false">IF(ISNUMBER(GN8),GN8,IF(ISNUMBER(ER8),ER8,&quot;&quot;))</f><v>637</v></c><c r="IK8" s="25" t="n"><f aca="false">IF(ISNUMBER(GO8),GO8,IF(ISNUMBER(ES8),ES8,&quot;&quot;))</f><v>552</v></c><c r="IL8" s="25" t="n"><f aca="false">IF(ISNUMBER(GP8),GP8,IF(ISNUMBER(ET8),ET8,&quot;&quot;))</f><v>500</v></c><c r="IM8" s="25" t="n"><f aca="false">IF(ISNUMBER(GQ8),GQ8,IF(ISNUMBER(EU8),EU8,&quot;&quot;))</f><v>1.23</v></c><c r="IN8" s="25" t="n"><f aca="false">IF(ISNUMBER(GR8),GR8,IF(ISNUMBER(EV8),EV8,&quot;&quot;))</f><v>1.04</v></c><c r="IO8" s="25" t="n"><f aca="false">IF(ISNUMBER(GS8),GS8,IF(ISNUMBER(EW8),EW8,&quot;&quot;))</f><v>7.85</v></c><c r="IP8" s="25" t="n"><f aca="false">IF(ISNUMBER(GT8),GT8,IF(ISNUMBER(EX8),EX8,&quot;&quot;))</f><v>7.87</v></c><c r="IQ8" s="25" t="n"><f aca="false">IF(ISNUMBER(GU8),GU8,IF(ISNUMBER(EY8),EY8,&quot;&quot;))</f><v>7.91</v></c><c r="IR8" s="25" t="n"><f aca="false">IF(ISNUMBER(GV8),GV8,IF(ISNUMBER(EZ8),EZ8,&quot;&quot;))</f><v>7.91</v></c><c r="IS8" s="25" t="n"><f aca="false">IF(ISNUMBER(GW8),GW8,IF(ISNUMBER(FA8),FA8,&quot;&quot;))</f><v>8.02</v></c><c r="IT8" s="25" t="n"><f aca="false">IF(ISNUMBER(GX8),GX8,IF(ISNUMBER(FB8),FB8,&quot;&quot;))</f><v>8.3</v></c><c r="IU8" s="25" t="n"><f aca="false">IF(ISNUMBER(GY8),GY8,IF(ISNUMBER(FC8),FC8,&quot;&quot;))</f><v>0</v></c><c r="IV8" s="25" t="n"><f aca="false">IF(ISNUMBER(GZ8),GZ8,IF(ISNUMBER(FD8),FD8,&quot;&quot;))</f><v>1.2</v></c><c r="IW8" s="25" t="n"><f aca="false">IF(ISNUMBER(HA8),HA8,IF(ISNUMBER(FE8),FE8,&quot;&quot;))</f><v>6.52</v></c><c r="IX8" s="25" t="n"><f aca="false">IF(ISNUMBER(HB8),HB8,IF(ISNUMBER(FF8),FF8,&quot;&quot;))</f><v>6.38</v></c><c r="IY8" s="25" t="n"><f aca="false">IF(ISNUMBER(HC8),HC8,IF(ISNUMBER(FG8),FG8,&quot;&quot;))</f><v>6.32</v></c><c r="IZ8" s="25" t="n"><f aca="false">IF(ISNUMBER(HD8),HD8,IF(ISNUMBER(FH8),FH8,&quot;&quot;))</f><v>6.46</v></c><c r="JA8" s="25" t="n"><f aca="false">IF(ISNUMBER(HE8),HE8,IF(ISNUMBER(FI8),FI8,&quot;&quot;))</f><v>6.84</v></c><c r="JB8" s="25" t="n"><f aca="false">IF(ISNUMBER(HF8),HF8,IF(ISNUMBER(FJ8),FJ8,&quot;&quot;))</f><v>0</v></c><c r="JC8" s="29" t="n"><f aca="false">IF(ISNUMBER(HG8),HG8,IF(ISNUMBER(FK8),FK8,&quot;&quot;))</f><v>0</v></c><c r="JD8" s="34" t="n"><f aca="false">IF(ISNUMBER(HH8),HH8,IF(ISNUMBER(FL8),FL8,&quot;&quot;))</f><v>1.2</v></c><c r="JE8" s="34" t="n"><f aca="false">IF(ISNUMBER(HI8),HI8,IF(ISNUMBER(FM8),FM8,&quot;&quot;))</f><v>0</v></c><c r="JF8" s="34" t="n"><f aca="false">IF(ISNUMBER(HJ8),HJ8,IF(ISNUMBER(FN8),FN8,&quot;&quot;))</f><v>0</v></c><c r="JG8" s="34" t="n"><f aca="false">IF(ISNUMBER(HK8),HK8,IF(ISNUMBER(FO8),FO8,&quot;&quot;))</f><v>0</v></c><c r="JH8" s="34" t="n"><f aca="false">IF(ISNUMBER(HL8),HL8,IF(ISNUMBER(FP8),FP8,&quot;&quot;))</f><v>0</v></c><c r="JI8" s="34" t="n"><f aca="false">IF(ISNUMBER(HM8),HM8,IF(ISNUMBER(FQ8),FQ8,&quot;&quot;))</f><v>0</v></c><c r="JJ8" s="34" t="n"><f aca="false">IF(ISNUMBER(HN8),HN8,IF(ISNUMBER(FR8),FR8,&quot;&quot;))</f><v>0</v></c><c r="JK8" s="34" t="n"><f aca="false">IF(ISNUMBER(HO8),HO8,IF(ISNUMBER(FS8),FS8,&quot;&quot;))</f><v>0</v></c><c r="JL8" s="34" t="n"><f aca="false">IF(ISNUMBER(HP8),HP8,IF(ISNUMBER(FT8),FT8,&quot;&quot;))</f><v>0</v></c><c r="JM8" s="34" t="n"><f aca="false">IF(ISNUMBER(HQ8),HQ8,IF(ISNUMBER(FU8),FU8,&quot;&quot;))</f><v>0</v></c><c r="JN8" s="34" t="n"><f aca="false">IF(ISNUMBER(HR8),HR8,IF(ISNUMBER(FV8),FV8,&quot;&quot;))</f><v>0</v></c><c r="JO8" s="34" t="n"><f aca="false">IF(ISNUMBER(HS8),HS8,IF(ISNUMBER(FW8),FW8,&quot;&quot;))</f><v>0</v></c><c r="JP8" s="34" t="n"><f aca="false">IF(ISNUMBER(HT8),HT8,IF(ISNUMBER(FX8),FX8,&quot;&quot;))</f><v>0</v></c><c r="JQ8" s="34" t="n"><f aca="false">IF(ISNUMBER(HU8),HU8,IF(ISNUMBER(FY8),FY8,&quot;&quot;))</f><v>0</v></c><c r="JR8" s="34" t="n"><f aca="false">IF(ISNUMBER(HV8),HV8,IF(ISNUMBER(FZ8),FZ8,&quot;&quot;))</f><v>0</v></c><c r="JS8" s="133" t="n"><f aca="false">IF(ISNUMBER(HW8),HW8,IF(ISNUMBER(GA8),GA8,&quot;&quot;))</f><v>0</v></c><c r="JT8" s="30" t="n"><f aca="false">IF(AND(ISNUMBER(HX8),ISNUMBER(CI8)),HX8-CI8,&quot;&quot;)</f><v>0.679999999999999</v></c><c r="JU8" s="25" t="n"><f aca="false">IF(AND(ISNUMBER(HY8),ISNUMBER(CJ8)),HY8-CJ8,&quot;&quot;)</f><v>-0.0700000000000003</v></c><c r="JV8" s="25" t="n"><f aca="false">IF(AND(ISNUMBER(HZ8),ISNUMBER(CK8)),HZ8-CK8,&quot;&quot;)</f><v>96.3</v></c><c r="JW8" s="25" t="n"><f aca="false">IF(AND(ISNUMBER(IA8),ISNUMBER(CL8)),IA8-CL8,&quot;&quot;)</f><v>-4.2</v></c><c r="JX8" s="25" t="n"><f aca="false">IF(AND(ISNUMBER(IB8),ISNUMBER(CM8)),IB8-CM8,&quot;&quot;)</f><v>-0.73</v></c><c r="JY8" s="25" t="n"><f aca="false">IF(AND(ISNUMBER(IC8),ISNUMBER(CN8)),IC8-CN8,&quot;&quot;)</f><v>-0.65</v></c><c r="JZ8" s="25" t="n"><f aca="false">IF(AND(ISNUMBER(ID8),ISNUMBER(CO8)),ID8-CO8,&quot;&quot;)</f><v>-3.56</v></c><c r="KA8" s="25" t="n"><f aca="false">IF(AND(ISNUMBER(IE8),ISNUMBER(CP8)),IE8-CP8,&quot;&quot;)</f><v>-3.9</v></c><c r="KB8" s="25" t="n"><f aca="false">IF(AND(ISNUMBER(IF8),ISNUMBER(CQ8)),IF8-CQ8,&quot;&quot;)</f><v>-331</v></c><c r="KC8" s="25" t="n"><f aca="false">IF(AND(ISNUMBER(IG8),ISNUMBER(CR8)),IG8-CR8,&quot;&quot;)</f><v>-359</v></c><c r="KD8" s="25" t="n"><f aca="false">IF(AND(ISNUMBER(IH8),ISNUMBER(CS8)),IH8-CS8,&quot;&quot;)</f><v>-258</v></c><c r="KE8" s="25" t="n"><f aca="false">IF(AND(ISNUMBER(II8),ISNUMBER(CT8)),II8-CT8,&quot;&quot;)</f><v>-288</v></c><c r="KF8" s="25" t="n"><f aca="false">IF(AND(ISNUMBER(IJ8),ISNUMBER(CU8)),IJ8-CU8,&quot;&quot;)</f><v>-50</v></c><c r="KG8" s="25" t="n"><f aca="false">IF(AND(ISNUMBER(IK8),ISNUMBER(CV8)),IK8-CV8,&quot;&quot;)</f><v>-470</v></c><c r="KH8" s="25" t="n"><f aca="false">IF(AND(ISNUMBER(IL8),ISNUMBER(CW8)),IL8-CW8,&quot;&quot;)</f><v>-168</v></c><c r="KI8" s="25" t="n"><f aca="false">IF(AND(ISNUMBER(IM8),ISNUMBER(CX8)),IM8-CX8,&quot;&quot;)</f><v>4.27</v></c><c r="KJ8" s="25" t="n"><f aca="false">IF(AND(ISNUMBER(IN8),ISNUMBER(CY8)),IN8-CY8,&quot;&quot;)</f><v>2.53</v></c><c r="KK8" s="25" t="n"><f aca="false">IF(AND(ISNUMBER(IO8),ISNUMBER(CZ8)),IO8-CZ8,&quot;&quot;)</f><v>0.43</v></c><c r="KL8" s="25" t="n"><f aca="false">IF(AND(ISNUMBER(IP8),ISNUMBER(DA8)),IP8-DA8,&quot;&quot;)</f><v>0.15</v></c><c r="KM8" s="25" t="n"><f aca="false">IF(AND(ISNUMBER(IQ8),ISNUMBER(DB8)),IQ8-DB8,&quot;&quot;)</f><v>-0.04</v></c><c r="KN8" s="25" t="n"><f aca="false">IF(AND(ISNUMBER(IR8),ISNUMBER(DC8)),IR8-DC8,&quot;&quot;)</f><v>-0.25</v></c><c r="KO8" s="25" t="n"><f aca="false">IF(AND(ISNUMBER(IS8),ISNUMBER(DD8)),IS8-DD8,&quot;&quot;)</f><v>-0.610000000000001</v></c><c r="KP8" s="25" t="n"><f aca="false">IF(AND(ISNUMBER(IT8),ISNUMBER(DE8)),IT8-DE8,&quot;&quot;)</f><v>-0.639999999999999</v></c><c r="KQ8" s="25" t="n"><f aca="false">IF(AND(ISNUMBER(IU8),ISNUMBER(DF8)),IU8-DF8,&quot;&quot;)</f><v>0</v></c><c r="KR8" s="25" t="n"><f aca="false">IF(AND(ISNUMBER(IV8),ISNUMBER(DG8)),IV8-DG8,&quot;&quot;)</f><v>0.7</v></c><c r="KS8" s="25" t="n"><f aca="false">IF(AND(ISNUMBER(IW8),ISNUMBER(DH8)),IW8-DH8,&quot;&quot;)</f><v>-1.02</v></c><c r="KT8" s="25" t="n"><f aca="false">IF(AND(ISNUMBER(IX8),ISNUMBER(DI8)),IX8-DI8,&quot;&quot;)</f><v>-0.72</v></c><c r="KU8" s="25" t="n"><f aca="false">IF(AND(ISNUMBER(IY8),ISNUMBER(DJ8)),IY8-DJ8,&quot;&quot;)</f><v>-0.24</v></c><c r="KV8" s="25" t="n"><f aca="false">IF(AND(ISNUMBER(IZ8),ISNUMBER(DK8)),IZ8-DK8,&quot;&quot;)</f><v>0.0300000000000002</v></c><c r="KW8" s="25" t="n"><f aca="false">IF(AND(ISNUMBER(JA8),ISNUMBER(DL8)),JA8-DL8,&quot;&quot;)</f><v>-0.0300000000000002</v></c><c r="KX8" s="25" t="n"><f aca="false">IF(AND(ISNUMBER(JB8),ISNUMBER(DM8)),JB8-DM8,&quot;&quot;)</f><v>-7.18</v></c><c r="KY8" s="25" t="n"><f aca="false">IF(AND(ISNUMBER(JC8),ISNUMBER(DN8)),JC8-DN8,&quot;&quot;)</f><v>0</v></c><c r="KZ8" s="25" t="n"><f aca="false">IF(AND(ISNUMBER(JD8),ISNUMBER(DO8)),JD8-DO8,&quot;&quot;)</f><v>0.7</v></c><c r="LA8" s="25" t="n"><f aca="false">IF(AND(ISNUMBER(JE8),ISNUMBER(DP8)),JE8-DP8,&quot;&quot;)</f><v>0</v></c><c r="LB8" s="25" t="n"><f aca="false">IF(AND(ISNUMBER(JF8),ISNUMBER(DQ8)),JF8-DQ8,&quot;&quot;)</f><v>0</v></c><c r="LC8" s="25" t="n"><f aca="false">IF(AND(ISNUMBER(JG8),ISNUMBER(DR8)),JG8-DR8,&quot;&quot;)</f><v>0</v></c><c r="LD8" s="25" t="n"><f aca="false">IF(AND(ISNUMBER(JH8),ISNUMBER(DS8)),JH8-DS8,&quot;&quot;)</f><v>0</v></c><c r="LE8" s="25" t="n"><f aca="false">IF(AND(ISNUMBER(JI8),ISNUMBER(DT8)),JI8-DT8,&quot;&quot;)</f><v>0</v></c><c r="LF8" s="25" t="n"><f aca="false">IF(AND(ISNUMBER(JJ8),ISNUMBER(DU8)),JJ8-DU8,&quot;&quot;)</f><v>0</v></c><c r="LG8" s="25" t="n"><f aca="false">IF(AND(ISNUMBER(JK8),ISNUMBER(DV8)),JK8-DV8,&quot;&quot;)</f><v>0</v></c><c r="LH8" s="25" t="n"><f aca="false">IF(AND(ISNUMBER(JL8),ISNUMBER(DW8)),JL8-DW8,&quot;&quot;)</f><v>0</v></c><c r="LI8" s="25" t="n"><f aca="false">IF(AND(ISNUMBER(JM8),ISNUMBER(DX8)),JM8-DX8,&quot;&quot;)</f><v>0</v></c><c r="LJ8" s="25" t="n"><f aca="false">IF(AND(ISNUMBER(JN8),ISNUMBER(DY8)),JN8-DY8,&quot;&quot;)</f><v>0</v></c><c r="LK8" s="25" t="str"><f aca="false">IF(AND(ISNUMBER(JO8),ISNUMBER(EA8)),JO8-EA8,&quot;&quot;)</f><v></v></c><c r="LL8" s="25" t="str"><f aca="false">IF(AND(ISNUMBER(JP8),ISNUMBER(EB8)),JP8-EB8,&quot;&quot;)</f><v></v></c><c r="LM8" s="25" t="str"><f aca="false">IF(AND(ISNUMBER(JQ8),ISNUMBER(EC8)),JQ8-EC8,&quot;&quot;)</f><v></v></c><c r="LN8" s="25" t="str"><f aca="false">IF(AND(ISNUMBER(JR8),ISNUMBER(ED8)),JR8-ED8,&quot;&quot;)</f><v></v></c><c r="LO8" s="25" t="str"><f aca="false">IF(AND(ISNUMBER(JS8),ISNUMBER(EE8)),JS8-EE8,&quot;&quot;)</f><v></v></c><c r="LP8" s="25" t="str"><f aca="false">IF(AND(ISNUMBER(HI8),ISNUMBER(FM8)),HI8-FM8,&quot;&quot;)</f><v></v></c><c r="LQ8" s="25" t="str"><f aca="false">IF(AND(ISNUMBER(HJ8),ISNUMBER(FN8)),HJ8-FN8,&quot;&quot;)</f><v></v></c><c r="LR8" s="25" t="str"><f aca="false">IF(AND(ISNUMBER(HN8),ISNUMBER(FR8)),HN8-FR8,&quot;&quot;)</f><v></v></c><c r="LS8" s="25" t="n"><f aca="false">HO8-FS8</f><v>0</v></c></row><row collapsed="false" customFormat="false" customHeight="true" hidden="false" ht="26.25" outlineLevel="0" r="9"><c r="A9" s="23" t="n"><v>41178</v></c><c r="B9" s="117" t="s"><v>152</v></c><c r="C9" s="117" t="s"><v>153</v></c><c r="D9" s="118" t="s"><v>129</v></c><c r="E9" s="25" t="n"><v>62</v></c><c r="F9" s="119" t="n"><v>18491</v></c><c r="G9" s="25" t="s"><v>130</v></c><c r="H9" s="25" t="s"><v>143</v></c><c r="I9" s="25" t="n"><v>1829809</v></c><c r="J9" s="24" t="n"><v>-0.5</v></c><c r="K9" s="24" t="n"><v>-0.63</v></c><c r="L9" s="25" t="s"><v>89</v></c><c r="M9" s="28" t="n"><v>41176</v></c><c r="N9" s="27" t="n"><v>-1.25</v></c><c r="O9" s="27" t="n"><v>0.25</v></c><c r="P9" s="25" t="n"><v>145</v></c><c r="Q9" s="25" t="n"><v>20</v></c><c r="R9" s="25" t="n"><v>11</v></c><c r="S9" s="25" t="n"><v>564</v></c><c r="T9" s="25" t="n"><v>26.78</v></c><c r="W9" s="25" t="n"><v>3.82</v></c><c r="X9" s="25" t="n"><v>40.04</v></c><c r="Y9" s="25" t="n"><v>39</v></c><c r="Z9" s="25" t="n"><v>40.37</v></c><c r="AA9" s="25" t="n"><v>129</v></c><c r="AC9" s="22"/><c r="AD9" s="121" t="n"><v>41374</v></c><c r="AE9" s="122"/><c r="AF9" s="27" t="n"><v>-0.5</v></c><c r="AG9" s="27" t="n"><v>1</v></c><c r="AH9" s="25" t="n"><v>104</v></c><c r="AI9" s="25" t="n"><v>15</v></c><c r="AJ9" s="25" t="n"><v>10</v></c><c r="AK9" s="25" t="n"><v>454</v></c><c r="AL9" s="25" t="n"><v>2336</v></c><c r="AS9" s="25" t="n"><f aca="false">IF(ISNUMBER(AF9),AF9+0.5*AG9,&quot;&quot;)</f><v>0</v></c><c r="AT9" s="25" t="n"><f aca="false">IF(ISNUMBER(AS9),IF(ISNUMBER(K9),AS9-K9,&quot;MISSING&quot;),&quot;&quot;)</f><v>0.63</v></c><c r="AU9" s="25" t="n"><f aca="false">IF(AND(ISNUMBER(AK9),ISNUMBER(S9)),AK9-S9,IF(ISNUMBER(AK9),&quot;MISSING&quot;,&quot;&quot;))</f><v>-110</v></c><c r="AV9" s="119" t="n"><v>41561</v></c><c r="AW9" s="123"/><c r="AX9" s="27" t="n"><v>-0.5</v></c><c r="AY9" s="27" t="n"><v>1.25</v></c><c r="AZ9" s="25" t="n"><v>74</v></c><c r="BA9" s="25" t="n"><v>25</v></c><c r="BB9" s="25" t="n"><v>11</v></c><c r="BC9" s="25" t="n"><v>569</v></c><c r="BD9" s="25" t="n"><v>1724</v></c><c r="BE9" s="25" t="n"><v>26.8</v></c><c r="BF9" s="25" t="s"><v>90</v></c><c r="BG9" s="25" t="n"><v>38.14</v></c><c r="BH9" s="25" t="n"><v>5</v></c><c r="BI9" s="25" t="n"><v>38.31</v></c><c r="BJ9" s="25" t="n"><v>95</v></c><c r="BK9" s="25" t="n"><f aca="false">IF(ISNUMBER(AX9),AX9+0.5*AY9,&quot;&quot;)</f><v>0.125</v></c><c r="BL9" s="25" t="n"><f aca="false">IF(ISNUMBER(BK9),IF(ISNUMBER($K9),BK9-$K9,&quot;MISSING&quot;),&quot;&quot;)</f><v>0.755</v></c><c r="BM9" s="25" t="n"><f aca="false">IF(AND(ISNUMBER(BC9),ISNUMBER($S9)),BC9-$S9,IF(ISNUMBER(BC9),&quot;MISSING&quot;,&quot;&quot;))</f><v>5</v></c><c r="BN9" s="25" t="n"><f aca="false">IF(AND(ISBLANK($AF9),ISBLANK($AX9)),0,1)</f><v>1</v></c><c r="BO9" s="25" t="n"><f aca="false">IF(AND(ISNUMBER($AF9),ISNUMBER($AX9)),1,0)</f><v>1</v></c><c r="BP9" s="25" t="n"><f aca="false">IF(BO9,SE_PREOP,&quot;&quot;)</f><v>0</v></c><c r="BQ9" s="25" t="e"><f aca="false">IF(FU_6_AND_12,SE_6,&quot;&quot;)</f><v>#REF!</v></c><c r="BR9" s="25" t="e"><f aca="false">IF(FU_6_AND_12,SE_12,&quot;&quot;)</f><v>#REF!</v></c><c r="BS9" s="124" t="n"><f aca="false">IF(AND(ISNUMBER(AV9),ISNUMBER(AX9)),AV9-A9,IF(ISNUMBER(AD9),AD9-A9,0))</f><v>383</v></c><c r="BT9" s="125" t="n"><f aca="false">IF(BS9&gt;0,BS9/30,&quot;&quot;)</f><v>12.7666666666667</v></c><c r="BU9" s="25" t="n"><f aca="false">IF(AND(ISNUMBER(AS9),ISNUMBER(BK9)),(BK9-AS9),&quot;&quot;)</f><v>0.125</v></c><c r="BV9" s="25" t="n"><f aca="false">IF(AND(ISNUMBER(AQ9), ISNUMBER(X9)), AVERAGE(AQ9,AO9)-AVERAGE(X9,Z9),&quot;&quot;)</f><v>0</v></c><c r="BW9" s="25" t="n"><f aca="false">IF(AND(ISNUMBER(BG9), ISNUMBER(X9)), AVERAGE(BG9,BI9)-AVERAGE(X9,Z9),&quot;&quot;)</f><v>-1.98</v></c><c r="BX9" s="25" t="n"><f aca="false">IF(ISNUMBER(BW9),BW9,IF(ISNUMBER(BV9),BV9,&quot;&quot;))</f><v>-1.98</v></c><c r="BY9" s="25" t="n"><f aca="false">IF(AND(ISNUMBER(SPH_PREOP),ISNUMBER(SE_LAST_)),SPH_PREOP+CYL_PREOP/2,&quot;&quot;)</f><v>0</v></c><c r="BZ9" s="25" t="e"><f aca="false">IF(ISNUMBER(SE_12),SE_12,IF(ISNUMBER(SE_6),SE_6,&quot;&quot;))</f><v>#REF!</v></c><c r="CA9" s="29" t="n"><f aca="false">IF(AND(ISNUMBER(SE_LAST_),ISNUMBER(REF_TARGET)),SE_LAST_-REF_TARGET,&quot;&quot;)</f><v>0</v></c><c r="CB9" s="30" t="n"><f aca="false">IF(ISNUMBER(S9),IF(ISNUMBER(BC9),BC9-S9,IF(ISNUMBER(AK9),AK9-S9,&quot;&quot;)),&quot;&quot;)</f><v>5</v></c><c r="CC9" s="25" t="n"><f aca="false">IF(ISNUMBER(T9),IF(ISNUMBER(AM9),AM9-T9,IF(ISNUMBER(BE9),BE9-T9,&quot;&quot;)),&quot;&quot;)</f><v>0.0199999999999996</v></c><c r="CD9" s="31" t="n"><f aca="false">IF(ISNUMBER(LAST_SE_ERROR),REF_TARGET,&quot;&quot;)</f><v>0</v></c><c r="CE9" s="31" t="n"><f aca="false">IF(AND(OR(ISNUMBER(BA9),ISNUMBER(AI9)),ISNUMBER(Q9)),-LOG(20/Q9)--LOG(20/IF(ISNUMBER(BA9),BA9,AI9)),&quot;&quot;)</f><v>-0.0969100130080564</v></c><c r="CF9" s="32" t="n"><f aca="false">IF(ISNUMBER(AY9),AY9,IF(ISNUMBER(AG9),AG9,&quot;&quot;))</f><v>1.25</v></c><c r="CG9" s="32" t="n"><f aca="false">IF(AND(ISNUMBER(CF9),ISNUMBER(O9)),CF9-O9,&quot;&quot;)</f><v>1</v></c><c r="CH9" s="33" t="e"><f aca="false">IF(ISNUMBER(BCVA_12),BCVA_12,IF(ISNUMBER(BCVA_6),BCVA_6,&quot;&quot;))</f><v>#REF!</v></c><c r="CI9" s="132" t="e"><f aca="false">IF(AND(REF_TARGET&lt;=0,REF_TARGET&gt;-1),IF(ISNUMBER(UDVA_12),UDVA_12,IF(ISNUMBER(UDVA_6),UDVA_6,&quot;&quot;)),&quot;&quot;)</f><v>#REF!</v></c><c r="CJ9" s="31" t="n"><f aca="false">IF(ISNUMBER($CM9),IF(ISNUMBER($AF9),IF(ISNUMBER($EH9),0,1),&quot;&quot;),&quot;&quot;)</f><v>0</v></c><c r="CK9" s="31" t="n"><f aca="false">IF(ISNUMBER($CM9),IF(ISNUMBER($AX9),IF(ISNUMBER($GD9),0,1),&quot;&quot;),&quot;&quot;)</f><v>0</v></c><c r="CL9" s="0" t="n"><v>9.02</v></c><c r="CM9" s="25" t="n"><v>8.65</v></c><c r="CN9" s="25" t="n"><v>3.5</v></c><c r="CO9" s="25" t="n"><v>-1.6</v></c><c r="CP9" s="25" t="n"><v>-0.94</v></c><c r="CQ9" s="25" t="n"><v>-0.81</v></c><c r="CR9" s="25" t="n"><v>3.19</v></c><c r="CS9" s="25" t="n"><v>3.76</v></c><c r="CT9" s="25" t="n"><v>568</v></c><c r="CU9" s="25" t="n"><v>565</v></c><c r="CV9" s="25" t="n"><v>623</v></c><c r="CW9" s="25" t="n"><v>647</v></c><c r="CX9" s="25" t="n"><v>641</v></c><c r="CY9" s="25" t="n"><v>636</v></c><c r="CZ9" s="25" t="n"><v>555</v></c><c r="DA9" s="25" t="n"><v>0.07</v></c><c r="DB9" s="25" t="n"><v>0.97</v></c><c r="DC9" s="25" t="n"><v>8.92</v></c><c r="DD9" s="25" t="n"><v>8.66</v></c><c r="DE9" s="25" t="n"><v>8.34</v></c><c r="DF9" s="25" t="n"><v>8.14</v></c><c r="DG9" s="25" t="n"><v>8.28</v></c><c r="DH9" s="25" t="n"><v>8.57</v></c><c r="DI9" s="25" t="n"><v>0</v></c><c r="DJ9" s="25" t="n"><v>1.2</v></c><c r="DK9" s="25" t="n"><v>7.28</v></c><c r="DL9" s="25" t="n"><v>7.21</v></c><c r="DM9" s="25" t="n"><v>7.09</v></c><c r="DN9" s="25" t="n"><v>7</v></c><c r="DO9" s="25" t="n"><v>7.21</v></c><c r="DP9" s="25" t="n"><v>7.55</v></c><c r="DQ9" s="25" t="n"><v>0</v></c><c r="DR9" s="38" t="n"><v>1.2</v></c><c r="DS9" s="34" t="n"><v>37.4</v></c><c r="DT9" s="34" t="n"><v>39</v></c><c r="DU9" s="34" t="n"><v>38.2</v></c><c r="DV9" s="34" t="n"><v>3.5</v></c><c r="DW9" s="34" t="n"><v>1.6</v></c><c r="DX9" s="34" t="n"><v>-5.5</v></c><c r="DY9" s="34" t="n"><v>-5.5</v></c><c r="DZ9" s="34" t="n"><v>-5.5</v></c><c r="EA9" s="34" t="n"><v>165.8</v></c><c r="EB9" s="34" t="n"><v>0</v></c><c r="EC9" s="34" t="n"><v>4.1</v></c><c r="ED9" s="34" t="n"><v>11.9</v></c><c r="EE9" s="34" t="n"><v>25</v></c><c r="EF9" s="34" t="n"><v>58.6</v></c><c r="EG9" s="35" t="n"><v>38</v></c><c r="EH9" s="30" t="n"><v>9</v></c><c r="EI9" s="25" t="n"><v>8.85</v></c><c r="EJ9" s="25" t="n"><v>160.4</v></c><c r="EK9" s="25" t="n"><v>-0.6</v></c><c r="EL9" s="25" t="n"><v>-0.85</v></c><c r="EM9" s="25" t="n"><v>-0.86</v></c><c r="EN9" s="25" t="n"><v>5.94</v></c><c r="EO9" s="25" t="n"><v>6.39</v></c><c r="EP9" s="25" t="n"><v>452</v></c><c r="EQ9" s="25" t="n"><v>453</v></c><c r="ER9" s="25" t="n"><v>638</v></c><c r="ES9" s="25" t="n"><v>537</v></c><c r="ET9" s="25" t="n"><v>605</v></c><c r="EU9" s="25" t="n"><v>527</v></c><c r="EV9" s="25" t="n"><v>439</v></c><c r="EW9" s="25" t="n"><v>0.79</v></c><c r="EX9" s="25" t="n"><v>-0.59</v></c><c r="EY9" s="25" t="n"><v>8.94</v></c><c r="EZ9" s="25" t="n"><v>8.86</v></c><c r="FA9" s="25" t="n"><v>8.59</v></c><c r="FB9" s="25" t="n"><v>8.26</v></c><c r="FC9" s="25" t="n"><v>8.23</v></c><c r="FD9" s="25" t="n"><v>8.37</v></c><c r="FE9" s="25" t="n"><v>0</v></c><c r="FF9" s="25" t="n"><v>1.3</v></c><c r="FG9" s="25" t="n"><v>6.99</v></c><c r="FH9" s="25" t="n"><v>6.73</v></c><c r="FI9" s="25" t="n"><v>6.67</v></c><c r="FJ9" s="25" t="n"><v>6.77</v></c><c r="FK9" s="25" t="n"><v>6.96</v></c><c r="FL9" s="25" t="n"><v>0</v></c><c r="FM9" s="25" t="n"><v>0</v></c><c r="FN9" s="38" t="n"><v>1.3</v></c><c r="FO9" s="34" t="n"><v>37.5</v></c><c r="FP9" s="34" t="n"><v>38.1</v></c><c r="FQ9" s="34" t="n"><v>37.8</v></c><c r="FR9" s="34" t="n"><v>160.4</v></c><c r="FS9" s="34" t="n"><v>0.6</v></c><c r="FT9" s="34" t="n"><v>-5.5</v></c><c r="FU9" s="34" t="n"><v>-6</v></c><c r="FV9" s="34" t="n"><v>-5.8</v></c><c r="FW9" s="34" t="n"><v>168.6</v></c><c r="FX9" s="34" t="n"><v>0.5</v></c><c r="FY9" s="34" t="n"><v>3.3</v></c><c r="FZ9" s="34" t="n"><v>9.9</v></c><c r="GA9" s="34" t="n"><v>21.9</v></c><c r="GB9" s="34" t="n"><v>55.6</v></c><c r="GC9" s="133" t="n"><v>35</v></c><c r="GD9" s="30" t="n"><v>8.91</v></c><c r="GE9" s="25" t="n"><v>8.83</v></c><c r="GF9" s="25" t="n"><v>141.2</v></c><c r="GG9" s="25" t="n"><v>-0.3</v></c><c r="GH9" s="25" t="n"><v>-0.76</v></c><c r="GI9" s="25" t="n"><v>-0.78</v></c><c r="GJ9" s="25" t="n"><v>4.99</v></c><c r="GK9" s="25" t="n"><v>5.45</v></c><c r="GL9" s="25" t="n"><v>457</v></c><c r="GM9" s="25" t="n"><v>458</v></c><c r="GN9" s="25" t="n"><v>604</v></c><c r="GO9" s="25" t="n"><v>550</v></c><c r="GP9" s="25" t="n"><v>569</v></c><c r="GQ9" s="25" t="n"><v>560</v></c><c r="GR9" s="25" t="n"><v>453</v></c><c r="GS9" s="25" t="n"><v>0.26</v></c><c r="GT9" s="25" t="n"><v>-0.52</v></c><c r="GU9" s="25" t="n"><v>8.9</v></c><c r="GV9" s="25" t="n"><v>8.79</v></c><c r="GW9" s="25" t="n"><v>8.57</v></c><c r="GX9" s="25" t="n"><v>8.31</v></c><c r="GY9" s="25" t="n"><v>8.34</v></c><c r="GZ9" s="25" t="n"><v>8.47</v></c><c r="HA9" s="25" t="n"><v>0</v></c><c r="HB9" s="25" t="n"><v>1.3</v></c><c r="HC9" s="25" t="n"><v>7.01</v></c><c r="HD9" s="25" t="n"><v>6.84</v></c><c r="HE9" s="25" t="n"><v>6.78</v></c><c r="HF9" s="25" t="n"><v>6.77</v></c><c r="HG9" s="25" t="n"><v>6.94</v></c><c r="HH9" s="25" t="n"><v>0</v></c><c r="HI9" s="25" t="n"><v>0</v></c><c r="HJ9" s="29" t="n"><v>1.3</v></c><c r="HK9" s="34" t="n"><v>37.9</v></c><c r="HL9" s="34" t="n"><v>38.2</v></c><c r="HM9" s="34" t="n"><v>38</v></c><c r="HN9" s="34" t="n"><v>141.2</v></c><c r="HO9" s="34" t="n"><v>0.3</v></c><c r="HP9" s="34" t="n"><v>-5.7</v></c><c r="HQ9" s="34" t="n"><v>-5.8</v></c><c r="HR9" s="34" t="n"><v>-5.8</v></c><c r="HS9" s="34" t="n"><v>155.7</v></c><c r="HT9" s="34" t="n"><v>0.2</v></c><c r="HU9" s="34" t="n"><v>3.3</v></c><c r="HV9" s="34" t="n"><v>9.9</v></c><c r="HW9" s="34" t="n"><v>21.7</v></c><c r="HX9" s="34" t="n"><v>55</v></c><c r="HY9" s="133" t="n"><v>28</v></c><c r="HZ9" s="30" t="n"><f aca="false">IF(ISNUMBER(GD9),GD9,IF(ISNUMBER(EH9),EH9,&quot;&quot;))</f><v>8.91</v></c><c r="IA9" s="25" t="n"><f aca="false">IF(ISNUMBER(GE9),GE9,IF(ISNUMBER(EI9),EI9,&quot;&quot;))</f><v>8.83</v></c><c r="IB9" s="25" t="n"><f aca="false">IF(ISNUMBER(GF9),GF9,IF(ISNUMBER(EJ9),EJ9,&quot;&quot;))</f><v>141.2</v></c><c r="IC9" s="25" t="n"><f aca="false">IF(ISNUMBER(GG9),GG9,IF(ISNUMBER(EK9),EK9,&quot;&quot;))</f><v>-0.3</v></c><c r="ID9" s="25" t="n"><f aca="false">IF(ISNUMBER(GH9),GH9,IF(ISNUMBER(EL9),EL9,&quot;&quot;))</f><v>-0.76</v></c><c r="IE9" s="25" t="n"><f aca="false">IF(ISNUMBER(GI9),GI9,IF(ISNUMBER(EM9),EM9,&quot;&quot;))</f><v>-0.78</v></c><c r="IF9" s="25" t="n"><f aca="false">IF(ISNUMBER(GJ9),GJ9,IF(ISNUMBER(EN9),EN9,&quot;&quot;))</f><v>4.99</v></c><c r="IG9" s="25" t="n"><f aca="false">IF(ISNUMBER(GK9),GK9,IF(ISNUMBER(EO9),EO9,&quot;&quot;))</f><v>5.45</v></c><c r="IH9" s="25" t="n"><f aca="false">IF(ISNUMBER(GL9),GL9,IF(ISNUMBER(EP9),EP9,&quot;&quot;))</f><v>457</v></c><c r="II9" s="25" t="n"><f aca="false">IF(ISNUMBER(GM9),GM9,IF(ISNUMBER(EQ9),EQ9,&quot;&quot;))</f><v>458</v></c><c r="IJ9" s="25" t="n"><f aca="false">IF(ISNUMBER(GN9),GN9,IF(ISNUMBER(ER9),ER9,&quot;&quot;))</f><v>604</v></c><c r="IK9" s="25" t="n"><f aca="false">IF(ISNUMBER(GO9),GO9,IF(ISNUMBER(ES9),ES9,&quot;&quot;))</f><v>550</v></c><c r="IL9" s="25" t="n"><f aca="false">IF(ISNUMBER(GP9),GP9,IF(ISNUMBER(ET9),ET9,&quot;&quot;))</f><v>569</v></c><c r="IM9" s="25" t="n"><f aca="false">IF(ISNUMBER(GQ9),GQ9,IF(ISNUMBER(EU9),EU9,&quot;&quot;))</f><v>560</v></c><c r="IN9" s="25" t="n"><f aca="false">IF(ISNUMBER(GR9),GR9,IF(ISNUMBER(EV9),EV9,&quot;&quot;))</f><v>453</v></c><c r="IO9" s="25" t="n"><f aca="false">IF(ISNUMBER(GS9),GS9,IF(ISNUMBER(EW9),EW9,&quot;&quot;))</f><v>0.26</v></c><c r="IP9" s="25" t="n"><f aca="false">IF(ISNUMBER(GT9),GT9,IF(ISNUMBER(EX9),EX9,&quot;&quot;))</f><v>-0.52</v></c><c r="IQ9" s="25" t="n"><f aca="false">IF(ISNUMBER(GU9),GU9,IF(ISNUMBER(EY9),EY9,&quot;&quot;))</f><v>8.9</v></c><c r="IR9" s="25" t="n"><f aca="false">IF(ISNUMBER(GV9),GV9,IF(ISNUMBER(EZ9),EZ9,&quot;&quot;))</f><v>8.79</v></c><c r="IS9" s="25" t="n"><f aca="false">IF(ISNUMBER(GW9),GW9,IF(ISNUMBER(FA9),FA9,&quot;&quot;))</f><v>8.57</v></c><c r="IT9" s="25" t="n"><f aca="false">IF(ISNUMBER(GX9),GX9,IF(ISNUMBER(FB9),FB9,&quot;&quot;))</f><v>8.31</v></c><c r="IU9" s="25" t="n"><f aca="false">IF(ISNUMBER(GY9),GY9,IF(ISNUMBER(FC9),FC9,&quot;&quot;))</f><v>8.34</v></c><c r="IV9" s="25" t="n"><f aca="false">IF(ISNUMBER(GZ9),GZ9,IF(ISNUMBER(FD9),FD9,&quot;&quot;))</f><v>8.47</v></c><c r="IW9" s="25" t="n"><f aca="false">IF(ISNUMBER(HA9),HA9,IF(ISNUMBER(FE9),FE9,&quot;&quot;))</f><v>0</v></c><c r="IX9" s="25" t="n"><f aca="false">IF(ISNUMBER(HB9),HB9,IF(ISNUMBER(FF9),FF9,&quot;&quot;))</f><v>1.3</v></c><c r="IY9" s="25" t="n"><f aca="false">IF(ISNUMBER(HC9),HC9,IF(ISNUMBER(FG9),FG9,&quot;&quot;))</f><v>7.01</v></c><c r="IZ9" s="25" t="n"><f aca="false">IF(ISNUMBER(HD9),HD9,IF(ISNUMBER(FH9),FH9,&quot;&quot;))</f><v>6.84</v></c><c r="JA9" s="25" t="n"><f aca="false">IF(ISNUMBER(HE9),HE9,IF(ISNUMBER(FI9),FI9,&quot;&quot;))</f><v>6.78</v></c><c r="JB9" s="25" t="n"><f aca="false">IF(ISNUMBER(HF9),HF9,IF(ISNUMBER(FJ9),FJ9,&quot;&quot;))</f><v>6.77</v></c><c r="JC9" s="25" t="n"><f aca="false">IF(ISNUMBER(HG9),HG9,IF(ISNUMBER(FK9),FK9,&quot;&quot;))</f><v>6.94</v></c><c r="JD9" s="25" t="n"><f aca="false">IF(ISNUMBER(HH9),HH9,IF(ISNUMBER(FL9),FL9,&quot;&quot;))</f><v>0</v></c><c r="JE9" s="29" t="n"><f aca="false">IF(ISNUMBER(HI9),HI9,IF(ISNUMBER(FM9),FM9,&quot;&quot;))</f><v>0</v></c><c r="JF9" s="34" t="n"><f aca="false">IF(ISNUMBER(HJ9),HJ9,IF(ISNUMBER(FN9),FN9,&quot;&quot;))</f><v>1.3</v></c><c r="JG9" s="34" t="n"><f aca="false">IF(ISNUMBER(HK9),HK9,IF(ISNUMBER(FO9),FO9,&quot;&quot;))</f><v>37.9</v></c><c r="JH9" s="34" t="n"><f aca="false">IF(ISNUMBER(HL9),HL9,IF(ISNUMBER(FP9),FP9,&quot;&quot;))</f><v>38.2</v></c><c r="JI9" s="34" t="n"><f aca="false">IF(ISNUMBER(HM9),HM9,IF(ISNUMBER(FQ9),FQ9,&quot;&quot;))</f><v>38</v></c><c r="JJ9" s="34" t="n"><f aca="false">IF(ISNUMBER(HN9),HN9,IF(ISNUMBER(FR9),FR9,&quot;&quot;))</f><v>141.2</v></c><c r="JK9" s="34" t="n"><f aca="false">IF(ISNUMBER(HO9),HO9,IF(ISNUMBER(FS9),FS9,&quot;&quot;))</f><v>0.3</v></c><c r="JL9" s="34" t="n"><f aca="false">IF(ISNUMBER(HP9),HP9,IF(ISNUMBER(FT9),FT9,&quot;&quot;))</f><v>-5.7</v></c><c r="JM9" s="34" t="n"><f aca="false">IF(ISNUMBER(HQ9),HQ9,IF(ISNUMBER(FU9),FU9,&quot;&quot;))</f><v>-5.8</v></c><c r="JN9" s="34" t="n"><f aca="false">IF(ISNUMBER(HR9),HR9,IF(ISNUMBER(FV9),FV9,&quot;&quot;))</f><v>-5.8</v></c><c r="JO9" s="34" t="n"><f aca="false">IF(ISNUMBER(HS9),HS9,IF(ISNUMBER(FW9),FW9,&quot;&quot;))</f><v>155.7</v></c><c r="JP9" s="34" t="n"><f aca="false">IF(ISNUMBER(HT9),HT9,IF(ISNUMBER(FX9),FX9,&quot;&quot;))</f><v>0.2</v></c><c r="JQ9" s="34" t="n"><f aca="false">IF(ISNUMBER(HU9),HU9,IF(ISNUMBER(FY9),FY9,&quot;&quot;))</f><v>3.3</v></c><c r="JR9" s="34" t="n"><f aca="false">IF(ISNUMBER(HV9),HV9,IF(ISNUMBER(FZ9),FZ9,&quot;&quot;))</f><v>9.9</v></c><c r="JS9" s="34" t="n"><f aca="false">IF(ISNUMBER(HW9),HW9,IF(ISNUMBER(GA9),GA9,&quot;&quot;))</f><v>21.7</v></c><c r="JT9" s="34" t="n"><f aca="false">IF(ISNUMBER(HX9),HX9,IF(ISNUMBER(GB9),GB9,&quot;&quot;))</f><v>55</v></c><c r="JU9" s="133" t="n"><f aca="false">IF(ISNUMBER(HY9),HY9,IF(ISNUMBER(GC9),GC9,&quot;&quot;))</f><v>28</v></c><c r="JV9" s="30" t="n"><f aca="false">IF(AND(ISNUMBER(HZ9),ISNUMBER(CL9)),HZ9-CL9,&quot;&quot;)</f><v>-0.109999999999999</v></c><c r="JW9" s="25" t="n"><f aca="false">IF(AND(ISNUMBER(IA9),ISNUMBER(CM9)),IA9-CM9,&quot;&quot;)</f><v>0.18</v></c><c r="JX9" s="25" t="n"><f aca="false">IF(AND(ISNUMBER(IB9),ISNUMBER(CN9)),IB9-CN9,&quot;&quot;)</f><v>137.7</v></c><c r="JY9" s="25" t="n"><f aca="false">IF(AND(ISNUMBER(IC9),ISNUMBER(CO9)),IC9-CO9,&quot;&quot;)</f><v>1.3</v></c><c r="JZ9" s="25" t="n"><f aca="false">IF(AND(ISNUMBER(ID9),ISNUMBER(CP9)),ID9-CP9,&quot;&quot;)</f><v>0.18</v></c><c r="KA9" s="25" t="n"><f aca="false">IF(AND(ISNUMBER(IE9),ISNUMBER(CQ9)),IE9-CQ9,&quot;&quot;)</f><v>0.03</v></c><c r="KB9" s="25" t="n"><f aca="false">IF(AND(ISNUMBER(IF9),ISNUMBER(CR9)),IF9-CR9,&quot;&quot;)</f><v>1.8</v></c><c r="KC9" s="25" t="n"><f aca="false">IF(AND(ISNUMBER(IG9),ISNUMBER(CS9)),IG9-CS9,&quot;&quot;)</f><v>1.69</v></c><c r="KD9" s="25" t="n"><f aca="false">IF(AND(ISNUMBER(IH9),ISNUMBER(CT9)),IH9-CT9,&quot;&quot;)</f><v>-111</v></c><c r="KE9" s="25" t="n"><f aca="false">IF(AND(ISNUMBER(II9),ISNUMBER(CU9)),II9-CU9,&quot;&quot;)</f><v>-107</v></c><c r="KF9" s="25" t="n"><f aca="false">IF(AND(ISNUMBER(IJ9),ISNUMBER(CV9)),IJ9-CV9,&quot;&quot;)</f><v>-19</v></c><c r="KG9" s="25" t="n"><f aca="false">IF(AND(ISNUMBER(IK9),ISNUMBER(CW9)),IK9-CW9,&quot;&quot;)</f><v>-97</v></c><c r="KH9" s="25" t="n"><f aca="false">IF(AND(ISNUMBER(IL9),ISNUMBER(CX9)),IL9-CX9,&quot;&quot;)</f><v>-72</v></c><c r="KI9" s="25" t="n"><f aca="false">IF(AND(ISNUMBER(IM9),ISNUMBER(CY9)),IM9-CY9,&quot;&quot;)</f><v>-76</v></c><c r="KJ9" s="25" t="n"><f aca="false">IF(AND(ISNUMBER(IN9),ISNUMBER(CZ9)),IN9-CZ9,&quot;&quot;)</f><v>-102</v></c><c r="KK9" s="25" t="n"><f aca="false">IF(AND(ISNUMBER(IO9),ISNUMBER(DA9)),IO9-DA9,&quot;&quot;)</f><v>0.19</v></c><c r="KL9" s="25" t="n"><f aca="false">IF(AND(ISNUMBER(IP9),ISNUMBER(DB9)),IP9-DB9,&quot;&quot;)</f><v>-1.49</v></c><c r="KM9" s="25" t="n"><f aca="false">IF(AND(ISNUMBER(IQ9),ISNUMBER(DC9)),IQ9-DC9,&quot;&quot;)</f><v>-0.0199999999999996</v></c><c r="KN9" s="25" t="n"><f aca="false">IF(AND(ISNUMBER(IR9),ISNUMBER(DD9)),IR9-DD9,&quot;&quot;)</f><v>0.129999999999999</v></c><c r="KO9" s="25" t="n"><f aca="false">IF(AND(ISNUMBER(IS9),ISNUMBER(DE9)),IS9-DE9,&quot;&quot;)</f><v>0.23</v></c><c r="KP9" s="25" t="n"><f aca="false">IF(AND(ISNUMBER(IT9),ISNUMBER(DF9)),IT9-DF9,&quot;&quot;)</f><v>0.17</v></c><c r="KQ9" s="25" t="n"><f aca="false">IF(AND(ISNUMBER(IU9),ISNUMBER(DG9)),IU9-DG9,&quot;&quot;)</f><v>0.0600000000000005</v></c><c r="KR9" s="25" t="n"><f aca="false">IF(AND(ISNUMBER(IV9),ISNUMBER(DH9)),IV9-DH9,&quot;&quot;)</f><v>-0.0999999999999996</v></c><c r="KS9" s="25" t="n"><f aca="false">IF(AND(ISNUMBER(IW9),ISNUMBER(DI9)),IW9-DI9,&quot;&quot;)</f><v>0</v></c><c r="KT9" s="25" t="n"><f aca="false">IF(AND(ISNUMBER(IX9),ISNUMBER(DJ9)),IX9-DJ9,&quot;&quot;)</f><v>0.1</v></c><c r="KU9" s="25" t="n"><f aca="false">IF(AND(ISNUMBER(IY9),ISNUMBER(DK9)),IY9-DK9,&quot;&quot;)</f><v>-0.27</v></c><c r="KV9" s="25" t="n"><f aca="false">IF(AND(ISNUMBER(IZ9),ISNUMBER(DL9)),IZ9-DL9,&quot;&quot;)</f><v>-0.37</v></c><c r="KW9" s="25" t="n"><f aca="false">IF(AND(ISNUMBER(JA9),ISNUMBER(DM9)),JA9-DM9,&quot;&quot;)</f><v>-0.31</v></c><c r="KX9" s="25" t="n"><f aca="false">IF(AND(ISNUMBER(JB9),ISNUMBER(DN9)),JB9-DN9,&quot;&quot;)</f><v>-0.23</v></c><c r="KY9" s="25" t="n"><f aca="false">IF(AND(ISNUMBER(JC9),ISNUMBER(DO9)),JC9-DO9,&quot;&quot;)</f><v>-0.27</v></c><c r="KZ9" s="25" t="n"><f aca="false">IF(AND(ISNUMBER(JD9),ISNUMBER(DP9)),JD9-DP9,&quot;&quot;)</f><v>-7.55</v></c><c r="LA9" s="25" t="n"><f aca="false">IF(AND(ISNUMBER(JE9),ISNUMBER(DQ9)),JE9-DQ9,&quot;&quot;)</f><v>0</v></c><c r="LB9" s="25" t="n"><f aca="false">IF(AND(ISNUMBER(JF9),ISNUMBER(DR9)),JF9-DR9,&quot;&quot;)</f><v>0.1</v></c><c r="LC9" s="25" t="n"><f aca="false">IF(AND(ISNUMBER(JG9),ISNUMBER(DS9)),JG9-DS9,&quot;&quot;)</f><v>0.5</v></c><c r="LD9" s="25" t="n"><f aca="false">IF(AND(ISNUMBER(JH9),ISNUMBER(DT9)),JH9-DT9,&quot;&quot;)</f><v>-0.799999999999997</v></c><c r="LE9" s="25" t="n"><f aca="false">IF(AND(ISNUMBER(JI9),ISNUMBER(DU9)),JI9-DU9,&quot;&quot;)</f><v>-0.200000000000003</v></c><c r="LF9" s="25" t="n"><f aca="false">IF(AND(ISNUMBER(JJ9),ISNUMBER(DV9)),JJ9-DV9,&quot;&quot;)</f><v>137.7</v></c><c r="LG9" s="25" t="n"><f aca="false">IF(AND(ISNUMBER(JK9),ISNUMBER(DW9)),JK9-DW9,&quot;&quot;)</f><v>-1.3</v></c><c r="LH9" s="25" t="n"><f aca="false">IF(AND(ISNUMBER(JL9),ISNUMBER(DX9)),JL9-DX9,&quot;&quot;)</f><v>-0.2</v></c><c r="LI9" s="25" t="n"><f aca="false">IF(AND(ISNUMBER(JM9),ISNUMBER(DY9)),JM9-DY9,&quot;&quot;)</f><v>-0.3</v></c><c r="LJ9" s="25" t="n"><f aca="false">IF(AND(ISNUMBER(JN9),ISNUMBER(DZ9)),JN9-DZ9,&quot;&quot;)</f><v>-0.3</v></c><c r="LK9" s="25" t="n"><f aca="false">IF(AND(ISNUMBER(JO9),ISNUMBER(EA9)),JO9-EA9,&quot;&quot;)</f><v>-10.1</v></c><c r="LL9" s="25" t="n"><f aca="false">IF(AND(ISNUMBER(JP9),ISNUMBER(EB9)),JP9-EB9,&quot;&quot;)</f><v>0.2</v></c><c r="LM9" s="25" t="n"><f aca="false">IF(AND(ISNUMBER(JQ9),ISNUMBER(EC9)),JQ9-EC9,&quot;&quot;)</f><v>-0.8</v></c><c r="LN9" s="25" t="n"><f aca="false">IF(AND(ISNUMBER(JR9),ISNUMBER(ED9)),JR9-ED9,&quot;&quot;)</f><v>-2</v></c><c r="LO9" s="25" t="n"><f aca="false">IF(AND(ISNUMBER(JS9),ISNUMBER(EE9)),JS9-EE9,&quot;&quot;)</f><v>-3.3</v></c><c r="LP9" s="25" t="n"><f aca="false">IF(AND(ISNUMBER(JT9),ISNUMBER(EF9)),JT9-EF9,&quot;&quot;)</f><v>-3.6</v></c><c r="LQ9" s="25" t="n"><f aca="false">IF(AND(ISNUMBER(JU9),ISNUMBER(EG9)),JU9-EG9,&quot;&quot;)</f><v>-10</v></c><c r="LR9" s="25" t="n"><f aca="false">IF(AND(ISNUMBER(HK9),ISNUMBER(FO9)),HK9-FO9,&quot;&quot;)</f><v>0.399999999999999</v></c><c r="LS9" s="25" t="n"><f aca="false">IF(AND(ISNUMBER(HL9),ISNUMBER(FP9)),HL9-FP9,&quot;&quot;)</f><v>0.100000000000001</v></c><c r="LT9" s="25" t="n"><f aca="false">IF(AND(ISNUMBER(HP9),ISNUMBER(FT9)),HP9-FT9,&quot;&quot;)</f><v>-0.2</v></c><c r="LU9" s="25" t="n"><f aca="false">HQ9-FU9</f><v>0.2</v></c></row><row collapsed="false" customFormat="false" customHeight="true" hidden="false" ht="26.25" outlineLevel="0" r="10"><c r="A10" s="23" t="n"><v>41374</v></c><c r="B10" s="117" t="s"><v>154</v></c><c r="C10" s="117" t="s"><v>138</v></c><c r="D10" s="118" t="s"><v>135</v></c><c r="E10" s="25" t="n"><v>58</v></c><c r="F10" s="119" t="n"><v>20151</v></c><c r="G10" s="25" t="s"><v>130</v></c><c r="H10" s="25" t="s"><v>131</v></c><c r="I10" s="25" t="n"><v>1835949</v></c><c r="J10" s="24" t="n"><v>-0.5</v></c><c r="K10" s="24" t="n"><v>-0.54</v></c><c r="L10" s="24"/><c r="M10" s="28" t="n"><v>41372</v></c><c r="N10" s="27" t="s"><v>155</v></c><c r="O10" s="27"/><c r="R10" s="25" t="n"><v>12</v></c><c r="AC10" s="120" t="s"><v>156</v></c><c r="AD10" s="134" t="n"><v>41619</v></c><c r="AE10" s="135"/><c r="AF10" s="27"/><c r="AG10" s="27"/><c r="AS10" s="25" t="n"><f aca="false">IF(ISNUMBER(AF10),AF10+0.5*AG10,&quot;&quot;)</f><v>0</v></c><c r="AT10" s="25" t="str"><f aca="false">IF(ISNUMBER(AS10),IF(ISNUMBER(K10),AS10-K10,&quot;MISSING&quot;),&quot;&quot;)</f><v></v></c><c r="AU10" s="25" t="n"><f aca="false">IF(AND(ISNUMBER(AK10),ISNUMBER(S10)),AK10-S10,IF(ISNUMBER(AK10),&quot;MISSING&quot;,&quot;&quot;))</f><v>0</v></c><c r="AW10" s="123"/><c r="AX10" s="27"/><c r="AY10" s="27"/><c r="BK10" s="25" t="n"><f aca="false">IF(ISNUMBER(AX10),AX10+0.5*AY10,&quot;&quot;)</f><v>0</v></c><c r="BL10" s="25" t="str"><f aca="false">IF(ISNUMBER(BK10),IF(ISNUMBER($K10),BK10-$K10,&quot;MISSING&quot;),&quot;&quot;)</f><v></v></c><c r="BM10" s="25" t="str"><f aca="false">IF(AND(ISNUMBER(BC10),ISNUMBER($S10)),BC10-$S10,IF(ISNUMBER(BC10),&quot;MISSING&quot;,&quot;&quot;))</f><v></v></c><c r="BN10" s="25" t="n"><f aca="false">IF(AND(ISBLANK($AF10),ISBLANK($AX10)),0,1)</f><v>0</v></c><c r="BO10" s="25" t="n"><f aca="false">IF(AND(ISNUMBER($AF10),ISNUMBER($AX10)),1,0)</f><v>0</v></c><c r="BP10" s="25" t="n"><f aca="false">IF(BO10,SE_PREOP,&quot;&quot;)</f><v>0</v></c><c r="BQ10" s="25" t="e"><f aca="false">IF(FU_6_AND_12,SE_6,&quot;&quot;)</f><v>#REF!</v></c><c r="BR10" s="25" t="e"><f aca="false">IF(FU_6_AND_12,SE_12,&quot;&quot;)</f><v>#REF!</v></c><c r="BS10" s="124" t="n"><f aca="false">IF(AND(ISNUMBER(AV10),ISNUMBER(AX10)),AV10-A10,IF(ISNUMBER(AD10),AD10-A10,0))</f><v>245</v></c><c r="BT10" s="125" t="n"><f aca="false">IF(BS10&gt;0,BS10/30,&quot;&quot;)</f><v>8.16666666666667</v></c><c r="BU10" s="25" t="n"><f aca="false">IF(AND(ISNUMBER(AS10),ISNUMBER(BK10)),(BK10-AS10),&quot;&quot;)</f><v>0</v></c><c r="BV10" s="25" t="n"><f aca="false">IF(AND(ISNUMBER(AQ10), ISNUMBER(X10)), AVERAGE(AQ10,AO10)-AVERAGE(X10,Z10),&quot;&quot;)</f><v>0</v></c><c r="BW10" s="25" t="n"><f aca="false">IF(AND(ISNUMBER(BG10), ISNUMBER(X10)), AVERAGE(BG10,BI10)-AVERAGE(X10,Z10),&quot;&quot;)</f><v>0</v></c><c r="BX10" s="25" t="n"><f aca="false">IF(ISNUMBER(BW10),BW10,IF(ISNUMBER(BV10),BV10,&quot;&quot;))</f><v>0</v></c><c r="BY10" s="25" t="n"><f aca="false">IF(AND(ISNUMBER(SPH_PREOP),ISNUMBER(SE_LAST_)),SPH_PREOP+CYL_PREOP/2,&quot;&quot;)</f><v>-0.25</v></c><c r="BZ10" s="25" t="n"><f aca="false">IF(ISNUMBER(SE_12),SE_12,IF(ISNUMBER(SE_6),SE_6,&quot;&quot;))</f><v>-0.75</v></c><c r="CA10" s="29" t="n"><f aca="false">IF(AND(ISNUMBER(SE_LAST_),ISNUMBER(REF_TARGET)),SE_LAST_-REF_TARGET,&quot;&quot;)</f><v>-0.16</v></c><c r="CB10" s="30" t="n"><f aca="false">IF(ISNUMBER(S10),IF(ISNUMBER(BC10),BC10-S10,IF(ISNUMBER(AK10),AK10-S10,&quot;&quot;)),&quot;&quot;)</f><v>0</v></c><c r="CC10" s="25" t="n"><f aca="false">IF(ISNUMBER(T10),IF(ISNUMBER(AM10),AM10-T10,IF(ISNUMBER(BE10),BE10-T10,&quot;&quot;)),&quot;&quot;)</f><v>0</v></c><c r="CD10" s="31" t="n"><f aca="false">IF(ISNUMBER(LAST_SE_ERROR),REF_TARGET,&quot;&quot;)</f><v>-0.59</v></c><c r="CE10" s="31" t="n"><f aca="false">IF(AND(OR(ISNUMBER(BA10),ISNUMBER(AI10)),ISNUMBER(Q10)),-LOG(20/Q10)--LOG(20/IF(ISNUMBER(BA10),BA10,AI10)),&quot;&quot;)</f><v>0</v></c><c r="CF10" s="32" t="n"><f aca="false">IF(ISNUMBER(AY10),AY10,IF(ISNUMBER(AG10),AG10,&quot;&quot;))</f><v>0</v></c><c r="CG10" s="32" t="n"><f aca="false">IF(AND(ISNUMBER(CF10),ISNUMBER(O10)),CF10-O10,&quot;&quot;)</f><v>0</v></c><c r="CH10" s="33" t="n"><f aca="false">IF(ISNUMBER(BCVA_12),BCVA_12,IF(ISNUMBER(BCVA_6),BCVA_6,&quot;&quot;))</f><v>30</v></c><c r="CI10" s="132" t="e"><f aca="false">IF(AND(REF_TARGET&lt;=0,REF_TARGET&gt;-1),IF(ISNUMBER(UDVA_12),UDVA_12,IF(ISNUMBER(UDVA_6),UDVA_6,&quot;&quot;)),&quot;&quot;)</f><v>#REF!</v></c><c r="CJ10" s="31" t="str"><f aca="false">IF(ISNUMBER($CM10),IF(ISNUMBER($AF10),IF(ISNUMBER($EH10),0,1),&quot;&quot;),&quot;&quot;)</f><v></v></c><c r="CK10" s="31" t="str"><f aca="false">IF(ISNUMBER($CM10),IF(ISNUMBER($AX10),IF(ISNUMBER($GD10),0,1),&quot;&quot;),&quot;&quot;)</f><v></v></c><c r="CL10" s="0" t="n"><v>7.92</v></c><c r="CM10" s="25" t="n"><v>7.69</v></c><c r="CN10" s="25" t="n"><v>17</v></c><c r="CO10" s="25" t="n"><v>-1.3</v></c><c r="CP10" s="25" t="n"><v>0.8</v></c><c r="CQ10" s="25" t="n"><v>0.77</v></c><c r="CR10" s="25" t="n"><v>4.73</v></c><c r="CS10" s="25" t="n"><v>5.27</v></c><c r="CT10" s="25" t="n"><v>537</v></c><c r="CU10" s="25" t="n"><v>536</v></c><c r="CV10" s="25" t="n"><v>633</v></c><c r="CW10" s="25" t="n"><v>615</v></c><c r="CX10" s="25" t="n"><v>642</v></c><c r="CY10" s="25" t="n"><v>579</v></c><c r="CZ10" s="25" t="n"><v>524</v></c><c r="DA10" s="25" t="n"><v>1.28</v></c><c r="DB10" s="25" t="n"><v>-0.06</v></c><c r="DC10" s="25" t="n"><v>7.86</v></c><c r="DD10" s="25" t="n"><v>7.77</v></c><c r="DE10" s="25" t="n"><v>7.97</v></c><c r="DF10" s="25" t="n"><v>8.29</v></c><c r="DG10" s="25" t="n"><v>8.51</v></c><c r="DH10" s="25" t="n"><v>8.27</v></c><c r="DI10" s="25" t="n"><v>0</v></c><c r="DJ10" s="25" t="n"><v>1</v></c><c r="DK10" s="25" t="n"><v>6.68</v></c><c r="DL10" s="25" t="n"><v>6.47</v></c><c r="DM10" s="25" t="n"><v>6.47</v></c><c r="DN10" s="25" t="n"><v>6.7</v></c><c r="DO10" s="25" t="n"><v>6.7</v></c><c r="DP10" s="25" t="n"><v>0</v></c><c r="DQ10" s="25" t="n"><v>0</v></c><c r="DR10" s="38" t="n"><v>1</v></c><c r="DS10" s="34" t="n"><v>42.1</v></c><c r="DT10" s="34" t="n"><v>42.2</v></c><c r="DU10" s="34" t="n"><v>42.2</v></c><c r="DV10" s="34" t="n"><v>41.6</v></c><c r="DW10" s="34" t="n"><v>0</v></c><c r="DX10" s="34" t="n"><v>-5.7</v></c><c r="DY10" s="34" t="n"><v>-5.8</v></c><c r="DZ10" s="34" t="n"><v>-5.7</v></c><c r="EA10" s="34" t="n"><v>38.4</v></c><c r="EB10" s="34" t="n"><v>0.1</v></c><c r="EC10" s="34" t="n"><v>4.1</v></c><c r="ED10" s="34" t="n"><v>11.8</v></c><c r="EE10" s="34" t="n"><v>25.1</v></c><c r="EF10" s="34" t="n"><v>60.7</v></c><c r="EG10" s="35" t="n"><v>9</v></c><c r="EH10" s="30"/><c r="FN10" s="38"/><c r="FO10" s="34"/><c r="FP10" s="34"/><c r="FQ10" s="34"/><c r="FR10" s="34"/><c r="FS10" s="34"/><c r="FT10" s="34"/><c r="FU10" s="34"/><c r="FV10" s="34"/><c r="FW10" s="34"/><c r="FX10" s="34"/><c r="FY10" s="34"/><c r="FZ10" s="34"/><c r="GA10" s="34"/><c r="GB10" s="34"/><c r="GC10" s="133"/><c r="GD10" s="30"/><c r="HJ10" s="29"/><c r="HK10" s="34"/><c r="HL10" s="34"/><c r="HM10" s="34"/><c r="HN10" s="34"/><c r="HO10" s="34"/><c r="HP10" s="34"/><c r="HQ10" s="34"/><c r="HR10" s="34"/><c r="HS10" s="34"/><c r="HT10" s="34"/><c r="HU10" s="34"/><c r="HV10" s="34"/><c r="HW10" s="34"/><c r="HX10" s="34"/><c r="HY10" s="133"/><c r="HZ10" s="30" t="n"><f aca="false">IF(ISNUMBER(GD10),GD10,IF(ISNUMBER(EH10),EH10,&quot;&quot;))</f><v>0</v></c><c r="IA10" s="25" t="n"><f aca="false">IF(ISNUMBER(GE10),GE10,IF(ISNUMBER(EI10),EI10,&quot;&quot;))</f><v>0</v></c><c r="IB10" s="25" t="n"><f aca="false">IF(ISNUMBER(GF10),GF10,IF(ISNUMBER(EJ10),EJ10,&quot;&quot;))</f><v>0</v></c><c r="IC10" s="25" t="n"><f aca="false">IF(ISNUMBER(GG10),GG10,IF(ISNUMBER(EK10),EK10,&quot;&quot;))</f><v>0</v></c><c r="ID10" s="25" t="n"><f aca="false">IF(ISNUMBER(GH10),GH10,IF(ISNUMBER(EL10),EL10,&quot;&quot;))</f><v>0</v></c><c r="IE10" s="25" t="n"><f aca="false">IF(ISNUMBER(GI10),GI10,IF(ISNUMBER(EM10),EM10,&quot;&quot;))</f><v>0</v></c><c r="IF10" s="25" t="n"><f aca="false">IF(ISNUMBER(GJ10),GJ10,IF(ISNUMBER(EN10),EN10,&quot;&quot;))</f><v>0</v></c><c r="IG10" s="25" t="n"><f aca="false">IF(ISNUMBER(GK10),GK10,IF(ISNUMBER(EO10),EO10,&quot;&quot;))</f><v>0</v></c><c r="IH10" s="25" t="n"><f aca="false">IF(ISNUMBER(GL10),GL10,IF(ISNUMBER(EP10),EP10,&quot;&quot;))</f><v>0</v></c><c r="II10" s="25" t="n"><f aca="false">IF(ISNUMBER(GM10),GM10,IF(ISNUMBER(EQ10),EQ10,&quot;&quot;))</f><v>0</v></c><c r="IJ10" s="25" t="n"><f aca="false">IF(ISNUMBER(GN10),GN10,IF(ISNUMBER(ER10),ER10,&quot;&quot;))</f><v>0</v></c><c r="IK10" s="25" t="n"><f aca="false">IF(ISNUMBER(GO10),GO10,IF(ISNUMBER(ES10),ES10,&quot;&quot;))</f><v>0</v></c><c r="IL10" s="25" t="n"><f aca="false">IF(ISNUMBER(GP10),GP10,IF(ISNUMBER(ET10),ET10,&quot;&quot;))</f><v>0</v></c><c r="IM10" s="25" t="n"><f aca="false">IF(ISNUMBER(GQ10),GQ10,IF(ISNUMBER(EU10),EU10,&quot;&quot;))</f><v>0</v></c><c r="IN10" s="25" t="n"><f aca="false">IF(ISNUMBER(GR10),GR10,IF(ISNUMBER(EV10),EV10,&quot;&quot;))</f><v>0</v></c><c r="IO10" s="25" t="n"><f aca="false">IF(ISNUMBER(GS10),GS10,IF(ISNUMBER(EW10),EW10,&quot;&quot;))</f><v>0</v></c><c r="IP10" s="25" t="n"><f aca="false">IF(ISNUMBER(GT10),GT10,IF(ISNUMBER(EX10),EX10,&quot;&quot;))</f><v>0</v></c><c r="IQ10" s="25" t="n"><f aca="false">IF(ISNUMBER(GU10),GU10,IF(ISNUMBER(EY10),EY10,&quot;&quot;))</f><v>0</v></c><c r="IR10" s="25" t="n"><f aca="false">IF(ISNUMBER(GV10),GV10,IF(ISNUMBER(EZ10),EZ10,&quot;&quot;))</f><v>0</v></c><c r="IS10" s="25" t="n"><f aca="false">IF(ISNUMBER(GW10),GW10,IF(ISNUMBER(FA10),FA10,&quot;&quot;))</f><v>0</v></c><c r="IT10" s="25" t="n"><f aca="false">IF(ISNUMBER(GX10),GX10,IF(ISNUMBER(FB10),FB10,&quot;&quot;))</f><v>0</v></c><c r="IU10" s="25" t="n"><f aca="false">IF(ISNUMBER(GY10),GY10,IF(ISNUMBER(FC10),FC10,&quot;&quot;))</f><v>0</v></c><c r="IV10" s="25" t="n"><f aca="false">IF(ISNUMBER(GZ10),GZ10,IF(ISNUMBER(FD10),FD10,&quot;&quot;))</f><v>0</v></c><c r="IW10" s="25" t="n"><f aca="false">IF(ISNUMBER(HA10),HA10,IF(ISNUMBER(FE10),FE10,&quot;&quot;))</f><v>0</v></c><c r="IX10" s="25" t="n"><f aca="false">IF(ISNUMBER(HB10),HB10,IF(ISNUMBER(FF10),FF10,&quot;&quot;))</f><v>0</v></c><c r="IY10" s="25" t="n"><f aca="false">IF(ISNUMBER(HC10),HC10,IF(ISNUMBER(FG10),FG10,&quot;&quot;))</f><v>0</v></c><c r="IZ10" s="25" t="n"><f aca="false">IF(ISNUMBER(HD10),HD10,IF(ISNUMBER(FH10),FH10,&quot;&quot;))</f><v>0</v></c><c r="JA10" s="25" t="n"><f aca="false">IF(ISNUMBER(HE10),HE10,IF(ISNUMBER(FI10),FI10,&quot;&quot;))</f><v>0</v></c><c r="JB10" s="25" t="n"><f aca="false">IF(ISNUMBER(HF10),HF10,IF(ISNUMBER(FJ10),FJ10,&quot;&quot;))</f><v>0</v></c><c r="JC10" s="25" t="n"><f aca="false">IF(ISNUMBER(HG10),HG10,IF(ISNUMBER(FK10),FK10,&quot;&quot;))</f><v>0</v></c><c r="JD10" s="25" t="n"><f aca="false">IF(ISNUMBER(HH10),HH10,IF(ISNUMBER(FL10),FL10,&quot;&quot;))</f><v>0</v></c><c r="JE10" s="29" t="n"><f aca="false">IF(ISNUMBER(HI10),HI10,IF(ISNUMBER(FM10),FM10,&quot;&quot;))</f><v>0</v></c><c r="JF10" s="34" t="n"><f aca="false">IF(ISNUMBER(HJ10),HJ10,IF(ISNUMBER(FN10),FN10,&quot;&quot;))</f><v>0</v></c><c r="JG10" s="34" t="n"><f aca="false">IF(ISNUMBER(HK10),HK10,IF(ISNUMBER(FO10),FO10,&quot;&quot;))</f><v>0</v></c><c r="JH10" s="34" t="n"><f aca="false">IF(ISNUMBER(HL10),HL10,IF(ISNUMBER(FP10),FP10,&quot;&quot;))</f><v>0</v></c><c r="JI10" s="34" t="n"><f aca="false">IF(ISNUMBER(HM10),HM10,IF(ISNUMBER(FQ10),FQ10,&quot;&quot;))</f><v>0</v></c><c r="JJ10" s="34" t="n"><f aca="false">IF(ISNUMBER(HN10),HN10,IF(ISNUMBER(FR10),FR10,&quot;&quot;))</f><v>0</v></c><c r="JK10" s="34" t="n"><f aca="false">IF(ISNUMBER(HO10),HO10,IF(ISNUMBER(FS10),FS10,&quot;&quot;))</f><v>0</v></c><c r="JL10" s="34" t="n"><f aca="false">IF(ISNUMBER(HP10),HP10,IF(ISNUMBER(FT10),FT10,&quot;&quot;))</f><v>0</v></c><c r="JM10" s="34" t="n"><f aca="false">IF(ISNUMBER(HQ10),HQ10,IF(ISNUMBER(FU10),FU10,&quot;&quot;))</f><v>0</v></c><c r="JN10" s="34" t="n"><f aca="false">IF(ISNUMBER(HR10),HR10,IF(ISNUMBER(FV10),FV10,&quot;&quot;))</f><v>0</v></c><c r="JO10" s="34" t="n"><f aca="false">IF(ISNUMBER(HS10),HS10,IF(ISNUMBER(FW10),FW10,&quot;&quot;))</f><v>0</v></c><c r="JP10" s="34" t="n"><f aca="false">IF(ISNUMBER(HT10),HT10,IF(ISNUMBER(FX10),FX10,&quot;&quot;))</f><v>0</v></c><c r="JQ10" s="34" t="n"><f aca="false">IF(ISNUMBER(HU10),HU10,IF(ISNUMBER(FY10),FY10,&quot;&quot;))</f><v>0</v></c><c r="JR10" s="34" t="n"><f aca="false">IF(ISNUMBER(HV10),HV10,IF(ISNUMBER(FZ10),FZ10,&quot;&quot;))</f><v>0</v></c><c r="JS10" s="34" t="n"><f aca="false">IF(ISNUMBER(HW10),HW10,IF(ISNUMBER(GA10),GA10,&quot;&quot;))</f><v>0</v></c><c r="JT10" s="34" t="n"><f aca="false">IF(ISNUMBER(HX10),HX10,IF(ISNUMBER(GB10),GB10,&quot;&quot;))</f><v>0</v></c><c r="JU10" s="133" t="n"><f aca="false">IF(ISNUMBER(HY10),HY10,IF(ISNUMBER(GC10),GC10,&quot;&quot;))</f><v>0</v></c><c r="JV10" s="30" t="n"><f aca="false">IF(AND(ISNUMBER(HZ10),ISNUMBER(CL10)),HZ10-CL10,&quot;&quot;)</f><v>0</v></c><c r="JW10" s="25" t="n"><f aca="false">IF(AND(ISNUMBER(IA10),ISNUMBER(CM10)),IA10-CM10,&quot;&quot;)</f><v>0</v></c><c r="JX10" s="25" t="n"><f aca="false">IF(AND(ISNUMBER(IB10),ISNUMBER(CN10)),IB10-CN10,&quot;&quot;)</f><v>0</v></c><c r="JY10" s="25" t="n"><f aca="false">IF(AND(ISNUMBER(IC10),ISNUMBER(CO10)),IC10-CO10,&quot;&quot;)</f><v>0</v></c><c r="JZ10" s="25" t="n"><f aca="false">IF(AND(ISNUMBER(ID10),ISNUMBER(CP10)),ID10-CP10,&quot;&quot;)</f><v>0</v></c><c r="KA10" s="25" t="n"><f aca="false">IF(AND(ISNUMBER(IE10),ISNUMBER(CQ10)),IE10-CQ10,&quot;&quot;)</f><v>0</v></c><c r="KB10" s="25" t="n"><f aca="false">IF(AND(ISNUMBER(IF10),ISNUMBER(CR10)),IF10-CR10,&quot;&quot;)</f><v>0</v></c><c r="KC10" s="25" t="n"><f aca="false">IF(AND(ISNUMBER(IG10),ISNUMBER(CS10)),IG10-CS10,&quot;&quot;)</f><v>0</v></c><c r="KD10" s="25" t="n"><f aca="false">IF(AND(ISNUMBER(IH10),ISNUMBER(CT10)),IH10-CT10,&quot;&quot;)</f><v>0</v></c><c r="KE10" s="25" t="n"><f aca="false">IF(AND(ISNUMBER(II10),ISNUMBER(CU10)),II10-CU10,&quot;&quot;)</f><v>0</v></c><c r="KF10" s="25" t="n"><f aca="false">IF(AND(ISNUMBER(IJ10),ISNUMBER(CV10)),IJ10-CV10,&quot;&quot;)</f><v>0</v></c><c r="KG10" s="25" t="n"><f aca="false">IF(AND(ISNUMBER(IK10),ISNUMBER(CW10)),IK10-CW10,&quot;&quot;)</f><v>0</v></c><c r="KH10" s="25" t="n"><f aca="false">IF(AND(ISNUMBER(IL10),ISNUMBER(CX10)),IL10-CX10,&quot;&quot;)</f><v>0</v></c><c r="KI10" s="25" t="n"><f aca="false">IF(AND(ISNUMBER(IM10),ISNUMBER(CY10)),IM10-CY10,&quot;&quot;)</f><v>0</v></c><c r="KJ10" s="25" t="n"><f aca="false">IF(AND(ISNUMBER(IN10),ISNUMBER(CZ10)),IN10-CZ10,&quot;&quot;)</f><v>0</v></c><c r="KK10" s="25" t="n"><f aca="false">IF(AND(ISNUMBER(IO10),ISNUMBER(DA10)),IO10-DA10,&quot;&quot;)</f><v>0</v></c><c r="KL10" s="25" t="n"><f aca="false">IF(AND(ISNUMBER(IP10),ISNUMBER(DB10)),IP10-DB10,&quot;&quot;)</f><v>0</v></c><c r="KM10" s="25" t="n"><f aca="false">IF(AND(ISNUMBER(IQ10),ISNUMBER(DC10)),IQ10-DC10,&quot;&quot;)</f><v>0</v></c><c r="KN10" s="25" t="n"><f aca="false">IF(AND(ISNUMBER(IR10),ISNUMBER(DD10)),IR10-DD10,&quot;&quot;)</f><v>0</v></c><c r="KO10" s="25" t="n"><f aca="false">IF(AND(ISNUMBER(IS10),ISNUMBER(DE10)),IS10-DE10,&quot;&quot;)</f><v>0</v></c><c r="KP10" s="25" t="n"><f aca="false">IF(AND(ISNUMBER(IT10),ISNUMBER(DF10)),IT10-DF10,&quot;&quot;)</f><v>0</v></c><c r="KQ10" s="25" t="n"><f aca="false">IF(AND(ISNUMBER(IU10),ISNUMBER(DG10)),IU10-DG10,&quot;&quot;)</f><v>0</v></c><c r="KR10" s="25" t="n"><f aca="false">IF(AND(ISNUMBER(IV10),ISNUMBER(DH10)),IV10-DH10,&quot;&quot;)</f><v>0</v></c><c r="KS10" s="25" t="n"><f aca="false">IF(AND(ISNUMBER(IW10),ISNUMBER(DI10)),IW10-DI10,&quot;&quot;)</f><v>0</v></c><c r="KT10" s="25" t="n"><f aca="false">IF(AND(ISNUMBER(IX10),ISNUMBER(DJ10)),IX10-DJ10,&quot;&quot;)</f><v>0</v></c><c r="KU10" s="25" t="n"><f aca="false">IF(AND(ISNUMBER(IY10),ISNUMBER(DK10)),IY10-DK10,&quot;&quot;)</f><v>0</v></c><c r="KV10" s="25" t="n"><f aca="false">IF(AND(ISNUMBER(IZ10),ISNUMBER(DL10)),IZ10-DL10,&quot;&quot;)</f><v>0</v></c><c r="KW10" s="25" t="n"><f aca="false">IF(AND(ISNUMBER(JA10),ISNUMBER(DM10)),JA10-DM10,&quot;&quot;)</f><v>0</v></c><c r="KX10" s="25" t="n"><f aca="false">IF(AND(ISNUMBER(JB10),ISNUMBER(DN10)),JB10-DN10,&quot;&quot;)</f><v>0</v></c><c r="KY10" s="25" t="n"><f aca="false">IF(AND(ISNUMBER(JC10),ISNUMBER(DO10)),JC10-DO10,&quot;&quot;)</f><v>0</v></c><c r="KZ10" s="25" t="n"><f aca="false">IF(AND(ISNUMBER(JD10),ISNUMBER(DP10)),JD10-DP10,&quot;&quot;)</f><v>0</v></c><c r="LA10" s="25" t="n"><f aca="false">IF(AND(ISNUMBER(JE10),ISNUMBER(DQ10)),JE10-DQ10,&quot;&quot;)</f><v>0</v></c><c r="LB10" s="25" t="n"><f aca="false">IF(AND(ISNUMBER(JF10),ISNUMBER(DR10)),JF10-DR10,&quot;&quot;)</f><v>0</v></c><c r="LC10" s="25" t="n"><f aca="false">IF(AND(ISNUMBER(JG10),ISNUMBER(DS10)),JG10-DS10,&quot;&quot;)</f><v>0</v></c><c r="LD10" s="25" t="n"><f aca="false">IF(AND(ISNUMBER(JH10),ISNUMBER(DT10)),JH10-DT10,&quot;&quot;)</f><v>0</v></c><c r="LE10" s="25" t="n"><f aca="false">IF(AND(ISNUMBER(JI10),ISNUMBER(DU10)),JI10-DU10,&quot;&quot;)</f><v>0</v></c><c r="LF10" s="25" t="n"><f aca="false">IF(AND(ISNUMBER(JJ10),ISNUMBER(DV10)),JJ10-DV10,&quot;&quot;)</f><v>0</v></c><c r="LG10" s="25" t="n"><f aca="false">IF(AND(ISNUMBER(JK10),ISNUMBER(DW10)),JK10-DW10,&quot;&quot;)</f><v>0</v></c><c r="LH10" s="25" t="n"><f aca="false">IF(AND(ISNUMBER(JL10),ISNUMBER(DX10)),JL10-DX10,&quot;&quot;)</f><v>0</v></c><c r="LI10" s="25" t="n"><f aca="false">IF(AND(ISNUMBER(JM10),ISNUMBER(DY10)),JM10-DY10,&quot;&quot;)</f><v>0</v></c><c r="LJ10" s="25" t="n"><f aca="false">IF(AND(ISNUMBER(JN10),ISNUMBER(DZ10)),JN10-DZ10,&quot;&quot;)</f><v>0</v></c><c r="LK10" s="25" t="n"><f aca="false">IF(AND(ISNUMBER(JO10),ISNUMBER(EA10)),JO10-EA10,&quot;&quot;)</f><v>0</v></c><c r="LL10" s="25" t="n"><f aca="false">IF(AND(ISNUMBER(JP10),ISNUMBER(EB10)),JP10-EB10,&quot;&quot;)</f><v>0</v></c><c r="LM10" s="25" t="n"><f aca="false">IF(AND(ISNUMBER(JQ10),ISNUMBER(EC10)),JQ10-EC10,&quot;&quot;)</f><v>0</v></c><c r="LN10" s="25" t="n"><f aca="false">IF(AND(ISNUMBER(JR10),ISNUMBER(ED10)),JR10-ED10,&quot;&quot;)</f><v>0</v></c><c r="LO10" s="25" t="n"><f aca="false">IF(AND(ISNUMBER(JS10),ISNUMBER(EE10)),JS10-EE10,&quot;&quot;)</f><v>0</v></c><c r="LP10" s="25" t="n"><f aca="false">IF(AND(ISNUMBER(JT10),ISNUMBER(EF10)),JT10-EF10,&quot;&quot;)</f><v>0</v></c><c r="LQ10" s="25" t="n"><f aca="false">IF(AND(ISNUMBER(JU10),ISNUMBER(EG10)),JU10-EG10,&quot;&quot;)</f><v>0</v></c><c r="LR10" s="25" t="n"><f aca="false">IF(AND(ISNUMBER(HK10),ISNUMBER(FO10)),HK10-FO10,&quot;&quot;)</f><v>0</v></c><c r="LS10" s="25" t="n"><f aca="false">IF(AND(ISNUMBER(HL10),ISNUMBER(FP10)),HL10-FP10,&quot;&quot;)</f><v>0</v></c><c r="LT10" s="25" t="n"><f aca="false">IF(AND(ISNUMBER(HP10),ISNUMBER(FT10)),HP10-FT10,&quot;&quot;)</f><v>0</v></c><c r="LU10" s="25" t="n"><f aca="false">HQ10-FU10</f><v>0</v></c></row><row collapsed="false" customFormat="true" customHeight="true" hidden="false" ht="26.25" outlineLevel="0" r="11" s="64"><c r="A11" s="23" t="n"><v>41374</v></c><c r="B11" s="117" t="s"><v>157</v></c><c r="C11" s="117" t="s"><v>158</v></c><c r="D11" s="118" t="s"><v>135</v></c><c r="E11" s="25" t="n"><v>22</v></c><c r="F11" s="119" t="n"><v>33227</v></c><c r="G11" s="25" t="s"><v>130</v></c><c r="H11" s="25" t="s"><v>131</v></c><c r="I11" s="25" t="n"><v>1836229</v></c><c r="J11" s="24" t="n"><v>-0.5</v></c><c r="K11" s="24" t="n"><v>-0.46</v></c><c r="L11" s="24"/><c r="M11" s="28" t="n"><v>41361</v></c><c r="N11" s="27" t="s"><v>155</v></c><c r="O11" s="27"/><c r="P11" s="25"/><c r="Q11" s="25"/><c r="R11" s="25" t="n"><v>11</v></c><c r="S11" s="25" t="n"><v>543</v></c><c r="T11" s="25"/><c r="U11" s="25"/><c r="V11" s="25"/><c r="W11" s="25"/><c r="X11" s="25"/><c r="Y11" s="25"/><c r="Z11" s="25"/><c r="AA11" s="25"/><c r="AB11" s="25" t="n"><v>1</v></c><c r="AC11" s="25" t="e"><f aca="false">IF(AND(ISNUMBER(SK),SK&gt;0),1,0)</f><v>#REF!</v></c><c r="AD11" s="120" t="s"><v>159</v></c><c r="AE11" s="121" t="n"><v>41526</v></c><c r="AF11" s="122"/><c r="AG11" s="27" t="n"><v>-0.75</v></c><c r="AH11" s="27" t="n"><v>1</v></c><c r="AI11" s="25" t="n"><v>95</v></c><c r="AJ11" s="25" t="n"><v>25</v></c><c r="AK11" s="25" t="n"><v>15</v></c><c r="AL11" s="25" t="n"><v>504</v></c><c r="AM11" s="25" t="n"><v>1618</v></c><c r="AN11" s="25"/><c r="AO11" s="25"/><c r="AP11" s="25"/><c r="AQ11" s="25"/><c r="AR11" s="25"/><c r="AS11" s="25"/><c r="AT11" s="25" t="n"><f aca="false">IF(ISNUMBER(AG11),AG11+0.5*AH11,&quot;&quot;)</f><v>-0.25</v></c><c r="AU11" s="25" t="n"><f aca="false">IF(ISNUMBER(AT11),IF(ISNUMBER(K11),AT11-K11,&quot;MISSING&quot;),&quot;&quot;)</f><v>0.21</v></c><c r="AV11" s="25" t="n"><f aca="false">IF(AND(ISNUMBER(AL11),ISNUMBER(S11)),AL11-S11,IF(ISNUMBER(AL11),&quot;MISSING&quot;,&quot;&quot;))</f><v>-39</v></c><c r="AW11" s="26" t="s"><v>160</v></c><c r="AX11" s="123"/><c r="AY11" s="27"/><c r="AZ11" s="27"/><c r="BA11" s="25"/><c r="BB11" s="25"/><c r="BC11" s="25"/><c r="BD11" s="25"/><c r="BE11" s="25"/><c r="BF11" s="25"/><c r="BG11" s="25"/><c r="BH11" s="25"/><c r="BI11" s="25"/><c r="BJ11" s="25"/><c r="BK11" s="25"/><c r="BL11" s="25" t="str"><f aca="false">IF(ISNUMBER(AY11),AY11+0.5*AZ11,&quot;&quot;)</f><v></v></c><c r="BM11" s="25" t="str"><f aca="false">IF(ISNUMBER(BL11),IF(ISNUMBER($K11),BL11-$K11,&quot;MISSING&quot;),&quot;&quot;)</f><v></v></c><c r="BN11" s="25" t="str"><f aca="false">IF(AND(ISNUMBER(BD11),ISNUMBER($S11)),BD11-$S11,IF(ISNUMBER(BD11),&quot;MISSING&quot;,&quot;&quot;))</f><v></v></c><c r="BO11" s="25" t="n"><f aca="false">IF(AND(ISBLANK($AG11),ISBLANK($AY11)),0,1)</f><v>1</v></c><c r="BP11" s="25" t="n"><f aca="false">IF(AND(ISNUMBER($AG11),ISNUMBER($AY11)),1,0)</f><v>0</v></c><c r="BQ11" s="25" t="n"><f aca="false">IF(BP11,SE_PREOP,&quot;&quot;)</f><v>0</v></c><c r="BR11" s="25" t="e"><f aca="false">IF(FU_6_AND_12,SE_6,&quot;&quot;)</f><v>#REF!</v></c><c r="BS11" s="25" t="e"><f aca="false">IF(FU_6_AND_12,SE_12,&quot;&quot;)</f><v>#REF!</v></c><c r="BT11" s="124" t="n"><f aca="false">IF(AND(ISNUMBER(AW11),ISNUMBER(AY11)),AW11-A11,IF(ISNUMBER(AE11),AE11-A11,0))</f><v>152</v></c><c r="BU11" s="125" t="n"><f aca="false">IF(BT11&gt;0,BT11/30,&quot;&quot;)</f><v>5.06666666666667</v></c><c r="BV11" s="25" t="str"><f aca="false">IF(AND(ISNUMBER(AT11),ISNUMBER(BL11)),(BL11-AT11),&quot;&quot;)</f><v></v></c><c r="BW11" s="25" t="str"><f aca="false">IF(AND(ISNUMBER(AR11), ISNUMBER(X11)), AVERAGE(AR11,AP11)-AVERAGE(X11,Z11),&quot;&quot;)</f><v></v></c><c r="BX11" s="25" t="str"><f aca="false">IF(AND(ISNUMBER(BH11), ISNUMBER(X11)), AVERAGE(BH11,BJ11)-AVERAGE(X11,Z11),&quot;&quot;)</f><v></v></c><c r="BY11" s="25" t="str"><f aca="false">IF(ISNUMBER(BX11),BX11,IF(ISNUMBER(BW11),BW11,&quot;&quot;))</f><v></v></c><c r="BZ11" s="25" t="n"><f aca="false">IF(AND(ISNUMBER(SPH_PREOP),ISNUMBER(SE_LAST_)),SPH_PREOP+CYL_PREOP/2,&quot;&quot;)</f><v>0.375</v></c><c r="CA11" s="25" t="n"><f aca="false">IF(ISNUMBER(SE_12),SE_12,IF(ISNUMBER(SE_6),SE_6,&quot;&quot;))</f><v>-2.75</v></c><c r="CB11" s="29" t="n"><f aca="false">IF(AND(ISNUMBER(SE_LAST_),ISNUMBER(REF_TARGET)),SE_LAST_-REF_TARGET,&quot;&quot;)</f><v>-2.23</v></c><c r="CC11" s="30" t="n"><f aca="false">IF(ISNUMBER(S11),IF(ISNUMBER(BD11),BD11-S11,IF(ISNUMBER(AL11),AL11-S11,&quot;&quot;)),&quot;&quot;)</f><v>-39</v></c><c r="CD11" s="25" t="str"><f aca="false">IF(ISNUMBER(T11),IF(ISNUMBER(AN11),AN11-T11,IF(ISNUMBER(BF11),BF11-T11,&quot;&quot;)),&quot;&quot;)</f><v></v></c><c r="CE11" s="31" t="n"><f aca="false">IF(ISNUMBER(LAST_SE_ERROR),REF_TARGET,&quot;&quot;)</f><v>-0.52</v></c><c r="CF11" s="31" t="str"><f aca="false">IF(AND(OR(ISNUMBER(BB11),ISNUMBER(AJ11)),ISNUMBER(Q11)),-LOG(20/Q11)--LOG(20/IF(ISNUMBER(BB11),BB11,AJ11)),&quot;&quot;)</f><v></v></c><c r="CG11" s="32" t="n"><f aca="false">IF(ISNUMBER(AZ11),AZ11,IF(ISNUMBER(AH11),AH11,&quot;&quot;))</f><v>1</v></c><c r="CH11" s="32" t="n"><f aca="false">IF(AND(ISNUMBER(CG11),ISNUMBER(O11)),CG11-O11,&quot;&quot;)</f><v>0</v></c><c r="CI11" s="33" t="n"><f aca="false">IF(ISNUMBER(BCVA_12),BCVA_12,IF(ISNUMBER(BCVA_6),BCVA_6,&quot;&quot;))</f><v>30</v></c><c r="CJ11" s="33" t="n"><f aca="false">IF(ISNUMBER(CI11),PREOP_BCVA,&quot;&quot;)</f><v>60</v></c><c r="CK11" s="132" t="e"><f aca="false">IF(AND(REF_TARGET&lt;=0,REF_TARGET&gt;-1),IF(ISNUMBER(UDVA_12),UDVA_12,IF(ISNUMBER(UDVA_6),UDVA_6,&quot;&quot;)),&quot;&quot;)</f><v>#REF!</v></c><c r="CL11" s="31" t="n"><f aca="false">IF(ISNUMBER($CP11),IF(ISNUMBER($AG11),IF(ISNUMBER($EK11),0,1),&quot;&quot;),&quot;&quot;)</f><v>1</v></c><c r="CM11" s="31" t="str"><f aca="false">IF(ISNUMBER($CP11),IF(ISNUMBER($AY11),IF(ISNUMBER($GG11),0,1),&quot;&quot;),&quot;&quot;)</f><v></v></c><c r="CN11" s="31" t="e"><f aca="false">IF(OR(ISNUMBER(MISSING_PENT_6),ISNUMBER(MISSING_PENT_12)),AND(MISSING_PENT_6,MISSING_PENT_12),&quot;&quot;)</f><v>#REF!</v></c><c r="CO11" s="91" t="n"><v>7.85</v></c><c r="CP11" s="25" t="n"><v>7.54</v></c><c r="CQ11" s="25" t="n"><v>3.6</v></c><c r="CR11" s="25" t="n"><v>-1.7</v></c><c r="CS11" s="25" t="n"><v>0.69</v></c><c r="CT11" s="25" t="n"><v>0.78</v></c><c r="CU11" s="25" t="n"><v>2.71</v></c><c r="CV11" s="25" t="n"><v>3.27</v></c><c r="CW11" s="25" t="n"><v>561</v></c><c r="CX11" s="25" t="n"><v>560</v></c><c r="CY11" s="25" t="n"><v>657</v></c><c r="CZ11" s="25" t="n"><v>605</v></c><c r="DA11" s="25" t="n"><v>633</v></c><c r="DB11" s="25" t="n"><v>578</v></c><c r="DC11" s="25" t="n"><v>559</v></c><c r="DD11" s="25" t="n"><v>-0.22</v></c><c r="DE11" s="25" t="n"><v>0.58</v></c><c r="DF11" s="25" t="n"><v>7.69</v></c><c r="DG11" s="25" t="n"><v>7.72</v></c><c r="DH11" s="25" t="n"><v>7.86</v></c><c r="DI11" s="25" t="n"><v>8.17</v></c><c r="DJ11" s="25" t="n"><v>8.6</v></c><c r="DK11" s="25" t="n"><v>9.15</v></c><c r="DL11" s="25" t="n"><v>9.55</v></c><c r="DM11" s="25" t="n"><v>0.8</v></c><c r="DN11" s="25" t="n"><v>6.81</v></c><c r="DO11" s="25" t="n"><v>6.61</v></c><c r="DP11" s="25" t="n"><v>6.58</v></c><c r="DQ11" s="25" t="n"><v>6.94</v></c><c r="DR11" s="25" t="n"><v>7.57</v></c><c r="DS11" s="25" t="n"><v>8.19</v></c><c r="DT11" s="25" t="n"><v>0</v></c><c r="DU11" s="38" t="n"><v>0.8</v></c><c r="DV11" s="34"/><c r="DW11" s="34"/><c r="DX11" s="34"/><c r="DY11" s="34"/><c r="DZ11" s="34"/><c r="EA11" s="34"/><c r="EB11" s="34"/><c r="EC11" s="34"/><c r="ED11" s="34"/><c r="EE11" s="34"/><c r="EF11" s="34"/><c r="EG11" s="34"/><c r="EH11" s="34"/><c r="EI11" s="34"/><c r="EJ11" s="35"/><c r="EK11" s="30"/><c r="EL11" s="25"/><c r="EM11" s="25"/><c r="EN11" s="25"/><c r="EO11" s="25"/><c r="EP11" s="25"/><c r="EQ11" s="25"/><c r="ER11" s="25"/><c r="ES11" s="25"/><c r="ET11" s="25"/><c r="EU11" s="25"/><c r="EV11" s="25"/><c r="EW11" s="25"/><c r="EX11" s="25"/><c r="EY11" s="25"/><c r="EZ11" s="25"/><c r="FA11" s="25"/><c r="FB11" s="25"/><c r="FC11" s="25"/><c r="FD11" s="25"/><c r="FE11" s="25"/><c r="FF11" s="25"/><c r="FG11" s="25"/><c r="FH11" s="25"/><c r="FI11" s="25"/><c r="FJ11" s="25"/><c r="FK11" s="25"/><c r="FL11" s="25"/><c r="FM11" s="25"/><c r="FN11" s="25"/><c r="FO11" s="25"/><c r="FP11" s="25"/><c r="FQ11" s="38"/><c r="FR11" s="34"/><c r="FS11" s="34"/><c r="FT11" s="34"/><c r="FU11" s="34"/><c r="FV11" s="34"/><c r="FW11" s="34"/><c r="FX11" s="34"/><c r="FY11" s="34"/><c r="FZ11" s="34"/><c r="GA11" s="34"/><c r="GB11" s="34"/><c r="GC11" s="34"/><c r="GD11" s="34"/><c r="GE11" s="34"/><c r="GF11" s="133"/><c r="GG11" s="30"/><c r="GH11" s="25"/><c r="GI11" s="25"/><c r="GJ11" s="25"/><c r="GK11" s="25"/><c r="GL11" s="25"/><c r="GM11" s="25"/><c r="GN11" s="25"/><c r="GO11" s="25"/><c r="GP11" s="25"/><c r="GQ11" s="25"/><c r="GR11" s="25"/><c r="GS11" s="25"/><c r="GT11" s="25"/><c r="GU11" s="25"/><c r="GV11" s="25"/><c r="GW11" s="25"/><c r="GX11" s="25"/><c r="GY11" s="25"/><c r="GZ11" s="25"/><c r="HA11" s="25"/><c r="HB11" s="25"/><c r="HC11" s="25"/><c r="HD11" s="25"/><c r="HE11" s="25"/><c r="HF11" s="25"/><c r="HG11" s="25"/><c r="HH11" s="25"/><c r="HI11" s="25"/><c r="HJ11" s="25"/><c r="HK11" s="25"/><c r="HL11" s="25"/><c r="HM11" s="29"/><c r="HN11" s="34"/><c r="HO11" s="34"/><c r="HP11" s="34"/><c r="HQ11" s="34"/><c r="HR11" s="34"/><c r="HS11" s="34"/><c r="HT11" s="34"/><c r="HU11" s="34"/><c r="HV11" s="34"/><c r="HW11" s="34"/><c r="HX11" s="34"/><c r="HY11" s="34"/><c r="HZ11" s="34"/><c r="IA11" s="34"/><c r="IB11" s="133"/><c r="IC11" s="30" t="n"><f aca="false">IF(ISNUMBER(GG11),GG11,IF(ISNUMBER(EK11),EK11,&quot;&quot;))</f><v>0</v></c><c r="ID11" s="25" t="n"><f aca="false">IF(ISNUMBER(GH11),GH11,IF(ISNUMBER(EL11),EL11,&quot;&quot;))</f><v>0</v></c><c r="IE11" s="25" t="n"><f aca="false">IF(ISNUMBER(GI11),GI11,IF(ISNUMBER(EM11),EM11,&quot;&quot;))</f><v>0</v></c><c r="IF11" s="25" t="n"><f aca="false">IF(ISNUMBER(GJ11),GJ11,IF(ISNUMBER(EN11),EN11,&quot;&quot;))</f><v>0</v></c><c r="IG11" s="25" t="n"><f aca="false">IF(ISNUMBER(GK11),GK11,IF(ISNUMBER(EO11),EO11,&quot;&quot;))</f><v>0</v></c><c r="IH11" s="25" t="n"><f aca="false">IF(ISNUMBER(GL11),GL11,IF(ISNUMBER(EP11),EP11,&quot;&quot;))</f><v>0</v></c><c r="II11" s="25" t="n"><f aca="false">IF(ISNUMBER(GM11),GM11,IF(ISNUMBER(EQ11),EQ11,&quot;&quot;))</f><v>0</v></c><c r="IJ11" s="25" t="n"><f aca="false">IF(ISNUMBER(GN11),GN11,IF(ISNUMBER(ER11),ER11,&quot;&quot;))</f><v>0</v></c><c r="IK11" s="25" t="n"><f aca="false">IF(ISNUMBER(GO11),GO11,IF(ISNUMBER(ES11),ES11,&quot;&quot;))</f><v>0</v></c><c r="IL11" s="25" t="n"><f aca="false">IF(ISNUMBER(GP11),GP11,IF(ISNUMBER(ET11),ET11,&quot;&quot;))</f><v>0</v></c><c r="IM11" s="25" t="n"><f aca="false">IF(ISNUMBER(GQ11),GQ11,IF(ISNUMBER(EU11),EU11,&quot;&quot;))</f><v>0</v></c><c r="IN11" s="25" t="n"><f aca="false">IF(ISNUMBER(GR11),GR11,IF(ISNUMBER(EV11),EV11,&quot;&quot;))</f><v>0</v></c><c r="IO11" s="25" t="n"><f aca="false">IF(ISNUMBER(GS11),GS11,IF(ISNUMBER(EW11),EW11,&quot;&quot;))</f><v>0</v></c><c r="IP11" s="25" t="n"><f aca="false">IF(ISNUMBER(GT11),GT11,IF(ISNUMBER(EX11),EX11,&quot;&quot;))</f><v>0</v></c><c r="IQ11" s="25" t="n"><f aca="false">IF(ISNUMBER(GU11),GU11,IF(ISNUMBER(EY11),EY11,&quot;&quot;))</f><v>0</v></c><c r="IR11" s="25" t="n"><f aca="false">IF(ISNUMBER(GV11),GV11,IF(ISNUMBER(EZ11),EZ11,&quot;&quot;))</f><v>0</v></c><c r="IS11" s="25" t="n"><f aca="false">IF(ISNUMBER(GW11),GW11,IF(ISNUMBER(FA11),FA11,&quot;&quot;))</f><v>0</v></c><c r="IT11" s="25" t="n"><f aca="false">IF(ISNUMBER(GX11),GX11,IF(ISNUMBER(FB11),FB11,&quot;&quot;))</f><v>0</v></c><c r="IU11" s="25" t="n"><f aca="false">IF(ISNUMBER(GY11),GY11,IF(ISNUMBER(FC11),FC11,&quot;&quot;))</f><v>0</v></c><c r="IV11" s="25" t="n"><f aca="false">IF(ISNUMBER(GZ11),GZ11,IF(ISNUMBER(FD11),FD11,&quot;&quot;))</f><v>0</v></c><c r="IW11" s="25" t="n"><f aca="false">IF(ISNUMBER(HA11),HA11,IF(ISNUMBER(FE11),FE11,&quot;&quot;))</f><v>0</v></c><c r="IX11" s="25" t="n"><f aca="false">IF(ISNUMBER(HB11),HB11,IF(ISNUMBER(FF11),FF11,&quot;&quot;))</f><v>0</v></c><c r="IY11" s="25" t="n"><f aca="false">IF(ISNUMBER(HC11),HC11,IF(ISNUMBER(FG11),FG11,&quot;&quot;))</f><v>0</v></c><c r="IZ11" s="25" t="n"><f aca="false">IF(ISNUMBER(HD11),HD11,IF(ISNUMBER(FH11),FH11,&quot;&quot;))</f><v>0</v></c><c r="JA11" s="25" t="n"><f aca="false">IF(ISNUMBER(HE11),HE11,IF(ISNUMBER(FI11),FI11,&quot;&quot;))</f><v>0</v></c><c r="JB11" s="25" t="n"><f aca="false">IF(ISNUMBER(HF11),HF11,IF(ISNUMBER(FJ11),FJ11,&quot;&quot;))</f><v>0</v></c><c r="JC11" s="25" t="n"><f aca="false">IF(ISNUMBER(HG11),HG11,IF(ISNUMBER(FK11),FK11,&quot;&quot;))</f><v>0</v></c><c r="JD11" s="25" t="n"><f aca="false">IF(ISNUMBER(HH11),HH11,IF(ISNUMBER(FL11),FL11,&quot;&quot;))</f><v>0</v></c><c r="JE11" s="25" t="n"><f aca="false">IF(ISNUMBER(HI11),HI11,IF(ISNUMBER(FM11),FM11,&quot;&quot;))</f><v>0</v></c><c r="JF11" s="25" t="n"><f aca="false">IF(ISNUMBER(HJ11),HJ11,IF(ISNUMBER(FN11),FN11,&quot;&quot;))</f><v>0</v></c><c r="JG11" s="25" t="n"><f aca="false">IF(ISNUMBER(HK11),HK11,IF(ISNUMBER(FO11),FO11,&quot;&quot;))</f><v>0</v></c><c r="JH11" s="29" t="n"><f aca="false">IF(ISNUMBER(HL11),HL11,IF(ISNUMBER(FP11),FP11,&quot;&quot;))</f><v>0</v></c><c r="JI11" s="34" t="n"><f aca="false">IF(ISNUMBER(HM11),HM11,IF(ISNUMBER(FQ11),FQ11,&quot;&quot;))</f><v>0</v></c><c r="JJ11" s="34" t="n"><f aca="false">IF(ISNUMBER(HN11),HN11,IF(ISNUMBER(FR11),FR11,&quot;&quot;))</f><v>0</v></c><c r="JK11" s="34" t="n"><f aca="false">IF(ISNUMBER(HO11),HO11,IF(ISNUMBER(FS11),FS11,&quot;&quot;))</f><v>0</v></c><c r="JL11" s="34" t="n"><f aca="false">IF(ISNUMBER(HP11),HP11,IF(ISNUMBER(FT11),FT11,&quot;&quot;))</f><v>0</v></c><c r="JM11" s="34" t="n"><f aca="false">IF(ISNUMBER(HQ11),HQ11,IF(ISNUMBER(FU11),FU11,&quot;&quot;))</f><v>0</v></c><c r="JN11" s="34" t="n"><f aca="false">IF(ISNUMBER(HR11),HR11,IF(ISNUMBER(FV11),FV11,&quot;&quot;))</f><v>0</v></c><c r="JO11" s="34" t="n"><f aca="false">IF(ISNUMBER(HS11),HS11,IF(ISNUMBER(FW11),FW11,&quot;&quot;))</f><v>0</v></c><c r="JP11" s="34" t="n"><f aca="false">IF(ISNUMBER(HT11),HT11,IF(ISNUMBER(FX11),FX11,&quot;&quot;))</f><v>0</v></c><c r="JQ11" s="34" t="n"><f aca="false">IF(ISNUMBER(HU11),HU11,IF(ISNUMBER(FY11),FY11,&quot;&quot;))</f><v>0</v></c><c r="JR11" s="34" t="n"><f aca="false">IF(ISNUMBER(HV11),HV11,IF(ISNUMBER(FZ11),FZ11,&quot;&quot;))</f><v>0</v></c><c r="JS11" s="34" t="n"><f aca="false">IF(ISNUMBER(HW11),HW11,IF(ISNUMBER(GA11),GA11,&quot;&quot;))</f><v>0</v></c><c r="JT11" s="34" t="n"><f aca="false">IF(ISNUMBER(HX11),HX11,IF(ISNUMBER(GB11),GB11,&quot;&quot;))</f><v>0</v></c><c r="JU11" s="34" t="n"><f aca="false">IF(ISNUMBER(HY11),HY11,IF(ISNUMBER(GC11),GC11,&quot;&quot;))</f><v>0</v></c><c r="JV11" s="34" t="n"><f aca="false">IF(ISNUMBER(HZ11),HZ11,IF(ISNUMBER(GD11),GD11,&quot;&quot;))</f><v>0</v></c><c r="JW11" s="34" t="n"><f aca="false">IF(ISNUMBER(IA11),IA11,IF(ISNUMBER(GE11),GE11,&quot;&quot;))</f><v>0</v></c><c r="JX11" s="133" t="n"><f aca="false">IF(ISNUMBER(IB11),IB11,IF(ISNUMBER(GF11),GF11,&quot;&quot;))</f><v>0</v></c><c r="JY11" s="30" t="n"><f aca="false">IF(AND(ISNUMBER(IC11),ISNUMBER(CO11)),IC11-CO11,&quot;&quot;)</f><v>0</v></c><c r="JZ11" s="25" t="n"><f aca="false">IF(AND(ISNUMBER(ID11),ISNUMBER(CP11)),ID11-CP11,&quot;&quot;)</f><v>0</v></c><c r="KA11" s="25" t="n"><f aca="false">IF(AND(ISNUMBER(IE11),ISNUMBER(CQ11)),IE11-CQ11,&quot;&quot;)</f><v>0</v></c><c r="KB11" s="25" t="n"><f aca="false">IF(AND(ISNUMBER(IF11),ISNUMBER(CR11)),IF11-CR11,&quot;&quot;)</f><v>0</v></c><c r="KC11" s="25" t="n"><f aca="false">IF(AND(ISNUMBER(IG11),ISNUMBER(CS11)),IG11-CS11,&quot;&quot;)</f><v>0</v></c><c r="KD11" s="25" t="n"><f aca="false">IF(AND(ISNUMBER(IH11),ISNUMBER(CT11)),IH11-CT11,&quot;&quot;)</f><v>0</v></c><c r="KE11" s="25" t="n"><f aca="false">IF(AND(ISNUMBER(II11),ISNUMBER(CU11)),II11-CU11,&quot;&quot;)</f><v>0</v></c><c r="KF11" s="25" t="n"><f aca="false">IF(AND(ISNUMBER(IJ11),ISNUMBER(CV11)),IJ11-CV11,&quot;&quot;)</f><v>0</v></c><c r="KG11" s="25" t="n"><f aca="false">IF(AND(ISNUMBER(IK11),ISNUMBER(CW11)),IK11-CW11,&quot;&quot;)</f><v>0</v></c><c r="KH11" s="25" t="n"><f aca="false">IF(AND(ISNUMBER(IL11),ISNUMBER(CX11)),IL11-CX11,&quot;&quot;)</f><v>0</v></c><c r="KI11" s="25" t="n"><f aca="false">IF(AND(ISNUMBER(IM11),ISNUMBER(CY11)),IM11-CY11,&quot;&quot;)</f><v>0</v></c><c r="KJ11" s="25" t="n"><f aca="false">IF(AND(ISNUMBER(IN11),ISNUMBER(CZ11)),IN11-CZ11,&quot;&quot;)</f><v>0</v></c><c r="KK11" s="25" t="n"><f aca="false">IF(AND(ISNUMBER(IO11),ISNUMBER(DA11)),IO11-DA11,&quot;&quot;)</f><v>0</v></c><c r="KL11" s="25" t="n"><f aca="false">IF(AND(ISNUMBER(IP11),ISNUMBER(DB11)),IP11-DB11,&quot;&quot;)</f><v>0</v></c><c r="KM11" s="25" t="n"><f aca="false">IF(AND(ISNUMBER(IQ11),ISNUMBER(DC11)),IQ11-DC11,&quot;&quot;)</f><v>0</v></c><c r="KN11" s="25" t="n"><f aca="false">IF(AND(ISNUMBER(IR11),ISNUMBER(DD11)),IR11-DD11,&quot;&quot;)</f><v>0</v></c><c r="KO11" s="25" t="n"><f aca="false">IF(AND(ISNUMBER(IS11),ISNUMBER(DE11)),IS11-DE11,&quot;&quot;)</f><v>0</v></c><c r="KP11" s="25" t="n"><f aca="false">IF(AND(ISNUMBER(IT11),ISNUMBER(DF11)),IT11-DF11,&quot;&quot;)</f><v>0</v></c><c r="KQ11" s="25" t="n"><f aca="false">IF(AND(ISNUMBER(IU11),ISNUMBER(DG11)),IU11-DG11,&quot;&quot;)</f><v>0</v></c><c r="KR11" s="25" t="n"><f aca="false">IF(AND(ISNUMBER(IV11),ISNUMBER(DH11)),IV11-DH11,&quot;&quot;)</f><v>0</v></c><c r="KS11" s="25" t="n"><f aca="false">IF(AND(ISNUMBER(IW11),ISNUMBER(DI11)),IW11-DI11,&quot;&quot;)</f><v>0</v></c><c r="KT11" s="25" t="n"><f aca="false">IF(AND(ISNUMBER(IX11),ISNUMBER(DJ11)),IX11-DJ11,&quot;&quot;)</f><v>0</v></c><c r="KU11" s="25" t="n"><f aca="false">IF(AND(ISNUMBER(IY11),ISNUMBER(DK11)),IY11-DK11,&quot;&quot;)</f><v>0</v></c><c r="KV11" s="25" t="n"><f aca="false">IF(AND(ISNUMBER(IZ11),ISNUMBER(DL11)),IZ11-DL11,&quot;&quot;)</f><v>0</v></c><c r="KW11" s="25" t="n"><f aca="false">IF(AND(ISNUMBER(JA11),ISNUMBER(DM11)),JA11-DM11,&quot;&quot;)</f><v>0</v></c><c r="KX11" s="25" t="n"><f aca="false">IF(AND(ISNUMBER(JB11),ISNUMBER(DN11)),JB11-DN11,&quot;&quot;)</f><v>0</v></c><c r="KY11" s="25" t="n"><f aca="false">IF(AND(ISNUMBER(JC11),ISNUMBER(DO11)),JC11-DO11,&quot;&quot;)</f><v>0</v></c><c r="KZ11" s="25" t="n"><f aca="false">IF(AND(ISNUMBER(JD11),ISNUMBER(DP11)),JD11-DP11,&quot;&quot;)</f><v>0</v></c><c r="LA11" s="25" t="n"><f aca="false">IF(AND(ISNUMBER(JE11),ISNUMBER(DQ11)),JE11-DQ11,&quot;&quot;)</f><v>0</v></c><c r="LB11" s="25" t="n"><f aca="false">IF(AND(ISNUMBER(JF11),ISNUMBER(DR11)),JF11-DR11,&quot;&quot;)</f><v>0</v></c><c r="LC11" s="25" t="n"><f aca="false">IF(AND(ISNUMBER(JG11),ISNUMBER(DS11)),JG11-DS11,&quot;&quot;)</f><v>0</v></c><c r="LD11" s="25" t="n"><f aca="false">IF(AND(ISNUMBER(JH11),ISNUMBER(DT11)),JH11-DT11,&quot;&quot;)</f><v>0</v></c><c r="LE11" s="25" t="n"><f aca="false">IF(AND(ISNUMBER(JI11),ISNUMBER(DU11)),JI11-DU11,&quot;&quot;)</f><v>0</v></c><c r="LF11" s="25" t="n"><f aca="false">IF(AND(ISNUMBER(JJ11),ISNUMBER(DV11)),JJ11-DV11,&quot;&quot;)</f><v>0</v></c><c r="LG11" s="25" t="n"><f aca="false">IF(AND(ISNUMBER(JK11),ISNUMBER(DW11)),JK11-DW11,&quot;&quot;)</f><v>0</v></c><c r="LH11" s="25" t="n"><f aca="false">IF(AND(ISNUMBER(JL11),ISNUMBER(DX11)),JL11-DX11,&quot;&quot;)</f><v>0</v></c><c r="LI11" s="25" t="n"><f aca="false">IF(AND(ISNUMBER(JM11),ISNUMBER(DY11)),JM11-DY11,&quot;&quot;)</f><v>0</v></c><c r="LJ11" s="25" t="n"><f aca="false">IF(AND(ISNUMBER(JN11),ISNUMBER(DZ11)),JN11-DZ11,&quot;&quot;)</f><v>0</v></c><c r="LK11" s="25" t="n"><f aca="false">IF(AND(ISNUMBER(JO11),ISNUMBER(EA11)),JO11-EA11,&quot;&quot;)</f><v>0</v></c><c r="LL11" s="25" t="n"><f aca="false">IF(AND(ISNUMBER(JP11),ISNUMBER(EB11)),JP11-EB11,&quot;&quot;)</f><v>0</v></c><c r="LM11" s="25" t="n"><f aca="false">IF(AND(ISNUMBER(JQ11),ISNUMBER(EC11)),JQ11-EC11,&quot;&quot;)</f><v>0</v></c><c r="LN11" s="25" t="n"><f aca="false">IF(AND(ISNUMBER(JR11),ISNUMBER(ED11)),JR11-ED11,&quot;&quot;)</f><v>0</v></c><c r="LO11" s="25" t="n"><f aca="false">IF(AND(ISNUMBER(JS11),ISNUMBER(EE11)),JS11-EE11,&quot;&quot;)</f><v>0</v></c><c r="LP11" s="25" t="n"><f aca="false">IF(AND(ISNUMBER(JT11),ISNUMBER(EF11)),JT11-EF11,&quot;&quot;)</f><v>0</v></c><c r="LQ11" s="25" t="n"><f aca="false">IF(AND(ISNUMBER(JU11),ISNUMBER(EG11)),JU11-EG11,&quot;&quot;)</f><v>0</v></c><c r="LR11" s="25" t="n"><f aca="false">IF(AND(ISNUMBER(JV11),ISNUMBER(EH11)),JV11-EH11,&quot;&quot;)</f><v>0</v></c><c r="LS11" s="25" t="n"><f aca="false">IF(AND(ISNUMBER(JW11),ISNUMBER(EI11)),JW11-EI11,&quot;&quot;)</f><v>0</v></c><c r="LT11" s="25" t="n"><f aca="false">IF(AND(ISNUMBER(JX11),ISNUMBER(EJ11)),JX11-EJ11,&quot;&quot;)</f><v>0</v></c><c r="LU11" s="25" t="str"><f aca="false">IF(AND(ISNUMBER(HN11),ISNUMBER(FR11)),HN11-FR11,&quot;&quot;)</f><v></v></c><c r="LV11" s="25" t="str"><f aca="false">IF(AND(ISNUMBER(HO11),ISNUMBER(FS11)),HO11-FS11,&quot;&quot;)</f><v></v></c><c r="LW11" s="25" t="str"><f aca="false">IF(AND(ISNUMBER(HS11),ISNUMBER(FW11)),HS11-FW11,&quot;&quot;)</f><v></v></c><c r="LX11" s="25" t="n"><f aca="false">HT11-FX11</f><v>0</v></c></row><row collapsed="false" customFormat="true" customHeight="true" hidden="false" ht="26.25" outlineLevel="0" r="12" s="25"><c r="A12" s="36" t="n"><v>41437</v></c><c r="B12" s="117" t="s"><v>161</v></c><c r="C12" s="117" t="s"><v>162</v></c><c r="D12" s="118" t="s"><v>129</v></c><c r="E12" s="25" t="n"><v>69</v></c><c r="F12" s="119" t="n"><v>16070</v></c><c r="G12" s="25" t="s"><v>130</v></c><c r="H12" s="25" t="s"><v>131</v></c><c r="I12" s="130" t="n"><v>1836983</v></c><c r="J12" s="130"/><c r="K12" s="136"/><c r="L12" s="137"/><c r="M12" s="137"/><c r="N12" s="137"/><c r="O12" s="136"/><c r="P12" s="137"/><c r="Q12" s="137"/><c r="R12" s="24" t="n"><v>-0.5</v></c><c r="S12" s="24" t="n"><v>-0.67</v></c><c r="T12" s="25" t="s"><v>89</v></c><c r="U12" s="27" t="n"><v>15.5</v></c><c r="V12" s="37" t="n"><v>41428</v></c><c r="W12" s="27" t="n"><v>-5</v></c><c r="X12" s="27" t="n"><v>2</v></c><c r="Y12" s="25" t="n"><v>100</v></c><c r="Z12" s="25" t="n"><v>40</v></c><c r="AA12" s="25" t="n"><v>15</v></c><c r="AB12" s="25" t="n"><v>582</v></c><c r="AC12" s="25" t="n"><v>25.51</v></c><c r="AD12" s="25" t="n"><v>11.9</v></c><c r="AE12" s="25" t="n"><v>4.87</v></c><c r="AF12" s="25" t="n"><v>3.57</v></c><c r="AG12" s="25" t="n"><v>42.51</v></c><c r="AH12" s="25" t="n"><v>178</v></c><c r="AI12" s="25" t="n"><v>44.53</v></c><c r="AJ12" s="25" t="n"><v>88</v></c><c r="AK12" s="25" t="n"><v>0</v></c><c r="AL12" s="25" t="e"><f aca="false">IF(AND(ISNUMBER(SK),SK&gt;0),1,0)</f><v>#REF!</v></c><c r="AM12" s="22"/><c r="AN12" s="119" t="n"><v>41648</v></c><c r="AO12" s="123" t="n"><v>50</v></c><c r="AP12" s="27" t="n"><v>-1.5</v></c><c r="AQ12" s="27" t="n"><v>1.25</v></c><c r="AR12" s="25" t="n"><v>75</v></c><c r="AS12" s="25" t="n"><v>20</v></c><c r="AT12" s="25" t="n"><v>11</v></c><c r="AU12" s="25" t="n"><v>564</v></c><c r="BC12" s="25" t="n"><f aca="false">IF(ISNUMBER(AP12),AP12+0.5*AQ12,&quot;&quot;)</f><v>-0.875</v></c><c r="BD12" s="25" t="n"><f aca="false">IF(ISNUMBER(BC12),IF(ISNUMBER(S12),BC12-S12,&quot;MISSING&quot;),&quot;&quot;)</f><v>-0.205</v></c><c r="BE12" s="25" t="n"><f aca="false">IF(AND(ISNUMBER(AU12),ISNUMBER(AB12)),AU12-AB12,IF(ISNUMBER(AU12),&quot;MISSING&quot;,&quot;&quot;))</f><v>-18</v></c><c r="BF12" s="138" t="n"><v>41709</v></c><c r="BG12" s="123"/><c r="BH12" s="27"/><c r="BI12" s="27"/><c r="BV12" s="25" t="n"><f aca="false">IF(ISNUMBER(BU12),IF(ISNUMBER($C12),BU12-$C12,&quot;MISSING&quot;),&quot;&quot;)</f><v>0</v></c><c r="BW12" s="25" t="n"><f aca="false">IF(AND(ISNUMBER(BM12),ISNUMBER($L12)),BM12-$L12,IF(ISNUMBER(BM12),&quot;MISSING&quot;,&quot;&quot;))</f><v>0</v></c><c r="BX12" s="25" t="n"><f aca="false">IF(AND(ISBLANK(SPH_6),ISBLANK(SPH_12)),0,1)</f><v>1</v></c><c r="BY12" s="25" t="n"><f aca="false">IF(AND(ISNUMBER($Z12),ISNUMBER($AR12)),1,0)</f><v>1</v></c><c r="BZ12" s="25" t="n"><f aca="false">IF(BY12,SE_PREOP,&quot;&quot;)</f><v>-2.25</v></c><c r="CA12" s="25" t="e"><f aca="false">IF(FU_6_AND_12,SE_6,&quot;&quot;)</f><v>#REF!</v></c><c r="CB12" s="25" t="e"><f aca="false">IF(FU_6_AND_12,SE_12,&quot;&quot;)</f><v>#REF!</v></c><c r="CC12" s="124" t="n"><f aca="false">IF(AND(ISNUMBER(BF12),ISNUMBER(BH12)),BF12-A12,IF(ISNUMBER(AN12),AN12-A12,0))</f><v>211</v></c><c r="CD12" s="125" t="n"><f aca="false">IF(CC12&gt;0,CC12/30,&quot;&quot;)</f><v>7.03333333333333</v></c><c r="CE12" s="25" t="n"><f aca="false">IF(AND(ISNUMBER(BC12),ISNUMBER(BU12)),(BU12-BC12),&quot;&quot;)</f><v>0</v></c><c r="CF12" s="25" t="n"><f aca="false">IF(AND(ISNUMBER(BA12), ISNUMBER(AG12)), AVERAGE(BA12,AY12)-AVERAGE(AG12,AI12),&quot;&quot;)</f><v>0</v></c><c r="CG12" s="25" t="n"><f aca="false">IF(AND(ISNUMBER(BQ12), ISNUMBER(AG12)), AVERAGE(BQ12,BS12)-AVERAGE(AG12,AI12),&quot;&quot;)</f><v>0</v></c><c r="CH12" s="25" t="n"><f aca="false">IF(ISNUMBER(CG12),CG12,IF(ISNUMBER(CF12),CF12,&quot;&quot;))</f><v>0</v></c><c r="CI12" s="25" t="n"><f aca="false">IF(AND(ISNUMBER(SPH_PREOP),ISNUMBER(SE_LAST_)),SPH_PREOP+CYL_PREOP/2,&quot;&quot;)</f><v>-2.25</v></c><c r="CJ12" s="25" t="n"><f aca="false">IF(ISNUMBER(SE_12),SE_12,IF(ISNUMBER(SE_6),SE_6,&quot;&quot;))</f><v>0</v></c><c r="CK12" s="29" t="n"><f aca="false">IF(AND(ISNUMBER(SE_LAST_),ISNUMBER(REF_TARGET)),SE_LAST_-REF_TARGET,&quot;&quot;)</f><v>0.48</v></c><c r="CL12" s="30" t="n"><f aca="false">IF(ISNUMBER(AB12),IF(ISNUMBER(BM12),BM12-AB12,IF(ISNUMBER(AU12),AU12-AB12,&quot;&quot;)),&quot;&quot;)</f><v>-18</v></c><c r="CM12" s="25" t="n"><f aca="false">IF(ISNUMBER(AC12),IF(ISNUMBER(AW12),AW12-AC12,IF(ISNUMBER(BO12),BO12-AC12,&quot;&quot;)),&quot;&quot;)</f><v>0</v></c><c r="CN12" s="31" t="n"><f aca="false">IF(ISNUMBER(LAST_SE_ERROR),REF_TARGET,&quot;&quot;)</f><v>-0.48</v></c><c r="CO12" s="31" t="n"><f aca="false">IF(AND(OR(ISNUMBER(BK12),ISNUMBER(AS12)),ISNUMBER(Z12)),-LOG(20/Z12)--LOG(20/IF(ISNUMBER(BK12),BK12,AS12)),&quot;&quot;)</f><v>0.301029995663981</v></c><c r="CP12" s="32" t="n"><f aca="false">IF(ISNUMBER(BI12),BI12,IF(ISNUMBER(AQ12),AQ12,&quot;&quot;))</f><v>1.25</v></c><c r="CQ12" s="32" t="n"><f aca="false">IF(AND(ISNUMBER(CP12),ISNUMBER(X12)),CP12-X12,&quot;&quot;)</f><v>-0.75</v></c><c r="CR12" s="33" t="n"><f aca="false">IF(ISNUMBER(BCVA_12),BCVA_12,IF(ISNUMBER(BCVA_6),BCVA_6,&quot;&quot;))</f><v>25</v></c><c r="CS12" s="33" t="n"><f aca="false">IF(ISNUMBER(CR12),PREOP_BCVA,&quot;&quot;)</f><v>30</v></c><c r="CT12" s="132" t="e"><f aca="false">IF(AND(REF_TARGET&lt;=0,REF_TARGET&gt;-1),IF(ISNUMBER(UDVA_12),UDVA_12,IF(ISNUMBER(UDVA_6),UDVA_6,&quot;&quot;)),&quot;&quot;)</f><v>#REF!</v></c><c r="CU12" s="31" t="n"><f aca="false">IF(ISNUMBER(PREOP_PENTACAM_RV),IF(ISNUMBER(SPH_6),IF(ISNUMBER($ED12),0,1),&quot;&quot;),&quot;&quot;)</f><v>0</v></c><c r="CV12" s="31" t="n"><f aca="false">IF(ISNUMBER(PREOP_PENTACAM_RV),IF(ISNUMBER(SPH_12),IF(ISNUMBER($FZ12),0,1),&quot;&quot;),&quot;&quot;)</f><v>1</v></c><c r="CW12" s="139" t="e"><f aca="false">IF(OR(ISNUMBER(MISSING_PENT_6),ISNUMBER(MISSING_PENT_12)),IF(AND(ISNUMBER(MISSING_PENT_6),ISNUMBER(MISSING_PENT_12)),AND(MISSING_PENT_6,MISSING_PENT_12),IF(ISNUMBER(MISSING_PENT_6),INT(MISSING_PENT_6)&gt;0,INT(MISSING_PENT_12)&gt;0)),&quot;&quot;)</f><v>#REF!</v></c><c r="CX12" s="25" t="n"><v>8</v></c><c r="CY12" s="25" t="n"><v>7.62</v></c><c r="CZ12" s="25" t="n"><v>5.1</v></c><c r="DA12" s="25" t="n"><v>-2.1</v></c><c r="DB12" s="25" t="n"><v>0.5</v></c><c r="DC12" s="25" t="n"><v>0.58</v></c><c r="DD12" s="25" t="n"><v>2.66</v></c><c r="DE12" s="25" t="n"><v>3.25</v></c><c r="DF12" s="25" t="n"><v>588</v></c><c r="DG12" s="25" t="n"><v>585</v></c><c r="DH12" s="25" t="n"><v>667</v></c><c r="DI12" s="25" t="n"><v>672</v></c><c r="DJ12" s="25" t="n"><v>648</v></c><c r="DK12" s="25" t="n"><v>656</v></c><c r="DL12" s="25" t="n"><v>584</v></c><c r="DM12" s="25" t="n"><v>0.74</v></c><c r="DN12" s="25" t="n"><v>-0.14</v></c><c r="DO12" s="25" t="n"><v>7.81</v></c><c r="DP12" s="25" t="n"><v>7.77</v></c><c r="DQ12" s="25" t="n"><v>7.79</v></c><c r="DR12" s="25" t="n"><v>7.98</v></c><c r="DS12" s="25" t="n"><v>8.19</v></c><c r="DT12" s="25" t="n"><v>8.41</v></c><c r="DU12" s="25" t="n"><v>0</v></c><c r="DV12" s="25" t="n"><v>1.4</v></c><c r="DW12" s="25" t="n"><v>6.39</v></c><c r="DX12" s="25" t="n"><v>6.42</v></c><c r="DY12" s="25" t="n"><v>6.52</v></c><c r="DZ12" s="25" t="n"><v>6.54</v></c><c r="EA12" s="25" t="n"><v>6.69</v></c><c r="EB12" s="25" t="n"><v>0</v></c><c r="EC12" s="25" t="n"><v>0</v></c><c r="ED12" s="38" t="n"><v>1.4</v></c><c r="EE12" s="34"/><c r="EF12" s="34"/><c r="EG12" s="34"/><c r="EH12" s="34"/><c r="EI12" s="34"/><c r="EJ12" s="34"/><c r="EK12" s="34"/><c r="EL12" s="34"/><c r="EM12" s="34"/><c r="EN12" s="34"/><c r="EO12" s="34"/><c r="EP12" s="34"/><c r="EQ12" s="34"/><c r="ER12" s="34"/><c r="ES12" s="35"/><c r="ET12" s="30"/><c r="FZ12" s="38"/><c r="GA12" s="34"/><c r="GB12" s="34"/><c r="GC12" s="34"/><c r="GD12" s="34"/><c r="GE12" s="34"/><c r="GF12" s="34"/><c r="GG12" s="34"/><c r="GH12" s="34"/><c r="GI12" s="34"/><c r="GJ12" s="34"/><c r="GK12" s="34"/><c r="GL12" s="34"/><c r="GM12" s="34"/><c r="GN12" s="34"/><c r="GO12" s="133"/><c r="GP12" s="30"/><c r="HV12" s="29"/><c r="HW12" s="34"/><c r="HX12" s="34"/><c r="HY12" s="34"/><c r="HZ12" s="34"/><c r="IA12" s="34"/><c r="IB12" s="34"/><c r="IC12" s="34"/><c r="ID12" s="34"/><c r="IE12" s="34"/><c r="IF12" s="34"/><c r="IG12" s="34"/><c r="IH12" s="34"/><c r="II12" s="34"/><c r="IJ12" s="34"/><c r="IK12" s="133"/><c r="IL12" s="30" t="n"><f aca="false">IF(ISNUMBER(GP12),GP12,IF(ISNUMBER(ET12),ET12,&quot;&quot;))</f><v>0</v></c><c r="IM12" s="25" t="n"><f aca="false">IF(ISNUMBER(GQ12),GQ12,IF(ISNUMBER(EU12),EU12,&quot;&quot;))</f><v>0</v></c><c r="IN12" s="25" t="n"><f aca="false">IF(ISNUMBER(GR12),GR12,IF(ISNUMBER(EV12),EV12,&quot;&quot;))</f><v>0</v></c><c r="IO12" s="25" t="n"><f aca="false">IF(ISNUMBER(GS12),GS12,IF(ISNUMBER(EW12),EW12,&quot;&quot;))</f><v>0</v></c><c r="IP12" s="25" t="n"><f aca="false">IF(ISNUMBER(GT12),GT12,IF(ISNUMBER(EX12),EX12,&quot;&quot;))</f><v>0</v></c><c r="IQ12" s="25" t="n"><f aca="false">IF(ISNUMBER(GU12),GU12,IF(ISNUMBER(EY12),EY12,&quot;&quot;))</f><v>0</v></c><c r="IR12" s="25" t="n"><f aca="false">IF(ISNUMBER(GV12),GV12,IF(ISNUMBER(EZ12),EZ12,&quot;&quot;))</f><v>0</v></c><c r="IS12" s="25" t="n"><f aca="false">IF(ISNUMBER(GW12),GW12,IF(ISNUMBER(FA12),FA12,&quot;&quot;))</f><v>0</v></c><c r="IT12" s="25" t="n"><f aca="false">IF(ISNUMBER(GX12),GX12,IF(ISNUMBER(FB12),FB12,&quot;&quot;))</f><v>0</v></c><c r="IU12" s="25" t="n"><f aca="false">IF(ISNUMBER(GY12),GY12,IF(ISNUMBER(FC12),FC12,&quot;&quot;))</f><v>0</v></c><c r="IV12" s="25" t="n"><f aca="false">IF(ISNUMBER(GZ12),GZ12,IF(ISNUMBER(FD12),FD12,&quot;&quot;))</f><v>0</v></c><c r="IW12" s="25" t="n"><f aca="false">IF(ISNUMBER(HA12),HA12,IF(ISNUMBER(FE12),FE12,&quot;&quot;))</f><v>0</v></c><c r="IX12" s="25" t="n"><f aca="false">IF(ISNUMBER(HB12),HB12,IF(ISNUMBER(FF12),FF12,&quot;&quot;))</f><v>0</v></c><c r="IY12" s="25" t="n"><f aca="false">IF(ISNUMBER(HC12),HC12,IF(ISNUMBER(FG12),FG12,&quot;&quot;))</f><v>0</v></c><c r="IZ12" s="25" t="n"><f aca="false">IF(ISNUMBER(HD12),HD12,IF(ISNUMBER(FH12),FH12,&quot;&quot;))</f><v>0</v></c><c r="JA12" s="25" t="n"><f aca="false">IF(ISNUMBER(HE12),HE12,IF(ISNUMBER(FI12),FI12,&quot;&quot;))</f><v>0</v></c><c r="JB12" s="25" t="n"><f aca="false">IF(ISNUMBER(HF12),HF12,IF(ISNUMBER(FJ12),FJ12,&quot;&quot;))</f><v>0</v></c><c r="JC12" s="25" t="n"><f aca="false">IF(ISNUMBER(HG12),HG12,IF(ISNUMBER(FK12),FK12,&quot;&quot;))</f><v>0</v></c><c r="JD12" s="25" t="n"><f aca="false">IF(ISNUMBER(HH12),HH12,IF(ISNUMBER(FL12),FL12,&quot;&quot;))</f><v>0</v></c><c r="JE12" s="25" t="n"><f aca="false">IF(ISNUMBER(HI12),HI12,IF(ISNUMBER(FM12),FM12,&quot;&quot;))</f><v>0</v></c><c r="JF12" s="25" t="n"><f aca="false">IF(ISNUMBER(HJ12),HJ12,IF(ISNUMBER(FN12),FN12,&quot;&quot;))</f><v>0</v></c><c r="JG12" s="25" t="n"><f aca="false">IF(ISNUMBER(HK12),HK12,IF(ISNUMBER(FO12),FO12,&quot;&quot;))</f><v>0</v></c><c r="JH12" s="25" t="n"><f aca="false">IF(ISNUMBER(HL12),HL12,IF(ISNUMBER(FP12),FP12,&quot;&quot;))</f><v>0</v></c><c r="JI12" s="25" t="n"><f aca="false">IF(ISNUMBER(HM12),HM12,IF(ISNUMBER(FQ12),FQ12,&quot;&quot;))</f><v>0</v></c><c r="JJ12" s="25" t="n"><f aca="false">IF(ISNUMBER(HN12),HN12,IF(ISNUMBER(FR12),FR12,&quot;&quot;))</f><v>0</v></c><c r="JK12" s="25" t="n"><f aca="false">IF(ISNUMBER(HO12),HO12,IF(ISNUMBER(FS12),FS12,&quot;&quot;))</f><v>0</v></c><c r="JL12" s="25" t="n"><f aca="false">IF(ISNUMBER(HP12),HP12,IF(ISNUMBER(FT12),FT12,&quot;&quot;))</f><v>0</v></c><c r="JM12" s="25" t="n"><f aca="false">IF(ISNUMBER(HQ12),HQ12,IF(ISNUMBER(FU12),FU12,&quot;&quot;))</f><v>0</v></c><c r="JN12" s="25" t="n"><f aca="false">IF(ISNUMBER(HR12),HR12,IF(ISNUMBER(FV12),FV12,&quot;&quot;))</f><v>0</v></c><c r="JO12" s="25" t="n"><f aca="false">IF(ISNUMBER(HS12),HS12,IF(ISNUMBER(FW12),FW12,&quot;&quot;))</f><v>0</v></c><c r="JP12" s="25" t="n"><f aca="false">IF(ISNUMBER(HT12),HT12,IF(ISNUMBER(FX12),FX12,&quot;&quot;))</f><v>0</v></c><c r="JQ12" s="29" t="n"><f aca="false">IF(ISNUMBER(HU12),HU12,IF(ISNUMBER(FY12),FY12,&quot;&quot;))</f><v>0</v></c><c r="JR12" s="34" t="n"><f aca="false">IF(ISNUMBER(HV12),HV12,IF(ISNUMBER(FZ12),FZ12,&quot;&quot;))</f><v>0</v></c><c r="JS12" s="34" t="n"><f aca="false">IF(ISNUMBER(HW12),HW12,IF(ISNUMBER(GA12),GA12,&quot;&quot;))</f><v>0</v></c><c r="JT12" s="34" t="n"><f aca="false">IF(ISNUMBER(HX12),HX12,IF(ISNUMBER(GB12),GB12,&quot;&quot;))</f><v>0</v></c><c r="JU12" s="34" t="n"><f aca="false">IF(ISNUMBER(HY12),HY12,IF(ISNUMBER(GC12),GC12,&quot;&quot;))</f><v>0</v></c><c r="JV12" s="34" t="n"><f aca="false">IF(ISNUMBER(HZ12),HZ12,IF(ISNUMBER(GD12),GD12,&quot;&quot;))</f><v>0</v></c><c r="JW12" s="34" t="n"><f aca="false">IF(ISNUMBER(IA12),IA12,IF(ISNUMBER(GE12),GE12,&quot;&quot;))</f><v>0</v></c><c r="JX12" s="34" t="n"><f aca="false">IF(ISNUMBER(IB12),IB12,IF(ISNUMBER(GF12),GF12,&quot;&quot;))</f><v>0</v></c><c r="JY12" s="34" t="n"><f aca="false">IF(ISNUMBER(IC12),IC12,IF(ISNUMBER(GG12),GG12,&quot;&quot;))</f><v>0</v></c><c r="JZ12" s="34" t="n"><f aca="false">IF(ISNUMBER(ID12),ID12,IF(ISNUMBER(GH12),GH12,&quot;&quot;))</f><v>0</v></c><c r="KA12" s="34" t="n"><f aca="false">IF(ISNUMBER(IE12),IE12,IF(ISNUMBER(GI12),GI12,&quot;&quot;))</f><v>0</v></c><c r="KB12" s="34" t="n"><f aca="false">IF(ISNUMBER(IF12),IF12,IF(ISNUMBER(GJ12),GJ12,&quot;&quot;))</f><v>0</v></c><c r="KC12" s="34" t="n"><f aca="false">IF(ISNUMBER(IG12),IG12,IF(ISNUMBER(GK12),GK12,&quot;&quot;))</f><v>0</v></c><c r="KD12" s="34" t="n"><f aca="false">IF(ISNUMBER(IH12),IH12,IF(ISNUMBER(GL12),GL12,&quot;&quot;))</f><v>0</v></c><c r="KE12" s="34" t="n"><f aca="false">IF(ISNUMBER(II12),II12,IF(ISNUMBER(GM12),GM12,&quot;&quot;))</f><v>0</v></c><c r="KF12" s="34" t="n"><f aca="false">IF(ISNUMBER(IJ12),IJ12,IF(ISNUMBER(GN12),GN12,&quot;&quot;))</f><v>0</v></c><c r="KG12" s="133" t="n"><f aca="false">IF(ISNUMBER(IK12),IK12,IF(ISNUMBER(GO12),GO12,&quot;&quot;))</f><v>0</v></c><c r="KH12" s="30" t="n"><f aca="false">IF(AND(ISNUMBER(IL12),ISNUMBER(CX12)),IL12-CX12,&quot;&quot;)</f><v>0</v></c><c r="KI12" s="25" t="n"><f aca="false">IF(AND(ISNUMBER(IM12),ISNUMBER(CY12)),IM12-CY12,&quot;&quot;)</f><v>0</v></c><c r="KJ12" s="25" t="n"><f aca="false">IF(AND(ISNUMBER(IN12),ISNUMBER(CZ12)),IN12-CZ12,&quot;&quot;)</f><v>0</v></c><c r="KK12" s="25" t="n"><f aca="false">IF(AND(ISNUMBER(IO12),ISNUMBER(DA12)),IO12-DA12,&quot;&quot;)</f><v>0</v></c><c r="KL12" s="25" t="n"><f aca="false">IF(AND(ISNUMBER(IP12),ISNUMBER(DB12)),IP12-DB12,&quot;&quot;)</f><v>0</v></c><c r="KM12" s="25" t="n"><f aca="false">IF(AND(ISNUMBER(IQ12),ISNUMBER(DC12)),IQ12-DC12,&quot;&quot;)</f><v>0</v></c><c r="KN12" s="25" t="n"><f aca="false">IF(AND(ISNUMBER(IR12),ISNUMBER(DD12)),IR12-DD12,&quot;&quot;)</f><v>0</v></c><c r="KO12" s="25" t="n"><f aca="false">IF(AND(ISNUMBER(IS12),ISNUMBER(DE12)),IS12-DE12,&quot;&quot;)</f><v>0</v></c><c r="KP12" s="25" t="n"><f aca="false">IF(AND(ISNUMBER(IT12),ISNUMBER(DF12)),IT12-DF12,&quot;&quot;)</f><v>0</v></c><c r="KQ12" s="25" t="n"><f aca="false">IF(AND(ISNUMBER(IU12),ISNUMBER(DG12)),IU12-DG12,&quot;&quot;)</f><v>0</v></c><c r="KR12" s="25" t="n"><f aca="false">IF(AND(ISNUMBER(IV12),ISNUMBER(DH12)),IV12-DH12,&quot;&quot;)</f><v>0</v></c><c r="KS12" s="25" t="n"><f aca="false">IF(AND(ISNUMBER(IW12),ISNUMBER(DI12)),IW12-DI12,&quot;&quot;)</f><v>0</v></c><c r="KT12" s="25" t="n"><f aca="false">IF(AND(ISNUMBER(IX12),ISNUMBER(DJ12)),IX12-DJ12,&quot;&quot;)</f><v>0</v></c><c r="KU12" s="25" t="n"><f aca="false">IF(AND(ISNUMBER(IY12),ISNUMBER(DK12)),IY12-DK12,&quot;&quot;)</f><v>0</v></c><c r="KV12" s="25" t="n"><f aca="false">IF(AND(ISNUMBER(IZ12),ISNUMBER(DL12)),IZ12-DL12,&quot;&quot;)</f><v>0</v></c><c r="KW12" s="25" t="n"><f aca="false">IF(AND(ISNUMBER(JA12),ISNUMBER(DM12)),JA12-DM12,&quot;&quot;)</f><v>0</v></c><c r="KX12" s="25" t="n"><f aca="false">IF(AND(ISNUMBER(JB12),ISNUMBER(DN12)),JB12-DN12,&quot;&quot;)</f><v>0</v></c><c r="KY12" s="25" t="n"><f aca="false">IF(AND(ISNUMBER(JC12),ISNUMBER(DO12)),JC12-DO12,&quot;&quot;)</f><v>0</v></c><c r="KZ12" s="25" t="n"><f aca="false">IF(AND(ISNUMBER(JD12),ISNUMBER(DP12)),JD12-DP12,&quot;&quot;)</f><v>0</v></c><c r="LA12" s="25" t="n"><f aca="false">IF(AND(ISNUMBER(JE12),ISNUMBER(DQ12)),JE12-DQ12,&quot;&quot;)</f><v>0</v></c><c r="LB12" s="25" t="n"><f aca="false">IF(AND(ISNUMBER(JF12),ISNUMBER(DR12)),JF12-DR12,&quot;&quot;)</f><v>0</v></c><c r="LC12" s="25" t="n"><f aca="false">IF(AND(ISNUMBER(JG12),ISNUMBER(DS12)),JG12-DS12,&quot;&quot;)</f><v>0</v></c><c r="LD12" s="25" t="n"><f aca="false">IF(AND(ISNUMBER(JH12),ISNUMBER(DT12)),JH12-DT12,&quot;&quot;)</f><v>0</v></c><c r="LE12" s="25" t="n"><f aca="false">IF(AND(ISNUMBER(JI12),ISNUMBER(DU12)),JI12-DU12,&quot;&quot;)</f><v>0</v></c><c r="LF12" s="25" t="n"><f aca="false">IF(AND(ISNUMBER(JJ12),ISNUMBER(DV12)),JJ12-DV12,&quot;&quot;)</f><v>0</v></c><c r="LG12" s="25" t="n"><f aca="false">IF(AND(ISNUMBER(JK12),ISNUMBER(DW12)),JK12-DW12,&quot;&quot;)</f><v>0</v></c><c r="LH12" s="25" t="n"><f aca="false">IF(AND(ISNUMBER(JL12),ISNUMBER(DX12)),JL12-DX12,&quot;&quot;)</f><v>0</v></c><c r="LI12" s="25" t="n"><f aca="false">IF(AND(ISNUMBER(JM12),ISNUMBER(DY12)),JM12-DY12,&quot;&quot;)</f><v>0</v></c><c r="LJ12" s="25" t="n"><f aca="false">IF(AND(ISNUMBER(JN12),ISNUMBER(DZ12)),JN12-DZ12,&quot;&quot;)</f><v>0</v></c><c r="LK12" s="25" t="n"><f aca="false">IF(AND(ISNUMBER(JO12),ISNUMBER(EA12)),JO12-EA12,&quot;&quot;)</f><v>0</v></c><c r="LL12" s="25" t="n"><f aca="false">IF(AND(ISNUMBER(JP12),ISNUMBER(EB12)),JP12-EB12,&quot;&quot;)</f><v>0</v></c><c r="LM12" s="25" t="n"><f aca="false">IF(AND(ISNUMBER(JQ12),ISNUMBER(EC12)),JQ12-EC12,&quot;&quot;)</f><v>0</v></c><c r="LN12" s="25" t="n"><f aca="false">IF(AND(ISNUMBER(JR12),ISNUMBER(ED12)),JR12-ED12,&quot;&quot;)</f><v>0</v></c><c r="LO12" s="25" t="n"><f aca="false">IF(AND(ISNUMBER(JS12),ISNUMBER(EE12)),JS12-EE12,&quot;&quot;)</f><v>0</v></c><c r="LP12" s="25" t="n"><f aca="false">IF(AND(ISNUMBER(JT12),ISNUMBER(EF12)),JT12-EF12,&quot;&quot;)</f><v>0</v></c><c r="LQ12" s="25" t="n"><f aca="false">IF(AND(ISNUMBER(JU12),ISNUMBER(EG12)),JU12-EG12,&quot;&quot;)</f><v>0</v></c><c r="LR12" s="25" t="n"><f aca="false">IF(AND(ISNUMBER(JV12),ISNUMBER(EH12)),JV12-EH12,&quot;&quot;)</f><v>0</v></c><c r="LS12" s="25" t="n"><f aca="false">IF(AND(ISNUMBER(JW12),ISNUMBER(EI12)),JW12-EI12,&quot;&quot;)</f><v>0</v></c><c r="LT12" s="25" t="n"><f aca="false">IF(AND(ISNUMBER(JX12),ISNUMBER(EJ12)),JX12-EJ12,&quot;&quot;)</f><v>0</v></c><c r="LU12" s="25" t="n"><f aca="false">IF(AND(ISNUMBER(JY12),ISNUMBER(EK12)),JY12-EK12,&quot;&quot;)</f><v>0</v></c><c r="LV12" s="25" t="n"><f aca="false">IF(AND(ISNUMBER(JZ12),ISNUMBER(EL12)),JZ12-EL12,&quot;&quot;)</f><v>0</v></c><c r="LW12" s="25" t="n"><f aca="false">IF(AND(ISNUMBER(KA12),ISNUMBER(EM12)),KA12-EM12,&quot;&quot;)</f><v>0</v></c><c r="LX12" s="25" t="n"><f aca="false">IF(AND(ISNUMBER(KB12),ISNUMBER(EN12)),KB12-EN12,&quot;&quot;)</f><v>0</v></c><c r="LY12" s="25" t="n"><f aca="false">IF(AND(ISNUMBER(KC12),ISNUMBER(EO12)),KC12-EO12,&quot;&quot;)</f><v>0</v></c><c r="LZ12" s="25" t="n"><f aca="false">IF(AND(ISNUMBER(KD12),ISNUMBER(EP12)),KD12-EP12,&quot;&quot;)</f><v>0</v></c><c r="MA12" s="25" t="n"><f aca="false">IF(AND(ISNUMBER(KE12),ISNUMBER(EQ12)),KE12-EQ12,&quot;&quot;)</f><v>0</v></c><c r="MB12" s="25" t="n"><f aca="false">IF(AND(ISNUMBER(KF12),ISNUMBER(ER12)),KF12-ER12,&quot;&quot;)</f><v>0</v></c><c r="MC12" s="25" t="n"><f aca="false">IF(AND(ISNUMBER(KG12),ISNUMBER(ES12)),KG12-ES12,&quot;&quot;)</f><v>0</v></c><c r="MD12" s="25" t="n"><f aca="false">IF(AND(ISNUMBER(HW12),ISNUMBER(GA12)),HW12-GA12,&quot;&quot;)</f><v>0</v></c><c r="ME12" s="25" t="n"><f aca="false">IF(AND(ISNUMBER(HX12),ISNUMBER(GB12)),HX12-GB12,&quot;&quot;)</f><v>0</v></c><c r="MF12" s="25" t="n"><f aca="false">IF(AND(ISNUMBER(IB12),ISNUMBER(GF12)),IB12-GF12,&quot;&quot;)</f><v>0</v></c><c r="MG12" s="25" t="n"><f aca="false">IC12-GG12</f><v>0</v></c></row></sheetData><conditionalFormatting sqref="AS1"><cfRule aboveAverage="0" bottom="0" dxfId="0" equalAverage="0" operator="equal" percent="0" priority="2" rank="0" text="" type="cellIs"><formula>"MISSING"</formula></cfRule></conditionalFormatting><conditionalFormatting sqref="AS2"><cfRule aboveAverage="0" bottom="0" dxfId="1" equalAverage="0" operator="equal" percent="0" priority="3" rank="0" text="" type="cellIs"><formula>"MISSING"</formula></cfRule></conditionalFormatting><conditionalFormatting sqref="BJ2"><cfRule aboveAverage="0" bottom="0" dxfId="2" equalAverage="0" operator="equal" percent="0" priority="4" rank="0" text="" type="cellIs"><formula>"MISSING"</formula></cfRule></conditionalFormatting><conditionalFormatting sqref="AS3"><cfRule aboveAverage="0" bottom="0" dxfId="3" equalAverage="0" operator="equal" percent="0" priority="5" rank="0" text="" type="cellIs"><formula>"MISSING"</formula></cfRule></conditionalFormatting><conditionalFormatting sqref="BJ3"><cfRule aboveAverage="0" bottom="0" dxfId="4" equalAverage="0" operator="equal" percent="0" priority="6" rank="0" text="" type="cellIs"><formula>"MISSING"</formula></cfRule></conditionalFormatting><conditionalFormatting sqref="AS4"><cfRule aboveAverage="0" bottom="0" dxfId="5" equalAverage="0" operator="equal" percent="0" priority="7" rank="0" text="" type="cellIs"><formula>"MISSING"</formula></cfRule></conditionalFormatting><conditionalFormatting sqref="BJ4"><cfRule aboveAverage="0" bottom="0" dxfId="6" equalAverage="0" operator="equal" percent="0" priority="8" rank="0" text="" type="cellIs"><formula>"MISSING"</formula></cfRule></conditionalFormatting><conditionalFormatting sqref="AC5"><cfRule aboveAverage="0" bottom="0" dxfId="7" equalAverage="0" operator="expression" percent="0" priority="9" rank="0" text="" type="expression"><formula>(TODAY()-$A5)>6*30</formula></cfRule></conditionalFormatting><conditionalFormatting sqref="AS5"><cfRule aboveAverage="0" bottom="0" dxfId="8" equalAverage="0" operator="equal" percent="0" priority="10" rank="0" text="" type="cellIs"><formula>"MISSING"</formula></cfRule></conditionalFormatting><conditionalFormatting sqref="BJ5"><cfRule aboveAverage="0" bottom="0" dxfId="9" equalAverage="0" operator="equal" percent="0" priority="11" rank="0" text="" type="cellIs"><formula>"MISSING"</formula></cfRule></conditionalFormatting><conditionalFormatting sqref="AT5"><cfRule aboveAverage="0" bottom="0" dxfId="10" equalAverage="0" operator="expression" percent="0" priority="12" rank="0" text="" type="expression"><formula>(TODAY()-$A5)>9*30</formula></cfRule></conditionalFormatting><conditionalFormatting sqref="BM6"><cfRule aboveAverage="0" bottom="0" dxfId="11" equalAverage="0" operator="equal" percent="0" priority="13" rank="0" text="" type="cellIs"><formula>"MISSING"</formula></cfRule></conditionalFormatting><conditionalFormatting sqref="AT6:AU6"><cfRule aboveAverage="0" bottom="0" dxfId="12" equalAverage="0" operator="equal" percent="0" priority="14" rank="0" text="" type="cellIs"><formula>"MISSING"</formula></cfRule></conditionalFormatting><conditionalFormatting sqref="BL6"><cfRule aboveAverage="0" bottom="0" dxfId="13" equalAverage="0" operator="equal" percent="0" priority="15" rank="0" text="" type="cellIs"><formula>"MISSING"</formula></cfRule></conditionalFormatting><conditionalFormatting sqref="AV6"><cfRule aboveAverage="0" bottom="0" dxfId="14" equalAverage="0" operator="expression" percent="0" priority="16" rank="0" text="" type="expression"><formula>(TODAY()-$A6)>9*30</formula></cfRule></conditionalFormatting><conditionalFormatting sqref="AD6"><cfRule aboveAverage="0" bottom="0" dxfId="15" equalAverage="0" operator="expression" percent="0" priority="17" rank="0" text="" type="expression"><formula>AND((TODAY()-$A6)>6*30,(TODAY()-$A6)<9*30)</formula></cfRule></conditionalFormatting><conditionalFormatting sqref="AV6"><cfRule aboveAverage="0" bottom="0" dxfId="16" equalAverage="0" operator="expression" percent="0" priority="18" rank="0" text="" type="expression"><formula>(TODAY()-AV6)<1</formula></cfRule><cfRule aboveAverage="0" bottom="0" dxfId="17" equalAverage="0" operator="expression" percent="0" priority="19" rank="0" text="" type="expression"><formula>AND((AV6>1),(TODAY()-AV6)>1)</formula></cfRule></conditionalFormatting><conditionalFormatting sqref="I6"><cfRule aboveAverage="0" bottom="0" dxfId="18" equalAverage="0" operator="duplicateValues" percent="0" priority="20" rank="0" text="" type="duplicateValues"><formula>0</formula></cfRule></conditionalFormatting><conditionalFormatting sqref="K6:AB6"><cfRule aboveAverage="0" bottom="0" dxfId="19" equalAverage="0" operator="expression" percent="0" priority="21" rank="0" text="" type="expression"><formula>LEN(TRIM(K6))=0</formula></cfRule></conditionalFormatting><conditionalFormatting sqref="AT7:AU7"><cfRule aboveAverage="0" bottom="0" dxfId="20" equalAverage="0" operator="equal" percent="0" priority="22" rank="0" text="" type="cellIs"><formula>"MISSING"</formula></cfRule></conditionalFormatting><conditionalFormatting sqref="AD7"><cfRule aboveAverage="0" bottom="0" dxfId="21" equalAverage="0" operator="expression" percent="0" priority="23" rank="0" text="" type="expression"><formula>AND((TODAY()-$A7)>6*30,(TODAY()-$A7)<9*30)</formula></cfRule></conditionalFormatting><conditionalFormatting sqref="AV7"><cfRule aboveAverage="0" bottom="0" dxfId="22" equalAverage="0" operator="expression" percent="0" priority="24" rank="0" text="" type="expression"><formula>(TODAY()-AV7)<1</formula></cfRule><cfRule aboveAverage="0" bottom="0" dxfId="23" equalAverage="0" operator="expression" percent="0" priority="25" rank="0" text="" type="expression"><formula>AND((AV7>1),(TODAY()-AV7)>1)</formula></cfRule></conditionalFormatting><conditionalFormatting sqref="I7"><cfRule aboveAverage="0" bottom="0" dxfId="24" equalAverage="0" operator="duplicateValues" percent="0" priority="26" rank="0" text="" type="duplicateValues"><formula>0</formula></cfRule></conditionalFormatting><conditionalFormatting sqref="K7:AB7"><cfRule aboveAverage="0" bottom="0" dxfId="25" equalAverage="0" operator="expression" percent="0" priority="27" rank="0" text="" type="expression"><formula>LEN(TRIM(K7))=0</formula></cfRule></conditionalFormatting><conditionalFormatting sqref="BM7"><cfRule aboveAverage="0" bottom="0" dxfId="26" equalAverage="0" operator="equal" percent="0" priority="28" rank="0" text="" type="cellIs"><formula>"MISSING"</formula></cfRule></conditionalFormatting><printOptions headings="false" gridLines="false" gridLinesSet="true" horizontalCentered="false" verticalCentered="false"/><pageMargins left="0.7" right="0.7" top="0.75" bottom="0.75" header="0.511805555555555" footer="0.511805555555555"/>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<headerFooter differentFirst="false" differentOddEven="false"><oddHeader></oddHeader><oddFooter></oddFooter></headerFooter></worksheet>
</file>

<file path=xl/worksheets/sheet3.xml><?xml version="1.0" encoding="UTF-8" standalone="yes"?>
<worksheet xmlns="http://schemas.openxmlformats.org/spreadsheetml/2006/main" xmlns:r="http://schemas.openxmlformats.org/officeDocument/2006/relationships"><sheetPr filterMode="false"><pageSetUpPr fitToPage="false"/></sheetPr><dimension ref="A1:D131"/><sheetViews>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<selection activeCell="Q27" activeCellId="0" pane="topLeft" sqref="Q27"/></sheetView></sheetViews><sheetFormatPr defaultRowHeight="12.75"></sheetFormatPr><cols><col collapsed="false" hidden="false" max="1" min="1" style="0" width="9.14285714285714"/><col collapsed="false" hidden="false" max="2" min="2" style="0" width="15.5714285714286"/><col collapsed="false" hidden="false" max="4" min="3" style="0" width="9.14285714285714"/><col collapsed="false" hidden="false" max="1025" min="5" style="0" width="8.6734693877551"/></cols><sheetData><row collapsed="false" customFormat="false" customHeight="false" hidden="false" ht="51" outlineLevel="0" r="1"><c r="A1" s="96" t="s"><v>103</v></c><c r="B1" s="140" t="s"><v>163</v></c><c r="C1" s="102" t="s"><v>11</v></c><c r="D1" s="7" t="s"><v>12</v></c></row><row collapsed="false" customFormat="false" customHeight="false" hidden="false" ht="12.75" outlineLevel="0" r="2"><c r="A2" s="25" t="n"><v>1835988</v></c><c r="B2" s="25" t="n"><v>-2.205</v></c><c r="C2" s="25" t="n"><v>656</v></c><c r="D2" s="25" t="n"><v>24.48</v></c></row><row collapsed="false" customFormat="false" customHeight="false" hidden="false" ht="12.75" outlineLevel="0" r="3"><c r="A3" s="25" t="n"><v>1828136</v></c><c r="B3" s="25" t="n"><v>-2.18</v></c><c r="C3" s="25" t="n"><v>684</v></c><c r="D3" s="25" t="n"><v>23.02</v></c></row><row collapsed="false" customFormat="false" customHeight="false" hidden="false" ht="12.75" outlineLevel="0" r="4"><c r="A4" s="25" t="n"><v>1835988</v></c><c r="B4" s="25" t="n"><v>-2.05</v></c><c r="C4" s="25" t="n"><v>681</v></c><c r="D4" s="25" t="n"><v>24.34</v></c></row><row collapsed="false" customFormat="false" customHeight="false" hidden="false" ht="12.75" outlineLevel="0" r="5"><c r="A5" s="25" t="n"><v>1835069</v></c><c r="B5" s="25" t="n"><v>-1.69</v></c><c r="C5" s="25" t="n"><v>566</v></c><c r="D5" s="25" t="n"><v>22.5</v></c></row><row collapsed="false" customFormat="false" customHeight="false" hidden="false" ht="12.75" outlineLevel="0" r="6"><c r="A6" s="25" t="n"><v>1827528</v></c><c r="B6" s="25" t="n"><v>-1.485</v></c><c r="C6" s="25" t="n"><v>516</v></c><c r="D6" s="25" t="n"><v>22.7</v></c></row><row collapsed="false" customFormat="false" customHeight="false" hidden="false" ht="12.75" outlineLevel="0" r="7"><c r="A7" s="25" t="n"><v>1835069</v></c><c r="B7" s="25" t="n"><v>-1.14</v></c><c r="C7" s="25" t="n"><v>582</v></c><c r="D7" s="25" t="n"><v>22.45</v></c></row><row collapsed="false" customFormat="false" customHeight="false" hidden="false" ht="12.75" outlineLevel="0" r="8"><c r="A8" s="25" t="n"><v>1834781</v></c><c r="B8" s="25" t="n"><v>-1.075</v></c><c r="C8" s="25" t="n"><v>613</v></c><c r="D8" s="25" t="n"><v>24.13</v></c></row><row collapsed="false" customFormat="false" customHeight="false" hidden="false" ht="12.75" outlineLevel="0" r="9"><c r="A9" s="25" t="n"><v>1836425</v></c><c r="B9" s="25" t="n"><v>-1.05</v></c></row><row collapsed="false" customFormat="false" customHeight="false" hidden="false" ht="12.75" outlineLevel="0" r="10"><c r="A10" s="61" t="n"><v>1836165</v></c><c r="B10" s="25" t="n"><v>-0.885</v></c><c r="C10" s="117" t="n"><v>517</v></c><c r="D10" s="25" t="n"><v>23.37</v></c></row><row collapsed="false" customFormat="false" customHeight="false" hidden="false" ht="12.75" outlineLevel="0" r="11"><c r="A11" s="25" t="n"><v>1835205</v></c><c r="B11" s="25" t="n"><v>-0.73</v></c><c r="C11" s="25" t="n"><v>600</v></c><c r="D11" s="25" t="n"><v>26.59</v></c></row><row collapsed="false" customFormat="false" customHeight="false" hidden="false" ht="12.75" outlineLevel="0" r="12"><c r="A12" s="25" t="n"><v>1836026</v></c><c r="B12" s="25" t="n"><v>-0.72</v></c><c r="D12" s="25" t="n"><v>22.25</v></c></row><row collapsed="false" customFormat="false" customHeight="false" hidden="false" ht="12.75" outlineLevel="0" r="13"><c r="A13" s="25" t="n"><v>1835691</v></c><c r="B13" s="25" t="n"><v>-0.72</v></c><c r="C13" s="25" t="n"><v>819</v></c><c r="D13" s="25" t="n"><v>21.48</v></c></row><row collapsed="false" customFormat="false" customHeight="false" hidden="false" ht="12.75" outlineLevel="0" r="14"><c r="A14" s="25" t="n"><v>1836425</v></c><c r="B14" s="25" t="n"><v>-0.39</v></c><c r="C14" s="25" t="n"><v>680</v></c></row><row collapsed="false" customFormat="false" customHeight="false" hidden="false" ht="12.75" outlineLevel="0" r="15"><c r="A15" s="25" t="n"><v>1835205</v></c><c r="B15" s="25" t="n"><v>-0.365</v></c><c r="C15" s="25" t="n"><v>599</v></c><c r="D15" s="25" t="n"><v>26.53</v></c></row><row collapsed="false" customFormat="false" customHeight="false" hidden="false" ht="12.75" outlineLevel="0" r="16"><c r="A16" s="25" t="n"><v>1835663</v></c><c r="B16" s="25" t="n"><v>-0.36</v></c><c r="C16" s="25" t="n"><v>697</v></c><c r="D16" s="25" t="n"><v>23.83</v></c></row><row collapsed="false" customFormat="false" customHeight="false" hidden="false" ht="12.75" outlineLevel="0" r="17"><c r="A17" s="61" t="n"><v>1834386</v></c><c r="B17" s="25" t="n"><v>-0.345</v></c><c r="C17" s="25" t="n"><v>569</v></c><c r="D17" s="25" t="n"><v>24.64</v></c></row><row collapsed="false" customFormat="false" customHeight="false" hidden="false" ht="12.75" outlineLevel="0" r="18"><c r="A18" s="25" t="n"><v>1833733</v></c><c r="B18" s="25" t="n"><v>-0.29</v></c></row><row collapsed="false" customFormat="false" customHeight="false" hidden="false" ht="12.75" outlineLevel="0" r="19"><c r="A19" s="25" t="n"><v>1835959</v></c><c r="B19" s="25" t="n"><v>-0.23</v></c><c r="C19" s="25" t="n"><v>646</v></c><c r="D19" s="25" t="n"><v>43.55</v></c></row><row collapsed="false" customFormat="false" customHeight="false" hidden="false" ht="12.75" outlineLevel="0" r="20"><c r="A20" s="25" t="n"><v>1836533</v></c><c r="B20" s="25" t="n"><v>-0.23</v></c><c r="C20" s="25" t="n"><v>631</v></c><c r="D20" s="25" t="n"><v>23.74</v></c></row><row collapsed="false" customFormat="false" customHeight="false" hidden="false" ht="12.75" outlineLevel="0" r="21"><c r="A21" s="25" t="n"><v>1835772</v></c><c r="B21" s="25" t="n"><v>-0.22</v></c><c r="D21" s="25" t="n"><v>25.33</v></c></row><row collapsed="false" customFormat="false" customHeight="false" hidden="false" ht="12.75" outlineLevel="0" r="22"><c r="A22" s="25" t="n"><v>1828136</v></c><c r="B22" s="25" t="n"><v>-0.21</v></c><c r="C22" s="25" t="n"><v>647</v></c><c r="D22" s="25" t="n"><v>22.95</v></c></row><row collapsed="false" customFormat="false" customHeight="false" hidden="false" ht="12.75" outlineLevel="0" r="23"><c r="A23" s="25" t="n"><v>1835804</v></c><c r="B23" s="25" t="n"><v>-0.18</v></c><c r="C23" s="25" t="n"><v>659</v></c><c r="D23" s="25" t="n"><v>22.64</v></c></row><row collapsed="false" customFormat="false" customHeight="false" hidden="false" ht="12.75" outlineLevel="0" r="24"><c r="A24" s="25" t="n"><v>1836300</v></c><c r="B24" s="25" t="n"><v>-0.17</v></c><c r="C24" s="25" t="n"><v>594</v></c><c r="D24" s="25" t="n"><v>24.91</v></c></row><row collapsed="false" customFormat="false" customHeight="false" hidden="false" ht="12.75" outlineLevel="0" r="25"><c r="A25" s="25" t="n"><v>1836315</v></c><c r="B25" s="25" t="n"><v>-0.155</v></c><c r="C25" s="25" t="n"><v>599</v></c><c r="D25" s="25" t="n"><v>24.55</v></c></row><row collapsed="false" customFormat="false" customHeight="false" hidden="false" ht="12.75" outlineLevel="0" r="26"><c r="A26" s="25" t="n"><v>1835272</v></c><c r="B26" s="25" t="n"><v>-0.145</v></c><c r="C26" s="25" t="n"><v>566</v></c><c r="D26" s="25" t="n"><v>23.34</v></c></row><row collapsed="false" customFormat="false" customHeight="false" hidden="false" ht="12.75" outlineLevel="0" r="27"><c r="A27" s="25" t="n"><v>1831350</v></c><c r="B27" s="25" t="n"><v>-0.105</v></c><c r="C27" s="25" t="n"><v>644</v></c><c r="D27" s="25" t="n"><v>23.13</v></c></row><row collapsed="false" customFormat="false" customHeight="false" hidden="false" ht="12.75" outlineLevel="0" r="28"><c r="A28" s="25" t="n"><v>1834124</v></c><c r="B28" s="25" t="n"><v>-0.105</v></c><c r="C28" s="25" t="n"><v>601</v></c></row><row collapsed="false" customFormat="false" customHeight="false" hidden="false" ht="12.75" outlineLevel="0" r="29"><c r="A29" s="25" t="n"><v>1832258</v></c><c r="B29" s="25" t="n"><v>-0.005</v></c><c r="C29" s="25" t="n"><v>593</v></c><c r="D29" s="25" t="n"><v>23.41</v></c></row><row collapsed="false" customFormat="false" customHeight="false" hidden="false" ht="12.75" outlineLevel="0" r="30"><c r="A30" s="25" t="n"><v>1834364</v></c><c r="B30" s="25" t="n"><v>0.02</v></c><c r="C30" s="25" t="n"><v>589</v></c><c r="D30" s="25" t="n"><v>25.59</v></c></row><row collapsed="false" customFormat="false" customHeight="false" hidden="false" ht="12.75" outlineLevel="0" r="31"><c r="A31" s="25" t="n"><v>1805730</v></c><c r="B31" s="25" t="n"><v>0.05</v></c><c r="C31" s="25" t="n"><v>599</v></c><c r="D31" s="25" t="n"><v>25.07</v></c></row><row collapsed="false" customFormat="false" customHeight="false" hidden="false" ht="12.75" outlineLevel="0" r="32"><c r="A32" s="25" t="n"><v>1835815</v></c><c r="B32" s="25" t="n"><v>0.05</v></c><c r="C32" s="25" t="n"><v>610</v></c><c r="D32" s="25" t="n"><v>24.04</v></c></row><row collapsed="false" customFormat="false" customHeight="false" hidden="false" ht="12.75" outlineLevel="0" r="33"><c r="A33" s="25" t="n"><v>1831717</v></c><c r="B33" s="25" t="n"><v>0.08</v></c><c r="C33" s="25" t="n"><v>613</v></c><c r="D33" s="25" t="n"><v>24.03</v></c></row><row collapsed="false" customFormat="false" customHeight="false" hidden="false" ht="12.75" outlineLevel="0" r="34"><c r="A34" s="25" t="n"><v>1836088</v></c><c r="B34" s="25" t="n"><v>0.125</v></c><c r="C34" s="25" t="n"><v>602</v></c><c r="D34" s="25" t="n"><v>22.38</v></c></row><row collapsed="false" customFormat="false" customHeight="false" hidden="false" ht="12.75" outlineLevel="0" r="35"><c r="A35" s="25" t="n"><v>1836549</v></c><c r="B35" s="25" t="n"><v>0.155</v></c><c r="C35" s="25" t="n"><v>619</v></c><c r="D35" s="25" t="n"><v>26.17</v></c></row><row collapsed="false" customFormat="false" customHeight="false" hidden="false" ht="12.75" outlineLevel="0" r="36"><c r="A36" s="25" t="n"><v>1835157</v></c><c r="B36" s="25" t="n"><v>0.2</v></c><c r="C36" s="25" t="n"><v>684</v></c><c r="D36" s="25" t="n"><v>24.86</v></c></row><row collapsed="false" customFormat="false" customHeight="false" hidden="false" ht="12.75" outlineLevel="0" r="37"><c r="A37" s="25" t="n"><v>1836229</v></c><c r="B37" s="25" t="n"><v>0.21</v></c></row><row collapsed="false" customFormat="false" customHeight="false" hidden="false" ht="12.75" outlineLevel="0" r="38"><c r="A38" s="25" t="n"><v>1829809</v></c><c r="B38" s="25" t="n"><v>0.255</v></c><c r="C38" s="25" t="n"><v>564</v></c><c r="D38" s="25" t="n"><v>26.78</v></c></row><row collapsed="false" customFormat="false" customHeight="false" hidden="false" ht="12.75" outlineLevel="0" r="39"><c r="A39" s="25" t="n"><v>1824933</v></c><c r="B39" s="25" t="n"><v>0.335</v></c><c r="C39" s="25" t="n"><v>615</v></c><c r="D39" s="25" t="n"><v>24.04</v></c></row><row collapsed="false" customFormat="false" customHeight="false" hidden="false" ht="12.75" outlineLevel="0" r="40"><c r="A40" s="25" t="n"><v>1835115</v></c><c r="B40" s="25" t="n"><v>0.4</v></c><c r="D40" s="25" t="n"><v>24.64</v></c></row><row collapsed="false" customFormat="false" customHeight="false" hidden="false" ht="12.75" outlineLevel="0" r="41"><c r="A41" s="25" t="n"><v>1828940</v></c><c r="B41" s="25" t="n"><v>0.42</v></c><c r="C41" s="25" t="n"><v>553</v></c><c r="D41" s="25" t="n"><v>23.91</v></c></row><row collapsed="false" customFormat="false" customHeight="false" hidden="false" ht="12.75" outlineLevel="0" r="42"><c r="A42" s="25" t="n"><v>1835985</v></c><c r="B42" s="25" t="n"><v>0.44</v></c><c r="C42" s="25" t="n"><v>624</v></c><c r="D42" s="25" t="n"><v>25.29</v></c></row><row collapsed="false" customFormat="false" customHeight="false" hidden="false" ht="12.75" outlineLevel="0" r="43"><c r="A43" s="25" t="n"><v>1835985</v></c><c r="B43" s="25" t="n"><v>0.46</v></c><c r="C43" s="25" t="n"><v>656</v></c><c r="D43" s="25" t="n"><v>24.97</v></c></row><row collapsed="false" customFormat="false" customHeight="false" hidden="false" ht="12.75" outlineLevel="0" r="44"><c r="A44" s="25" t="n"><v>1836414</v></c><c r="B44" s="25" t="n"><v>0.485</v></c><c r="C44" s="25" t="n"><v>564</v></c><c r="D44" s="25" t="n"><v>22.83</v></c></row><row collapsed="false" customFormat="false" customHeight="false" hidden="false" ht="12.75" outlineLevel="0" r="45"><c r="A45" s="61" t="n"><v>1835596</v></c><c r="B45" s="25" t="n"><v>0.595</v></c><c r="C45" s="117" t="n"><v>606</v></c><c r="D45" s="25" t="n"><v>24.02</v></c></row><row collapsed="false" customFormat="false" customHeight="false" hidden="false" ht="12.75" outlineLevel="0" r="46"><c r="A46" s="25" t="n"><v>1835250</v></c><c r="B46" s="25" t="n"><v>0.655</v></c><c r="C46" s="25" t="n"><v>580</v></c><c r="D46" s="25" t="n"><v>22.51</v></c></row><row collapsed="false" customFormat="false" customHeight="false" hidden="false" ht="12.75" outlineLevel="0" r="47"><c r="A47" s="25" t="n"><v>1834076</v></c><c r="B47" s="25" t="n"><v>0.695</v></c><c r="C47" s="25" t="n"><v>528</v></c><c r="D47" s="25" t="n"><v>23.65</v></c></row><row collapsed="false" customFormat="false" customHeight="false" hidden="false" ht="12.75" outlineLevel="0" r="48"><c r="A48" s="25" t="n"><v>1836378</v></c><c r="B48" s="141" t="n"><v>0.71</v></c><c r="C48" s="25" t="n"><v>589</v></c><c r="D48" s="25" t="n"><v>23.01</v></c></row><row collapsed="false" customFormat="false" customHeight="false" hidden="false" ht="12.75" outlineLevel="0" r="49"><c r="A49" s="25" t="n"><v>1834099</v></c><c r="B49" s="141" t="n"><v>0.73</v></c><c r="C49" s="25" t="n"><v>552</v></c><c r="D49" s="25" t="n"><v>23.62</v></c></row><row collapsed="false" customFormat="false" customHeight="false" hidden="false" ht="12.75" outlineLevel="0" r="50"><c r="A50" s="25" t="n"><v>1834566</v></c><c r="B50" s="141" t="n"><v>0.75</v></c><c r="C50" s="25" t="n"><v>696</v></c><c r="D50" s="25" t="n"><v>23.04</v></c></row><row collapsed="false" customFormat="false" customHeight="false" hidden="false" ht="12.75" outlineLevel="0" r="51"><c r="A51" s="25" t="n"><v>1835684</v></c><c r="B51" s="25" t="n"><v>0.76</v></c><c r="C51" s="25" t="n"><v>522</v></c><c r="D51" s="25" t="n"><v>25.73</v></c></row><row collapsed="false" customFormat="false" customHeight="false" hidden="false" ht="12.75" outlineLevel="0" r="52"><c r="A52" s="25" t="n"><v>1836088</v></c><c r="B52" s="25" t="n"><v>0.76</v></c><c r="C52" s="25" t="n"><v>598</v></c><c r="D52" s="25" t="n"><v>22.56</v></c></row><row collapsed="false" customFormat="false" customHeight="false" hidden="false" ht="12.75" outlineLevel="0" r="53"><c r="A53" s="25" t="n"><v>1834654</v></c><c r="B53" s="141" t="n"><v>0.775</v></c><c r="C53" s="25" t="n"><v>637</v></c><c r="D53" s="25" t="n"><v>26.41</v></c></row><row collapsed="false" customFormat="false" customHeight="false" hidden="false" ht="12.75" outlineLevel="0" r="54"><c r="A54" s="25" t="n"><v>1824311</v></c><c r="B54" s="141" t="n"><v>0.795</v></c><c r="C54" s="25" t="n"><v>605</v></c><c r="D54" s="25" t="n"><v>25.32</v></c></row><row collapsed="false" customFormat="false" customHeight="false" hidden="false" ht="12.75" outlineLevel="0" r="55"><c r="A55" s="25" t="n"><v>1832657</v></c><c r="B55" s="25" t="n"><v>0.81</v></c><c r="C55" s="25" t="n"><v>564</v></c><c r="D55" s="25" t="n"><v>22.56</v></c></row><row collapsed="false" customFormat="false" customHeight="false" hidden="false" ht="12.75" outlineLevel="0" r="56"><c r="A56" s="25" t="n"><v>1835958</v></c><c r="B56" s="141" t="n"><v>0.965</v></c><c r="C56" s="25" t="n"><v>664</v></c><c r="D56" s="25" t="n"><v>23.46</v></c></row><row collapsed="false" customFormat="false" customHeight="false" hidden="false" ht="12.75" outlineLevel="0" r="57"><c r="A57" s="25" t="n"><v>1827255</v></c><c r="B57" s="25" t="n"><v>1.01</v></c><c r="C57" s="25" t="n"><v>664</v></c><c r="D57" s="25" t="n"><v>23.22</v></c></row><row collapsed="false" customFormat="false" customHeight="false" hidden="false" ht="12.75" outlineLevel="0" r="58"><c r="A58" s="25" t="n"><v>1836590</v></c><c r="B58" s="25" t="n"><v>1.05</v></c><c r="C58" s="25" t="n"><v>762</v></c><c r="D58" s="25" t="n"><v>23.97</v></c></row><row collapsed="false" customFormat="false" customHeight="false" hidden="false" ht="12.75" outlineLevel="0" r="59"><c r="A59" s="25" t="n"><v>1829576</v></c><c r="B59" s="141" t="n"><v>1.06</v></c><c r="D59" s="25" t="n"><v>26.19</v></c></row><row collapsed="false" customFormat="false" customHeight="false" hidden="false" ht="12.75" outlineLevel="0" r="60"><c r="A60" s="25" t="n"><v>1836345</v></c><c r="B60" s="25" t="n"><v>1.08</v></c><c r="C60" s="25" t="n"><v>645</v></c><c r="D60" s="25" t="n"><v>25.34</v></c></row><row collapsed="false" customFormat="false" customHeight="false" hidden="false" ht="12.75" outlineLevel="0" r="61"><c r="A61" s="25" t="n"><v>1837142</v></c><c r="B61" s="25" t="n"><v>1.08</v></c><c r="C61" s="25" t="n"><v>543</v></c><c r="D61" s="25" t="n"><v>22.91</v></c></row><row collapsed="false" customFormat="false" customHeight="false" hidden="false" ht="12.75" outlineLevel="0" r="62"><c r="A62" s="25" t="n"><v>1836414</v></c><c r="B62" s="25" t="n"><v>1.165</v></c><c r="C62" s="25" t="n"><v>583</v></c><c r="D62" s="25" t="n"><v>22.9</v></c></row><row collapsed="false" customFormat="false" customHeight="false" hidden="false" ht="12.75" outlineLevel="0" r="63"><c r="A63" s="25" t="n"><v>1836239</v></c><c r="B63" s="25" t="n"><v>1.185</v></c><c r="C63" s="25" t="n"><v>625</v></c><c r="D63" s="25" t="n"><v>22.3</v></c></row><row collapsed="false" customFormat="false" customHeight="false" hidden="false" ht="12.75" outlineLevel="0" r="64"><c r="A64" s="25" t="n"><v>1834781</v></c><c r="B64" s="25" t="n"><v>1.205</v></c><c r="C64" s="25" t="n"><v>646</v></c><c r="D64" s="25" t="n"><v>24.21</v></c></row><row collapsed="false" customFormat="false" customHeight="false" hidden="false" ht="12.75" outlineLevel="0" r="65"><c r="A65" s="25" t="n"><v>1834776</v></c><c r="B65" s="25" t="n"><v>1.28</v></c><c r="C65" s="25" t="n"><v>623</v></c><c r="D65" s="25" t="n"><v>23.48</v></c></row><row collapsed="false" customFormat="false" customHeight="false" hidden="false" ht="12.75" outlineLevel="0" r="66"><c r="A66" s="25" t="n"><v>1835804</v></c><c r="B66" s="25" t="n"><v>1.295</v></c><c r="C66" s="25" t="n"><v>649</v></c><c r="D66" s="25" t="n"><v>22.64</v></c></row><row collapsed="false" customFormat="false" customHeight="false" hidden="false" ht="12.75" outlineLevel="0" r="67"><c r="A67" s="25" t="n"><v>1836453</v></c><c r="B67" s="25" t="n"><v>1.31</v></c><c r="C67" s="25" t="n"><v>592</v></c><c r="D67" s="25" t="n"><v>26.11</v></c></row><row collapsed="false" customFormat="false" customHeight="false" hidden="false" ht="12.75" outlineLevel="0" r="68"><c r="A68" s="61" t="n"><v>1831459</v></c><c r="B68" s="25" t="n"><v>1.35</v></c><c r="C68" s="25" t="n"><v>586</v></c><c r="D68" s="25" t="n"><v>25.84</v></c></row><row collapsed="false" customFormat="false" customHeight="false" hidden="false" ht="12.75" outlineLevel="0" r="69"><c r="A69" s="25" t="n"><v>1833803</v></c><c r="B69" s="25" t="n"><v>1.355</v></c><c r="C69" s="25" t="n"><v>659</v></c><c r="D69" s="25" t="n"><v>22.07</v></c></row><row collapsed="false" customFormat="false" customHeight="false" hidden="false" ht="12.75" outlineLevel="0" r="70"><c r="A70" s="25" t="n"><v>1836234</v></c><c r="B70" s="25" t="n"><v>1.465</v></c><c r="C70" s="25" t="n"><v>696</v></c><c r="D70" s="25" t="n"><v>24.2</v></c></row><row collapsed="false" customFormat="false" customHeight="false" hidden="false" ht="12.75" outlineLevel="0" r="71"><c r="A71" s="25" t="n"><v>1832657</v></c><c r="B71" s="25" t="n"><v>1.465</v></c><c r="C71" s="25" t="n"><v>565</v></c><c r="D71" s="25" t="n"><v>22.53</v></c></row><row collapsed="false" customFormat="false" customHeight="false" hidden="false" ht="12.75" outlineLevel="0" r="72"><c r="A72" s="25" t="n"><v>1832606</v></c><c r="B72" s="25" t="n"><v>1.7</v></c><c r="C72" s="25" t="n"><v>679</v></c><c r="D72" s="25" t="n"><v>25.58</v></c></row><row collapsed="false" customFormat="false" customHeight="false" hidden="false" ht="12.75" outlineLevel="0" r="73"><c r="A73" s="25" t="n"><v>1835204</v></c><c r="B73" s="25" t="n"><v>1.74</v></c><c r="C73" s="25" t="n"><v>650</v></c><c r="D73" s="25" t="n"><v>26.97</v></c></row><row collapsed="false" customFormat="false" customHeight="false" hidden="false" ht="12.75" outlineLevel="0" r="74"><c r="A74" s="25" t="n"><v>1835189</v></c><c r="B74" s="25" t="n"><v>1.925</v></c><c r="C74" s="25" t="n"><v>639</v></c><c r="D74" s="25" t="n"><v>23.38</v></c></row><row collapsed="false" customFormat="false" customHeight="false" hidden="false" ht="12.75" outlineLevel="0" r="75"><c r="A75" s="25" t="n"><v>1834859</v></c><c r="B75" s="25" t="n"><v>1.945</v></c><c r="C75" s="25" t="n"><v>771</v></c><c r="D75" s="25" t="n"><v>20.24</v></c></row><row collapsed="false" customFormat="false" customHeight="false" hidden="false" ht="12.75" outlineLevel="0" r="76"><c r="A76" s="25" t="n"><v>1835204</v></c><c r="B76" s="25" t="n"><v>2.005</v></c><c r="C76" s="25" t="n"><v>624</v></c><c r="D76" s="25" t="n"><v>27.66</v></c></row><row collapsed="false" customFormat="false" customHeight="false" hidden="false" ht="12.75" outlineLevel="0" r="77"><c r="A77" s="25" t="n"><v>1823726</v></c><c r="B77" s="25"/><c r="C77" s="25" t="n"><v>630</v></c></row><row collapsed="false" customFormat="false" customHeight="false" hidden="false" ht="12.75" outlineLevel="0" r="78"><c r="A78" s="25" t="n"><v>1830080</v></c><c r="B78" s="25"/><c r="C78" s="25" t="n"><v>617</v></c></row><row collapsed="false" customFormat="false" customHeight="false" hidden="false" ht="12.75" outlineLevel="0" r="79"><c r="A79" s="25" t="n"><v>1833735</v></c><c r="B79" s="25"/><c r="C79" s="25" t="n"><v>586</v></c></row><row collapsed="false" customFormat="false" customHeight="false" hidden="false" ht="12.75" outlineLevel="0" r="80"><c r="A80" s="25" t="n"><v>1834930</v></c><c r="B80" s="25"/><c r="C80" s="25" t="n"><v>603</v></c></row><row collapsed="false" customFormat="false" customHeight="false" hidden="false" ht="12.75" outlineLevel="0" r="81"><c r="A81" s="25" t="n"><v>1834953</v></c><c r="B81" s="25"/><c r="C81" s="25" t="n"><v>587</v></c></row><row collapsed="false" customFormat="false" customHeight="false" hidden="false" ht="12.75" outlineLevel="0" r="82"><c r="A82" s="25" t="n"><v>1835010</v></c><c r="B82" s="25"/><c r="C82" s="25" t="n"><v>615</v></c><c r="D82" s="25" t="n"><v>23.6</v></c></row><row collapsed="false" customFormat="false" customHeight="false" hidden="false" ht="12.75" outlineLevel="0" r="83"><c r="A83" s="130" t="n"><v>1835182</v></c><c r="B83" s="25"/><c r="C83" s="25" t="n"><v>594</v></c></row><row collapsed="false" customFormat="false" customHeight="false" hidden="false" ht="12.75" outlineLevel="0" r="84"><c r="A84" s="25" t="n"><v>1835423</v></c><c r="B84" s="25"/><c r="C84" s="25" t="n"><v>617</v></c></row><row collapsed="false" customFormat="false" customHeight="false" hidden="false" ht="12.75" outlineLevel="0" r="85"><c r="A85" s="25" t="n"><v>1835472</v></c><c r="B85" s="25"/><c r="C85" s="25" t="n"><v>741</v></c></row><row collapsed="false" customFormat="false" customHeight="false" hidden="false" ht="12.75" outlineLevel="0" r="86"><c r="A86" s="130" t="n"><v>1835573</v></c><c r="B86" s="25"/><c r="C86" s="25" t="n"><v>506</v></c></row><row collapsed="false" customFormat="false" customHeight="false" hidden="false" ht="12.75" outlineLevel="0" r="87"><c r="A87" s="25" t="n"><v>1835596</v></c><c r="B87" s="25"/><c r="C87" s="25" t="n"><v>600</v></c></row><row collapsed="false" customFormat="false" customHeight="false" hidden="false" ht="12.75" outlineLevel="0" r="88"><c r="A88" s="130" t="n"><v>1835693</v></c><c r="B88" s="25"/><c r="C88" s="25" t="n"><v>530</v></c></row><row collapsed="false" customFormat="false" customHeight="false" hidden="false" ht="12.75" outlineLevel="0" r="89"><c r="A89" s="25" t="n"><v>1835813</v></c><c r="B89" s="25"/><c r="C89" s="25" t="n"><v>590</v></c></row><row collapsed="false" customFormat="false" customHeight="false" hidden="false" ht="12.75" outlineLevel="0" r="90"><c r="A90" s="25" t="n"><v>1835949</v></c><c r="B90" s="25"/></row><row collapsed="false" customFormat="false" customHeight="false" hidden="false" ht="12.75" outlineLevel="0" r="91"><c r="A91" s="25" t="n"><v>1836293</v></c><c r="B91" s="25"/><c r="C91" s="25" t="n"><v>810</v></c></row><row collapsed="false" customFormat="false" customHeight="false" hidden="false" ht="12.75" outlineLevel="0" r="92"><c r="A92" s="25" t="n"><v>1836310</v></c><c r="B92" s="25"/><c r="C92" s="25" t="n"><v>681</v></c></row><row collapsed="false" customFormat="false" customHeight="false" hidden="false" ht="12.75" outlineLevel="0" r="93"><c r="A93" s="25" t="n"><v>1836345</v></c><c r="B93" s="25"/><c r="C93" s="25" t="n"><v>657</v></c></row><row collapsed="false" customFormat="false" customHeight="false" hidden="false" ht="12.75" outlineLevel="0" r="94"><c r="A94" s="25" t="n"><v>1836353</v></c><c r="B94" s="25"/><c r="C94" s="25" t="n"><v>595</v></c></row><row collapsed="false" customFormat="false" customHeight="false" hidden="false" ht="12.75" outlineLevel="0" r="95"><c r="A95" s="25" t="n"><v>1836477</v></c><c r="B95" s="25"/></row><row collapsed="false" customFormat="false" customHeight="false" hidden="false" ht="12.75" outlineLevel="0" r="96"><c r="A96" s="25" t="n"><v>1836535</v></c><c r="B96" s="25"/><c r="C96" s="25" t="n"><v>663</v></c><c r="D96" s="25" t="n"><v>24.65</v></c></row><row collapsed="false" customFormat="false" customHeight="false" hidden="false" ht="12.75" outlineLevel="0" r="97"><c r="A97" s="25" t="n"><v>1836540</v></c><c r="B97" s="25"/><c r="C97" s="25" t="n"><v>554</v></c></row><row collapsed="false" customFormat="false" customHeight="false" hidden="false" ht="12.75" outlineLevel="0" r="98"><c r="A98" s="25" t="n"><v>1836623</v></c><c r="B98" s="25"/><c r="C98" s="25" t="n"><v>607</v></c></row><row collapsed="false" customFormat="false" customHeight="false" hidden="false" ht="12.75" outlineLevel="0" r="99"><c r="A99" s="130" t="n"><v>1836709</v></c><c r="B99" s="25"/><c r="C99" s="25" t="n"><v>651</v></c></row><row collapsed="false" customFormat="false" customHeight="false" hidden="false" ht="12.75" outlineLevel="0" r="100"><c r="A100" s="25" t="n"><v>1836712</v></c><c r="B100" s="25"/><c r="C100" s="25" t="n"><v>606</v></c></row><row collapsed="false" customFormat="false" customHeight="false" hidden="false" ht="12.75" outlineLevel="0" r="101"><c r="A101" s="25" t="n"><v>1836787</v></c><c r="B101" s="25"/><c r="C101" s="25" t="n"><v>731</v></c></row><row collapsed="false" customFormat="false" customHeight="false" hidden="false" ht="12.75" outlineLevel="0" r="102"><c r="A102" s="130" t="n"><v>1836794</v></c><c r="B102" s="25"/><c r="C102" s="25" t="n"><v>604</v></c></row><row collapsed="false" customFormat="false" customHeight="false" hidden="false" ht="12.75" outlineLevel="0" r="103"><c r="A103" s="25" t="n"><v>1836935</v></c><c r="B103" s="25"/></row><row collapsed="false" customFormat="false" customHeight="false" hidden="false" ht="12.75" outlineLevel="0" r="104"><c r="A104" s="130" t="n"><v>1836982</v></c><c r="B104" s="25"/><c r="C104" s="25" t="n"><v>648</v></c></row><row collapsed="false" customFormat="false" customHeight="false" hidden="false" ht="12.75" outlineLevel="0" r="105"><c r="A105" s="25" t="n"><v>1823117</v></c><c r="B105" s="25"/><c r="C105" s="25" t="n"><v>550</v></c></row><row collapsed="false" customFormat="false" customHeight="false" hidden="false" ht="12.75" outlineLevel="0" r="106"><c r="A106" s="25" t="n"><v>1824933</v></c><c r="B106" s="25"/><c r="C106" s="25" t="n"><v>618</v></c></row><row collapsed="false" customFormat="false" customHeight="false" hidden="false" ht="12.75" outlineLevel="0" r="107"><c r="A107" s="25" t="n"><v>1827255</v></c><c r="B107" s="25"/><c r="C107" s="25" t="n"><v>661</v></c></row><row collapsed="false" customFormat="false" customHeight="false" hidden="false" ht="12.75" outlineLevel="0" r="108"><c r="A108" s="25" t="n"><v>1834065</v></c><c r="B108" s="25"/></row><row collapsed="false" customFormat="false" customHeight="false" hidden="false" ht="12.75" outlineLevel="0" r="109"><c r="A109" s="25" t="n"><v>1835332</v></c><c r="B109" s="25"/><c r="C109" s="25" t="n"><v>854</v></c></row><row collapsed="false" customFormat="false" customHeight="false" hidden="false" ht="12.75" outlineLevel="0" r="110"><c r="A110" s="25" t="n"><v>1835477</v></c><c r="B110" s="25"/><c r="C110" s="25" t="n"><v>569</v></c></row><row collapsed="false" customFormat="false" customHeight="false" hidden="false" ht="12.75" outlineLevel="0" r="111"><c r="A111" s="25" t="n"><v>1835496</v></c><c r="B111" s="25"/><c r="C111" s="25" t="n"><v>557</v></c></row><row collapsed="false" customFormat="false" customHeight="false" hidden="false" ht="12.75" outlineLevel="0" r="112"><c r="A112" s="25" t="n"><v>1835552</v></c><c r="B112" s="25"/><c r="C112" s="25" t="n"><v>564</v></c></row><row collapsed="false" customFormat="false" customHeight="false" hidden="false" ht="12.75" outlineLevel="0" r="113"><c r="A113" s="25" t="n"><v>1835684</v></c><c r="B113" s="25"/><c r="C113" s="25" t="n"><v>516</v></c></row><row collapsed="false" customFormat="false" customHeight="false" hidden="false" ht="12.75" outlineLevel="0" r="114"><c r="A114" s="25" t="n"><v>1835693</v></c><c r="B114" s="25"/><c r="C114" s="25" t="n"><v>535</v></c><c r="D114" s="25" t="n"><v>23.15</v></c></row><row collapsed="false" customFormat="false" customHeight="false" hidden="false" ht="12.75" outlineLevel="0" r="115"><c r="A115" s="25" t="n"><v>1835717</v></c><c r="B115" s="25"/><c r="C115" s="25" t="n"><v>600</v></c></row><row collapsed="false" customFormat="false" customHeight="false" hidden="false" ht="12.75" outlineLevel="0" r="116"><c r="A116" s="25" t="n"><v>1835813</v></c><c r="B116" s="25"/><c r="C116" s="25" t="n"><v>599</v></c></row><row collapsed="false" customFormat="false" customHeight="false" hidden="false" ht="12.75" outlineLevel="0" r="117"><c r="A117" s="25" t="n"><v>1835821</v></c><c r="B117" s="25"/><c r="C117" s="25" t="n"><v>679</v></c></row><row collapsed="false" customFormat="false" customHeight="false" hidden="false" ht="12.75" outlineLevel="0" r="118"><c r="A118" s="25" t="n"><v>1835845</v></c><c r="B118" s="25"/><c r="C118" s="25" t="n"><v>598</v></c></row><row collapsed="false" customFormat="false" customHeight="false" hidden="false" ht="12.75" outlineLevel="0" r="119"><c r="A119" s="25" t="n"><v>1835859</v></c><c r="B119" s="25"/><c r="C119" s="25" t="n"><v>612</v></c></row><row collapsed="false" customFormat="false" customHeight="false" hidden="false" ht="12.75" outlineLevel="0" r="120"><c r="A120" s="25" t="n"><v>1835885</v></c><c r="B120" s="25"/><c r="C120" s="25" t="n"><v>636</v></c></row><row collapsed="false" customFormat="false" customHeight="false" hidden="false" ht="12.75" outlineLevel="0" r="121"><c r="A121" s="25" t="n"><v>1836019</v></c><c r="B121" s="25"/><c r="C121" s="25" t="n"><v>568</v></c></row><row collapsed="false" customFormat="false" customHeight="false" hidden="false" ht="12.75" outlineLevel="0" r="122"><c r="A122" s="25" t="n"><v>1836066</v></c><c r="B122" s="25"/></row><row collapsed="false" customFormat="false" customHeight="false" hidden="false" ht="12.75" outlineLevel="0" r="123"><c r="A123" s="25" t="n"><v>1836270</v></c><c r="B123" s="25"/><c r="C123" s="25" t="n"><v>616</v></c></row><row collapsed="false" customFormat="false" customHeight="false" hidden="false" ht="12.75" outlineLevel="0" r="124"><c r="A124" s="25" t="n"><v>1836293</v></c><c r="B124" s="25"/><c r="C124" s="25" t="n"><v>504</v></c></row><row collapsed="false" customFormat="false" customHeight="false" hidden="false" ht="12.75" outlineLevel="0" r="125"><c r="A125" s="25" t="n"><v>1836353</v></c><c r="B125" s="25"/><c r="C125" s="25" t="n"><v>573</v></c></row><row collapsed="false" customFormat="false" customHeight="false" hidden="false" ht="12.75" outlineLevel="0" r="126"><c r="A126" s="25" t="n"><v>1836436</v></c><c r="B126" s="25"/><c r="C126" s="25" t="n"><v>656</v></c></row><row collapsed="false" customFormat="false" customHeight="false" hidden="false" ht="12.75" outlineLevel="0" r="127"><c r="A127" s="25" t="n"><v>1836477</v></c><c r="B127" s="25"/><c r="C127" s="25" t="n"><v>583</v></c></row><row collapsed="false" customFormat="false" customHeight="false" hidden="false" ht="12.75" outlineLevel="0" r="128"><c r="A128" s="130" t="n"><v>1836592</v></c><c r="B128" s="25"/><c r="C128" s="25" t="n"><v>629</v></c></row><row collapsed="false" customFormat="false" customHeight="false" hidden="false" ht="12.75" outlineLevel="0" r="129"><c r="A129" s="130" t="n"><v>1836853</v></c><c r="B129" s="25"/><c r="C129" s="25" t="n"><v>535</v></c></row><row collapsed="false" customFormat="false" customHeight="false" hidden="false" ht="12.75" outlineLevel="0" r="130"><c r="A130" s="130" t="n"><v>1836983</v></c><c r="B130" s="25"/><c r="C130" s="25" t="n"><v>582</v></c></row><row collapsed="false" customFormat="false" customHeight="false" hidden="false" ht="12.75" outlineLevel="0" r="131"><c r="A131" s="25" t="n"><v>1822626</v></c><c r="C131" s="25" t="n"><v>614</v></c></row></sheetData><conditionalFormatting sqref="B2:B17,B19:B122"><cfRule aboveAverage="0" bottom="0" dxfId="0" equalAverage="0" operator="expression" percent="0" priority="2" rank="0" text="" type="expression"><formula>(TODAY()-$A2)>9*30</formula></cfRule></conditionalFormatting><conditionalFormatting sqref="B:B"><cfRule aboveAverage="0" bottom="0" dxfId="1" equalAverage="0" operator="expression" percent="0" priority="3" rank="0" text="" type="expression"><formula>(TODAY()-B1)<1</formula></cfRule><cfRule aboveAverage="0" bottom="0" dxfId="2" equalAverage="0" operator="expression" percent="0" priority="4" rank="0" text="" type="expression"><formula>AND((B1>1),(TODAY()-B1)>1)</formula></cfRule></conditionalFormatting><conditionalFormatting sqref="A:A"><cfRule aboveAverage="0" bottom="0" dxfId="3" equalAverage="0" operator="duplicateValues" percent="0" priority="5" rank="0" text="" type="duplicateValues"><formula>0</formula></cfRule></conditionalFormatting><printOptions headings="false" gridLines="false" gridLinesSet="true" horizontalCentered="false" verticalCentered="false"/><pageMargins left="0.7" right="0.7" top="0.75" bottom="0.75" header="0.511805555555555" footer="0.511805555555555"/>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<headerFooter differentFirst="false" differentOddEven="false"><oddHeader></oddHeader><oddFooter></oddFooter></headerFooter><drawing r:id="rId1"/>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2" activeCellId="0" pane="topLeft" sqref="B12"/>
    </sheetView>
  </sheetViews>
  <sheetFormatPr defaultRowHeight="12.75"/>
  <cols>
    <col collapsed="false" hidden="false" max="1" min="1" style="0" width="38.7040816326531"/>
    <col collapsed="false" hidden="false" max="1025" min="2" style="0" width="8.6734693877551"/>
  </cols>
  <sheetData>
    <row collapsed="false" customFormat="false" customHeight="false" hidden="false" ht="12.75" outlineLevel="0" r="1">
      <c r="A1" s="142" t="s">
        <v>164</v>
      </c>
    </row>
    <row collapsed="false" customFormat="false" customHeight="false" hidden="false" ht="12.75" outlineLevel="0" r="2">
      <c r="A2" s="142" t="s">
        <v>165</v>
      </c>
    </row>
    <row collapsed="false" customFormat="false" customHeight="false" hidden="false" ht="12.75" outlineLevel="0" r="3">
      <c r="A3" s="142" t="s">
        <v>166</v>
      </c>
    </row>
    <row collapsed="false" customFormat="false" customHeight="false" hidden="false" ht="12.75" outlineLevel="0" r="4">
      <c r="A4" s="142" t="s">
        <v>167</v>
      </c>
    </row>
    <row collapsed="false" customFormat="false" customHeight="false" hidden="false" ht="12.75" outlineLevel="0" r="6">
      <c r="A6" s="142" t="s">
        <v>168</v>
      </c>
    </row>
    <row collapsed="false" customFormat="false" customHeight="false" hidden="false" ht="12.75" outlineLevel="0" r="8">
      <c r="A8" s="142" t="s">
        <v>169</v>
      </c>
      <c r="B8" s="142" t="s">
        <v>170</v>
      </c>
    </row>
    <row collapsed="false" customFormat="false" customHeight="false" hidden="false" ht="12.75" outlineLevel="0" r="9">
      <c r="A9" s="142" t="s">
        <v>171</v>
      </c>
      <c r="B9" s="142" t="s">
        <v>172</v>
      </c>
    </row>
    <row collapsed="false" customFormat="false" customHeight="false" hidden="false" ht="12.75" outlineLevel="0" r="10">
      <c r="A10" s="142" t="s">
        <v>173</v>
      </c>
      <c r="B10" s="142" t="s">
        <v>174</v>
      </c>
    </row>
    <row collapsed="false" customFormat="false" customHeight="false" hidden="false" ht="12.75" outlineLevel="0" r="12">
      <c r="A12" s="142" t="s">
        <v>175</v>
      </c>
      <c r="B12" s="142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8.6734693877551"/>
    <col collapsed="false" hidden="false" max="2" min="2" style="0" width="14.5714285714286"/>
    <col collapsed="false" hidden="false" max="5" min="3" style="0" width="8.6734693877551"/>
    <col collapsed="false" hidden="false" max="6" min="6" style="0" width="16.8571428571429"/>
    <col collapsed="false" hidden="false" max="1025" min="7" style="0" width="8.6734693877551"/>
  </cols>
  <sheetData>
    <row collapsed="false" customFormat="false" customHeight="false" hidden="false" ht="39" outlineLevel="0" r="1">
      <c r="A1" s="143" t="s">
        <v>103</v>
      </c>
      <c r="B1" s="144" t="s">
        <v>106</v>
      </c>
      <c r="C1" s="144" t="s">
        <v>98</v>
      </c>
      <c r="D1" s="144" t="s">
        <v>177</v>
      </c>
      <c r="E1" s="143" t="s">
        <v>103</v>
      </c>
      <c r="F1" s="144" t="s">
        <v>178</v>
      </c>
      <c r="G1" s="144" t="s">
        <v>98</v>
      </c>
      <c r="H1" s="144" t="s">
        <v>177</v>
      </c>
    </row>
    <row collapsed="false" customFormat="false" customHeight="false" hidden="false" ht="13.5" outlineLevel="0" r="2">
      <c r="A2" s="145" t="n">
        <v>1805730</v>
      </c>
      <c r="B2" s="146" t="n">
        <v>41526</v>
      </c>
      <c r="C2" s="147" t="s">
        <v>129</v>
      </c>
      <c r="D2" s="148"/>
      <c r="E2" s="149" t="n">
        <v>1805730</v>
      </c>
      <c r="F2" s="150" t="n">
        <v>41722</v>
      </c>
      <c r="G2" s="144" t="s">
        <v>129</v>
      </c>
      <c r="H2" s="151"/>
    </row>
    <row collapsed="false" customFormat="false" customHeight="false" hidden="false" ht="13.5" outlineLevel="0" r="3">
      <c r="A3" s="145" t="n">
        <v>1822626</v>
      </c>
      <c r="B3" s="146" t="n">
        <v>41631</v>
      </c>
      <c r="C3" s="147" t="s">
        <v>129</v>
      </c>
      <c r="D3" s="147" t="n">
        <v>25</v>
      </c>
    </row>
    <row collapsed="false" customFormat="false" customHeight="false" hidden="false" ht="13.5" outlineLevel="0" r="4">
      <c r="A4" s="145" t="n">
        <v>1824311</v>
      </c>
      <c r="B4" s="146" t="n">
        <v>41334</v>
      </c>
      <c r="C4" s="147" t="s">
        <v>129</v>
      </c>
      <c r="D4" s="147" t="n">
        <v>40</v>
      </c>
      <c r="E4" s="145" t="n">
        <v>1824311</v>
      </c>
      <c r="F4" s="146" t="n">
        <v>41561</v>
      </c>
      <c r="G4" s="147" t="s">
        <v>129</v>
      </c>
      <c r="H4" s="147" t="n">
        <v>25</v>
      </c>
    </row>
    <row collapsed="false" customFormat="false" customHeight="false" hidden="false" ht="13.5" outlineLevel="0" r="5">
      <c r="A5" s="145" t="n">
        <v>1824933</v>
      </c>
      <c r="B5" s="146" t="n">
        <v>41360</v>
      </c>
      <c r="C5" s="147" t="s">
        <v>135</v>
      </c>
      <c r="D5" s="147" t="n">
        <v>30</v>
      </c>
      <c r="E5" s="145" t="n">
        <v>1824933</v>
      </c>
      <c r="F5" s="146" t="n">
        <v>41549</v>
      </c>
      <c r="G5" s="147" t="s">
        <v>135</v>
      </c>
      <c r="H5" s="147" t="s">
        <v>179</v>
      </c>
    </row>
    <row collapsed="false" customFormat="false" customHeight="false" hidden="false" ht="13.5" outlineLevel="0" r="6">
      <c r="A6" s="145" t="n">
        <v>1827255</v>
      </c>
      <c r="B6" s="146" t="n">
        <v>41318</v>
      </c>
      <c r="C6" s="147" t="s">
        <v>129</v>
      </c>
      <c r="D6" s="147" t="n">
        <v>40</v>
      </c>
      <c r="E6" s="145" t="n">
        <v>1824933</v>
      </c>
      <c r="F6" s="146" t="n">
        <v>41549</v>
      </c>
      <c r="G6" s="147" t="s">
        <v>129</v>
      </c>
      <c r="H6" s="147" t="s">
        <v>180</v>
      </c>
    </row>
    <row collapsed="false" customFormat="false" customHeight="false" hidden="false" ht="13.5" outlineLevel="0" r="7">
      <c r="A7" s="145" t="n">
        <v>1827255</v>
      </c>
      <c r="B7" s="146" t="n">
        <v>41381</v>
      </c>
      <c r="C7" s="147" t="s">
        <v>135</v>
      </c>
      <c r="D7" s="147" t="n">
        <v>25</v>
      </c>
      <c r="E7" s="145" t="n">
        <v>1827255</v>
      </c>
      <c r="F7" s="146" t="n">
        <v>41562</v>
      </c>
      <c r="G7" s="147" t="s">
        <v>135</v>
      </c>
      <c r="H7" s="148"/>
    </row>
    <row collapsed="false" customFormat="false" customHeight="false" hidden="false" ht="13.5" outlineLevel="0" r="8">
      <c r="A8" s="145" t="n">
        <v>1827528</v>
      </c>
      <c r="B8" s="146" t="n">
        <v>41409</v>
      </c>
      <c r="C8" s="147" t="s">
        <v>135</v>
      </c>
      <c r="D8" s="147" t="n">
        <v>200</v>
      </c>
      <c r="E8" s="145" t="n">
        <v>1827255</v>
      </c>
      <c r="F8" s="146" t="n">
        <v>41562</v>
      </c>
      <c r="G8" s="147" t="s">
        <v>129</v>
      </c>
      <c r="H8" s="148"/>
    </row>
    <row collapsed="false" customFormat="false" customHeight="false" hidden="false" ht="13.5" outlineLevel="0" r="9">
      <c r="A9" s="145" t="n">
        <v>1828136</v>
      </c>
      <c r="B9" s="146" t="n">
        <v>41365</v>
      </c>
      <c r="C9" s="147" t="s">
        <v>129</v>
      </c>
      <c r="D9" s="147" t="n">
        <v>40</v>
      </c>
      <c r="E9" s="145" t="n">
        <v>1827528</v>
      </c>
      <c r="F9" s="146" t="n">
        <v>41563</v>
      </c>
      <c r="G9" s="147" t="s">
        <v>135</v>
      </c>
      <c r="H9" s="147" t="n">
        <v>100</v>
      </c>
    </row>
    <row collapsed="false" customFormat="false" customHeight="false" hidden="false" ht="13.5" outlineLevel="0" r="10">
      <c r="A10" s="145" t="n">
        <v>1828136</v>
      </c>
      <c r="B10" s="146" t="n">
        <v>41562</v>
      </c>
      <c r="C10" s="147" t="s">
        <v>135</v>
      </c>
      <c r="D10" s="148"/>
      <c r="E10" s="145" t="n">
        <v>1828136</v>
      </c>
      <c r="F10" s="146" t="n">
        <v>41562</v>
      </c>
      <c r="G10" s="147" t="s">
        <v>129</v>
      </c>
      <c r="H10" s="148"/>
    </row>
    <row collapsed="false" customFormat="false" customHeight="false" hidden="false" ht="13.5" outlineLevel="0" r="11">
      <c r="A11" s="145" t="n">
        <v>1828940</v>
      </c>
      <c r="B11" s="146" t="n">
        <v>41561</v>
      </c>
      <c r="C11" s="147" t="s">
        <v>129</v>
      </c>
      <c r="D11" s="147" t="n">
        <v>30</v>
      </c>
      <c r="E11" s="145" t="n">
        <v>1828136</v>
      </c>
      <c r="F11" s="146" t="n">
        <v>41758</v>
      </c>
      <c r="G11" s="147" t="s">
        <v>135</v>
      </c>
      <c r="H11" s="148"/>
    </row>
    <row collapsed="false" customFormat="false" customHeight="false" hidden="false" ht="13.5" outlineLevel="0" r="12">
      <c r="A12" s="145" t="n">
        <v>1829576</v>
      </c>
      <c r="B12" s="146" t="n">
        <v>41380</v>
      </c>
      <c r="C12" s="147" t="s">
        <v>135</v>
      </c>
      <c r="D12" s="147" t="n">
        <v>30</v>
      </c>
      <c r="E12" s="145" t="n">
        <v>1828940</v>
      </c>
      <c r="F12" s="146" t="n">
        <v>41743</v>
      </c>
      <c r="G12" s="147" t="s">
        <v>129</v>
      </c>
      <c r="H12" s="148"/>
    </row>
    <row collapsed="false" customFormat="false" customHeight="false" hidden="false" ht="13.5" outlineLevel="0" r="13">
      <c r="A13" s="145" t="n">
        <v>1829809</v>
      </c>
      <c r="B13" s="146" t="n">
        <v>41374</v>
      </c>
      <c r="C13" s="147" t="s">
        <v>129</v>
      </c>
      <c r="D13" s="148"/>
      <c r="E13" s="145" t="n">
        <v>1829576</v>
      </c>
      <c r="F13" s="146" t="n">
        <v>41562</v>
      </c>
      <c r="G13" s="147" t="s">
        <v>135</v>
      </c>
      <c r="H13" s="147" t="n">
        <v>20</v>
      </c>
    </row>
    <row collapsed="false" customFormat="false" customHeight="false" hidden="false" ht="13.5" outlineLevel="0" r="14">
      <c r="A14" s="145" t="n">
        <v>1831350</v>
      </c>
      <c r="B14" s="146" t="n">
        <v>41324</v>
      </c>
      <c r="C14" s="147" t="s">
        <v>135</v>
      </c>
      <c r="D14" s="147" t="n">
        <v>25</v>
      </c>
      <c r="E14" s="145" t="n">
        <v>1829809</v>
      </c>
      <c r="F14" s="146" t="n">
        <v>41561</v>
      </c>
      <c r="G14" s="147" t="s">
        <v>129</v>
      </c>
      <c r="H14" s="148"/>
    </row>
    <row collapsed="false" customFormat="false" customHeight="false" hidden="false" ht="13.5" outlineLevel="0" r="15">
      <c r="A15" s="145" t="n">
        <v>1831459</v>
      </c>
      <c r="B15" s="146" t="n">
        <v>41366</v>
      </c>
      <c r="C15" s="147" t="s">
        <v>135</v>
      </c>
      <c r="D15" s="148"/>
      <c r="E15" s="145" t="n">
        <v>1831350</v>
      </c>
      <c r="F15" s="146" t="n">
        <v>41542</v>
      </c>
      <c r="G15" s="147" t="s">
        <v>135</v>
      </c>
      <c r="H15" s="147" t="s">
        <v>181</v>
      </c>
    </row>
    <row collapsed="false" customFormat="false" customHeight="false" hidden="false" ht="13.5" outlineLevel="0" r="16">
      <c r="A16" s="145" t="n">
        <v>1831717</v>
      </c>
      <c r="B16" s="146" t="n">
        <v>41373</v>
      </c>
      <c r="C16" s="147" t="s">
        <v>135</v>
      </c>
      <c r="D16" s="148"/>
      <c r="E16" s="145" t="n">
        <v>1831459</v>
      </c>
      <c r="F16" s="146" t="n">
        <v>41551</v>
      </c>
      <c r="G16" s="147" t="s">
        <v>135</v>
      </c>
      <c r="H16" s="147" t="s">
        <v>182</v>
      </c>
    </row>
    <row collapsed="false" customFormat="false" customHeight="false" hidden="false" ht="13.5" outlineLevel="0" r="17">
      <c r="A17" s="145" t="n">
        <v>1832258</v>
      </c>
      <c r="B17" s="146" t="n">
        <v>41541</v>
      </c>
      <c r="C17" s="147" t="s">
        <v>129</v>
      </c>
      <c r="D17" s="147" t="n">
        <v>25</v>
      </c>
      <c r="E17" s="145" t="n">
        <v>1831717</v>
      </c>
      <c r="F17" s="146" t="n">
        <v>41562</v>
      </c>
      <c r="G17" s="147" t="s">
        <v>135</v>
      </c>
      <c r="H17" s="148"/>
    </row>
    <row collapsed="false" customFormat="false" customHeight="false" hidden="false" ht="13.5" outlineLevel="0" r="18">
      <c r="A18" s="145" t="n">
        <v>1832606</v>
      </c>
      <c r="B18" s="146" t="n">
        <v>41534</v>
      </c>
      <c r="C18" s="147" t="s">
        <v>135</v>
      </c>
      <c r="D18" s="148"/>
      <c r="E18" s="145" t="n">
        <v>1832258</v>
      </c>
      <c r="F18" s="146" t="n">
        <v>41773</v>
      </c>
      <c r="G18" s="147" t="s">
        <v>129</v>
      </c>
      <c r="H18" s="148"/>
    </row>
    <row collapsed="false" customFormat="false" customHeight="false" hidden="false" ht="13.5" outlineLevel="0" r="19">
      <c r="A19" s="145" t="n">
        <v>1832657</v>
      </c>
      <c r="B19" s="146" t="n">
        <v>41477</v>
      </c>
      <c r="C19" s="147" t="s">
        <v>135</v>
      </c>
      <c r="D19" s="147" t="n">
        <v>25</v>
      </c>
      <c r="E19" s="145" t="n">
        <v>1832606</v>
      </c>
      <c r="F19" s="146" t="n">
        <v>41704</v>
      </c>
      <c r="G19" s="147" t="s">
        <v>135</v>
      </c>
      <c r="H19" s="148"/>
    </row>
    <row collapsed="false" customFormat="false" customHeight="false" hidden="false" ht="13.5" outlineLevel="0" r="20">
      <c r="A20" s="145" t="n">
        <v>1832657</v>
      </c>
      <c r="B20" s="146" t="n">
        <v>41477</v>
      </c>
      <c r="C20" s="147" t="s">
        <v>129</v>
      </c>
      <c r="D20" s="147" t="n">
        <v>25</v>
      </c>
      <c r="E20" s="145" t="n">
        <v>1832657</v>
      </c>
      <c r="F20" s="146" t="n">
        <v>41579</v>
      </c>
      <c r="G20" s="147" t="s">
        <v>135</v>
      </c>
      <c r="H20" s="147" t="s">
        <v>181</v>
      </c>
    </row>
    <row collapsed="false" customFormat="false" customHeight="false" hidden="false" ht="13.5" outlineLevel="0" r="21">
      <c r="A21" s="145" t="n">
        <v>1833733</v>
      </c>
      <c r="B21" s="146" t="n">
        <v>41550</v>
      </c>
      <c r="C21" s="147" t="s">
        <v>135</v>
      </c>
      <c r="D21" s="148"/>
      <c r="E21" s="145" t="n">
        <v>1832657</v>
      </c>
      <c r="F21" s="146" t="n">
        <v>41579</v>
      </c>
      <c r="G21" s="147" t="s">
        <v>129</v>
      </c>
      <c r="H21" s="147" t="n">
        <v>25</v>
      </c>
    </row>
    <row collapsed="false" customFormat="false" customHeight="false" hidden="false" ht="13.5" outlineLevel="0" r="22">
      <c r="A22" s="145" t="n">
        <v>1833803</v>
      </c>
      <c r="B22" s="146" t="n">
        <v>41415</v>
      </c>
      <c r="C22" s="147" t="s">
        <v>129</v>
      </c>
      <c r="D22" s="148"/>
      <c r="E22" s="145" t="n">
        <v>1834076</v>
      </c>
      <c r="F22" s="146" t="n">
        <v>41676</v>
      </c>
      <c r="G22" s="147" t="s">
        <v>135</v>
      </c>
      <c r="H22" s="148"/>
    </row>
    <row collapsed="false" customFormat="false" customHeight="false" hidden="false" ht="13.5" outlineLevel="0" r="23">
      <c r="A23" s="145" t="n">
        <v>1834076</v>
      </c>
      <c r="B23" s="146" t="n">
        <v>41514</v>
      </c>
      <c r="C23" s="147" t="s">
        <v>135</v>
      </c>
      <c r="D23" s="148"/>
      <c r="E23" s="145" t="n">
        <v>1834124</v>
      </c>
      <c r="F23" s="146" t="n">
        <v>41565</v>
      </c>
      <c r="G23" s="147" t="s">
        <v>129</v>
      </c>
      <c r="H23" s="147" t="n">
        <v>30</v>
      </c>
    </row>
    <row collapsed="false" customFormat="false" customHeight="false" hidden="false" ht="13.5" outlineLevel="0" r="24">
      <c r="A24" s="145" t="n">
        <v>1834099</v>
      </c>
      <c r="B24" s="146" t="n">
        <v>41576</v>
      </c>
      <c r="C24" s="147" t="s">
        <v>129</v>
      </c>
      <c r="D24" s="148"/>
      <c r="E24" s="145" t="n">
        <v>1834364</v>
      </c>
      <c r="F24" s="146" t="n">
        <v>41544</v>
      </c>
      <c r="G24" s="147" t="s">
        <v>135</v>
      </c>
      <c r="H24" s="148"/>
    </row>
    <row collapsed="false" customFormat="false" customHeight="false" hidden="false" ht="13.5" outlineLevel="0" r="25">
      <c r="A25" s="145" t="n">
        <v>1834124</v>
      </c>
      <c r="B25" s="146" t="n">
        <v>41425</v>
      </c>
      <c r="C25" s="147" t="s">
        <v>129</v>
      </c>
      <c r="D25" s="147" t="n">
        <v>30</v>
      </c>
      <c r="E25" s="145" t="n">
        <v>1834386</v>
      </c>
      <c r="F25" s="146" t="n">
        <v>41578</v>
      </c>
      <c r="G25" s="147" t="s">
        <v>135</v>
      </c>
      <c r="H25" s="148"/>
    </row>
    <row collapsed="false" customFormat="false" customHeight="false" hidden="false" ht="13.5" outlineLevel="0" r="26">
      <c r="A26" s="145" t="n">
        <v>1834364</v>
      </c>
      <c r="B26" s="146" t="n">
        <v>41383</v>
      </c>
      <c r="C26" s="147" t="s">
        <v>135</v>
      </c>
      <c r="D26" s="147" t="n">
        <v>50</v>
      </c>
      <c r="E26" s="145" t="n">
        <v>1834566</v>
      </c>
      <c r="F26" s="146" t="n">
        <v>41698</v>
      </c>
      <c r="G26" s="147" t="s">
        <v>129</v>
      </c>
      <c r="H26" s="148"/>
    </row>
    <row collapsed="false" customFormat="false" customHeight="false" hidden="false" ht="13.5" outlineLevel="0" r="27">
      <c r="A27" s="145" t="n">
        <v>1834386</v>
      </c>
      <c r="B27" s="146" t="n">
        <v>41415</v>
      </c>
      <c r="C27" s="147" t="s">
        <v>135</v>
      </c>
      <c r="D27" s="147" t="n">
        <v>50</v>
      </c>
      <c r="E27" s="145" t="n">
        <v>1834776</v>
      </c>
      <c r="F27" s="146" t="n">
        <v>41753</v>
      </c>
      <c r="G27" s="147" t="s">
        <v>135</v>
      </c>
      <c r="H27" s="148"/>
    </row>
    <row collapsed="false" customFormat="false" customHeight="false" hidden="false" ht="13.5" outlineLevel="0" r="28">
      <c r="A28" s="145" t="n">
        <v>1834566</v>
      </c>
      <c r="B28" s="146" t="n">
        <v>41512</v>
      </c>
      <c r="C28" s="147" t="s">
        <v>129</v>
      </c>
      <c r="D28" s="148"/>
      <c r="E28" s="145" t="n">
        <v>1834781</v>
      </c>
      <c r="F28" s="146" t="n">
        <v>41674</v>
      </c>
      <c r="G28" s="147" t="s">
        <v>135</v>
      </c>
      <c r="H28" s="148"/>
    </row>
    <row collapsed="false" customFormat="false" customHeight="false" hidden="false" ht="13.5" outlineLevel="0" r="29">
      <c r="A29" s="145" t="n">
        <v>1834654</v>
      </c>
      <c r="B29" s="146" t="n">
        <v>41593</v>
      </c>
      <c r="C29" s="147" t="s">
        <v>129</v>
      </c>
      <c r="D29" s="147" t="n">
        <v>20</v>
      </c>
      <c r="E29" s="145" t="n">
        <v>1834781</v>
      </c>
      <c r="F29" s="146" t="n">
        <v>41674</v>
      </c>
      <c r="G29" s="147" t="s">
        <v>129</v>
      </c>
      <c r="H29" s="148"/>
    </row>
    <row collapsed="false" customFormat="false" customHeight="false" hidden="false" ht="13.5" outlineLevel="0" r="30">
      <c r="A30" s="145" t="n">
        <v>1834776</v>
      </c>
      <c r="B30" s="146" t="n">
        <v>41554</v>
      </c>
      <c r="C30" s="147" t="s">
        <v>135</v>
      </c>
      <c r="D30" s="147" t="n">
        <v>30</v>
      </c>
      <c r="E30" s="145" t="n">
        <v>1834859</v>
      </c>
      <c r="F30" s="146" t="n">
        <v>41577</v>
      </c>
      <c r="G30" s="147" t="s">
        <v>135</v>
      </c>
      <c r="H30" s="147" t="s">
        <v>183</v>
      </c>
    </row>
    <row collapsed="false" customFormat="false" customHeight="false" hidden="false" ht="13.5" outlineLevel="0" r="31">
      <c r="A31" s="145" t="n">
        <v>1834781</v>
      </c>
      <c r="B31" s="146" t="n">
        <v>41407</v>
      </c>
      <c r="C31" s="147" t="s">
        <v>135</v>
      </c>
      <c r="D31" s="147" t="n">
        <v>40</v>
      </c>
      <c r="E31" s="145" t="n">
        <v>1835069</v>
      </c>
      <c r="F31" s="146" t="n">
        <v>41501</v>
      </c>
      <c r="G31" s="147" t="s">
        <v>135</v>
      </c>
      <c r="H31" s="148"/>
    </row>
    <row collapsed="false" customFormat="false" customHeight="false" hidden="false" ht="13.5" outlineLevel="0" r="32">
      <c r="A32" s="145" t="n">
        <v>1834781</v>
      </c>
      <c r="B32" s="146" t="n">
        <v>41492</v>
      </c>
      <c r="C32" s="147" t="s">
        <v>129</v>
      </c>
      <c r="D32" s="148"/>
      <c r="E32" s="145" t="n">
        <v>1835069</v>
      </c>
      <c r="F32" s="146" t="n">
        <v>41668</v>
      </c>
      <c r="G32" s="147" t="s">
        <v>129</v>
      </c>
      <c r="H32" s="148"/>
    </row>
    <row collapsed="false" customFormat="false" customHeight="false" hidden="false" ht="13.5" outlineLevel="0" r="33">
      <c r="A33" s="145" t="n">
        <v>1834859</v>
      </c>
      <c r="B33" s="146" t="n">
        <v>41408</v>
      </c>
      <c r="C33" s="147" t="s">
        <v>135</v>
      </c>
      <c r="D33" s="147" t="n">
        <v>40</v>
      </c>
      <c r="E33" s="145" t="n">
        <v>1835115</v>
      </c>
      <c r="F33" s="146" t="n">
        <v>41603</v>
      </c>
      <c r="G33" s="147" t="s">
        <v>129</v>
      </c>
      <c r="H33" s="147" t="n">
        <v>25</v>
      </c>
    </row>
    <row collapsed="false" customFormat="false" customHeight="false" hidden="false" ht="13.5" outlineLevel="0" r="34">
      <c r="A34" s="145" t="n">
        <v>1835069</v>
      </c>
      <c r="B34" s="146" t="n">
        <v>41319</v>
      </c>
      <c r="C34" s="147" t="s">
        <v>135</v>
      </c>
      <c r="D34" s="147" t="n">
        <v>70</v>
      </c>
      <c r="E34" s="145" t="n">
        <v>1835157</v>
      </c>
      <c r="F34" s="146" t="n">
        <v>41554</v>
      </c>
      <c r="G34" s="147" t="s">
        <v>129</v>
      </c>
      <c r="H34" s="147" t="n">
        <v>40</v>
      </c>
    </row>
    <row collapsed="false" customFormat="false" customHeight="false" hidden="false" ht="13.5" outlineLevel="0" r="35">
      <c r="A35" s="145" t="n">
        <v>1835069</v>
      </c>
      <c r="B35" s="146" t="n">
        <v>41319</v>
      </c>
      <c r="C35" s="147" t="s">
        <v>129</v>
      </c>
      <c r="D35" s="147" t="n">
        <v>70</v>
      </c>
      <c r="E35" s="145" t="n">
        <v>1835189</v>
      </c>
      <c r="F35" s="146" t="n">
        <v>41575</v>
      </c>
      <c r="G35" s="147" t="s">
        <v>135</v>
      </c>
      <c r="H35" s="148"/>
    </row>
    <row collapsed="false" customFormat="false" customHeight="false" hidden="false" ht="13.5" outlineLevel="0" r="36">
      <c r="A36" s="145" t="n">
        <v>1835115</v>
      </c>
      <c r="B36" s="146" t="n">
        <v>41416</v>
      </c>
      <c r="C36" s="147" t="s">
        <v>129</v>
      </c>
      <c r="D36" s="147" t="n">
        <v>25</v>
      </c>
      <c r="E36" s="145" t="n">
        <v>1835204</v>
      </c>
      <c r="F36" s="146" t="n">
        <v>41590</v>
      </c>
      <c r="G36" s="147" t="s">
        <v>135</v>
      </c>
      <c r="H36" s="148"/>
    </row>
    <row collapsed="false" customFormat="false" customHeight="false" hidden="false" ht="13.5" outlineLevel="0" r="37">
      <c r="A37" s="145" t="n">
        <v>1835157</v>
      </c>
      <c r="B37" s="146" t="n">
        <v>41400</v>
      </c>
      <c r="C37" s="147" t="s">
        <v>129</v>
      </c>
      <c r="D37" s="147" t="n">
        <v>40</v>
      </c>
      <c r="E37" s="145" t="n">
        <v>1835204</v>
      </c>
      <c r="F37" s="146" t="n">
        <v>41590</v>
      </c>
      <c r="G37" s="147" t="s">
        <v>129</v>
      </c>
      <c r="H37" s="148"/>
    </row>
    <row collapsed="false" customFormat="false" customHeight="false" hidden="false" ht="13.5" outlineLevel="0" r="38">
      <c r="A38" s="145" t="n">
        <v>1835189</v>
      </c>
      <c r="B38" s="146" t="n">
        <v>41302</v>
      </c>
      <c r="C38" s="147" t="s">
        <v>135</v>
      </c>
      <c r="D38" s="147" t="n">
        <v>30</v>
      </c>
      <c r="E38" s="145" t="n">
        <v>1835205</v>
      </c>
      <c r="F38" s="146" t="n">
        <v>41570</v>
      </c>
      <c r="G38" s="147" t="s">
        <v>135</v>
      </c>
      <c r="H38" s="147" t="n">
        <v>100</v>
      </c>
    </row>
    <row collapsed="false" customFormat="false" customHeight="false" hidden="false" ht="13.5" outlineLevel="0" r="39">
      <c r="A39" s="145" t="n">
        <v>1835204</v>
      </c>
      <c r="B39" s="146" t="n">
        <v>41374</v>
      </c>
      <c r="C39" s="147" t="s">
        <v>135</v>
      </c>
      <c r="D39" s="147" t="n">
        <v>60</v>
      </c>
      <c r="E39" s="145" t="n">
        <v>1835205</v>
      </c>
      <c r="F39" s="146" t="n">
        <v>41570</v>
      </c>
      <c r="G39" s="147" t="s">
        <v>129</v>
      </c>
      <c r="H39" s="147" t="s">
        <v>184</v>
      </c>
    </row>
    <row collapsed="false" customFormat="false" customHeight="false" hidden="false" ht="13.5" outlineLevel="0" r="40">
      <c r="A40" s="145" t="n">
        <v>1835204</v>
      </c>
      <c r="B40" s="146" t="n">
        <v>41464</v>
      </c>
      <c r="C40" s="147" t="s">
        <v>129</v>
      </c>
      <c r="D40" s="147" t="n">
        <v>30</v>
      </c>
      <c r="E40" s="145" t="n">
        <v>1835272</v>
      </c>
      <c r="F40" s="146" t="n">
        <v>41604</v>
      </c>
      <c r="G40" s="147" t="s">
        <v>135</v>
      </c>
      <c r="H40" s="148"/>
    </row>
    <row collapsed="false" customFormat="false" customHeight="false" hidden="false" ht="13.5" outlineLevel="0" r="41">
      <c r="A41" s="145" t="n">
        <v>1835205</v>
      </c>
      <c r="B41" s="146" t="n">
        <v>41361</v>
      </c>
      <c r="C41" s="147" t="s">
        <v>135</v>
      </c>
      <c r="D41" s="148"/>
      <c r="E41" s="145" t="n">
        <v>1835332</v>
      </c>
      <c r="F41" s="146" t="n">
        <v>41638</v>
      </c>
      <c r="G41" s="147" t="s">
        <v>129</v>
      </c>
      <c r="H41" s="147" t="s">
        <v>185</v>
      </c>
    </row>
    <row collapsed="false" customFormat="false" customHeight="false" hidden="false" ht="13.5" outlineLevel="0" r="42">
      <c r="A42" s="145" t="n">
        <v>1835205</v>
      </c>
      <c r="B42" s="146" t="n">
        <v>41361</v>
      </c>
      <c r="C42" s="147" t="s">
        <v>129</v>
      </c>
      <c r="D42" s="148"/>
      <c r="E42" s="145" t="n">
        <v>1835691</v>
      </c>
      <c r="F42" s="146" t="n">
        <v>41599</v>
      </c>
      <c r="G42" s="147" t="s">
        <v>135</v>
      </c>
      <c r="H42" s="148"/>
    </row>
    <row collapsed="false" customFormat="false" customHeight="false" hidden="false" ht="13.5" outlineLevel="0" r="43">
      <c r="A43" s="145" t="n">
        <v>1835250</v>
      </c>
      <c r="B43" s="146" t="n">
        <v>41478</v>
      </c>
      <c r="C43" s="147" t="s">
        <v>135</v>
      </c>
      <c r="D43" s="147" t="n">
        <v>50</v>
      </c>
      <c r="E43" s="145" t="n">
        <v>1835693</v>
      </c>
      <c r="F43" s="146" t="n">
        <v>41647</v>
      </c>
      <c r="G43" s="147" t="s">
        <v>129</v>
      </c>
      <c r="H43" s="148"/>
    </row>
    <row collapsed="false" customFormat="false" customHeight="false" hidden="false" ht="13.5" outlineLevel="0" r="44">
      <c r="A44" s="145" t="n">
        <v>1835272</v>
      </c>
      <c r="B44" s="146" t="n">
        <v>41417</v>
      </c>
      <c r="C44" s="147" t="s">
        <v>135</v>
      </c>
      <c r="D44" s="147" t="n">
        <v>100</v>
      </c>
      <c r="E44" s="145" t="n">
        <v>1835772</v>
      </c>
      <c r="F44" s="146" t="n">
        <v>41656</v>
      </c>
      <c r="G44" s="147" t="s">
        <v>129</v>
      </c>
      <c r="H44" s="148"/>
    </row>
    <row collapsed="false" customFormat="false" customHeight="false" hidden="false" ht="13.5" outlineLevel="0" r="45">
      <c r="A45" s="145" t="n">
        <v>1835332</v>
      </c>
      <c r="B45" s="146" t="n">
        <v>41375</v>
      </c>
      <c r="C45" s="147" t="s">
        <v>129</v>
      </c>
      <c r="D45" s="147" t="n">
        <v>30</v>
      </c>
      <c r="E45" s="145" t="n">
        <v>1835804</v>
      </c>
      <c r="F45" s="146" t="n">
        <v>41604</v>
      </c>
      <c r="G45" s="147" t="s">
        <v>129</v>
      </c>
      <c r="H45" s="147" t="n">
        <v>30</v>
      </c>
    </row>
    <row collapsed="false" customFormat="false" customHeight="false" hidden="false" ht="13.5" outlineLevel="0" r="46">
      <c r="A46" s="145" t="n">
        <v>1835477</v>
      </c>
      <c r="B46" s="146" t="n">
        <v>41317</v>
      </c>
      <c r="C46" s="147" t="s">
        <v>129</v>
      </c>
      <c r="D46" s="148"/>
      <c r="E46" s="145" t="n">
        <v>1835815</v>
      </c>
      <c r="F46" s="146" t="n">
        <v>41603</v>
      </c>
      <c r="G46" s="147" t="s">
        <v>129</v>
      </c>
      <c r="H46" s="147" t="s">
        <v>186</v>
      </c>
    </row>
    <row collapsed="false" customFormat="false" customHeight="false" hidden="false" ht="13.5" outlineLevel="0" r="47">
      <c r="A47" s="145" t="n">
        <v>1835552</v>
      </c>
      <c r="B47" s="146" t="n">
        <v>41390</v>
      </c>
      <c r="C47" s="147" t="s">
        <v>129</v>
      </c>
      <c r="D47" s="148"/>
      <c r="E47" s="145" t="n">
        <v>1835958</v>
      </c>
      <c r="F47" s="146" t="n">
        <v>41682</v>
      </c>
      <c r="G47" s="147" t="s">
        <v>129</v>
      </c>
      <c r="H47" s="148"/>
    </row>
    <row collapsed="false" customFormat="false" customHeight="false" hidden="false" ht="13.5" outlineLevel="0" r="48">
      <c r="A48" s="145" t="n">
        <v>1835663</v>
      </c>
      <c r="B48" s="146" t="n">
        <v>41340</v>
      </c>
      <c r="C48" s="147" t="s">
        <v>129</v>
      </c>
      <c r="D48" s="147" t="n">
        <v>40</v>
      </c>
      <c r="E48" s="145" t="n">
        <v>1835959</v>
      </c>
      <c r="F48" s="146" t="n">
        <v>41610</v>
      </c>
      <c r="G48" s="147" t="s">
        <v>135</v>
      </c>
      <c r="H48" s="148"/>
    </row>
    <row collapsed="false" customFormat="false" customHeight="false" hidden="false" ht="13.5" outlineLevel="0" r="49">
      <c r="A49" s="145" t="n">
        <v>1835691</v>
      </c>
      <c r="B49" s="146" t="n">
        <v>41417</v>
      </c>
      <c r="C49" s="147" t="s">
        <v>135</v>
      </c>
      <c r="D49" s="147" t="n">
        <v>40</v>
      </c>
      <c r="E49" s="145" t="n">
        <v>1835985</v>
      </c>
      <c r="F49" s="146" t="n">
        <v>41674</v>
      </c>
      <c r="G49" s="147" t="s">
        <v>135</v>
      </c>
      <c r="H49" s="148"/>
    </row>
    <row collapsed="false" customFormat="false" customHeight="false" hidden="false" ht="13.5" outlineLevel="0" r="50">
      <c r="A50" s="145" t="n">
        <v>1835693</v>
      </c>
      <c r="B50" s="146" t="n">
        <v>41389</v>
      </c>
      <c r="C50" s="147" t="s">
        <v>129</v>
      </c>
      <c r="D50" s="147" t="n">
        <v>60</v>
      </c>
      <c r="E50" s="145" t="n">
        <v>1835985</v>
      </c>
      <c r="F50" s="146" t="n">
        <v>41674</v>
      </c>
      <c r="G50" s="147" t="s">
        <v>129</v>
      </c>
      <c r="H50" s="148"/>
    </row>
    <row collapsed="false" customFormat="false" customHeight="false" hidden="false" ht="13.5" outlineLevel="0" r="51">
      <c r="A51" s="145" t="n">
        <v>1835772</v>
      </c>
      <c r="B51" s="146" t="n">
        <v>41435</v>
      </c>
      <c r="C51" s="147" t="s">
        <v>129</v>
      </c>
      <c r="D51" s="147" t="n">
        <v>25</v>
      </c>
      <c r="E51" s="145" t="n">
        <v>1835988</v>
      </c>
      <c r="F51" s="146" t="n">
        <v>41760</v>
      </c>
      <c r="G51" s="147" t="s">
        <v>135</v>
      </c>
      <c r="H51" s="148"/>
    </row>
    <row collapsed="false" customFormat="false" customHeight="false" hidden="false" ht="13.5" outlineLevel="0" r="52">
      <c r="A52" s="145" t="n">
        <v>1835804</v>
      </c>
      <c r="B52" s="146" t="n">
        <v>41407</v>
      </c>
      <c r="C52" s="147" t="s">
        <v>129</v>
      </c>
      <c r="D52" s="147" t="n">
        <v>20</v>
      </c>
      <c r="E52" s="145" t="n">
        <v>1836088</v>
      </c>
      <c r="F52" s="146" t="n">
        <v>41717</v>
      </c>
      <c r="G52" s="147" t="s">
        <v>135</v>
      </c>
      <c r="H52" s="148"/>
    </row>
    <row collapsed="false" customFormat="false" customHeight="false" hidden="false" ht="13.5" outlineLevel="0" r="53">
      <c r="A53" s="145" t="n">
        <v>1835804</v>
      </c>
      <c r="B53" s="146" t="n">
        <v>41604</v>
      </c>
      <c r="C53" s="147" t="s">
        <v>135</v>
      </c>
      <c r="D53" s="147" t="n">
        <v>30</v>
      </c>
      <c r="E53" s="145" t="n">
        <v>1836088</v>
      </c>
      <c r="F53" s="146" t="n">
        <v>41717</v>
      </c>
      <c r="G53" s="147" t="s">
        <v>129</v>
      </c>
      <c r="H53" s="148"/>
    </row>
    <row collapsed="false" customFormat="false" customHeight="false" hidden="false" ht="13.5" outlineLevel="0" r="54">
      <c r="A54" s="145" t="n">
        <v>1835815</v>
      </c>
      <c r="B54" s="146" t="n">
        <v>41428</v>
      </c>
      <c r="C54" s="147" t="s">
        <v>129</v>
      </c>
      <c r="D54" s="148"/>
      <c r="E54" s="145" t="n">
        <v>1836234</v>
      </c>
      <c r="F54" s="146" t="n">
        <v>41696</v>
      </c>
      <c r="G54" s="147" t="s">
        <v>135</v>
      </c>
      <c r="H54" s="148"/>
    </row>
    <row collapsed="false" customFormat="false" customHeight="false" hidden="false" ht="13.5" outlineLevel="0" r="55">
      <c r="A55" s="145" t="n">
        <v>1835949</v>
      </c>
      <c r="B55" s="146" t="n">
        <v>41619</v>
      </c>
      <c r="C55" s="147" t="s">
        <v>135</v>
      </c>
      <c r="D55" s="148"/>
      <c r="E55" s="145" t="n">
        <v>1836239</v>
      </c>
      <c r="F55" s="146" t="n">
        <v>41611</v>
      </c>
      <c r="G55" s="147" t="s">
        <v>129</v>
      </c>
      <c r="H55" s="147" t="s">
        <v>187</v>
      </c>
    </row>
    <row collapsed="false" customFormat="false" customHeight="false" hidden="false" ht="13.5" outlineLevel="0" r="56">
      <c r="A56" s="145" t="n">
        <v>1835958</v>
      </c>
      <c r="B56" s="146" t="n">
        <v>41444</v>
      </c>
      <c r="C56" s="147" t="s">
        <v>129</v>
      </c>
      <c r="D56" s="147" t="n">
        <v>50</v>
      </c>
      <c r="E56" s="145" t="n">
        <v>1836300</v>
      </c>
      <c r="F56" s="146" t="n">
        <v>41717</v>
      </c>
      <c r="G56" s="147" t="s">
        <v>135</v>
      </c>
      <c r="H56" s="148"/>
    </row>
    <row collapsed="false" customFormat="false" customHeight="false" hidden="false" ht="13.5" outlineLevel="0" r="57">
      <c r="A57" s="145" t="n">
        <v>1835959</v>
      </c>
      <c r="B57" s="146" t="n">
        <v>41438</v>
      </c>
      <c r="C57" s="147" t="s">
        <v>135</v>
      </c>
      <c r="D57" s="147" t="n">
        <v>200</v>
      </c>
      <c r="E57" s="145" t="n">
        <v>1836378</v>
      </c>
      <c r="F57" s="146" t="n">
        <v>41761</v>
      </c>
      <c r="G57" s="147" t="s">
        <v>135</v>
      </c>
      <c r="H57" s="148"/>
    </row>
    <row collapsed="false" customFormat="false" customHeight="false" hidden="false" ht="13.5" outlineLevel="0" r="58">
      <c r="A58" s="145" t="n">
        <v>1835985</v>
      </c>
      <c r="B58" s="146" t="n">
        <v>41485</v>
      </c>
      <c r="C58" s="147" t="s">
        <v>135</v>
      </c>
      <c r="D58" s="148"/>
      <c r="E58" s="145" t="n">
        <v>1836414</v>
      </c>
      <c r="F58" s="146" t="n">
        <v>41717</v>
      </c>
      <c r="G58" s="147" t="s">
        <v>135</v>
      </c>
      <c r="H58" s="148"/>
    </row>
    <row collapsed="false" customFormat="false" customHeight="false" hidden="false" ht="13.5" outlineLevel="0" r="59">
      <c r="A59" s="145" t="n">
        <v>1835985</v>
      </c>
      <c r="B59" s="146" t="n">
        <v>41485</v>
      </c>
      <c r="C59" s="147" t="s">
        <v>129</v>
      </c>
      <c r="D59" s="148"/>
      <c r="E59" s="145" t="n">
        <v>1836425</v>
      </c>
      <c r="F59" s="146" t="n">
        <v>41716</v>
      </c>
      <c r="G59" s="147" t="s">
        <v>129</v>
      </c>
      <c r="H59" s="148"/>
    </row>
    <row collapsed="false" customFormat="false" customHeight="false" hidden="false" ht="13.5" outlineLevel="0" r="60">
      <c r="A60" s="145" t="n">
        <v>1835988</v>
      </c>
      <c r="B60" s="146" t="n">
        <v>41429</v>
      </c>
      <c r="C60" s="147" t="s">
        <v>135</v>
      </c>
      <c r="D60" s="147" t="n">
        <v>200</v>
      </c>
      <c r="E60" s="145" t="n">
        <v>1836535</v>
      </c>
      <c r="F60" s="146" t="n">
        <v>41752</v>
      </c>
      <c r="G60" s="147" t="s">
        <v>135</v>
      </c>
      <c r="H60" s="148"/>
    </row>
    <row collapsed="false" customFormat="false" customHeight="false" hidden="false" ht="13.5" outlineLevel="0" r="61">
      <c r="A61" s="145" t="n">
        <v>1835988</v>
      </c>
      <c r="B61" s="146" t="n">
        <v>41597</v>
      </c>
      <c r="C61" s="147" t="s">
        <v>129</v>
      </c>
      <c r="D61" s="147" t="n">
        <v>40</v>
      </c>
    </row>
    <row collapsed="false" customFormat="false" customHeight="false" hidden="false" ht="13.5" outlineLevel="0" r="62">
      <c r="A62" s="145" t="n">
        <v>1836026</v>
      </c>
      <c r="B62" s="146" t="n">
        <v>41407</v>
      </c>
      <c r="C62" s="147" t="s">
        <v>129</v>
      </c>
      <c r="D62" s="147" t="n">
        <v>200</v>
      </c>
    </row>
    <row collapsed="false" customFormat="false" customHeight="false" hidden="false" ht="13.5" outlineLevel="0" r="63">
      <c r="A63" s="145" t="n">
        <v>1836088</v>
      </c>
      <c r="B63" s="146" t="n">
        <v>41569</v>
      </c>
      <c r="C63" s="147" t="s">
        <v>129</v>
      </c>
      <c r="D63" s="147" t="n">
        <v>30</v>
      </c>
    </row>
    <row collapsed="false" customFormat="false" customHeight="false" hidden="false" ht="13.5" outlineLevel="0" r="64">
      <c r="A64" s="145" t="n">
        <v>1836088</v>
      </c>
      <c r="B64" s="146" t="n">
        <v>41570</v>
      </c>
      <c r="C64" s="147" t="s">
        <v>135</v>
      </c>
      <c r="D64" s="148"/>
    </row>
    <row collapsed="false" customFormat="false" customHeight="false" hidden="false" ht="13.5" outlineLevel="0" r="65">
      <c r="A65" s="145" t="n">
        <v>1836165</v>
      </c>
      <c r="B65" s="146" t="n">
        <v>41591</v>
      </c>
      <c r="C65" s="147" t="s">
        <v>135</v>
      </c>
      <c r="D65" s="148"/>
    </row>
    <row collapsed="false" customFormat="false" customHeight="false" hidden="false" ht="13.5" outlineLevel="0" r="66">
      <c r="A66" s="145" t="n">
        <v>1836229</v>
      </c>
      <c r="B66" s="146" t="n">
        <v>41526</v>
      </c>
      <c r="C66" s="147" t="s">
        <v>135</v>
      </c>
      <c r="D66" s="148"/>
    </row>
    <row collapsed="false" customFormat="false" customHeight="false" hidden="false" ht="13.5" outlineLevel="0" r="67">
      <c r="A67" s="145" t="n">
        <v>1836234</v>
      </c>
      <c r="B67" s="146" t="n">
        <v>41541</v>
      </c>
      <c r="C67" s="147" t="s">
        <v>135</v>
      </c>
      <c r="D67" s="147" t="n">
        <v>40</v>
      </c>
    </row>
    <row collapsed="false" customFormat="false" customHeight="false" hidden="false" ht="13.5" outlineLevel="0" r="68">
      <c r="A68" s="145" t="n">
        <v>1836239</v>
      </c>
      <c r="B68" s="146" t="n">
        <v>41501</v>
      </c>
      <c r="C68" s="147" t="s">
        <v>129</v>
      </c>
      <c r="D68" s="148"/>
    </row>
    <row collapsed="false" customFormat="false" customHeight="false" hidden="false" ht="13.5" outlineLevel="0" r="69">
      <c r="A69" s="145" t="n">
        <v>1836300</v>
      </c>
      <c r="B69" s="146" t="n">
        <v>41570</v>
      </c>
      <c r="C69" s="147" t="s">
        <v>135</v>
      </c>
      <c r="D69" s="148"/>
    </row>
    <row collapsed="false" customFormat="false" customHeight="false" hidden="false" ht="13.5" outlineLevel="0" r="70">
      <c r="A70" s="145" t="n">
        <v>1836315</v>
      </c>
      <c r="B70" s="146" t="n">
        <v>41470</v>
      </c>
      <c r="C70" s="147" t="s">
        <v>135</v>
      </c>
      <c r="D70" s="147" t="n">
        <v>40</v>
      </c>
    </row>
    <row collapsed="false" customFormat="false" customHeight="false" hidden="false" ht="13.5" outlineLevel="0" r="71">
      <c r="A71" s="145" t="n">
        <v>1836345</v>
      </c>
      <c r="B71" s="146" t="n">
        <v>41556</v>
      </c>
      <c r="C71" s="147" t="s">
        <v>135</v>
      </c>
      <c r="D71" s="148"/>
    </row>
    <row collapsed="false" customFormat="false" customHeight="false" hidden="false" ht="13.5" outlineLevel="0" r="72">
      <c r="A72" s="145" t="n">
        <v>1836345</v>
      </c>
      <c r="B72" s="146" t="n">
        <v>41556</v>
      </c>
      <c r="C72" s="147" t="s">
        <v>129</v>
      </c>
      <c r="D72" s="148"/>
    </row>
    <row collapsed="false" customFormat="false" customHeight="false" hidden="false" ht="13.5" outlineLevel="0" r="73">
      <c r="A73" s="145" t="n">
        <v>1836353</v>
      </c>
      <c r="B73" s="146" t="n">
        <v>41487</v>
      </c>
      <c r="C73" s="147" t="s">
        <v>129</v>
      </c>
      <c r="D73" s="148"/>
    </row>
    <row collapsed="false" customFormat="false" customHeight="false" hidden="false" ht="13.5" outlineLevel="0" r="74">
      <c r="A74" s="145" t="n">
        <v>1836378</v>
      </c>
      <c r="B74" s="146" t="n">
        <v>41550</v>
      </c>
      <c r="C74" s="147" t="s">
        <v>135</v>
      </c>
      <c r="D74" s="147" t="n">
        <v>30</v>
      </c>
    </row>
    <row collapsed="false" customFormat="false" customHeight="false" hidden="false" ht="13.5" outlineLevel="0" r="75">
      <c r="A75" s="145" t="n">
        <v>1836414</v>
      </c>
      <c r="B75" s="146" t="n">
        <v>41507</v>
      </c>
      <c r="C75" s="147" t="s">
        <v>135</v>
      </c>
      <c r="D75" s="147" t="n">
        <v>40</v>
      </c>
    </row>
    <row collapsed="false" customFormat="false" customHeight="false" hidden="false" ht="13.5" outlineLevel="0" r="76">
      <c r="A76" s="145" t="n">
        <v>1836414</v>
      </c>
      <c r="B76" s="146" t="n">
        <v>41605</v>
      </c>
      <c r="C76" s="147" t="s">
        <v>129</v>
      </c>
      <c r="D76" s="147" t="n">
        <v>40</v>
      </c>
    </row>
    <row collapsed="false" customFormat="false" customHeight="false" hidden="false" ht="13.5" outlineLevel="0" r="77">
      <c r="A77" s="145" t="n">
        <v>1836425</v>
      </c>
      <c r="B77" s="146" t="n">
        <v>41534</v>
      </c>
      <c r="C77" s="147" t="s">
        <v>135</v>
      </c>
      <c r="D77" s="147" t="n">
        <v>30</v>
      </c>
    </row>
    <row collapsed="false" customFormat="false" customHeight="false" hidden="false" ht="13.5" outlineLevel="0" r="78">
      <c r="A78" s="145" t="n">
        <v>1836425</v>
      </c>
      <c r="B78" s="146" t="n">
        <v>41534</v>
      </c>
      <c r="C78" s="147" t="s">
        <v>129</v>
      </c>
      <c r="D78" s="147" t="n">
        <v>60</v>
      </c>
    </row>
    <row collapsed="false" customFormat="false" customHeight="false" hidden="false" ht="13.5" outlineLevel="0" r="79">
      <c r="A79" s="145" t="n">
        <v>1836453</v>
      </c>
      <c r="B79" s="146" t="n">
        <v>41563</v>
      </c>
      <c r="C79" s="147" t="s">
        <v>129</v>
      </c>
      <c r="D79" s="148"/>
    </row>
    <row collapsed="false" customFormat="false" customHeight="false" hidden="false" ht="13.5" outlineLevel="0" r="80">
      <c r="A80" s="145" t="n">
        <v>1836533</v>
      </c>
      <c r="B80" s="146" t="n">
        <v>41403</v>
      </c>
      <c r="C80" s="147" t="s">
        <v>135</v>
      </c>
      <c r="D80" s="148"/>
    </row>
    <row collapsed="false" customFormat="false" customHeight="false" hidden="false" ht="13.5" outlineLevel="0" r="81">
      <c r="A81" s="145" t="n">
        <v>1836535</v>
      </c>
      <c r="B81" s="146" t="n">
        <v>41555</v>
      </c>
      <c r="C81" s="147" t="s">
        <v>135</v>
      </c>
      <c r="D81" s="148"/>
    </row>
    <row collapsed="false" customFormat="false" customHeight="false" hidden="false" ht="13.5" outlineLevel="0" r="82">
      <c r="A82" s="145" t="n">
        <v>1836540</v>
      </c>
      <c r="B82" s="146" t="n">
        <v>41569</v>
      </c>
      <c r="C82" s="147" t="s">
        <v>135</v>
      </c>
      <c r="D82" s="148"/>
    </row>
    <row collapsed="false" customFormat="false" customHeight="false" hidden="false" ht="13.5" outlineLevel="0" r="83">
      <c r="A83" s="145" t="n">
        <v>1836549</v>
      </c>
      <c r="B83" s="146" t="n">
        <v>41562</v>
      </c>
      <c r="C83" s="147" t="s">
        <v>129</v>
      </c>
      <c r="D83" s="148"/>
    </row>
    <row collapsed="false" customFormat="false" customHeight="false" hidden="false" ht="13.5" outlineLevel="0" r="84">
      <c r="A84" s="145" t="n">
        <v>1836590</v>
      </c>
      <c r="B84" s="146" t="n">
        <v>41589</v>
      </c>
      <c r="C84" s="147" t="s">
        <v>135</v>
      </c>
      <c r="D84" s="148"/>
    </row>
    <row collapsed="false" customFormat="false" customHeight="false" hidden="false" ht="13.5" outlineLevel="0" r="85">
      <c r="A85" s="145" t="n">
        <v>1836623</v>
      </c>
      <c r="B85" s="146" t="n">
        <v>41586</v>
      </c>
      <c r="C85" s="147" t="s">
        <v>135</v>
      </c>
      <c r="D85" s="147" t="n">
        <v>40</v>
      </c>
    </row>
    <row collapsed="false" customFormat="false" customHeight="false" hidden="false" ht="13.5" outlineLevel="0" r="86">
      <c r="A86" s="145" t="n">
        <v>1837142</v>
      </c>
      <c r="B86" s="146" t="n">
        <v>41611</v>
      </c>
      <c r="C86" s="147" t="s">
        <v>129</v>
      </c>
      <c r="D86" s="147" t="n">
        <v>30</v>
      </c>
    </row>
  </sheetData>
  <conditionalFormatting sqref="E1:E100">
    <cfRule aboveAverage="0" bottom="0" dxfId="0" equalAverage="0" operator="expression" percent="0" priority="2" rank="0" text="" type="expression">
      <formula>IF($A1=$E1,1,0)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8.6734693877551"/>
    <col collapsed="false" hidden="false" max="2" min="2" style="0" width="12.5714285714286"/>
    <col collapsed="false" hidden="false" max="1025" min="3" style="0" width="8.6734693877551"/>
  </cols>
  <sheetData>
    <row collapsed="false" customFormat="false" customHeight="false" hidden="false" ht="39" outlineLevel="0" r="1">
      <c r="A1" s="143" t="s">
        <v>103</v>
      </c>
      <c r="B1" s="144" t="s">
        <v>178</v>
      </c>
      <c r="C1" s="144" t="s">
        <v>98</v>
      </c>
      <c r="D1" s="144" t="s">
        <v>177</v>
      </c>
    </row>
    <row collapsed="false" customFormat="false" customHeight="false" hidden="false" ht="13.5" outlineLevel="0" r="2">
      <c r="A2" s="149" t="n">
        <v>1805730</v>
      </c>
      <c r="B2" s="150" t="n">
        <v>41722</v>
      </c>
      <c r="C2" s="144" t="s">
        <v>129</v>
      </c>
      <c r="D2" s="151"/>
    </row>
    <row collapsed="false" customFormat="false" customHeight="false" hidden="false" ht="13.5" outlineLevel="0" r="3">
      <c r="A3" s="145" t="n">
        <v>1824311</v>
      </c>
      <c r="B3" s="146" t="n">
        <v>41561</v>
      </c>
      <c r="C3" s="147" t="s">
        <v>129</v>
      </c>
      <c r="D3" s="147" t="n">
        <v>25</v>
      </c>
    </row>
    <row collapsed="false" customFormat="false" customHeight="false" hidden="false" ht="13.5" outlineLevel="0" r="4">
      <c r="A4" s="145" t="n">
        <v>1824933</v>
      </c>
      <c r="B4" s="146" t="n">
        <v>41549</v>
      </c>
      <c r="C4" s="147" t="s">
        <v>135</v>
      </c>
      <c r="D4" s="147" t="s">
        <v>179</v>
      </c>
    </row>
    <row collapsed="false" customFormat="false" customHeight="false" hidden="false" ht="13.5" outlineLevel="0" r="5">
      <c r="A5" s="145" t="n">
        <v>1824933</v>
      </c>
      <c r="B5" s="146" t="n">
        <v>41549</v>
      </c>
      <c r="C5" s="147" t="s">
        <v>129</v>
      </c>
      <c r="D5" s="147" t="s">
        <v>180</v>
      </c>
    </row>
    <row collapsed="false" customFormat="false" customHeight="false" hidden="false" ht="13.5" outlineLevel="0" r="6">
      <c r="A6" s="145" t="n">
        <v>1827255</v>
      </c>
      <c r="B6" s="146" t="n">
        <v>41562</v>
      </c>
      <c r="C6" s="147" t="s">
        <v>135</v>
      </c>
      <c r="D6" s="148"/>
    </row>
    <row collapsed="false" customFormat="false" customHeight="false" hidden="false" ht="13.5" outlineLevel="0" r="7">
      <c r="A7" s="145" t="n">
        <v>1827255</v>
      </c>
      <c r="B7" s="146" t="n">
        <v>41562</v>
      </c>
      <c r="C7" s="147" t="s">
        <v>129</v>
      </c>
      <c r="D7" s="148"/>
    </row>
    <row collapsed="false" customFormat="false" customHeight="false" hidden="false" ht="13.5" outlineLevel="0" r="8">
      <c r="A8" s="145" t="n">
        <v>1827528</v>
      </c>
      <c r="B8" s="146" t="n">
        <v>41563</v>
      </c>
      <c r="C8" s="147" t="s">
        <v>135</v>
      </c>
      <c r="D8" s="147" t="n">
        <v>100</v>
      </c>
    </row>
    <row collapsed="false" customFormat="false" customHeight="false" hidden="false" ht="13.5" outlineLevel="0" r="9">
      <c r="A9" s="145" t="n">
        <v>1828136</v>
      </c>
      <c r="B9" s="146" t="n">
        <v>41562</v>
      </c>
      <c r="C9" s="147" t="s">
        <v>129</v>
      </c>
      <c r="D9" s="148"/>
    </row>
    <row collapsed="false" customFormat="false" customHeight="false" hidden="false" ht="13.5" outlineLevel="0" r="10">
      <c r="A10" s="145" t="n">
        <v>1828136</v>
      </c>
      <c r="B10" s="146" t="n">
        <v>41758</v>
      </c>
      <c r="C10" s="147" t="s">
        <v>135</v>
      </c>
      <c r="D10" s="148"/>
    </row>
    <row collapsed="false" customFormat="false" customHeight="false" hidden="false" ht="13.5" outlineLevel="0" r="11">
      <c r="A11" s="145" t="n">
        <v>1828940</v>
      </c>
      <c r="B11" s="146" t="n">
        <v>41743</v>
      </c>
      <c r="C11" s="147" t="s">
        <v>129</v>
      </c>
      <c r="D11" s="148"/>
    </row>
    <row collapsed="false" customFormat="false" customHeight="false" hidden="false" ht="13.5" outlineLevel="0" r="12">
      <c r="A12" s="145" t="n">
        <v>1829576</v>
      </c>
      <c r="B12" s="146" t="n">
        <v>41562</v>
      </c>
      <c r="C12" s="147" t="s">
        <v>135</v>
      </c>
      <c r="D12" s="147" t="n">
        <v>20</v>
      </c>
    </row>
    <row collapsed="false" customFormat="false" customHeight="false" hidden="false" ht="13.5" outlineLevel="0" r="13">
      <c r="A13" s="145" t="n">
        <v>1829809</v>
      </c>
      <c r="B13" s="146" t="n">
        <v>41561</v>
      </c>
      <c r="C13" s="147" t="s">
        <v>129</v>
      </c>
      <c r="D13" s="148"/>
    </row>
    <row collapsed="false" customFormat="false" customHeight="false" hidden="false" ht="13.5" outlineLevel="0" r="14">
      <c r="A14" s="145" t="n">
        <v>1831350</v>
      </c>
      <c r="B14" s="146" t="n">
        <v>41542</v>
      </c>
      <c r="C14" s="147" t="s">
        <v>135</v>
      </c>
      <c r="D14" s="147" t="s">
        <v>181</v>
      </c>
    </row>
    <row collapsed="false" customFormat="false" customHeight="false" hidden="false" ht="13.5" outlineLevel="0" r="15">
      <c r="A15" s="145" t="n">
        <v>1831459</v>
      </c>
      <c r="B15" s="146" t="n">
        <v>41551</v>
      </c>
      <c r="C15" s="147" t="s">
        <v>135</v>
      </c>
      <c r="D15" s="147" t="s">
        <v>182</v>
      </c>
    </row>
    <row collapsed="false" customFormat="false" customHeight="false" hidden="false" ht="13.5" outlineLevel="0" r="16">
      <c r="A16" s="145" t="n">
        <v>1831717</v>
      </c>
      <c r="B16" s="146" t="n">
        <v>41562</v>
      </c>
      <c r="C16" s="147" t="s">
        <v>135</v>
      </c>
      <c r="D16" s="148"/>
    </row>
    <row collapsed="false" customFormat="false" customHeight="false" hidden="false" ht="13.5" outlineLevel="0" r="17">
      <c r="A17" s="145" t="n">
        <v>1832258</v>
      </c>
      <c r="B17" s="146" t="n">
        <v>41773</v>
      </c>
      <c r="C17" s="147" t="s">
        <v>129</v>
      </c>
      <c r="D17" s="148"/>
    </row>
    <row collapsed="false" customFormat="false" customHeight="false" hidden="false" ht="13.5" outlineLevel="0" r="18">
      <c r="A18" s="145" t="n">
        <v>1832606</v>
      </c>
      <c r="B18" s="146" t="n">
        <v>41704</v>
      </c>
      <c r="C18" s="147" t="s">
        <v>135</v>
      </c>
      <c r="D18" s="148"/>
    </row>
    <row collapsed="false" customFormat="false" customHeight="false" hidden="false" ht="13.5" outlineLevel="0" r="19">
      <c r="A19" s="145" t="n">
        <v>1832657</v>
      </c>
      <c r="B19" s="146" t="n">
        <v>41579</v>
      </c>
      <c r="C19" s="147" t="s">
        <v>135</v>
      </c>
      <c r="D19" s="147" t="s">
        <v>181</v>
      </c>
    </row>
    <row collapsed="false" customFormat="false" customHeight="false" hidden="false" ht="13.5" outlineLevel="0" r="20">
      <c r="A20" s="145" t="n">
        <v>1832657</v>
      </c>
      <c r="B20" s="146" t="n">
        <v>41579</v>
      </c>
      <c r="C20" s="147" t="s">
        <v>129</v>
      </c>
      <c r="D20" s="147" t="n">
        <v>25</v>
      </c>
    </row>
    <row collapsed="false" customFormat="false" customHeight="false" hidden="false" ht="13.5" outlineLevel="0" r="21">
      <c r="A21" s="145" t="n">
        <v>1834076</v>
      </c>
      <c r="B21" s="146" t="n">
        <v>41676</v>
      </c>
      <c r="C21" s="147" t="s">
        <v>135</v>
      </c>
      <c r="D21" s="148"/>
    </row>
    <row collapsed="false" customFormat="false" customHeight="false" hidden="false" ht="13.5" outlineLevel="0" r="22">
      <c r="A22" s="145" t="n">
        <v>1834124</v>
      </c>
      <c r="B22" s="146" t="n">
        <v>41565</v>
      </c>
      <c r="C22" s="147" t="s">
        <v>129</v>
      </c>
      <c r="D22" s="147" t="n">
        <v>30</v>
      </c>
    </row>
    <row collapsed="false" customFormat="false" customHeight="false" hidden="false" ht="13.5" outlineLevel="0" r="23">
      <c r="A23" s="145" t="n">
        <v>1834364</v>
      </c>
      <c r="B23" s="146" t="n">
        <v>41544</v>
      </c>
      <c r="C23" s="147" t="s">
        <v>135</v>
      </c>
      <c r="D23" s="148"/>
    </row>
    <row collapsed="false" customFormat="false" customHeight="false" hidden="false" ht="13.5" outlineLevel="0" r="24">
      <c r="A24" s="145" t="n">
        <v>1834386</v>
      </c>
      <c r="B24" s="146" t="n">
        <v>41578</v>
      </c>
      <c r="C24" s="147" t="s">
        <v>135</v>
      </c>
      <c r="D24" s="148"/>
    </row>
    <row collapsed="false" customFormat="false" customHeight="false" hidden="false" ht="13.5" outlineLevel="0" r="25">
      <c r="A25" s="145" t="n">
        <v>1834566</v>
      </c>
      <c r="B25" s="146" t="n">
        <v>41698</v>
      </c>
      <c r="C25" s="147" t="s">
        <v>129</v>
      </c>
      <c r="D25" s="148"/>
    </row>
    <row collapsed="false" customFormat="false" customHeight="false" hidden="false" ht="13.5" outlineLevel="0" r="26">
      <c r="A26" s="145" t="n">
        <v>1834776</v>
      </c>
      <c r="B26" s="146" t="n">
        <v>41753</v>
      </c>
      <c r="C26" s="147" t="s">
        <v>135</v>
      </c>
      <c r="D26" s="148"/>
    </row>
    <row collapsed="false" customFormat="false" customHeight="false" hidden="false" ht="13.5" outlineLevel="0" r="27">
      <c r="A27" s="145" t="n">
        <v>1834781</v>
      </c>
      <c r="B27" s="146" t="n">
        <v>41674</v>
      </c>
      <c r="C27" s="147" t="s">
        <v>135</v>
      </c>
      <c r="D27" s="148"/>
    </row>
    <row collapsed="false" customFormat="false" customHeight="false" hidden="false" ht="13.5" outlineLevel="0" r="28">
      <c r="A28" s="145" t="n">
        <v>1834781</v>
      </c>
      <c r="B28" s="146" t="n">
        <v>41674</v>
      </c>
      <c r="C28" s="147" t="s">
        <v>129</v>
      </c>
      <c r="D28" s="148"/>
    </row>
    <row collapsed="false" customFormat="false" customHeight="false" hidden="false" ht="13.5" outlineLevel="0" r="29">
      <c r="A29" s="145" t="n">
        <v>1834859</v>
      </c>
      <c r="B29" s="146" t="n">
        <v>41577</v>
      </c>
      <c r="C29" s="147" t="s">
        <v>135</v>
      </c>
      <c r="D29" s="147" t="s">
        <v>183</v>
      </c>
    </row>
    <row collapsed="false" customFormat="false" customHeight="false" hidden="false" ht="13.5" outlineLevel="0" r="30">
      <c r="A30" s="145" t="n">
        <v>1835069</v>
      </c>
      <c r="B30" s="146" t="n">
        <v>41501</v>
      </c>
      <c r="C30" s="147" t="s">
        <v>135</v>
      </c>
      <c r="D30" s="148"/>
    </row>
    <row collapsed="false" customFormat="false" customHeight="false" hidden="false" ht="13.5" outlineLevel="0" r="31">
      <c r="A31" s="145" t="n">
        <v>1835069</v>
      </c>
      <c r="B31" s="146" t="n">
        <v>41668</v>
      </c>
      <c r="C31" s="147" t="s">
        <v>129</v>
      </c>
      <c r="D31" s="148"/>
    </row>
    <row collapsed="false" customFormat="false" customHeight="false" hidden="false" ht="13.5" outlineLevel="0" r="32">
      <c r="A32" s="145" t="n">
        <v>1835115</v>
      </c>
      <c r="B32" s="146" t="n">
        <v>41603</v>
      </c>
      <c r="C32" s="147" t="s">
        <v>129</v>
      </c>
      <c r="D32" s="147" t="n">
        <v>25</v>
      </c>
    </row>
    <row collapsed="false" customFormat="false" customHeight="false" hidden="false" ht="13.5" outlineLevel="0" r="33">
      <c r="A33" s="145" t="n">
        <v>1835157</v>
      </c>
      <c r="B33" s="146" t="n">
        <v>41554</v>
      </c>
      <c r="C33" s="147" t="s">
        <v>129</v>
      </c>
      <c r="D33" s="147" t="n">
        <v>40</v>
      </c>
    </row>
    <row collapsed="false" customFormat="false" customHeight="false" hidden="false" ht="13.5" outlineLevel="0" r="34">
      <c r="A34" s="145" t="n">
        <v>1835189</v>
      </c>
      <c r="B34" s="146" t="n">
        <v>41575</v>
      </c>
      <c r="C34" s="147" t="s">
        <v>135</v>
      </c>
      <c r="D34" s="148"/>
    </row>
    <row collapsed="false" customFormat="false" customHeight="false" hidden="false" ht="13.5" outlineLevel="0" r="35">
      <c r="A35" s="145" t="n">
        <v>1835204</v>
      </c>
      <c r="B35" s="146" t="n">
        <v>41590</v>
      </c>
      <c r="C35" s="147" t="s">
        <v>135</v>
      </c>
      <c r="D35" s="148"/>
    </row>
    <row collapsed="false" customFormat="false" customHeight="false" hidden="false" ht="13.5" outlineLevel="0" r="36">
      <c r="A36" s="145" t="n">
        <v>1835204</v>
      </c>
      <c r="B36" s="146" t="n">
        <v>41590</v>
      </c>
      <c r="C36" s="147" t="s">
        <v>129</v>
      </c>
      <c r="D36" s="148"/>
    </row>
    <row collapsed="false" customFormat="false" customHeight="false" hidden="false" ht="13.5" outlineLevel="0" r="37">
      <c r="A37" s="145" t="n">
        <v>1835205</v>
      </c>
      <c r="B37" s="146" t="n">
        <v>41570</v>
      </c>
      <c r="C37" s="147" t="s">
        <v>135</v>
      </c>
      <c r="D37" s="147" t="n">
        <v>100</v>
      </c>
    </row>
    <row collapsed="false" customFormat="false" customHeight="false" hidden="false" ht="13.5" outlineLevel="0" r="38">
      <c r="A38" s="145" t="n">
        <v>1835205</v>
      </c>
      <c r="B38" s="146" t="n">
        <v>41570</v>
      </c>
      <c r="C38" s="147" t="s">
        <v>129</v>
      </c>
      <c r="D38" s="147" t="s">
        <v>184</v>
      </c>
    </row>
    <row collapsed="false" customFormat="false" customHeight="false" hidden="false" ht="13.5" outlineLevel="0" r="39">
      <c r="A39" s="145" t="n">
        <v>1835272</v>
      </c>
      <c r="B39" s="146" t="n">
        <v>41604</v>
      </c>
      <c r="C39" s="147" t="s">
        <v>135</v>
      </c>
      <c r="D39" s="148"/>
    </row>
    <row collapsed="false" customFormat="false" customHeight="false" hidden="false" ht="13.5" outlineLevel="0" r="40">
      <c r="A40" s="145" t="n">
        <v>1835332</v>
      </c>
      <c r="B40" s="146" t="n">
        <v>41638</v>
      </c>
      <c r="C40" s="147" t="s">
        <v>129</v>
      </c>
      <c r="D40" s="147" t="s">
        <v>185</v>
      </c>
    </row>
    <row collapsed="false" customFormat="false" customHeight="false" hidden="false" ht="13.5" outlineLevel="0" r="41">
      <c r="A41" s="145" t="n">
        <v>1835691</v>
      </c>
      <c r="B41" s="146" t="n">
        <v>41599</v>
      </c>
      <c r="C41" s="147" t="s">
        <v>135</v>
      </c>
      <c r="D41" s="148"/>
    </row>
    <row collapsed="false" customFormat="false" customHeight="false" hidden="false" ht="13.5" outlineLevel="0" r="42">
      <c r="A42" s="145" t="n">
        <v>1835693</v>
      </c>
      <c r="B42" s="146" t="n">
        <v>41647</v>
      </c>
      <c r="C42" s="147" t="s">
        <v>129</v>
      </c>
      <c r="D42" s="148"/>
    </row>
    <row collapsed="false" customFormat="false" customHeight="false" hidden="false" ht="13.5" outlineLevel="0" r="43">
      <c r="A43" s="145" t="n">
        <v>1835772</v>
      </c>
      <c r="B43" s="146" t="n">
        <v>41656</v>
      </c>
      <c r="C43" s="147" t="s">
        <v>129</v>
      </c>
      <c r="D43" s="148"/>
    </row>
    <row collapsed="false" customFormat="false" customHeight="false" hidden="false" ht="13.5" outlineLevel="0" r="44">
      <c r="A44" s="145" t="n">
        <v>1835804</v>
      </c>
      <c r="B44" s="146" t="n">
        <v>41604</v>
      </c>
      <c r="C44" s="147" t="s">
        <v>129</v>
      </c>
      <c r="D44" s="147" t="n">
        <v>30</v>
      </c>
    </row>
    <row collapsed="false" customFormat="false" customHeight="false" hidden="false" ht="13.5" outlineLevel="0" r="45">
      <c r="A45" s="145" t="n">
        <v>1835815</v>
      </c>
      <c r="B45" s="146" t="n">
        <v>41603</v>
      </c>
      <c r="C45" s="147" t="s">
        <v>129</v>
      </c>
      <c r="D45" s="147" t="s">
        <v>186</v>
      </c>
    </row>
    <row collapsed="false" customFormat="false" customHeight="false" hidden="false" ht="13.5" outlineLevel="0" r="46">
      <c r="A46" s="145" t="n">
        <v>1835958</v>
      </c>
      <c r="B46" s="146" t="n">
        <v>41682</v>
      </c>
      <c r="C46" s="147" t="s">
        <v>129</v>
      </c>
      <c r="D46" s="148"/>
    </row>
    <row collapsed="false" customFormat="false" customHeight="false" hidden="false" ht="13.5" outlineLevel="0" r="47">
      <c r="A47" s="145" t="n">
        <v>1835959</v>
      </c>
      <c r="B47" s="146" t="n">
        <v>41610</v>
      </c>
      <c r="C47" s="147" t="s">
        <v>135</v>
      </c>
      <c r="D47" s="148"/>
    </row>
    <row collapsed="false" customFormat="false" customHeight="false" hidden="false" ht="13.5" outlineLevel="0" r="48">
      <c r="A48" s="145" t="n">
        <v>1835985</v>
      </c>
      <c r="B48" s="146" t="n">
        <v>41674</v>
      </c>
      <c r="C48" s="147" t="s">
        <v>135</v>
      </c>
      <c r="D48" s="148"/>
    </row>
    <row collapsed="false" customFormat="false" customHeight="false" hidden="false" ht="13.5" outlineLevel="0" r="49">
      <c r="A49" s="145" t="n">
        <v>1835985</v>
      </c>
      <c r="B49" s="146" t="n">
        <v>41674</v>
      </c>
      <c r="C49" s="147" t="s">
        <v>129</v>
      </c>
      <c r="D49" s="148"/>
    </row>
    <row collapsed="false" customFormat="false" customHeight="false" hidden="false" ht="13.5" outlineLevel="0" r="50">
      <c r="A50" s="145" t="n">
        <v>1835988</v>
      </c>
      <c r="B50" s="146" t="n">
        <v>41760</v>
      </c>
      <c r="C50" s="147" t="s">
        <v>135</v>
      </c>
      <c r="D50" s="148"/>
    </row>
    <row collapsed="false" customFormat="false" customHeight="false" hidden="false" ht="13.5" outlineLevel="0" r="51">
      <c r="A51" s="145" t="n">
        <v>1836088</v>
      </c>
      <c r="B51" s="146" t="n">
        <v>41717</v>
      </c>
      <c r="C51" s="147" t="s">
        <v>135</v>
      </c>
      <c r="D51" s="148"/>
    </row>
    <row collapsed="false" customFormat="false" customHeight="false" hidden="false" ht="13.5" outlineLevel="0" r="52">
      <c r="A52" s="145" t="n">
        <v>1836088</v>
      </c>
      <c r="B52" s="146" t="n">
        <v>41717</v>
      </c>
      <c r="C52" s="147" t="s">
        <v>129</v>
      </c>
      <c r="D52" s="148"/>
    </row>
    <row collapsed="false" customFormat="false" customHeight="false" hidden="false" ht="13.5" outlineLevel="0" r="53">
      <c r="A53" s="145" t="n">
        <v>1836234</v>
      </c>
      <c r="B53" s="146" t="n">
        <v>41696</v>
      </c>
      <c r="C53" s="147" t="s">
        <v>135</v>
      </c>
      <c r="D53" s="148"/>
    </row>
    <row collapsed="false" customFormat="false" customHeight="false" hidden="false" ht="13.5" outlineLevel="0" r="54">
      <c r="A54" s="145" t="n">
        <v>1836239</v>
      </c>
      <c r="B54" s="146" t="n">
        <v>41611</v>
      </c>
      <c r="C54" s="147" t="s">
        <v>129</v>
      </c>
      <c r="D54" s="147" t="s">
        <v>187</v>
      </c>
    </row>
    <row collapsed="false" customFormat="false" customHeight="false" hidden="false" ht="13.5" outlineLevel="0" r="55">
      <c r="A55" s="145" t="n">
        <v>1836300</v>
      </c>
      <c r="B55" s="146" t="n">
        <v>41717</v>
      </c>
      <c r="C55" s="147" t="s">
        <v>135</v>
      </c>
      <c r="D55" s="148"/>
    </row>
    <row collapsed="false" customFormat="false" customHeight="false" hidden="false" ht="13.5" outlineLevel="0" r="56">
      <c r="A56" s="145" t="n">
        <v>1836378</v>
      </c>
      <c r="B56" s="146" t="n">
        <v>41761</v>
      </c>
      <c r="C56" s="147" t="s">
        <v>135</v>
      </c>
      <c r="D56" s="148"/>
    </row>
    <row collapsed="false" customFormat="false" customHeight="false" hidden="false" ht="13.5" outlineLevel="0" r="57">
      <c r="A57" s="145" t="n">
        <v>1836414</v>
      </c>
      <c r="B57" s="146" t="n">
        <v>41717</v>
      </c>
      <c r="C57" s="147" t="s">
        <v>135</v>
      </c>
      <c r="D57" s="148"/>
    </row>
    <row collapsed="false" customFormat="false" customHeight="false" hidden="false" ht="13.5" outlineLevel="0" r="58">
      <c r="A58" s="145" t="n">
        <v>1836425</v>
      </c>
      <c r="B58" s="146" t="n">
        <v>41716</v>
      </c>
      <c r="C58" s="147" t="s">
        <v>129</v>
      </c>
      <c r="D58" s="148"/>
    </row>
    <row collapsed="false" customFormat="false" customHeight="false" hidden="false" ht="13.5" outlineLevel="0" r="59">
      <c r="A59" s="145" t="n">
        <v>1836535</v>
      </c>
      <c r="B59" s="146" t="n">
        <v>41752</v>
      </c>
      <c r="C59" s="147" t="s">
        <v>135</v>
      </c>
      <c r="D59" s="1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2013-10-10T13:32:27Z</dcterms:created>
  <dc:creator>jaleemiller</dc:creator>
  <cp:lastModifiedBy>Evan D. Schoenberg, M.D.</cp:lastModifiedBy>
  <dcterms:modified xsi:type="dcterms:W3CDTF">2014-03-31T17:48:37Z</dcterms:modified>
  <cp:revision>0</cp:revision>
</cp:coreProperties>
</file>