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etianka/Documents/"/>
    </mc:Choice>
  </mc:AlternateContent>
  <xr:revisionPtr revIDLastSave="0" documentId="8_{E4801D74-67A3-5347-B735-DF9EEE8D8EDA}" xr6:coauthVersionLast="47" xr6:coauthVersionMax="47" xr10:uidLastSave="{00000000-0000-0000-0000-000000000000}"/>
  <bookViews>
    <workbookView xWindow="0" yWindow="0" windowWidth="28800" windowHeight="18000" xr2:uid="{121B7928-E9C8-AD4C-B3E6-C52232576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7" i="1" l="1" a="1"/>
  <c r="C137" i="1" s="1"/>
  <c r="C100" i="1" a="1"/>
  <c r="C100" i="1" s="1"/>
  <c r="C109" i="1"/>
  <c r="C131" i="1"/>
  <c r="C44" i="1" a="1"/>
  <c r="C44" i="1" s="1"/>
  <c r="C43" i="1"/>
  <c r="I2" i="1"/>
  <c r="C125" i="1"/>
  <c r="J3" i="1"/>
  <c r="J4" i="1"/>
  <c r="J5" i="1"/>
  <c r="J6" i="1"/>
  <c r="J7" i="1"/>
  <c r="J8" i="1"/>
  <c r="J9" i="1"/>
  <c r="J10" i="1"/>
  <c r="J2" i="1"/>
  <c r="J11" i="1"/>
  <c r="C103" i="1"/>
  <c r="C97" i="1"/>
  <c r="C94" i="1"/>
  <c r="C75" i="1" a="1"/>
  <c r="C75" i="1" s="1"/>
  <c r="C91" i="1"/>
  <c r="C56" i="1"/>
  <c r="C86" i="1"/>
  <c r="C87" i="1"/>
  <c r="C73" i="1"/>
  <c r="C65" i="1"/>
  <c r="C62" i="1"/>
  <c r="C28" i="1"/>
  <c r="I3" i="1"/>
  <c r="I4" i="1"/>
  <c r="C72" i="1" s="1"/>
  <c r="I5" i="1"/>
  <c r="I6" i="1"/>
  <c r="I7" i="1"/>
  <c r="I8" i="1"/>
  <c r="I9" i="1"/>
  <c r="I10" i="1"/>
  <c r="I11" i="1"/>
  <c r="C40" i="1" a="1"/>
  <c r="C40" i="1" s="1"/>
  <c r="C37" i="1"/>
  <c r="C34" i="1"/>
  <c r="C25" i="1"/>
  <c r="C22" i="1"/>
  <c r="C19" i="1"/>
  <c r="C16" i="1"/>
  <c r="C118" i="1" l="1"/>
  <c r="C115" i="1"/>
  <c r="C119" i="1"/>
  <c r="C134" i="1"/>
  <c r="C128" i="1"/>
  <c r="C106" i="1"/>
  <c r="C59" i="1"/>
  <c r="C71" i="1"/>
  <c r="C53" i="1"/>
  <c r="C68" i="1" l="1"/>
  <c r="C3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<sst xmlns="http://schemas.openxmlformats.org/spreadsheetml/2006/main" count="177" uniqueCount="153">
  <si>
    <t>Order ID</t>
  </si>
  <si>
    <t>Product</t>
  </si>
  <si>
    <t>Category</t>
  </si>
  <si>
    <t>Price (USD)</t>
  </si>
  <si>
    <t>Quantity</t>
  </si>
  <si>
    <t>Date</t>
  </si>
  <si>
    <t>City</t>
  </si>
  <si>
    <t>Salesperson</t>
  </si>
  <si>
    <t>Laptop</t>
  </si>
  <si>
    <t>Electronics</t>
  </si>
  <si>
    <t>New York</t>
  </si>
  <si>
    <t>Alice</t>
  </si>
  <si>
    <t>Mouse</t>
  </si>
  <si>
    <t>Chicago</t>
  </si>
  <si>
    <t>Ben</t>
  </si>
  <si>
    <t>Chair</t>
  </si>
  <si>
    <t>Furniture</t>
  </si>
  <si>
    <t>Boston</t>
  </si>
  <si>
    <t>Claire</t>
  </si>
  <si>
    <t>Desk</t>
  </si>
  <si>
    <t>Miami</t>
  </si>
  <si>
    <t>Daniel</t>
  </si>
  <si>
    <t>Monitor</t>
  </si>
  <si>
    <t>Notebook</t>
  </si>
  <si>
    <t>Stationery</t>
  </si>
  <si>
    <t>Seattle</t>
  </si>
  <si>
    <t>Ethan</t>
  </si>
  <si>
    <t>Pen</t>
  </si>
  <si>
    <t>Lamp</t>
  </si>
  <si>
    <t>Grace</t>
  </si>
  <si>
    <t>Keyboard</t>
  </si>
  <si>
    <t>Book</t>
  </si>
  <si>
    <t>🟢 Базовий рівень (1–10)</t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</si>
  <si>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загальну кількість замовлень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</si>
  <si>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середню ціну продуктів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</si>
  <si>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мінімальну ціну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</si>
  <si>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максимальну кількість одиниць (Quantity)</t>
    </r>
  </si>
  <si>
    <r>
      <t xml:space="preserve">Порахуй, скільки замовлень зроблено у місті </t>
    </r>
    <r>
      <rPr>
        <i/>
        <sz val="12"/>
        <color theme="1"/>
        <rFont val="Aptos Narrow"/>
        <family val="2"/>
        <scheme val="minor"/>
      </rPr>
      <t>New York</t>
    </r>
  </si>
  <si>
    <t>Порахуй, скільки різних категорій є у таблиці</t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</si>
  <si>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загальну кількість проданих одиниць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</si>
  <si>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загальну виручку</t>
    </r>
    <r>
      <rPr>
        <sz val="12"/>
        <color theme="1"/>
        <rFont val="Aptos Narrow"/>
        <family val="2"/>
        <scheme val="minor"/>
      </rPr>
      <t xml:space="preserve"> (Price × Quantity для кожного товару)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</si>
  <si>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середню виручку на одне замовлення</t>
    </r>
  </si>
  <si>
    <r>
      <t xml:space="preserve">Обчисли </t>
    </r>
    <r>
      <rPr>
        <b/>
        <sz val="12"/>
        <color theme="1"/>
        <rFont val="Aptos Narrow"/>
        <family val="2"/>
        <scheme val="minor"/>
      </rPr>
      <t>загальну виручку для міста "Chicago"</t>
    </r>
  </si>
  <si>
    <t>🟡 Середній рівень (11–20)</t>
  </si>
  <si>
    <r>
      <t xml:space="preserve">Додай новий стовпець </t>
    </r>
    <r>
      <rPr>
        <b/>
        <sz val="12"/>
        <color theme="1"/>
        <rFont val="Aptos Narrow"/>
        <family val="2"/>
        <scheme val="minor"/>
      </rPr>
      <t>“Total” = Price × Quantity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</si>
  <si>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замовлення з найбільшою сумою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</si>
  <si>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назву продукту з найменшою ціною</t>
    </r>
  </si>
  <si>
    <r>
      <t xml:space="preserve">Поверни </t>
    </r>
    <r>
      <rPr>
        <b/>
        <sz val="12"/>
        <color theme="1"/>
        <rFont val="Aptos Narrow"/>
        <family val="2"/>
        <scheme val="minor"/>
      </rPr>
      <t>місто, де зроблено найдорожче замовлення (Total)</t>
    </r>
  </si>
  <si>
    <r>
      <t xml:space="preserve">Порахуй, </t>
    </r>
    <r>
      <rPr>
        <b/>
        <sz val="12"/>
        <color theme="1"/>
        <rFont val="Aptos Narrow"/>
        <family val="2"/>
        <scheme val="minor"/>
      </rPr>
      <t>скільки замовлень зробила Alice</t>
    </r>
  </si>
  <si>
    <r>
      <t xml:space="preserve">Порахуй </t>
    </r>
    <r>
      <rPr>
        <b/>
        <sz val="12"/>
        <color theme="1"/>
        <rFont val="Aptos Narrow"/>
        <family val="2"/>
        <scheme val="minor"/>
      </rPr>
      <t>середню кількість одиниць (Quantity)</t>
    </r>
    <r>
      <rPr>
        <sz val="12"/>
        <color theme="1"/>
        <rFont val="Aptos Narrow"/>
        <family val="2"/>
        <scheme val="minor"/>
      </rPr>
      <t>, якщо продавець — Ben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</si>
  <si>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середню ціну продуктів категорії “Furniture”</t>
    </r>
  </si>
  <si>
    <r>
      <t xml:space="preserve">Визнач, </t>
    </r>
    <r>
      <rPr>
        <b/>
        <sz val="12"/>
        <color theme="1"/>
        <rFont val="Aptos Narrow"/>
        <family val="2"/>
        <scheme val="minor"/>
      </rPr>
      <t>загальну виручку для кожної категорії</t>
    </r>
  </si>
  <si>
    <t>Якщо кількість &gt; 10 → “Опт”, інакше → “Роздріб”</t>
  </si>
  <si>
    <r>
      <t xml:space="preserve">Виведи </t>
    </r>
    <r>
      <rPr>
        <b/>
        <sz val="12"/>
        <color theme="1"/>
        <rFont val="Aptos Narrow"/>
        <family val="2"/>
        <scheme val="minor"/>
      </rPr>
      <t>дату найпершого замовлення</t>
    </r>
  </si>
  <si>
    <t>🔵 Вищий рівень (21–30)</t>
  </si>
  <si>
    <r>
      <t xml:space="preserve">Виведи </t>
    </r>
    <r>
      <rPr>
        <b/>
        <sz val="12"/>
        <color theme="1"/>
        <rFont val="Aptos Narrow"/>
        <family val="2"/>
        <scheme val="minor"/>
      </rPr>
      <t>ім’я продавця, який зробив замовлення з найбільшою кількістю одиниць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</si>
  <si>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суму всіх замовлень, зроблених у лютому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</si>
  <si>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кількість замовлень з категорії “Stationery” у Boston</t>
    </r>
  </si>
  <si>
    <r>
      <t xml:space="preserve">Визнач </t>
    </r>
    <r>
      <rPr>
        <b/>
        <sz val="12"/>
        <color theme="1"/>
        <rFont val="Aptos Narrow"/>
        <family val="2"/>
        <scheme val="minor"/>
      </rPr>
      <t>найпопулярніше місто (де найбільше замовлень)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</si>
  <si>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загальну виручку продавця Alice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</si>
  <si>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товар із другим за величиною Total</t>
    </r>
  </si>
  <si>
    <r>
      <t xml:space="preserve">Порахуй, </t>
    </r>
    <r>
      <rPr>
        <b/>
        <sz val="12"/>
        <color theme="1"/>
        <rFont val="Aptos Narrow"/>
        <family val="2"/>
        <scheme val="minor"/>
      </rPr>
      <t>скільки замовлень дорожчих за середнє значення ціни</t>
    </r>
  </si>
  <si>
    <r>
      <t xml:space="preserve">Створи </t>
    </r>
    <r>
      <rPr>
        <b/>
        <sz val="12"/>
        <color theme="1"/>
        <rFont val="Aptos Narrow"/>
        <family val="2"/>
        <scheme val="minor"/>
      </rPr>
      <t>новий стовпець “Month”</t>
    </r>
    <r>
      <rPr>
        <sz val="12"/>
        <color theme="1"/>
        <rFont val="Aptos Narrow"/>
        <family val="2"/>
        <scheme val="minor"/>
      </rPr>
      <t xml:space="preserve"> із дат</t>
    </r>
  </si>
  <si>
    <r>
      <t xml:space="preserve">Порахуй </t>
    </r>
    <r>
      <rPr>
        <b/>
        <sz val="12"/>
        <color theme="1"/>
        <rFont val="Aptos Narrow"/>
        <family val="2"/>
        <scheme val="minor"/>
      </rPr>
      <t>кількість замовлень у кожному місяці (наприклад, січень)</t>
    </r>
  </si>
  <si>
    <r>
      <t xml:space="preserve">Порахуй </t>
    </r>
    <r>
      <rPr>
        <b/>
        <sz val="12"/>
        <color theme="1"/>
        <rFont val="Aptos Narrow"/>
        <family val="2"/>
        <scheme val="minor"/>
      </rPr>
      <t>суму Total для кожного місяця (січень, лютий...)</t>
    </r>
  </si>
  <si>
    <t>🔴 Креативні / Комбіновані (31–35)</t>
  </si>
  <si>
    <r>
      <t xml:space="preserve">Об’єднай </t>
    </r>
    <r>
      <rPr>
        <b/>
        <sz val="12"/>
        <color theme="1"/>
        <rFont val="Aptos Narrow"/>
        <family val="2"/>
        <scheme val="minor"/>
      </rPr>
      <t>Product + City</t>
    </r>
    <r>
      <rPr>
        <sz val="12"/>
        <color theme="1"/>
        <rFont val="Aptos Narrow"/>
        <family val="2"/>
        <scheme val="minor"/>
      </rPr>
      <t xml:space="preserve"> в один текст через кому</t>
    </r>
  </si>
  <si>
    <r>
      <t xml:space="preserve">Визнач, чи </t>
    </r>
    <r>
      <rPr>
        <b/>
        <sz val="12"/>
        <color theme="1"/>
        <rFont val="Aptos Narrow"/>
        <family val="2"/>
        <scheme val="minor"/>
      </rPr>
      <t>замовлення понад $5000</t>
    </r>
  </si>
  <si>
    <r>
      <t xml:space="preserve">Порахуй </t>
    </r>
    <r>
      <rPr>
        <b/>
        <sz val="12"/>
        <color theme="1"/>
        <rFont val="Aptos Narrow"/>
        <family val="2"/>
        <scheme val="minor"/>
      </rPr>
      <t>кількість міст без повторів</t>
    </r>
  </si>
  <si>
    <r>
      <t xml:space="preserve">Знайди </t>
    </r>
    <r>
      <rPr>
        <b/>
        <sz val="12"/>
        <color theme="1"/>
        <rFont val="Aptos Narrow"/>
        <family val="2"/>
        <scheme val="minor"/>
      </rPr>
      <t>відсоткову частку продажів Alice від загальної суми</t>
    </r>
  </si>
  <si>
    <r>
      <t xml:space="preserve">Створи </t>
    </r>
    <r>
      <rPr>
        <b/>
        <sz val="12"/>
        <color theme="1"/>
        <rFont val="Aptos Narrow"/>
        <family val="2"/>
        <scheme val="minor"/>
      </rPr>
      <t>таблицю ранжування (1 = найбільший Total)</t>
    </r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</si>
  <si>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</si>
  <si>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</si>
  <si>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</si>
  <si>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</si>
  <si>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</si>
  <si>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</si>
  <si>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</si>
  <si>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</si>
  <si>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</si>
  <si>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</si>
  <si>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</si>
  <si>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</si>
  <si>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</si>
  <si>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</si>
  <si>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</si>
  <si>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</si>
  <si>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</si>
  <si>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</si>
  <si>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</si>
  <si>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</si>
  <si>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=COUNT(A2:A11)</t>
  </si>
  <si>
    <t>=AVERAGE(D2:D11)</t>
  </si>
  <si>
    <t>=MIN(E2:E11)</t>
  </si>
  <si>
    <t>=MAX(E2:E11)</t>
  </si>
  <si>
    <t>=COUNTIF(G2:G11;"New York")</t>
  </si>
  <si>
    <t>=COUNTA(UNIQUE(C2:C11))</t>
  </si>
  <si>
    <t>=SUM(E2:E11)</t>
  </si>
  <si>
    <t>=SUMPRODUCT(D2:D11;E2:E11)</t>
  </si>
  <si>
    <t>=AVERAGE(D2:D11*E2:E11)</t>
  </si>
  <si>
    <t>Total</t>
  </si>
  <si>
    <t>=COUNTIF(H2:H11;"Alice")</t>
  </si>
  <si>
    <t>=AVERAGEIF(H2:H11;"Ben";E2:E11)</t>
  </si>
  <si>
    <t>=AVERAGEIF(C2:C11;"Furniture";D2:D11)</t>
  </si>
  <si>
    <t>=SUMIFS($I$2:$I$11;$C$2:$C$11;"Electronics")</t>
  </si>
  <si>
    <t>=SUMIFS($I$2:$I$11;$C$2:$C$11;"Furniture")</t>
  </si>
  <si>
    <t>=SUMIFS($I$2:$I$11;$C$2:$C$11;"Stationery")</t>
  </si>
  <si>
    <t>=MIN(F2:F11)</t>
  </si>
  <si>
    <t>=XLOOKUP(MIN(A2:A11);A2:A11;F2:F11)</t>
  </si>
  <si>
    <t>=XLOOKUP(MAX(I2:I11);I2:I11;A2:A11)</t>
  </si>
  <si>
    <t>=XLOOKUP(MIN(D2:D11);D2:D11;B2:B11)</t>
  </si>
  <si>
    <t>=XLOOKUP(MAX(I2:I11);I2:I11;G2:G11)</t>
  </si>
  <si>
    <t>=XLOOKUP(MAX(E2:E11);E2:E11;H2:H11)</t>
  </si>
  <si>
    <t>=IF(E2:E11&gt;=10;"Опт";"Роздріб")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</si>
  <si>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</si>
  <si>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</si>
  <si>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</si>
  <si>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</si>
  <si>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</si>
  <si>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</si>
  <si>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</si>
  <si>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</si>
  <si>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</si>
  <si>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31.</t>
  </si>
  <si>
    <t>32.</t>
  </si>
  <si>
    <t>33.</t>
  </si>
  <si>
    <t>34.</t>
  </si>
  <si>
    <t>35.</t>
  </si>
  <si>
    <t>=SUMIFS(I2:I11;F2:F11;"&gt;01.02.2025";F2:F11;"&lt;28.02.2025")</t>
  </si>
  <si>
    <t>=COUNTIFS(C2:C11;"Stationery";G2:G11;"Boston")</t>
  </si>
  <si>
    <t>=SUMIF(H2:H11;"Alice";I2:I11)</t>
  </si>
  <si>
    <t>=LARGE(I2:I11;2)</t>
  </si>
  <si>
    <t>Month</t>
  </si>
  <si>
    <t>=TEXT(F2;"mmmm")</t>
  </si>
  <si>
    <t>=COUNTIF(J2:J11;"January")</t>
  </si>
  <si>
    <t>=SUMIF($J$2:$J$11;"January";$I$2:$I$11)</t>
  </si>
  <si>
    <t>=SUMIF($J$2:$J$11;"February";$I$2:$I$11)</t>
  </si>
  <si>
    <t>=CONCAT(B2;",";G2)</t>
  </si>
  <si>
    <t>=IF(I2&gt;5000;"More than 5000$";"Less than 5000$")</t>
  </si>
  <si>
    <t>=SUMIFS(I2:I11;H2:H11;"Alice")/SUM(I2:I11)</t>
  </si>
  <si>
    <t>=RANK(I2:I11;I2:I11)</t>
  </si>
  <si>
    <t>=SUMIFS(I2:I11;G2:G11;"Chicago")</t>
  </si>
  <si>
    <t>=SUMPRODUCT((G2:G11="Chicago")*(D2:D11)*(E2:E11))</t>
  </si>
  <si>
    <t>📘 Пояснення:</t>
  </si>
  <si>
    <r>
      <t>UNIQUE(G2:G11)</t>
    </r>
    <r>
      <rPr>
        <sz val="12"/>
        <color theme="1"/>
        <rFont val="Aptos Narrow"/>
        <family val="2"/>
        <scheme val="minor"/>
      </rPr>
      <t xml:space="preserve"> → створює список унікальних міст</t>
    </r>
  </si>
  <si>
    <r>
      <t>COUNTIF(G2:G11;UNIQUE(G2:G11))</t>
    </r>
    <r>
      <rPr>
        <sz val="12"/>
        <color theme="1"/>
        <rFont val="Aptos Narrow"/>
        <family val="2"/>
        <scheme val="minor"/>
      </rPr>
      <t xml:space="preserve"> → рахує кількість кожного</t>
    </r>
  </si>
  <si>
    <r>
      <t>MAX(...)</t>
    </r>
    <r>
      <rPr>
        <sz val="12"/>
        <color theme="1"/>
        <rFont val="Aptos Narrow"/>
        <family val="2"/>
        <scheme val="minor"/>
      </rPr>
      <t xml:space="preserve"> → знаходить найбільше значення</t>
    </r>
  </si>
  <si>
    <r>
      <t>INDEX+MATCH</t>
    </r>
    <r>
      <rPr>
        <sz val="12"/>
        <color theme="1"/>
        <rFont val="Aptos Narrow"/>
        <family val="2"/>
        <scheme val="minor"/>
      </rPr>
      <t xml:space="preserve"> → повертає назву міста з цією кількістю</t>
    </r>
  </si>
  <si>
    <r>
      <t xml:space="preserve">Результат: </t>
    </r>
    <r>
      <rPr>
        <b/>
        <sz val="12"/>
        <color theme="1"/>
        <rFont val="Aptos Narrow"/>
        <family val="2"/>
        <scheme val="minor"/>
      </rPr>
      <t>New York</t>
    </r>
  </si>
  <si>
    <t>=COUNTA(UNIQUE(G2:G11))</t>
  </si>
  <si>
    <t>=COUNTIF(D2:D11;"&gt;"&amp;AVERAGE(D2:D11))</t>
  </si>
  <si>
    <t>=INDEX(UNIQUE(G2:G11);MATCH(MAX(COUNTIF(G2:G11;UNIQUE(G2:G11)));COUNTIF(G2:G11;UNIQUE(G2:G11));0))</t>
  </si>
  <si>
    <t>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</si>
</sst>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C22]d\ mmmm\ yyyy&quot; р.&quot;;@"/>
  </numFmts>
  <fonts count="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0" fontId="6" fillId="0" borderId="0" xfId="0" applyFont="1" applyAlignment="1">
      <alignment horizontal="right"/>
    </xf>
    <xf numFmtId="0" fontId="0" fillId="0" borderId="0" xfId="0" quotePrefix="1"/>
    <xf numFmtId="0" fontId="7" fillId="0" borderId="0" xfId="0" applyFont="1" applyAlignment="1">
      <alignment horizontal="center" vertical="center"/>
    </xf>
    <xf numFmtId="169" fontId="0" fillId="0" borderId="0" xfId="0" applyNumberFormat="1"/>
    <xf numFmtId="0" fontId="0" fillId="2" borderId="0" xfId="0" applyFill="1"/>
    <xf numFmtId="9" fontId="0" fillId="0" borderId="0" xfId="1" applyFont="1"/>
    <xf numFmtId="0" fontId="4" fillId="0" borderId="0" xfId="0" applyFont="1"/>
    <xf numFmtId="0" fontId="7" fillId="2" borderId="0" xfId="0" applyFont="1" applyFill="1" applyAlignment="1">
      <alignment horizontal="center" vertical="center"/>
    </xf>
    <xf numFmtId="0" fontId="0" fillId="2" borderId="0" xfId="0" quotePrefix="1" applyFill="1"/>
    <xf numFmtId="0" fontId="0" fillId="2" borderId="0" xfId="0" applyFill="1" applyAlignment="1">
      <alignment vertical="top"/>
    </xf>
    <xf numFmtId="0" fontId="0" fillId="2" borderId="0" xfId="0" quotePrefix="1" applyFill="1" applyAlignment="1">
      <alignment vertical="top" wrapText="1"/>
    </xf>
    <xf numFmtId="0" fontId="6" fillId="2" borderId="0" xfId="0" applyFont="1" applyFill="1" applyAlignment="1">
      <alignment horizontal="righ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8EED-0E87-BD44-A21B-1E4CA5DA2C16}">
  <dimension ref="A1:J686"/>
  <sheetViews>
    <sheetView tabSelected="1" topLeftCell="A113" zoomScaleNormal="100" workbookViewId="0">
      <selection activeCell="B138" sqref="B138"/>
    </sheetView>
  </sheetViews>
  <sheetFormatPr baseColWidth="10" defaultRowHeight="16" x14ac:dyDescent="0.2"/>
  <cols>
    <col min="2" max="2" width="72.5" bestFit="1" customWidth="1"/>
    <col min="3" max="3" width="14.33203125" bestFit="1" customWidth="1"/>
    <col min="4" max="4" width="51" bestFit="1" customWidth="1"/>
    <col min="8" max="8" width="11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100</v>
      </c>
      <c r="J1" s="1" t="s">
        <v>132</v>
      </c>
    </row>
    <row r="2" spans="1:10" x14ac:dyDescent="0.2">
      <c r="A2">
        <v>101</v>
      </c>
      <c r="B2" t="s">
        <v>8</v>
      </c>
      <c r="C2" t="s">
        <v>9</v>
      </c>
      <c r="D2">
        <v>1200</v>
      </c>
      <c r="E2">
        <v>3</v>
      </c>
      <c r="F2" s="2">
        <v>45672</v>
      </c>
      <c r="G2" t="s">
        <v>10</v>
      </c>
      <c r="H2" t="s">
        <v>11</v>
      </c>
      <c r="I2">
        <f>D2*E2</f>
        <v>3600</v>
      </c>
      <c r="J2" t="str">
        <f>TEXT(F2,"mmmm")</f>
        <v>January</v>
      </c>
    </row>
    <row r="3" spans="1:10" x14ac:dyDescent="0.2">
      <c r="A3">
        <v>102</v>
      </c>
      <c r="B3" t="s">
        <v>12</v>
      </c>
      <c r="C3" t="s">
        <v>9</v>
      </c>
      <c r="D3">
        <v>25</v>
      </c>
      <c r="E3">
        <v>12</v>
      </c>
      <c r="F3" s="2">
        <v>45674</v>
      </c>
      <c r="G3" t="s">
        <v>13</v>
      </c>
      <c r="H3" t="s">
        <v>14</v>
      </c>
      <c r="I3">
        <f t="shared" ref="I3:I11" si="0">D3*E3</f>
        <v>300</v>
      </c>
      <c r="J3" t="str">
        <f t="shared" ref="J3:J10" si="1">TEXT(F3,"mmmm")</f>
        <v>January</v>
      </c>
    </row>
    <row r="4" spans="1:10" x14ac:dyDescent="0.2">
      <c r="A4">
        <v>103</v>
      </c>
      <c r="B4" t="s">
        <v>15</v>
      </c>
      <c r="C4" t="s">
        <v>16</v>
      </c>
      <c r="D4">
        <v>80</v>
      </c>
      <c r="E4">
        <v>6</v>
      </c>
      <c r="F4" s="2">
        <v>45675</v>
      </c>
      <c r="G4" t="s">
        <v>17</v>
      </c>
      <c r="H4" t="s">
        <v>18</v>
      </c>
      <c r="I4">
        <f t="shared" si="0"/>
        <v>480</v>
      </c>
      <c r="J4" t="str">
        <f t="shared" si="1"/>
        <v>January</v>
      </c>
    </row>
    <row r="5" spans="1:10" x14ac:dyDescent="0.2">
      <c r="A5">
        <v>104</v>
      </c>
      <c r="B5" t="s">
        <v>19</v>
      </c>
      <c r="C5" t="s">
        <v>16</v>
      </c>
      <c r="D5">
        <v>150</v>
      </c>
      <c r="E5">
        <v>2</v>
      </c>
      <c r="F5" s="2">
        <v>45678</v>
      </c>
      <c r="G5" t="s">
        <v>20</v>
      </c>
      <c r="H5" t="s">
        <v>21</v>
      </c>
      <c r="I5">
        <f t="shared" si="0"/>
        <v>300</v>
      </c>
      <c r="J5" t="str">
        <f t="shared" si="1"/>
        <v>January</v>
      </c>
    </row>
    <row r="6" spans="1:10" x14ac:dyDescent="0.2">
      <c r="A6">
        <v>105</v>
      </c>
      <c r="B6" t="s">
        <v>22</v>
      </c>
      <c r="C6" t="s">
        <v>9</v>
      </c>
      <c r="D6">
        <v>250</v>
      </c>
      <c r="E6">
        <v>4</v>
      </c>
      <c r="F6" s="2">
        <v>45682</v>
      </c>
      <c r="G6" t="s">
        <v>10</v>
      </c>
      <c r="H6" t="s">
        <v>11</v>
      </c>
      <c r="I6">
        <f t="shared" si="0"/>
        <v>1000</v>
      </c>
      <c r="J6" t="str">
        <f t="shared" si="1"/>
        <v>January</v>
      </c>
    </row>
    <row r="7" spans="1:10" x14ac:dyDescent="0.2">
      <c r="A7">
        <v>106</v>
      </c>
      <c r="B7" t="s">
        <v>23</v>
      </c>
      <c r="C7" t="s">
        <v>24</v>
      </c>
      <c r="D7">
        <v>5</v>
      </c>
      <c r="E7">
        <v>25</v>
      </c>
      <c r="F7" s="2">
        <v>45683</v>
      </c>
      <c r="G7" t="s">
        <v>25</v>
      </c>
      <c r="H7" t="s">
        <v>26</v>
      </c>
      <c r="I7">
        <f t="shared" si="0"/>
        <v>125</v>
      </c>
      <c r="J7" t="str">
        <f t="shared" si="1"/>
        <v>January</v>
      </c>
    </row>
    <row r="8" spans="1:10" x14ac:dyDescent="0.2">
      <c r="A8">
        <v>107</v>
      </c>
      <c r="B8" t="s">
        <v>27</v>
      </c>
      <c r="C8" t="s">
        <v>24</v>
      </c>
      <c r="D8">
        <v>2</v>
      </c>
      <c r="E8">
        <v>50</v>
      </c>
      <c r="F8" s="2">
        <v>45685</v>
      </c>
      <c r="G8" t="s">
        <v>13</v>
      </c>
      <c r="H8" t="s">
        <v>14</v>
      </c>
      <c r="I8">
        <f t="shared" si="0"/>
        <v>100</v>
      </c>
      <c r="J8" t="str">
        <f t="shared" si="1"/>
        <v>January</v>
      </c>
    </row>
    <row r="9" spans="1:10" x14ac:dyDescent="0.2">
      <c r="A9">
        <v>108</v>
      </c>
      <c r="B9" t="s">
        <v>28</v>
      </c>
      <c r="C9" t="s">
        <v>16</v>
      </c>
      <c r="D9">
        <v>40</v>
      </c>
      <c r="E9">
        <v>7</v>
      </c>
      <c r="F9" s="2">
        <v>45690</v>
      </c>
      <c r="G9" t="s">
        <v>20</v>
      </c>
      <c r="H9" t="s">
        <v>29</v>
      </c>
      <c r="I9">
        <f t="shared" si="0"/>
        <v>280</v>
      </c>
      <c r="J9" t="str">
        <f t="shared" si="1"/>
        <v>February</v>
      </c>
    </row>
    <row r="10" spans="1:10" x14ac:dyDescent="0.2">
      <c r="A10">
        <v>109</v>
      </c>
      <c r="B10" t="s">
        <v>30</v>
      </c>
      <c r="C10" t="s">
        <v>9</v>
      </c>
      <c r="D10">
        <v>45</v>
      </c>
      <c r="E10">
        <v>10</v>
      </c>
      <c r="F10" s="2">
        <v>45692</v>
      </c>
      <c r="G10" t="s">
        <v>10</v>
      </c>
      <c r="H10" t="s">
        <v>11</v>
      </c>
      <c r="I10">
        <f t="shared" si="0"/>
        <v>450</v>
      </c>
      <c r="J10" t="str">
        <f t="shared" si="1"/>
        <v>February</v>
      </c>
    </row>
    <row r="11" spans="1:10" x14ac:dyDescent="0.2">
      <c r="A11">
        <v>110</v>
      </c>
      <c r="B11" t="s">
        <v>31</v>
      </c>
      <c r="C11" t="s">
        <v>24</v>
      </c>
      <c r="D11">
        <v>12</v>
      </c>
      <c r="E11">
        <v>15</v>
      </c>
      <c r="F11" s="2">
        <v>45694</v>
      </c>
      <c r="G11" t="s">
        <v>17</v>
      </c>
      <c r="H11" t="s">
        <v>18</v>
      </c>
      <c r="I11">
        <f t="shared" si="0"/>
        <v>180</v>
      </c>
      <c r="J11" t="str">
        <f t="shared" ref="J11" si="2">TEXT(F11,"mmmm")</f>
        <v>February</v>
      </c>
    </row>
    <row r="14" spans="1:10" ht="24" x14ac:dyDescent="0.3">
      <c r="A14" s="4"/>
      <c r="B14" s="3" t="s">
        <v>32</v>
      </c>
    </row>
    <row r="15" spans="1:10" x14ac:dyDescent="0.2">
      <c r="A15" s="4"/>
    </row>
    <row r="16" spans="1:10" x14ac:dyDescent="0.2">
      <c r="A16" s="4" t="s">
        <v>71</v>
      </c>
      <c r="B16" t="s">
        <v>33</v>
      </c>
      <c r="C16">
        <f>COUNT(A2:A11)</f>
        <v>10</v>
      </c>
      <c r="D16" s="5" t="s">
        <v>91</v>
      </c>
    </row>
    <row r="17" spans="1:5" x14ac:dyDescent="0.2">
      <c r="A17" s="4"/>
    </row>
    <row r="18" spans="1:5" x14ac:dyDescent="0.2">
      <c r="A18" s="4"/>
    </row>
    <row r="19" spans="1:5" x14ac:dyDescent="0.2">
      <c r="A19" s="4" t="s">
        <v>72</v>
      </c>
      <c r="B19" t="s">
        <v>34</v>
      </c>
      <c r="C19">
        <f>AVERAGE(D2:D11)</f>
        <v>180.9</v>
      </c>
      <c r="D19" s="5" t="s">
        <v>92</v>
      </c>
    </row>
    <row r="20" spans="1:5" x14ac:dyDescent="0.2">
      <c r="A20" s="4"/>
    </row>
    <row r="21" spans="1:5" x14ac:dyDescent="0.2">
      <c r="A21" s="4"/>
    </row>
    <row r="22" spans="1:5" x14ac:dyDescent="0.2">
      <c r="A22" s="4" t="s">
        <v>73</v>
      </c>
      <c r="B22" t="s">
        <v>35</v>
      </c>
      <c r="C22">
        <f>MIN(D2:D11)</f>
        <v>2</v>
      </c>
      <c r="D22" s="5" t="s">
        <v>93</v>
      </c>
    </row>
    <row r="23" spans="1:5" x14ac:dyDescent="0.2">
      <c r="A23" s="4"/>
    </row>
    <row r="24" spans="1:5" x14ac:dyDescent="0.2">
      <c r="A24" s="4"/>
    </row>
    <row r="25" spans="1:5" x14ac:dyDescent="0.2">
      <c r="A25" s="4" t="s">
        <v>74</v>
      </c>
      <c r="B25" t="s">
        <v>36</v>
      </c>
      <c r="C25">
        <f>MAX(E2:E11)</f>
        <v>50</v>
      </c>
      <c r="D25" s="5" t="s">
        <v>94</v>
      </c>
    </row>
    <row r="26" spans="1:5" x14ac:dyDescent="0.2">
      <c r="A26" s="4"/>
    </row>
    <row r="27" spans="1:5" x14ac:dyDescent="0.2">
      <c r="A27" s="4"/>
    </row>
    <row r="28" spans="1:5" x14ac:dyDescent="0.2">
      <c r="A28" s="4" t="s">
        <v>75</v>
      </c>
      <c r="B28" t="s">
        <v>37</v>
      </c>
      <c r="C28">
        <f>COUNTIF(G2:G11,"New York")</f>
        <v>3</v>
      </c>
      <c r="D28" s="5" t="s">
        <v>95</v>
      </c>
      <c r="E28" s="11" t="s">
        <v>152</v>
      </c>
    </row>
    <row r="29" spans="1:5" x14ac:dyDescent="0.2">
      <c r="A29" s="4"/>
    </row>
    <row r="30" spans="1:5" x14ac:dyDescent="0.2">
      <c r="A30" s="4"/>
    </row>
    <row r="31" spans="1:5" x14ac:dyDescent="0.2">
      <c r="A31" s="4" t="s">
        <v>76</v>
      </c>
      <c r="B31" t="s">
        <v>38</v>
      </c>
      <c r="C31">
        <f>COUNTA(_xlfn.UNIQUE(C2:C11))</f>
        <v>3</v>
      </c>
      <c r="D31" s="5" t="s">
        <v>96</v>
      </c>
      <c r="E31" s="11" t="s">
        <v>152</v>
      </c>
    </row>
    <row r="32" spans="1:5" x14ac:dyDescent="0.2">
      <c r="A32" s="4"/>
    </row>
    <row r="33" spans="1:5" x14ac:dyDescent="0.2">
      <c r="A33" s="4"/>
    </row>
    <row r="34" spans="1:5" x14ac:dyDescent="0.2">
      <c r="A34" s="4" t="s">
        <v>77</v>
      </c>
      <c r="B34" t="s">
        <v>39</v>
      </c>
      <c r="C34">
        <f>SUM(E2:E11)</f>
        <v>134</v>
      </c>
      <c r="D34" s="5" t="s">
        <v>97</v>
      </c>
    </row>
    <row r="35" spans="1:5" x14ac:dyDescent="0.2">
      <c r="A35" s="4"/>
    </row>
    <row r="36" spans="1:5" x14ac:dyDescent="0.2">
      <c r="A36" s="4"/>
    </row>
    <row r="37" spans="1:5" x14ac:dyDescent="0.2">
      <c r="A37" s="4" t="s">
        <v>78</v>
      </c>
      <c r="B37" t="s">
        <v>40</v>
      </c>
      <c r="C37">
        <f>SUMPRODUCT(D2:D11,E2:E11)</f>
        <v>6815</v>
      </c>
      <c r="D37" s="5" t="s">
        <v>98</v>
      </c>
      <c r="E37" s="11" t="s">
        <v>152</v>
      </c>
    </row>
    <row r="38" spans="1:5" x14ac:dyDescent="0.2">
      <c r="A38" s="4"/>
    </row>
    <row r="39" spans="1:5" x14ac:dyDescent="0.2">
      <c r="A39" s="4"/>
    </row>
    <row r="40" spans="1:5" x14ac:dyDescent="0.2">
      <c r="A40" s="4" t="s">
        <v>79</v>
      </c>
      <c r="B40" t="s">
        <v>41</v>
      </c>
      <c r="C40" cm="1">
        <f t="array" ref="C40">AVERAGE(D2:D11*E2:E11)</f>
        <v>681.5</v>
      </c>
      <c r="D40" s="5" t="s">
        <v>99</v>
      </c>
    </row>
    <row r="41" spans="1:5" x14ac:dyDescent="0.2">
      <c r="A41" s="4"/>
    </row>
    <row r="42" spans="1:5" x14ac:dyDescent="0.2">
      <c r="A42" s="4"/>
    </row>
    <row r="43" spans="1:5" x14ac:dyDescent="0.2">
      <c r="A43" s="15" t="s">
        <v>80</v>
      </c>
      <c r="B43" s="8" t="s">
        <v>42</v>
      </c>
      <c r="C43" s="8">
        <f>SUMIFS(I2:I11,G2:G11,"Chicago")</f>
        <v>400</v>
      </c>
      <c r="D43" s="12" t="s">
        <v>141</v>
      </c>
      <c r="E43" s="11" t="s">
        <v>152</v>
      </c>
    </row>
    <row r="44" spans="1:5" x14ac:dyDescent="0.2">
      <c r="A44" s="4"/>
      <c r="C44" s="8" cm="1">
        <f t="array" ref="C44">SUMPRODUCT((G2:G11="Chicago")*(D2:D11)*(E2:E11))</f>
        <v>400</v>
      </c>
      <c r="D44" s="12" t="s">
        <v>142</v>
      </c>
      <c r="E44" s="11" t="s">
        <v>152</v>
      </c>
    </row>
    <row r="45" spans="1:5" x14ac:dyDescent="0.2">
      <c r="A45" s="4"/>
    </row>
    <row r="46" spans="1:5" x14ac:dyDescent="0.2">
      <c r="A46" s="4"/>
      <c r="E46" s="6"/>
    </row>
    <row r="47" spans="1:5" x14ac:dyDescent="0.2">
      <c r="A47" s="4"/>
    </row>
    <row r="48" spans="1:5" ht="24" x14ac:dyDescent="0.3">
      <c r="A48" s="4"/>
      <c r="B48" s="3" t="s">
        <v>43</v>
      </c>
    </row>
    <row r="49" spans="1:4" x14ac:dyDescent="0.2">
      <c r="A49" s="4"/>
    </row>
    <row r="50" spans="1:4" x14ac:dyDescent="0.2">
      <c r="A50" s="4" t="s">
        <v>81</v>
      </c>
      <c r="B50" t="s">
        <v>44</v>
      </c>
    </row>
    <row r="51" spans="1:4" x14ac:dyDescent="0.2">
      <c r="A51" s="4"/>
    </row>
    <row r="52" spans="1:4" x14ac:dyDescent="0.2">
      <c r="A52" s="4"/>
    </row>
    <row r="53" spans="1:4" x14ac:dyDescent="0.2">
      <c r="A53" s="4" t="s">
        <v>82</v>
      </c>
      <c r="B53" t="s">
        <v>45</v>
      </c>
      <c r="C53">
        <f>_xlfn.XLOOKUP(MAX(I2:I11),I2:I11,A2:A11)</f>
        <v>101</v>
      </c>
      <c r="D53" s="5" t="s">
        <v>109</v>
      </c>
    </row>
    <row r="54" spans="1:4" x14ac:dyDescent="0.2">
      <c r="A54" s="4"/>
    </row>
    <row r="55" spans="1:4" x14ac:dyDescent="0.2">
      <c r="A55" s="4"/>
    </row>
    <row r="56" spans="1:4" x14ac:dyDescent="0.2">
      <c r="A56" s="4" t="s">
        <v>83</v>
      </c>
      <c r="B56" t="s">
        <v>46</v>
      </c>
      <c r="C56" t="str">
        <f>_xlfn.XLOOKUP(MIN(D2:D11),D2:D11,B2:B11)</f>
        <v>Pen</v>
      </c>
      <c r="D56" s="5" t="s">
        <v>110</v>
      </c>
    </row>
    <row r="57" spans="1:4" x14ac:dyDescent="0.2">
      <c r="A57" s="4"/>
    </row>
    <row r="58" spans="1:4" x14ac:dyDescent="0.2">
      <c r="A58" s="4"/>
    </row>
    <row r="59" spans="1:4" x14ac:dyDescent="0.2">
      <c r="A59" s="4" t="s">
        <v>84</v>
      </c>
      <c r="B59" t="s">
        <v>47</v>
      </c>
      <c r="C59" t="str">
        <f>_xlfn.XLOOKUP(MAX(I2:I11),I2:I11,G2:G11)</f>
        <v>New York</v>
      </c>
      <c r="D59" s="5" t="s">
        <v>111</v>
      </c>
    </row>
    <row r="60" spans="1:4" x14ac:dyDescent="0.2">
      <c r="A60" s="4"/>
    </row>
    <row r="61" spans="1:4" x14ac:dyDescent="0.2">
      <c r="A61" s="4"/>
    </row>
    <row r="62" spans="1:4" x14ac:dyDescent="0.2">
      <c r="A62" s="4" t="s">
        <v>85</v>
      </c>
      <c r="B62" t="s">
        <v>48</v>
      </c>
      <c r="C62">
        <f>COUNTIF(H2:H11,"Alice")</f>
        <v>3</v>
      </c>
      <c r="D62" s="5" t="s">
        <v>101</v>
      </c>
    </row>
    <row r="63" spans="1:4" x14ac:dyDescent="0.2">
      <c r="A63" s="4"/>
    </row>
    <row r="64" spans="1:4" x14ac:dyDescent="0.2">
      <c r="A64" s="4"/>
    </row>
    <row r="65" spans="1:4" x14ac:dyDescent="0.2">
      <c r="A65" s="4" t="s">
        <v>86</v>
      </c>
      <c r="B65" t="s">
        <v>49</v>
      </c>
      <c r="C65">
        <f>AVERAGEIF(H2:H11,"Ben",E2:E11)</f>
        <v>31</v>
      </c>
      <c r="D65" s="5" t="s">
        <v>102</v>
      </c>
    </row>
    <row r="66" spans="1:4" x14ac:dyDescent="0.2">
      <c r="A66" s="4"/>
    </row>
    <row r="67" spans="1:4" x14ac:dyDescent="0.2">
      <c r="A67" s="4"/>
    </row>
    <row r="68" spans="1:4" x14ac:dyDescent="0.2">
      <c r="A68" s="4" t="s">
        <v>87</v>
      </c>
      <c r="B68" t="s">
        <v>50</v>
      </c>
      <c r="C68">
        <f>AVERAGEIF(C2:C11,"Furniture",D2:D11)</f>
        <v>90</v>
      </c>
      <c r="D68" s="5" t="s">
        <v>103</v>
      </c>
    </row>
    <row r="69" spans="1:4" x14ac:dyDescent="0.2">
      <c r="A69" s="4"/>
    </row>
    <row r="70" spans="1:4" x14ac:dyDescent="0.2">
      <c r="A70" s="4"/>
    </row>
    <row r="71" spans="1:4" x14ac:dyDescent="0.2">
      <c r="A71" s="4" t="s">
        <v>88</v>
      </c>
      <c r="B71" t="s">
        <v>51</v>
      </c>
      <c r="C71">
        <f>SUMIFS($I$2:$I$11,$C$2:$C$11,"Electronics")</f>
        <v>5350</v>
      </c>
      <c r="D71" s="5" t="s">
        <v>104</v>
      </c>
    </row>
    <row r="72" spans="1:4" x14ac:dyDescent="0.2">
      <c r="A72" s="4"/>
      <c r="C72">
        <f>SUMIFS($I$2:$I$11,$C$2:$C$11,"Furniture")</f>
        <v>1060</v>
      </c>
      <c r="D72" s="5" t="s">
        <v>105</v>
      </c>
    </row>
    <row r="73" spans="1:4" x14ac:dyDescent="0.2">
      <c r="A73" s="4"/>
      <c r="C73">
        <f>SUMIFS($I$2:$I$11,$C$2:$C$11,"Stationery")</f>
        <v>405</v>
      </c>
      <c r="D73" s="5" t="s">
        <v>106</v>
      </c>
    </row>
    <row r="75" spans="1:4" x14ac:dyDescent="0.2">
      <c r="A75" s="4" t="s">
        <v>89</v>
      </c>
      <c r="B75" t="s">
        <v>52</v>
      </c>
      <c r="C75" t="str" cm="1">
        <f t="array" ref="C75:C84">IF(E2:E11&gt;=10,"Опт","Роздріб")</f>
        <v>Роздріб</v>
      </c>
      <c r="D75" s="5" t="s">
        <v>113</v>
      </c>
    </row>
    <row r="76" spans="1:4" x14ac:dyDescent="0.2">
      <c r="C76" t="str">
        <v>Опт</v>
      </c>
    </row>
    <row r="77" spans="1:4" x14ac:dyDescent="0.2">
      <c r="A77" s="4"/>
      <c r="C77" t="str">
        <v>Роздріб</v>
      </c>
    </row>
    <row r="78" spans="1:4" x14ac:dyDescent="0.2">
      <c r="A78" s="4"/>
      <c r="C78" t="str">
        <v>Роздріб</v>
      </c>
    </row>
    <row r="79" spans="1:4" x14ac:dyDescent="0.2">
      <c r="C79" t="str">
        <v>Роздріб</v>
      </c>
    </row>
    <row r="80" spans="1:4" x14ac:dyDescent="0.2">
      <c r="C80" t="str">
        <v>Опт</v>
      </c>
    </row>
    <row r="81" spans="1:4" x14ac:dyDescent="0.2">
      <c r="C81" t="str">
        <v>Опт</v>
      </c>
    </row>
    <row r="82" spans="1:4" x14ac:dyDescent="0.2">
      <c r="C82" t="str">
        <v>Роздріб</v>
      </c>
    </row>
    <row r="83" spans="1:4" x14ac:dyDescent="0.2">
      <c r="C83" t="str">
        <v>Опт</v>
      </c>
    </row>
    <row r="84" spans="1:4" x14ac:dyDescent="0.2">
      <c r="C84" t="str">
        <v>Опт</v>
      </c>
    </row>
    <row r="86" spans="1:4" x14ac:dyDescent="0.2">
      <c r="A86" s="4" t="s">
        <v>90</v>
      </c>
      <c r="B86" t="s">
        <v>53</v>
      </c>
      <c r="C86" s="7">
        <f>_xlfn.XLOOKUP(MIN(A2:A11),A2:A11,F2:F11)</f>
        <v>45672</v>
      </c>
      <c r="D86" s="5" t="s">
        <v>108</v>
      </c>
    </row>
    <row r="87" spans="1:4" x14ac:dyDescent="0.2">
      <c r="C87" s="2">
        <f>MIN(F2:F11)</f>
        <v>45672</v>
      </c>
      <c r="D87" s="5" t="s">
        <v>107</v>
      </c>
    </row>
    <row r="89" spans="1:4" ht="24" x14ac:dyDescent="0.3">
      <c r="B89" s="3" t="s">
        <v>54</v>
      </c>
    </row>
    <row r="91" spans="1:4" x14ac:dyDescent="0.2">
      <c r="A91" s="4" t="s">
        <v>114</v>
      </c>
      <c r="B91" t="s">
        <v>55</v>
      </c>
      <c r="C91" t="str">
        <f>_xlfn.XLOOKUP(MAX(E2:E11),E2:E11,H2:H11)</f>
        <v>Ben</v>
      </c>
      <c r="D91" s="5" t="s">
        <v>112</v>
      </c>
    </row>
    <row r="94" spans="1:4" x14ac:dyDescent="0.2">
      <c r="A94" s="4" t="s">
        <v>115</v>
      </c>
      <c r="B94" t="s">
        <v>56</v>
      </c>
      <c r="C94">
        <f>SUMIFS(I2:I11,F2:F11,"&gt;01.02.2025",F2:F11,"&lt;28.02.2025")</f>
        <v>910</v>
      </c>
      <c r="D94" s="5" t="s">
        <v>128</v>
      </c>
    </row>
    <row r="97" spans="1:5" x14ac:dyDescent="0.2">
      <c r="A97" s="4" t="s">
        <v>116</v>
      </c>
      <c r="B97" t="s">
        <v>57</v>
      </c>
      <c r="C97">
        <f>COUNTIFS(C2:C11,"Stationery",G2:G11,"Boston")</f>
        <v>1</v>
      </c>
      <c r="D97" s="5" t="s">
        <v>129</v>
      </c>
    </row>
    <row r="100" spans="1:5" ht="34" x14ac:dyDescent="0.2">
      <c r="A100" s="15" t="s">
        <v>117</v>
      </c>
      <c r="B100" s="13" t="s">
        <v>58</v>
      </c>
      <c r="C100" s="13" t="str" cm="1">
        <f t="array" ref="C100">INDEX(_xlfn.UNIQUE(G2:G11),MATCH(MAX(COUNTIF(G2:G11,_xlfn.UNIQUE(G2:G11))),COUNTIF(G2:G11,_xlfn.UNIQUE(G2:G11)),0))</f>
        <v>New York</v>
      </c>
      <c r="D100" s="14" t="s">
        <v>151</v>
      </c>
      <c r="E100" s="13" t="s">
        <v>143</v>
      </c>
    </row>
    <row r="101" spans="1:5" ht="17" x14ac:dyDescent="0.25">
      <c r="E101" s="10" t="s">
        <v>144</v>
      </c>
    </row>
    <row r="102" spans="1:5" ht="17" x14ac:dyDescent="0.25">
      <c r="E102" s="10" t="s">
        <v>145</v>
      </c>
    </row>
    <row r="103" spans="1:5" ht="17" x14ac:dyDescent="0.25">
      <c r="A103" s="4" t="s">
        <v>118</v>
      </c>
      <c r="B103" t="s">
        <v>59</v>
      </c>
      <c r="C103">
        <f>SUMIF(H2:H11,"Alice",I2:I11)</f>
        <v>5050</v>
      </c>
      <c r="D103" s="5" t="s">
        <v>130</v>
      </c>
      <c r="E103" s="10" t="s">
        <v>146</v>
      </c>
    </row>
    <row r="104" spans="1:5" ht="17" x14ac:dyDescent="0.25">
      <c r="E104" s="10" t="s">
        <v>147</v>
      </c>
    </row>
    <row r="105" spans="1:5" x14ac:dyDescent="0.2">
      <c r="E105" t="s">
        <v>148</v>
      </c>
    </row>
    <row r="106" spans="1:5" x14ac:dyDescent="0.2">
      <c r="A106" s="4" t="s">
        <v>119</v>
      </c>
      <c r="B106" t="s">
        <v>60</v>
      </c>
      <c r="C106">
        <f>LARGE(I2:I11,2)</f>
        <v>1000</v>
      </c>
      <c r="D106" s="5" t="s">
        <v>131</v>
      </c>
    </row>
    <row r="109" spans="1:5" x14ac:dyDescent="0.2">
      <c r="A109" s="15" t="s">
        <v>120</v>
      </c>
      <c r="B109" s="8" t="s">
        <v>61</v>
      </c>
      <c r="C109" s="8">
        <f>COUNTIF(D2:D11,"&gt;"&amp;AVERAGE(D2:D11))</f>
        <v>2</v>
      </c>
      <c r="D109" s="12" t="s">
        <v>150</v>
      </c>
      <c r="E109" s="11" t="s">
        <v>152</v>
      </c>
    </row>
    <row r="112" spans="1:5" x14ac:dyDescent="0.2">
      <c r="A112" s="4" t="s">
        <v>121</v>
      </c>
      <c r="B112" t="s">
        <v>62</v>
      </c>
      <c r="C112" s="5" t="s">
        <v>133</v>
      </c>
    </row>
    <row r="115" spans="1:4" x14ac:dyDescent="0.2">
      <c r="A115" s="4" t="s">
        <v>122</v>
      </c>
      <c r="B115" t="s">
        <v>63</v>
      </c>
      <c r="C115">
        <f>COUNTIF(J2:J11,"January")</f>
        <v>7</v>
      </c>
      <c r="D115" s="5" t="s">
        <v>134</v>
      </c>
    </row>
    <row r="118" spans="1:4" x14ac:dyDescent="0.2">
      <c r="A118" s="4">
        <v>30</v>
      </c>
      <c r="B118" t="s">
        <v>64</v>
      </c>
      <c r="C118">
        <f>SUMIF($J$2:$J$11,"January",$I$2:$I$11)</f>
        <v>5905</v>
      </c>
      <c r="D118" s="5" t="s">
        <v>135</v>
      </c>
    </row>
    <row r="119" spans="1:4" x14ac:dyDescent="0.2">
      <c r="C119">
        <f>SUMIF($J$2:$J$11,"February",$I$2:$I$11)</f>
        <v>910</v>
      </c>
      <c r="D119" s="5" t="s">
        <v>136</v>
      </c>
    </row>
    <row r="123" spans="1:4" ht="24" x14ac:dyDescent="0.3">
      <c r="B123" s="3" t="s">
        <v>65</v>
      </c>
    </row>
    <row r="124" spans="1:4" x14ac:dyDescent="0.2">
      <c r="A124" s="4"/>
    </row>
    <row r="125" spans="1:4" x14ac:dyDescent="0.2">
      <c r="A125" s="4" t="s">
        <v>123</v>
      </c>
      <c r="B125" t="s">
        <v>66</v>
      </c>
      <c r="C125" t="str">
        <f>_xlfn.CONCAT(B2,",",G2)</f>
        <v>Laptop,New York</v>
      </c>
      <c r="D125" s="5" t="s">
        <v>137</v>
      </c>
    </row>
    <row r="128" spans="1:4" x14ac:dyDescent="0.2">
      <c r="A128" s="4" t="s">
        <v>124</v>
      </c>
      <c r="B128" t="s">
        <v>67</v>
      </c>
      <c r="C128" t="str">
        <f>IF(I2&gt;5000,"More than 5000$","Less than 5000$")</f>
        <v>Less than 5000$</v>
      </c>
      <c r="D128" s="5" t="s">
        <v>138</v>
      </c>
    </row>
    <row r="131" spans="1:5" x14ac:dyDescent="0.2">
      <c r="A131" s="15" t="s">
        <v>125</v>
      </c>
      <c r="B131" s="8" t="s">
        <v>68</v>
      </c>
      <c r="C131" s="8">
        <f>COUNTA(_xlfn.UNIQUE(G2:G11))</f>
        <v>5</v>
      </c>
      <c r="D131" s="12" t="s">
        <v>149</v>
      </c>
      <c r="E131" s="11" t="s">
        <v>152</v>
      </c>
    </row>
    <row r="134" spans="1:5" x14ac:dyDescent="0.2">
      <c r="A134" s="4" t="s">
        <v>126</v>
      </c>
      <c r="B134" t="s">
        <v>69</v>
      </c>
      <c r="C134" s="9">
        <f>SUMIFS(I2:I11,H2:H11,"Alice")/SUM(I2:I11)</f>
        <v>0.74101247248716062</v>
      </c>
      <c r="D134" s="5" t="s">
        <v>139</v>
      </c>
      <c r="E134" s="11" t="s">
        <v>152</v>
      </c>
    </row>
    <row r="136" spans="1:5" x14ac:dyDescent="0.2">
      <c r="A136" s="4"/>
    </row>
    <row r="137" spans="1:5" x14ac:dyDescent="0.2">
      <c r="A137" s="4" t="s">
        <v>127</v>
      </c>
      <c r="B137" t="s">
        <v>70</v>
      </c>
      <c r="C137" cm="1">
        <f t="array" ref="C137:C146">RANK(I2:I11,I2:I11,)</f>
        <v>1</v>
      </c>
      <c r="D137" s="5" t="s">
        <v>140</v>
      </c>
      <c r="E137" s="11" t="s">
        <v>152</v>
      </c>
    </row>
    <row r="138" spans="1:5" x14ac:dyDescent="0.2">
      <c r="A138" s="4"/>
      <c r="C138">
        <v>5</v>
      </c>
    </row>
    <row r="139" spans="1:5" x14ac:dyDescent="0.2">
      <c r="C139">
        <v>3</v>
      </c>
    </row>
    <row r="140" spans="1:5" x14ac:dyDescent="0.2">
      <c r="C140">
        <v>5</v>
      </c>
    </row>
    <row r="141" spans="1:5" x14ac:dyDescent="0.2">
      <c r="C141">
        <v>2</v>
      </c>
    </row>
    <row r="142" spans="1:5" x14ac:dyDescent="0.2">
      <c r="C142">
        <v>9</v>
      </c>
    </row>
    <row r="143" spans="1:5" x14ac:dyDescent="0.2">
      <c r="A143" s="4"/>
      <c r="C143">
        <v>10</v>
      </c>
    </row>
    <row r="144" spans="1:5" x14ac:dyDescent="0.2">
      <c r="A144" s="4"/>
      <c r="C144">
        <v>7</v>
      </c>
    </row>
    <row r="145" spans="1:3" x14ac:dyDescent="0.2">
      <c r="A145" s="4"/>
      <c r="C145">
        <v>4</v>
      </c>
    </row>
    <row r="146" spans="1:3" x14ac:dyDescent="0.2">
      <c r="A146" s="4"/>
      <c r="C146">
        <v>8</v>
      </c>
    </row>
    <row r="147" spans="1:3" x14ac:dyDescent="0.2">
      <c r="A147" s="4"/>
    </row>
    <row r="148" spans="1:3" x14ac:dyDescent="0.2">
      <c r="A148" s="4"/>
    </row>
    <row r="149" spans="1:3" x14ac:dyDescent="0.2">
      <c r="A149" s="4"/>
    </row>
    <row r="150" spans="1:3" x14ac:dyDescent="0.2">
      <c r="A150" s="4"/>
    </row>
    <row r="151" spans="1:3" x14ac:dyDescent="0.2">
      <c r="A151" s="4"/>
    </row>
    <row r="152" spans="1:3" x14ac:dyDescent="0.2">
      <c r="A152" s="4"/>
    </row>
    <row r="153" spans="1:3" x14ac:dyDescent="0.2">
      <c r="A153" s="4"/>
    </row>
    <row r="154" spans="1:3" x14ac:dyDescent="0.2">
      <c r="A154" s="4"/>
    </row>
    <row r="155" spans="1:3" x14ac:dyDescent="0.2">
      <c r="A155" s="4"/>
    </row>
    <row r="156" spans="1:3" x14ac:dyDescent="0.2">
      <c r="A156" s="4"/>
    </row>
    <row r="157" spans="1:3" x14ac:dyDescent="0.2">
      <c r="A157" s="4"/>
    </row>
    <row r="158" spans="1:3" x14ac:dyDescent="0.2">
      <c r="A158" s="4"/>
    </row>
    <row r="159" spans="1:3" x14ac:dyDescent="0.2">
      <c r="A159" s="4"/>
    </row>
    <row r="160" spans="1:3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Тетяна Парфенюк</dc:creator>
  <cp:lastModifiedBy>Тетяна Парфенюк</cp:lastModifiedBy>
  <dcterms:created xsi:type="dcterms:W3CDTF">2025-10-26T15:00:36Z</dcterms:created>
  <dcterms:modified xsi:type="dcterms:W3CDTF">2025-10-27T07:04:57Z</dcterms:modified>
</cp:coreProperties>
</file>