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nsfer 11.04\Quant\"/>
    </mc:Choice>
  </mc:AlternateContent>
  <xr:revisionPtr revIDLastSave="0" documentId="13_ncr:1_{F746C4E9-8174-4D23-BF9F-979809134951}" xr6:coauthVersionLast="47" xr6:coauthVersionMax="47" xr10:uidLastSave="{00000000-0000-0000-0000-000000000000}"/>
  <bookViews>
    <workbookView xWindow="16354" yWindow="-103" windowWidth="14606" windowHeight="8606" activeTab="2" xr2:uid="{23D51046-D8FA-4FE0-814D-8D27E005D639}"/>
  </bookViews>
  <sheets>
    <sheet name="Sheet1" sheetId="1" r:id="rId1"/>
    <sheet name="Sheet3" sheetId="3" r:id="rId2"/>
    <sheet name="Sheet2" sheetId="4" r:id="rId3"/>
  </sheets>
  <definedNames>
    <definedName name="d">Sheet1!$B$10</definedName>
    <definedName name="DF">Sheet1!$B$12</definedName>
    <definedName name="earlyexercise">Sheet1!$B$6</definedName>
    <definedName name="expn">Sheet1!$B$5</definedName>
    <definedName name="int">Sheet1!$B$3</definedName>
    <definedName name="intrate">Sheet1!$B$3</definedName>
    <definedName name="k">Sheet1!$B$4</definedName>
    <definedName name="payofftype">Sheet1!#REF!</definedName>
    <definedName name="pdash">Sheet1!$B$11</definedName>
    <definedName name="pflag">Sheet1!#REF!</definedName>
    <definedName name="q">Sheet1!$B$11</definedName>
    <definedName name="qdash">Sheet1!$B$11</definedName>
    <definedName name="S0">Sheet1!$B$1</definedName>
    <definedName name="sigma">Sheet1!$B$2</definedName>
    <definedName name="stocktoday">Sheet1!$B$1</definedName>
    <definedName name="strike">Sheet1!$B$4</definedName>
    <definedName name="time">Sheet1!$B$8</definedName>
    <definedName name="tstep">Sheet1!$B$8</definedName>
    <definedName name="u">Sheet1!$B$9</definedName>
    <definedName name="USflag">Sheet1!#REF!</definedName>
    <definedName name="v">Sheet1!$B$10</definedName>
    <definedName name="vol">Sheet1!$B$2</definedName>
    <definedName name="σ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D13" i="4"/>
  <c r="E16" i="4" s="1"/>
  <c r="B12" i="4"/>
  <c r="B11" i="4"/>
  <c r="B10" i="4"/>
  <c r="B9" i="4"/>
  <c r="B8" i="4"/>
  <c r="D13" i="3"/>
  <c r="E16" i="3" s="1"/>
  <c r="E17" i="3" s="1"/>
  <c r="B12" i="3"/>
  <c r="B11" i="3"/>
  <c r="B10" i="3"/>
  <c r="B9" i="3"/>
  <c r="B8" i="3"/>
  <c r="E17" i="1"/>
  <c r="F14" i="1"/>
  <c r="F20" i="1"/>
  <c r="G23" i="1"/>
  <c r="H26" i="1"/>
  <c r="H20" i="1"/>
  <c r="D13" i="1"/>
  <c r="D14" i="1" s="1"/>
  <c r="F13" i="4" l="1"/>
  <c r="F19" i="4"/>
  <c r="E17" i="4"/>
  <c r="D14" i="4"/>
  <c r="E10" i="4"/>
  <c r="E10" i="3"/>
  <c r="D14" i="3"/>
  <c r="F13" i="3"/>
  <c r="F14" i="3" s="1"/>
  <c r="F19" i="3"/>
  <c r="F20" i="3" s="1"/>
  <c r="G10" i="4" l="1"/>
  <c r="F14" i="4"/>
  <c r="F7" i="4"/>
  <c r="E11" i="4"/>
  <c r="G16" i="4"/>
  <c r="F20" i="4"/>
  <c r="G22" i="4"/>
  <c r="F7" i="3"/>
  <c r="E11" i="3"/>
  <c r="G16" i="3"/>
  <c r="G17" i="3" s="1"/>
  <c r="G22" i="3"/>
  <c r="G23" i="3" s="1"/>
  <c r="G10" i="3"/>
  <c r="G11" i="3" s="1"/>
  <c r="H7" i="4" l="1"/>
  <c r="H8" i="4" s="1"/>
  <c r="H9" i="4" s="1"/>
  <c r="G11" i="4"/>
  <c r="H25" i="4"/>
  <c r="H26" i="4" s="1"/>
  <c r="H27" i="4" s="1"/>
  <c r="G23" i="4"/>
  <c r="H19" i="4"/>
  <c r="H20" i="4" s="1"/>
  <c r="H21" i="4" s="1"/>
  <c r="G24" i="4" s="1"/>
  <c r="H13" i="4"/>
  <c r="H14" i="4" s="1"/>
  <c r="H15" i="4" s="1"/>
  <c r="G17" i="4"/>
  <c r="G4" i="4"/>
  <c r="F8" i="4"/>
  <c r="F8" i="3"/>
  <c r="G4" i="3"/>
  <c r="H7" i="3"/>
  <c r="H25" i="3"/>
  <c r="H19" i="3"/>
  <c r="H13" i="3"/>
  <c r="G12" i="4" l="1"/>
  <c r="G5" i="4"/>
  <c r="H1" i="4"/>
  <c r="H2" i="4" s="1"/>
  <c r="H3" i="4" s="1"/>
  <c r="F9" i="4" s="1"/>
  <c r="G18" i="4"/>
  <c r="F21" i="4" s="1"/>
  <c r="H14" i="3"/>
  <c r="H15" i="3" s="1"/>
  <c r="H26" i="3"/>
  <c r="H27" i="3" s="1"/>
  <c r="H8" i="3"/>
  <c r="H9" i="3" s="1"/>
  <c r="G5" i="3"/>
  <c r="H1" i="3"/>
  <c r="H20" i="3"/>
  <c r="H21" i="3" s="1"/>
  <c r="G24" i="3" s="1"/>
  <c r="F15" i="4" l="1"/>
  <c r="E18" i="4" s="1"/>
  <c r="G12" i="3"/>
  <c r="G18" i="3"/>
  <c r="H2" i="3"/>
  <c r="H3" i="3" s="1"/>
  <c r="G6" i="3" s="1"/>
  <c r="E12" i="4" l="1"/>
  <c r="D15" i="4" s="1"/>
  <c r="F9" i="3"/>
  <c r="E12" i="3" s="1"/>
  <c r="F15" i="3"/>
  <c r="F21" i="3"/>
  <c r="E18" i="3" s="1"/>
  <c r="D15" i="3" l="1"/>
  <c r="B8" i="1"/>
  <c r="B12" i="1" l="1"/>
  <c r="B9" i="1"/>
  <c r="B10" i="1"/>
  <c r="B11" i="1" l="1"/>
  <c r="E16" i="1"/>
  <c r="E10" i="1"/>
  <c r="E11" i="1" s="1"/>
  <c r="F19" i="1" l="1"/>
  <c r="G16" i="1" s="1"/>
  <c r="G17" i="1" s="1"/>
  <c r="F13" i="1"/>
  <c r="F7" i="1"/>
  <c r="F8" i="1" s="1"/>
  <c r="G22" i="1" l="1"/>
  <c r="G4" i="1"/>
  <c r="G5" i="1" s="1"/>
  <c r="G10" i="1"/>
  <c r="G11" i="1" s="1"/>
  <c r="H13" i="1"/>
  <c r="H14" i="1" l="1"/>
  <c r="H15" i="1" s="1"/>
  <c r="H19" i="1"/>
  <c r="H21" i="1" s="1"/>
  <c r="H25" i="1"/>
  <c r="H27" i="1" s="1"/>
  <c r="H7" i="1"/>
  <c r="H1" i="1"/>
  <c r="G18" i="1" l="1"/>
  <c r="G24" i="1"/>
  <c r="H8" i="1"/>
  <c r="H9" i="1" s="1"/>
  <c r="G12" i="1" s="1"/>
  <c r="H2" i="1"/>
  <c r="H3" i="1" s="1"/>
  <c r="F15" i="1" l="1"/>
  <c r="F21" i="1"/>
  <c r="G6" i="1"/>
  <c r="F9" i="1" s="1"/>
  <c r="E18" i="1" l="1"/>
  <c r="E12" i="1"/>
  <c r="D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7city</author>
    <author>Paul Wilmott</author>
  </authors>
  <commentList>
    <comment ref="H2" authorId="0" shapeId="0" xr:uid="{E58855DD-A294-4619-9310-92F565A020C3}">
      <text>
        <r>
          <rPr>
            <sz val="9"/>
            <color indexed="81"/>
            <rFont val="Tahoma"/>
            <family val="2"/>
          </rPr>
          <t>=MAX(I1-strike,0)</t>
        </r>
      </text>
    </comment>
    <comment ref="H3" authorId="0" shapeId="0" xr:uid="{83F551A3-3269-4AE5-96E2-47407A82E229}">
      <text>
        <r>
          <rPr>
            <sz val="9"/>
            <color indexed="81"/>
            <rFont val="Tahoma"/>
            <family val="2"/>
          </rPr>
          <t>=I2</t>
        </r>
      </text>
    </comment>
    <comment ref="G6" authorId="0" shapeId="0" xr:uid="{79BA9005-4B94-4EA7-84CA-B5D2FB9702BA}">
      <text>
        <r>
          <rPr>
            <sz val="9"/>
            <color indexed="81"/>
            <rFont val="Tahoma"/>
            <family val="2"/>
          </rPr>
          <t>=MAX((qdash*F4+(1-pdash)*F12), payoff)</t>
        </r>
      </text>
    </comment>
    <comment ref="B8" authorId="1" shapeId="0" xr:uid="{0A5AAA1E-7306-48A0-8918-6AC8DD96AB53}">
      <text>
        <r>
          <rPr>
            <sz val="9"/>
            <color indexed="81"/>
            <rFont val="Tahoma"/>
            <family val="2"/>
          </rPr>
          <t>=T/N</t>
        </r>
      </text>
    </comment>
    <comment ref="B9" authorId="1" shapeId="0" xr:uid="{9EB9EE1D-74BE-4B6A-88B2-3357BF5C73E9}">
      <text>
        <r>
          <rPr>
            <sz val="9"/>
            <color indexed="81"/>
            <rFont val="Tahoma"/>
            <family val="2"/>
          </rPr>
          <t>=EXP(σ*SQRT(tstep))</t>
        </r>
      </text>
    </comment>
    <comment ref="B10" authorId="1" shapeId="0" xr:uid="{CD05CD00-3AD7-4913-A141-38D4A9894298}">
      <text>
        <r>
          <rPr>
            <sz val="9"/>
            <color indexed="81"/>
            <rFont val="Tahoma"/>
            <family val="2"/>
          </rPr>
          <t xml:space="preserve">= 1/u </t>
        </r>
      </text>
    </comment>
    <comment ref="E10" authorId="0" shapeId="0" xr:uid="{255F17E7-3A4C-4DEC-8302-3A860B24B682}">
      <text>
        <r>
          <rPr>
            <sz val="9"/>
            <color indexed="81"/>
            <rFont val="Tahoma"/>
            <family val="2"/>
          </rPr>
          <t>=u*B17</t>
        </r>
      </text>
    </comment>
    <comment ref="B11" authorId="1" shapeId="0" xr:uid="{69F72858-AEFB-4380-8334-77B61C725D77}">
      <text>
        <r>
          <rPr>
            <sz val="9"/>
            <color indexed="81"/>
            <rFont val="Tahoma"/>
            <family val="2"/>
          </rPr>
          <t>= (EXP(int*time)-d)/(u-d)</t>
        </r>
      </text>
    </comment>
    <comment ref="B12" authorId="1" shapeId="0" xr:uid="{997A6734-6CB8-47C9-A7A2-0C9EE83FD43B}">
      <text>
        <r>
          <rPr>
            <sz val="9"/>
            <color indexed="81"/>
            <rFont val="Tahoma"/>
            <family val="2"/>
          </rPr>
          <t>=1/(1+int*time)</t>
        </r>
      </text>
    </comment>
    <comment ref="E16" authorId="0" shapeId="0" xr:uid="{05E2F5BB-17D8-408D-9087-E62C178C30DD}">
      <text>
        <r>
          <rPr>
            <sz val="9"/>
            <color indexed="81"/>
            <rFont val="Tahoma"/>
            <family val="2"/>
          </rPr>
          <t>=d*B17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7city</author>
    <author>Paul Wilmott</author>
  </authors>
  <commentList>
    <comment ref="H2" authorId="0" shapeId="0" xr:uid="{F05E92DC-BAB3-45F4-A805-3935D2F55538}">
      <text>
        <r>
          <rPr>
            <sz val="9"/>
            <color indexed="81"/>
            <rFont val="Tahoma"/>
            <family val="2"/>
          </rPr>
          <t>=MAX(strike-I1,0)</t>
        </r>
      </text>
    </comment>
    <comment ref="H3" authorId="0" shapeId="0" xr:uid="{EA7D1812-C4E8-479E-854E-67E9BA7CFC17}">
      <text>
        <r>
          <rPr>
            <sz val="9"/>
            <color indexed="81"/>
            <rFont val="Tahoma"/>
            <family val="2"/>
          </rPr>
          <t>=I2</t>
        </r>
      </text>
    </comment>
    <comment ref="G6" authorId="0" shapeId="0" xr:uid="{EBB74D88-120A-4B27-B83F-2F650265C35D}">
      <text>
        <r>
          <rPr>
            <sz val="9"/>
            <color indexed="81"/>
            <rFont val="Tahoma"/>
            <family val="2"/>
          </rPr>
          <t>=MAX((qdash*F4+(1-pdash)*F12), payoff)</t>
        </r>
      </text>
    </comment>
    <comment ref="B8" authorId="1" shapeId="0" xr:uid="{8E1A1FD2-88B4-4175-BEC3-8C1A65AD0006}">
      <text>
        <r>
          <rPr>
            <sz val="9"/>
            <color indexed="81"/>
            <rFont val="Tahoma"/>
            <family val="2"/>
          </rPr>
          <t>=T/N</t>
        </r>
      </text>
    </comment>
    <comment ref="B9" authorId="1" shapeId="0" xr:uid="{CC30E45F-02F4-46BF-B76C-35FD7FA88676}">
      <text>
        <r>
          <rPr>
            <sz val="9"/>
            <color indexed="81"/>
            <rFont val="Tahoma"/>
            <family val="2"/>
          </rPr>
          <t>=EXP(σ*SQRT(tstep))</t>
        </r>
      </text>
    </comment>
    <comment ref="B10" authorId="1" shapeId="0" xr:uid="{E47EE922-8481-4117-9C11-846B0CFC8280}">
      <text>
        <r>
          <rPr>
            <sz val="9"/>
            <color indexed="81"/>
            <rFont val="Tahoma"/>
            <family val="2"/>
          </rPr>
          <t xml:space="preserve">= 1/u </t>
        </r>
      </text>
    </comment>
    <comment ref="E10" authorId="0" shapeId="0" xr:uid="{D3185B38-81DA-4A97-8704-3A83B12EA3FF}">
      <text>
        <r>
          <rPr>
            <sz val="9"/>
            <color indexed="81"/>
            <rFont val="Tahoma"/>
            <family val="2"/>
          </rPr>
          <t>=u*B17</t>
        </r>
      </text>
    </comment>
    <comment ref="B11" authorId="1" shapeId="0" xr:uid="{95343BBF-B6A1-41D2-A9B2-1AA88E85809A}">
      <text>
        <r>
          <rPr>
            <sz val="9"/>
            <color indexed="81"/>
            <rFont val="Tahoma"/>
            <family val="2"/>
          </rPr>
          <t>= (EXP(int*time)-d)/(u-d)</t>
        </r>
      </text>
    </comment>
    <comment ref="B12" authorId="1" shapeId="0" xr:uid="{10A1B610-F2BB-4220-90AA-5865C888E357}">
      <text>
        <r>
          <rPr>
            <sz val="9"/>
            <color indexed="81"/>
            <rFont val="Tahoma"/>
            <family val="2"/>
          </rPr>
          <t>=1/(1+int*time)</t>
        </r>
      </text>
    </comment>
    <comment ref="E16" authorId="0" shapeId="0" xr:uid="{70692DD9-C765-4AD0-AA76-2D1DB317FD29}">
      <text>
        <r>
          <rPr>
            <sz val="9"/>
            <color indexed="81"/>
            <rFont val="Tahoma"/>
            <family val="2"/>
          </rPr>
          <t>=d*B17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7city</author>
    <author>Paul Wilmott</author>
  </authors>
  <commentList>
    <comment ref="H2" authorId="0" shapeId="0" xr:uid="{A026358B-4431-4473-B027-74F6784668BC}">
      <text>
        <r>
          <rPr>
            <sz val="9"/>
            <color indexed="81"/>
            <rFont val="Tahoma"/>
            <family val="2"/>
          </rPr>
          <t>=MAX(I1-strike,0)</t>
        </r>
      </text>
    </comment>
    <comment ref="H3" authorId="0" shapeId="0" xr:uid="{82BD6723-7EA1-4248-B9AD-5CD558D4F5EB}">
      <text>
        <r>
          <rPr>
            <sz val="9"/>
            <color indexed="81"/>
            <rFont val="Tahoma"/>
            <family val="2"/>
          </rPr>
          <t>=I2</t>
        </r>
      </text>
    </comment>
    <comment ref="G6" authorId="0" shapeId="0" xr:uid="{F8FB2FB2-D827-420C-A0A5-AB852AE094E6}">
      <text>
        <r>
          <rPr>
            <sz val="9"/>
            <color indexed="81"/>
            <rFont val="Tahoma"/>
            <family val="2"/>
          </rPr>
          <t>=MAX((qdash*F4+(1-pdash)*F12), payoff)</t>
        </r>
      </text>
    </comment>
    <comment ref="B8" authorId="1" shapeId="0" xr:uid="{335A0D81-61F3-4FE5-B0BE-816CDF0C4254}">
      <text>
        <r>
          <rPr>
            <sz val="9"/>
            <color indexed="81"/>
            <rFont val="Tahoma"/>
            <family val="2"/>
          </rPr>
          <t>=T/N</t>
        </r>
      </text>
    </comment>
    <comment ref="B9" authorId="1" shapeId="0" xr:uid="{DBB4B4F0-10C1-4B94-B8AC-702B83BA5097}">
      <text>
        <r>
          <rPr>
            <sz val="9"/>
            <color indexed="81"/>
            <rFont val="Tahoma"/>
            <family val="2"/>
          </rPr>
          <t>=EXP(σ*SQRT(tstep))</t>
        </r>
      </text>
    </comment>
    <comment ref="B10" authorId="1" shapeId="0" xr:uid="{B1F376E0-47D4-4A78-BDC9-B16CF144B7DB}">
      <text>
        <r>
          <rPr>
            <sz val="9"/>
            <color indexed="81"/>
            <rFont val="Tahoma"/>
            <family val="2"/>
          </rPr>
          <t xml:space="preserve">= 1/u </t>
        </r>
      </text>
    </comment>
    <comment ref="E10" authorId="0" shapeId="0" xr:uid="{C2F5300E-7F1C-4A27-A2E4-7EE0D542F240}">
      <text>
        <r>
          <rPr>
            <sz val="9"/>
            <color indexed="81"/>
            <rFont val="Tahoma"/>
            <family val="2"/>
          </rPr>
          <t>=u*B17</t>
        </r>
      </text>
    </comment>
    <comment ref="B11" authorId="1" shapeId="0" xr:uid="{316EA036-C15B-48A5-88DE-8FF26AF0A1AB}">
      <text>
        <r>
          <rPr>
            <sz val="9"/>
            <color indexed="81"/>
            <rFont val="Tahoma"/>
            <family val="2"/>
          </rPr>
          <t>= (EXP(int*time)-d)/(u-d)</t>
        </r>
      </text>
    </comment>
    <comment ref="B12" authorId="1" shapeId="0" xr:uid="{3ABF5765-AA35-4B9E-9269-A96723F3C68F}">
      <text>
        <r>
          <rPr>
            <sz val="9"/>
            <color indexed="81"/>
            <rFont val="Tahoma"/>
            <family val="2"/>
          </rPr>
          <t>=1/(1+int*time)</t>
        </r>
      </text>
    </comment>
    <comment ref="E16" authorId="0" shapeId="0" xr:uid="{88983A50-41FD-4DE3-B7DA-6EEFEE7F224A}">
      <text>
        <r>
          <rPr>
            <sz val="9"/>
            <color indexed="81"/>
            <rFont val="Tahoma"/>
            <family val="2"/>
          </rPr>
          <t>=d*B17</t>
        </r>
      </text>
    </comment>
  </commentList>
</comments>
</file>

<file path=xl/sharedStrings.xml><?xml version="1.0" encoding="utf-8"?>
<sst xmlns="http://schemas.openxmlformats.org/spreadsheetml/2006/main" count="45" uniqueCount="16">
  <si>
    <t>Stock</t>
  </si>
  <si>
    <t>Time Step</t>
  </si>
  <si>
    <t>u</t>
  </si>
  <si>
    <t>disc fac</t>
  </si>
  <si>
    <t>Option</t>
  </si>
  <si>
    <t>Interest rate</t>
  </si>
  <si>
    <t>Steps</t>
  </si>
  <si>
    <t>d</t>
  </si>
  <si>
    <t>Stock price</t>
  </si>
  <si>
    <t>Volatility</t>
  </si>
  <si>
    <t>Strike price</t>
  </si>
  <si>
    <t>Expiration</t>
  </si>
  <si>
    <t>q`</t>
  </si>
  <si>
    <t>AMERCIAN PUT-OPTION</t>
  </si>
  <si>
    <t>American Call Option</t>
  </si>
  <si>
    <t>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</si>
</sst>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B71D-9398-41C2-9974-C47626560924}">
  <dimension ref="A1:H27"/>
  <sheetViews>
    <sheetView topLeftCell="A19" zoomScaleNormal="100" workbookViewId="0">
      <selection sqref="A1:H27"/>
    </sheetView>
  </sheetViews>
  <sheetFormatPr defaultRowHeight="14.5" x14ac:dyDescent="0.35"/>
  <cols>
    <col min="1" max="1" width="11.08984375" bestFit="1" customWidth="1"/>
    <col min="2" max="2" width="9.90625" customWidth="1"/>
  </cols>
  <sheetData>
    <row r="1" spans="1:8" ht="18" customHeight="1" x14ac:dyDescent="0.55000000000000004">
      <c r="A1" t="s">
        <v>8</v>
      </c>
      <c r="B1" s="3">
        <v>100</v>
      </c>
      <c r="C1" s="1" t="s">
        <v>14</v>
      </c>
      <c r="E1" s="9"/>
      <c r="F1" s="9"/>
      <c r="G1" s="9"/>
      <c r="H1" s="10">
        <f>u*G4</f>
        <v>149.18246976412709</v>
      </c>
    </row>
    <row r="2" spans="1:8" x14ac:dyDescent="0.35">
      <c r="A2" t="s">
        <v>9</v>
      </c>
      <c r="B2" s="4">
        <v>0.2</v>
      </c>
      <c r="E2" s="9"/>
      <c r="F2" s="9"/>
      <c r="G2" s="9"/>
      <c r="H2" s="11">
        <f>MAX((H1-k),0)</f>
        <v>44.182469764127092</v>
      </c>
    </row>
    <row r="3" spans="1:8" x14ac:dyDescent="0.35">
      <c r="A3" t="s">
        <v>5</v>
      </c>
      <c r="B3" s="4">
        <v>0.05</v>
      </c>
      <c r="E3" s="9"/>
      <c r="F3" s="9"/>
      <c r="G3" s="9"/>
      <c r="H3" s="12">
        <f>H2</f>
        <v>44.182469764127092</v>
      </c>
    </row>
    <row r="4" spans="1:8" x14ac:dyDescent="0.35">
      <c r="A4" t="s">
        <v>10</v>
      </c>
      <c r="B4" s="3">
        <v>105</v>
      </c>
      <c r="E4" s="9"/>
      <c r="F4" s="9"/>
      <c r="G4" s="10">
        <f>u*F7</f>
        <v>134.98588075760034</v>
      </c>
      <c r="H4" s="9"/>
    </row>
    <row r="5" spans="1:8" x14ac:dyDescent="0.35">
      <c r="A5" t="s">
        <v>11</v>
      </c>
      <c r="B5" s="3">
        <v>1</v>
      </c>
      <c r="E5" s="9"/>
      <c r="F5" s="9"/>
      <c r="G5" s="11">
        <f>MAX((G4-k),0)</f>
        <v>29.985880757600341</v>
      </c>
      <c r="H5" s="9"/>
    </row>
    <row r="6" spans="1:8" x14ac:dyDescent="0.35">
      <c r="A6" t="s">
        <v>6</v>
      </c>
      <c r="B6" s="5">
        <v>4</v>
      </c>
      <c r="E6" s="9"/>
      <c r="F6" s="9"/>
      <c r="G6" s="12">
        <f>MAX(DF*(qdash*H3+(1-qdash)*H9), G5)</f>
        <v>31.292636165313262</v>
      </c>
      <c r="H6" s="9"/>
    </row>
    <row r="7" spans="1:8" x14ac:dyDescent="0.35">
      <c r="E7" s="9"/>
      <c r="F7" s="10">
        <f>u*E10</f>
        <v>122.140275816017</v>
      </c>
      <c r="G7" s="9"/>
      <c r="H7" s="10">
        <f>u*G10</f>
        <v>122.140275816017</v>
      </c>
    </row>
    <row r="8" spans="1:8" x14ac:dyDescent="0.35">
      <c r="A8" t="s">
        <v>1</v>
      </c>
      <c r="B8">
        <f>expn/earlyexercise</f>
        <v>0.25</v>
      </c>
      <c r="E8" s="9"/>
      <c r="F8" s="11">
        <f>MAX((F7-k),0)</f>
        <v>17.140275816016995</v>
      </c>
      <c r="G8" s="9"/>
      <c r="H8" s="11">
        <f>MAX((H7-k),0)</f>
        <v>17.140275816016995</v>
      </c>
    </row>
    <row r="9" spans="1:8" x14ac:dyDescent="0.35">
      <c r="A9" t="s">
        <v>2</v>
      </c>
      <c r="B9" s="2">
        <f>EXP(σ*SQRT(time))</f>
        <v>1.1051709180756477</v>
      </c>
      <c r="E9" s="9"/>
      <c r="F9" s="12">
        <f>MAX(DF*(qdash*G6+(1-qdash)*G12),F8)</f>
        <v>20.777688400528572</v>
      </c>
      <c r="G9" s="9"/>
      <c r="H9" s="12">
        <f>H8</f>
        <v>17.140275816016995</v>
      </c>
    </row>
    <row r="10" spans="1:8" x14ac:dyDescent="0.35">
      <c r="A10" t="s">
        <v>7</v>
      </c>
      <c r="B10" s="2">
        <f>EXP(-σ*SQRT(time))</f>
        <v>0.90483741803595952</v>
      </c>
      <c r="E10" s="10">
        <f>u*D13</f>
        <v>110.51709180756477</v>
      </c>
      <c r="F10" s="9"/>
      <c r="G10" s="10">
        <f>u*F13</f>
        <v>110.51709180756477</v>
      </c>
      <c r="H10" s="9"/>
    </row>
    <row r="11" spans="1:8" x14ac:dyDescent="0.35">
      <c r="A11" t="s">
        <v>12</v>
      </c>
      <c r="B11" s="2">
        <f xml:space="preserve"> (EXP(int*time)-d)/(u-d)</f>
        <v>0.53780837195641396</v>
      </c>
      <c r="E11" s="11">
        <f>MAX((E10-k),0)</f>
        <v>5.5170918075647677</v>
      </c>
      <c r="F11" s="9"/>
      <c r="G11" s="11">
        <f>MAX((G10-k),0)</f>
        <v>5.5170918075647677</v>
      </c>
      <c r="H11" s="9"/>
    </row>
    <row r="12" spans="1:8" x14ac:dyDescent="0.35">
      <c r="A12" t="s">
        <v>3</v>
      </c>
      <c r="B12" s="2">
        <f>1/(1+int*time)</f>
        <v>0.98765432098765438</v>
      </c>
      <c r="E12" s="12">
        <f>MAX(DF*(qdash*F9+(1-qdash)*F15), E11)</f>
        <v>13.244005746009226</v>
      </c>
      <c r="F12" s="9"/>
      <c r="G12" s="12">
        <f>MAX(DF*(qdash*H9+(1-qdash)*H15),G11)</f>
        <v>9.1043790928355524</v>
      </c>
      <c r="H12" s="9"/>
    </row>
    <row r="13" spans="1:8" x14ac:dyDescent="0.35">
      <c r="C13" s="6" t="s">
        <v>0</v>
      </c>
      <c r="D13" s="6">
        <f>stocktoday</f>
        <v>100</v>
      </c>
      <c r="E13" s="9"/>
      <c r="F13" s="10">
        <f>u*E16</f>
        <v>100</v>
      </c>
      <c r="G13" s="9"/>
      <c r="H13" s="10">
        <f>u*G16</f>
        <v>100</v>
      </c>
    </row>
    <row r="14" spans="1:8" x14ac:dyDescent="0.35">
      <c r="C14" s="7" t="s">
        <v>15</v>
      </c>
      <c r="D14" s="11">
        <f>MAX((D13-k),0)</f>
        <v>0</v>
      </c>
      <c r="E14" s="9"/>
      <c r="F14" s="11">
        <f>MAX((F13-k),0)</f>
        <v>0</v>
      </c>
      <c r="G14" s="9"/>
      <c r="H14" s="11">
        <f>MAX((H13-k),0)</f>
        <v>0</v>
      </c>
    </row>
    <row r="15" spans="1:8" x14ac:dyDescent="0.35">
      <c r="C15" s="8" t="s">
        <v>4</v>
      </c>
      <c r="D15" s="12">
        <f>MAX(DF*(qdash*E12+(1-qdash)*E18), D14)</f>
        <v>8.2073819968023596</v>
      </c>
      <c r="E15" s="9"/>
      <c r="F15" s="12">
        <f>MAX(DF*(qdash*G12+(1-qdash)*G18), F14)</f>
        <v>4.8359617753994089</v>
      </c>
      <c r="G15" s="9"/>
      <c r="H15" s="12">
        <f>H14</f>
        <v>0</v>
      </c>
    </row>
    <row r="16" spans="1:8" x14ac:dyDescent="0.35">
      <c r="E16" s="10">
        <f>v*D13</f>
        <v>90.483741803595947</v>
      </c>
      <c r="F16" s="9"/>
      <c r="G16" s="10">
        <f>u*F19</f>
        <v>90.483741803595947</v>
      </c>
      <c r="H16" s="9"/>
    </row>
    <row r="17" spans="5:8" x14ac:dyDescent="0.35">
      <c r="E17" s="11">
        <f>MAX((E16-k),0)</f>
        <v>0</v>
      </c>
      <c r="F17" s="9"/>
      <c r="G17" s="11">
        <f>MAX((G16-k),0)</f>
        <v>0</v>
      </c>
      <c r="H17" s="9"/>
    </row>
    <row r="18" spans="5:8" x14ac:dyDescent="0.35">
      <c r="E18" s="12">
        <f>MAX(DF*(qdash*F15+(1-qdash)*F21), E17)</f>
        <v>2.5687118313787711</v>
      </c>
      <c r="F18" s="9"/>
      <c r="G18" s="12">
        <f>MAX(DF*(qdash*H15+(1-qdash)*H21),G17)</f>
        <v>0</v>
      </c>
      <c r="H18" s="9"/>
    </row>
    <row r="19" spans="5:8" x14ac:dyDescent="0.35">
      <c r="E19" s="9"/>
      <c r="F19" s="10">
        <f>v*E16</f>
        <v>81.873075307798175</v>
      </c>
      <c r="G19" s="9"/>
      <c r="H19" s="10">
        <f>u*G22</f>
        <v>81.873075307798175</v>
      </c>
    </row>
    <row r="20" spans="5:8" x14ac:dyDescent="0.35">
      <c r="E20" s="9"/>
      <c r="F20" s="11">
        <f>MAX((F19-k),0)</f>
        <v>0</v>
      </c>
      <c r="G20" s="9"/>
      <c r="H20" s="11">
        <f>MAX((H19-strike),0)</f>
        <v>0</v>
      </c>
    </row>
    <row r="21" spans="5:8" x14ac:dyDescent="0.35">
      <c r="E21" s="9"/>
      <c r="F21" s="12">
        <f>MAX(DF*(qdash*G18+(1-qdash)*G24), F20)</f>
        <v>0</v>
      </c>
      <c r="G21" s="9"/>
      <c r="H21" s="12">
        <f>H20</f>
        <v>0</v>
      </c>
    </row>
    <row r="22" spans="5:8" x14ac:dyDescent="0.35">
      <c r="E22" s="9"/>
      <c r="F22" s="9"/>
      <c r="G22" s="10">
        <f>v*F19</f>
        <v>74.081822068171775</v>
      </c>
      <c r="H22" s="9"/>
    </row>
    <row r="23" spans="5:8" x14ac:dyDescent="0.35">
      <c r="E23" s="9"/>
      <c r="F23" s="9"/>
      <c r="G23" s="11">
        <f>MAX((G22-strike),0)</f>
        <v>0</v>
      </c>
      <c r="H23" s="9"/>
    </row>
    <row r="24" spans="5:8" x14ac:dyDescent="0.35">
      <c r="E24" s="9"/>
      <c r="F24" s="9"/>
      <c r="G24" s="12">
        <f>MAX(DF*(qdash*H21+(1-qdash)*H27), G23)</f>
        <v>0</v>
      </c>
      <c r="H24" s="9"/>
    </row>
    <row r="25" spans="5:8" x14ac:dyDescent="0.35">
      <c r="E25" s="9"/>
      <c r="F25" s="9"/>
      <c r="G25" s="9"/>
      <c r="H25" s="10">
        <f>v*G22</f>
        <v>67.032004603563919</v>
      </c>
    </row>
    <row r="26" spans="5:8" x14ac:dyDescent="0.35">
      <c r="H26" s="11">
        <f>MAX((H25-strike),0)</f>
        <v>0</v>
      </c>
    </row>
    <row r="27" spans="5:8" x14ac:dyDescent="0.35">
      <c r="H27" s="12">
        <f>H26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8C72-FA1E-49EE-B607-67286F57468D}">
  <dimension ref="A1:H27"/>
  <sheetViews>
    <sheetView zoomScale="50" zoomScaleNormal="70" workbookViewId="0">
      <selection activeCell="D19" sqref="D19"/>
    </sheetView>
  </sheetViews>
  <sheetFormatPr defaultRowHeight="14.5" x14ac:dyDescent="0.35"/>
  <sheetData>
    <row r="1" spans="1:8" ht="23.5" x14ac:dyDescent="0.55000000000000004">
      <c r="A1" t="s">
        <v>8</v>
      </c>
      <c r="B1" s="3">
        <v>100</v>
      </c>
      <c r="C1" s="1" t="s">
        <v>13</v>
      </c>
      <c r="H1" s="10">
        <f>u*G4</f>
        <v>149.18246976412709</v>
      </c>
    </row>
    <row r="2" spans="1:8" x14ac:dyDescent="0.35">
      <c r="A2" t="s">
        <v>9</v>
      </c>
      <c r="B2" s="4">
        <v>0.2</v>
      </c>
      <c r="H2" s="11">
        <f>MAX((k-H1),0)</f>
        <v>0</v>
      </c>
    </row>
    <row r="3" spans="1:8" x14ac:dyDescent="0.35">
      <c r="A3" t="s">
        <v>5</v>
      </c>
      <c r="B3" s="4">
        <v>0.05</v>
      </c>
      <c r="H3" s="12">
        <f>H2</f>
        <v>0</v>
      </c>
    </row>
    <row r="4" spans="1:8" x14ac:dyDescent="0.35">
      <c r="A4" t="s">
        <v>10</v>
      </c>
      <c r="B4" s="3">
        <v>105</v>
      </c>
      <c r="G4" s="10">
        <f>u*F7</f>
        <v>134.98588075760034</v>
      </c>
      <c r="H4" s="9"/>
    </row>
    <row r="5" spans="1:8" x14ac:dyDescent="0.35">
      <c r="A5" t="s">
        <v>11</v>
      </c>
      <c r="B5" s="3">
        <v>1</v>
      </c>
      <c r="G5" s="11">
        <f>MAX((k-G4),0)</f>
        <v>0</v>
      </c>
      <c r="H5" s="9"/>
    </row>
    <row r="6" spans="1:8" x14ac:dyDescent="0.35">
      <c r="A6" t="s">
        <v>6</v>
      </c>
      <c r="B6" s="5">
        <v>4</v>
      </c>
      <c r="G6" s="12">
        <f>MAX(DF*(qdash*H3+(1-qdash)*H9), G5)</f>
        <v>0</v>
      </c>
      <c r="H6" s="9"/>
    </row>
    <row r="7" spans="1:8" x14ac:dyDescent="0.35">
      <c r="E7" s="9"/>
      <c r="F7" s="10">
        <f>u*E10</f>
        <v>122.140275816017</v>
      </c>
      <c r="G7" s="9"/>
      <c r="H7" s="10">
        <f>u*G10</f>
        <v>122.140275816017</v>
      </c>
    </row>
    <row r="8" spans="1:8" x14ac:dyDescent="0.35">
      <c r="A8" t="s">
        <v>1</v>
      </c>
      <c r="B8">
        <f>expn/earlyexercise</f>
        <v>0.25</v>
      </c>
      <c r="E8" s="9"/>
      <c r="F8" s="11">
        <f>MAX((k-F7),0)</f>
        <v>0</v>
      </c>
      <c r="G8" s="9"/>
      <c r="H8" s="11">
        <f>MAX((k-H7),0)</f>
        <v>0</v>
      </c>
    </row>
    <row r="9" spans="1:8" x14ac:dyDescent="0.35">
      <c r="A9" t="s">
        <v>2</v>
      </c>
      <c r="B9" s="2">
        <f>EXP(σ*SQRT(time))</f>
        <v>1.1051709180756477</v>
      </c>
      <c r="E9" s="9"/>
      <c r="F9" s="12">
        <f>MAX(DF*(qdash*G6+(1-qdash)*G12),F8)</f>
        <v>1.0418953258763266</v>
      </c>
      <c r="G9" s="9"/>
      <c r="H9" s="12">
        <f>H8</f>
        <v>0</v>
      </c>
    </row>
    <row r="10" spans="1:8" x14ac:dyDescent="0.35">
      <c r="A10" t="s">
        <v>7</v>
      </c>
      <c r="B10" s="2">
        <f>EXP(-σ*SQRT(time))</f>
        <v>0.90483741803595952</v>
      </c>
      <c r="E10" s="10">
        <f>u*D13</f>
        <v>110.51709180756477</v>
      </c>
      <c r="F10" s="9"/>
      <c r="G10" s="10">
        <f>u*F13</f>
        <v>110.51709180756477</v>
      </c>
      <c r="H10" s="9"/>
    </row>
    <row r="11" spans="1:8" x14ac:dyDescent="0.35">
      <c r="A11" t="s">
        <v>12</v>
      </c>
      <c r="B11" s="2">
        <f xml:space="preserve"> (EXP(int*time)-d)/(u-d)</f>
        <v>0.53780837195641396</v>
      </c>
      <c r="E11" s="11">
        <f>MAX((k-E10),0)</f>
        <v>0</v>
      </c>
      <c r="F11" s="9"/>
      <c r="G11" s="11">
        <f>MAX((k-G10),0)</f>
        <v>0</v>
      </c>
      <c r="H11" s="9"/>
    </row>
    <row r="12" spans="1:8" x14ac:dyDescent="0.35">
      <c r="A12" t="s">
        <v>3</v>
      </c>
      <c r="B12" s="2">
        <f>1/(1+int*time)</f>
        <v>0.98765432098765438</v>
      </c>
      <c r="E12" s="12">
        <f>MAX(DF*(qdash*F9+(1-qdash)*F15), E11)</f>
        <v>4.1317288144559674</v>
      </c>
      <c r="F12" s="9"/>
      <c r="G12" s="12">
        <f>MAX(DF*(qdash*H9+(1-qdash)*H15),G11)</f>
        <v>2.282427792807832</v>
      </c>
      <c r="H12" s="9"/>
    </row>
    <row r="13" spans="1:8" x14ac:dyDescent="0.35">
      <c r="C13" s="6" t="s">
        <v>0</v>
      </c>
      <c r="D13" s="6">
        <f>stocktoday</f>
        <v>100</v>
      </c>
      <c r="E13" s="9"/>
      <c r="F13" s="10">
        <f>u*E16</f>
        <v>100</v>
      </c>
      <c r="G13" s="9"/>
      <c r="H13" s="10">
        <f>u*G16</f>
        <v>100</v>
      </c>
    </row>
    <row r="14" spans="1:8" x14ac:dyDescent="0.35">
      <c r="C14" s="7" t="s">
        <v>15</v>
      </c>
      <c r="D14" s="11">
        <f>MAX((k-D13),0)</f>
        <v>5</v>
      </c>
      <c r="E14" s="9"/>
      <c r="F14" s="11">
        <f>MAX((k-F13),0)</f>
        <v>5</v>
      </c>
      <c r="G14" s="9"/>
      <c r="H14" s="11">
        <f>MAX((k-H13),0)</f>
        <v>5</v>
      </c>
    </row>
    <row r="15" spans="1:8" x14ac:dyDescent="0.35">
      <c r="C15" s="8" t="s">
        <v>4</v>
      </c>
      <c r="D15" s="12">
        <f>MAX(DF*(qdash*E12+(1-qdash)*E18), D14)</f>
        <v>8.9144968977804968</v>
      </c>
      <c r="E15" s="9"/>
      <c r="F15" s="12">
        <f>MAX(DF*(qdash*G12+(1-qdash)*G18), F14)</f>
        <v>7.8388165770420652</v>
      </c>
      <c r="G15" s="9"/>
      <c r="H15" s="12">
        <f>H14</f>
        <v>5</v>
      </c>
    </row>
    <row r="16" spans="1:8" x14ac:dyDescent="0.35">
      <c r="E16" s="10">
        <f>v*D13</f>
        <v>90.483741803595947</v>
      </c>
      <c r="F16" s="9"/>
      <c r="G16" s="10">
        <f>u*F19</f>
        <v>90.483741803595947</v>
      </c>
      <c r="H16" s="9"/>
    </row>
    <row r="17" spans="5:8" x14ac:dyDescent="0.35">
      <c r="E17" s="11">
        <f>MAX((k-E16),0)</f>
        <v>14.516258196404053</v>
      </c>
      <c r="F17" s="9"/>
      <c r="G17" s="11">
        <f>MAX((k-G16),0)</f>
        <v>14.516258196404053</v>
      </c>
      <c r="H17" s="9"/>
    </row>
    <row r="18" spans="5:8" x14ac:dyDescent="0.35">
      <c r="E18" s="12">
        <f>MAX(DF*(qdash*F15+(1-qdash)*F21), E17)</f>
        <v>14.72084163604357</v>
      </c>
      <c r="F18" s="9"/>
      <c r="G18" s="12">
        <f>MAX(DF*(qdash*H15+(1-qdash)*H21),G17)</f>
        <v>14.516258196404053</v>
      </c>
      <c r="H18" s="9"/>
    </row>
    <row r="19" spans="5:8" x14ac:dyDescent="0.35">
      <c r="E19" s="9"/>
      <c r="F19" s="10">
        <f>v*E16</f>
        <v>81.873075307798175</v>
      </c>
      <c r="G19" s="9"/>
      <c r="H19" s="10">
        <f>u*G22</f>
        <v>81.873075307798175</v>
      </c>
    </row>
    <row r="20" spans="5:8" x14ac:dyDescent="0.35">
      <c r="E20" s="9"/>
      <c r="F20" s="11">
        <f>MAX((k-F19),0)</f>
        <v>23.126924692201825</v>
      </c>
      <c r="G20" s="9"/>
      <c r="H20" s="11">
        <f>MAX((k-H19),0)</f>
        <v>23.126924692201825</v>
      </c>
    </row>
    <row r="21" spans="5:8" x14ac:dyDescent="0.35">
      <c r="E21" s="9"/>
      <c r="F21" s="12">
        <f>MAX(DF*(qdash*G18+(1-qdash)*G24), F20)</f>
        <v>23.126924692201825</v>
      </c>
      <c r="G21" s="9"/>
      <c r="H21" s="12">
        <f>H20</f>
        <v>23.126924692201825</v>
      </c>
    </row>
    <row r="22" spans="5:8" x14ac:dyDescent="0.35">
      <c r="G22" s="10">
        <f>v*F19</f>
        <v>74.081822068171775</v>
      </c>
      <c r="H22" s="9"/>
    </row>
    <row r="23" spans="5:8" x14ac:dyDescent="0.35">
      <c r="G23" s="11">
        <f>MAX((k-G22),0)</f>
        <v>30.918177931828225</v>
      </c>
      <c r="H23" s="9"/>
    </row>
    <row r="24" spans="5:8" x14ac:dyDescent="0.35">
      <c r="G24" s="12">
        <f>MAX(DF*(qdash*H21+(1-qdash)*H27), G23)</f>
        <v>30.918177931828225</v>
      </c>
      <c r="H24" s="9"/>
    </row>
    <row r="25" spans="5:8" x14ac:dyDescent="0.35">
      <c r="H25" s="10">
        <f>v*G22</f>
        <v>67.032004603563919</v>
      </c>
    </row>
    <row r="26" spans="5:8" x14ac:dyDescent="0.35">
      <c r="H26" s="11">
        <f>MAX((k-H25),0)</f>
        <v>37.967995396436081</v>
      </c>
    </row>
    <row r="27" spans="5:8" x14ac:dyDescent="0.35">
      <c r="H27" s="12">
        <f>H26</f>
        <v>37.967995396436081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2D5E-5A59-49B8-95E2-BF3677E2B5A7}">
  <dimension ref="A1:H27"/>
  <sheetViews>
    <sheetView tabSelected="1" workbookViewId="0">
      <selection activeCell="C1" sqref="C1"/>
    </sheetView>
  </sheetViews>
  <sheetFormatPr defaultRowHeight="14.5" x14ac:dyDescent="0.35"/>
  <sheetData>
    <row r="1" spans="1:8" ht="23.5" x14ac:dyDescent="0.55000000000000004">
      <c r="A1" t="s">
        <v>8</v>
      </c>
      <c r="B1" s="3">
        <v>100</v>
      </c>
      <c r="C1" s="1" t="s">
        <v>14</v>
      </c>
      <c r="E1" s="9"/>
      <c r="F1" s="9"/>
      <c r="G1" s="9"/>
      <c r="H1" s="10">
        <f>u*G4</f>
        <v>149.18246976412709</v>
      </c>
    </row>
    <row r="2" spans="1:8" x14ac:dyDescent="0.35">
      <c r="A2" t="s">
        <v>9</v>
      </c>
      <c r="B2" s="4">
        <v>0.2</v>
      </c>
      <c r="E2" s="9"/>
      <c r="F2" s="9"/>
      <c r="G2" s="9"/>
      <c r="H2" s="11">
        <f>MAX((H1-k),0)</f>
        <v>44.182469764127092</v>
      </c>
    </row>
    <row r="3" spans="1:8" x14ac:dyDescent="0.35">
      <c r="A3" t="s">
        <v>5</v>
      </c>
      <c r="B3" s="4">
        <v>0.05</v>
      </c>
      <c r="E3" s="9"/>
      <c r="F3" s="9"/>
      <c r="G3" s="9"/>
      <c r="H3" s="12">
        <f>H2</f>
        <v>44.182469764127092</v>
      </c>
    </row>
    <row r="4" spans="1:8" x14ac:dyDescent="0.35">
      <c r="A4" t="s">
        <v>10</v>
      </c>
      <c r="B4" s="3">
        <v>105</v>
      </c>
      <c r="E4" s="9"/>
      <c r="F4" s="9"/>
      <c r="G4" s="10">
        <f>u*F7</f>
        <v>134.98588075760034</v>
      </c>
      <c r="H4" s="9"/>
    </row>
    <row r="5" spans="1:8" x14ac:dyDescent="0.35">
      <c r="A5" t="s">
        <v>11</v>
      </c>
      <c r="B5" s="3">
        <v>1</v>
      </c>
      <c r="E5" s="9"/>
      <c r="F5" s="9"/>
      <c r="G5" s="11">
        <f>MAX((G4-k),0)</f>
        <v>29.985880757600341</v>
      </c>
      <c r="H5" s="9"/>
    </row>
    <row r="6" spans="1:8" x14ac:dyDescent="0.35">
      <c r="A6" t="s">
        <v>6</v>
      </c>
      <c r="B6" s="5">
        <v>4</v>
      </c>
      <c r="E6" s="9"/>
      <c r="F6" s="9"/>
      <c r="G6" s="12">
        <f>DF*(qdash*H3+(1-qdash)*H9)</f>
        <v>31.292636165313262</v>
      </c>
      <c r="H6" s="9"/>
    </row>
    <row r="7" spans="1:8" x14ac:dyDescent="0.35">
      <c r="E7" s="9"/>
      <c r="F7" s="10">
        <f>u*E10</f>
        <v>122.140275816017</v>
      </c>
      <c r="G7" s="9"/>
      <c r="H7" s="10">
        <f>u*G10</f>
        <v>122.140275816017</v>
      </c>
    </row>
    <row r="8" spans="1:8" x14ac:dyDescent="0.35">
      <c r="A8" t="s">
        <v>1</v>
      </c>
      <c r="B8">
        <f>expn/earlyexercise</f>
        <v>0.25</v>
      </c>
      <c r="E8" s="9"/>
      <c r="F8" s="11">
        <f>MAX((F7-k),0)</f>
        <v>17.140275816016995</v>
      </c>
      <c r="G8" s="9"/>
      <c r="H8" s="11">
        <f>MAX((H7-k),0)</f>
        <v>17.140275816016995</v>
      </c>
    </row>
    <row r="9" spans="1:8" x14ac:dyDescent="0.35">
      <c r="A9" t="s">
        <v>2</v>
      </c>
      <c r="B9" s="2">
        <f>EXP(σ*SQRT(time))</f>
        <v>1.1051709180756477</v>
      </c>
      <c r="E9" s="9"/>
      <c r="F9" s="12">
        <f>MAX(DF*(qdash*G6+(1-qdash)*G12),F8)</f>
        <v>20.777688400528572</v>
      </c>
      <c r="G9" s="9"/>
      <c r="H9" s="12">
        <f>H8</f>
        <v>17.140275816016995</v>
      </c>
    </row>
    <row r="10" spans="1:8" x14ac:dyDescent="0.35">
      <c r="A10" t="s">
        <v>7</v>
      </c>
      <c r="B10" s="2">
        <f>EXP(-σ*SQRT(time))</f>
        <v>0.90483741803595952</v>
      </c>
      <c r="E10" s="10">
        <f>u*D13</f>
        <v>110.51709180756477</v>
      </c>
      <c r="F10" s="9"/>
      <c r="G10" s="10">
        <f>u*F13</f>
        <v>110.51709180756477</v>
      </c>
      <c r="H10" s="9"/>
    </row>
    <row r="11" spans="1:8" x14ac:dyDescent="0.35">
      <c r="A11" t="s">
        <v>12</v>
      </c>
      <c r="B11" s="2">
        <f xml:space="preserve"> (EXP(int*time)-d)/(u-d)</f>
        <v>0.53780837195641396</v>
      </c>
      <c r="E11" s="11">
        <f>MAX((E10-k),0)</f>
        <v>5.5170918075647677</v>
      </c>
      <c r="F11" s="9"/>
      <c r="G11" s="11">
        <f>MAX((G10-k),0)</f>
        <v>5.5170918075647677</v>
      </c>
      <c r="H11" s="9"/>
    </row>
    <row r="12" spans="1:8" x14ac:dyDescent="0.35">
      <c r="A12" t="s">
        <v>3</v>
      </c>
      <c r="B12" s="2">
        <f>1/(1+int*time)</f>
        <v>0.98765432098765438</v>
      </c>
      <c r="E12" s="12">
        <f>MAX(DF*(qdash*F9+(1-qdash)*F15), E11)</f>
        <v>13.244005746009226</v>
      </c>
      <c r="F12" s="9"/>
      <c r="G12" s="12">
        <f>MAX(DF*(qdash*H9+(1-qdash)*H15),G11)</f>
        <v>9.1043790928355524</v>
      </c>
      <c r="H12" s="9"/>
    </row>
    <row r="13" spans="1:8" x14ac:dyDescent="0.35">
      <c r="C13" s="6" t="s">
        <v>0</v>
      </c>
      <c r="D13" s="6">
        <f>stocktoday</f>
        <v>100</v>
      </c>
      <c r="E13" s="9"/>
      <c r="F13" s="10">
        <f>u*E16</f>
        <v>100</v>
      </c>
      <c r="G13" s="9"/>
      <c r="H13" s="10">
        <f>u*G16</f>
        <v>100</v>
      </c>
    </row>
    <row r="14" spans="1:8" x14ac:dyDescent="0.35">
      <c r="C14" s="7" t="s">
        <v>15</v>
      </c>
      <c r="D14" s="11">
        <f>MAX((D13-k),0)</f>
        <v>0</v>
      </c>
      <c r="E14" s="9"/>
      <c r="F14" s="11">
        <f>MAX((F13-k),0)</f>
        <v>0</v>
      </c>
      <c r="G14" s="9"/>
      <c r="H14" s="11">
        <f>MAX((H13-k),0)</f>
        <v>0</v>
      </c>
    </row>
    <row r="15" spans="1:8" x14ac:dyDescent="0.35">
      <c r="C15" s="8" t="s">
        <v>4</v>
      </c>
      <c r="D15" s="12">
        <f>MAX(DF*(qdash*E12+(1-qdash)*E18), D14)</f>
        <v>8.2073819968023596</v>
      </c>
      <c r="E15" s="9"/>
      <c r="F15" s="12">
        <f>MAX(DF*(qdash*G12+(1-qdash)*G18), F14)</f>
        <v>4.8359617753994089</v>
      </c>
      <c r="G15" s="9"/>
      <c r="H15" s="12">
        <f>H14</f>
        <v>0</v>
      </c>
    </row>
    <row r="16" spans="1:8" x14ac:dyDescent="0.35">
      <c r="E16" s="10">
        <f>v*D13</f>
        <v>90.483741803595947</v>
      </c>
      <c r="F16" s="9"/>
      <c r="G16" s="10">
        <f>u*F19</f>
        <v>90.483741803595947</v>
      </c>
      <c r="H16" s="9"/>
    </row>
    <row r="17" spans="5:8" x14ac:dyDescent="0.35">
      <c r="E17" s="11">
        <f>MAX((E16-k),0)</f>
        <v>0</v>
      </c>
      <c r="F17" s="9"/>
      <c r="G17" s="11">
        <f>MAX((G16-k),0)</f>
        <v>0</v>
      </c>
      <c r="H17" s="9"/>
    </row>
    <row r="18" spans="5:8" x14ac:dyDescent="0.35">
      <c r="E18" s="12">
        <f>MAX(DF*(qdash*F15+(1-qdash)*F21), E17)</f>
        <v>2.5687118313787711</v>
      </c>
      <c r="F18" s="9"/>
      <c r="G18" s="12">
        <f>MAX(DF*(qdash*H15+(1-qdash)*H21),G17)</f>
        <v>0</v>
      </c>
      <c r="H18" s="9"/>
    </row>
    <row r="19" spans="5:8" x14ac:dyDescent="0.35">
      <c r="E19" s="9"/>
      <c r="F19" s="10">
        <f>v*E16</f>
        <v>81.873075307798175</v>
      </c>
      <c r="G19" s="9"/>
      <c r="H19" s="10">
        <f>u*G22</f>
        <v>81.873075307798175</v>
      </c>
    </row>
    <row r="20" spans="5:8" x14ac:dyDescent="0.35">
      <c r="E20" s="9"/>
      <c r="F20" s="11">
        <f>MAX((F19-k),0)</f>
        <v>0</v>
      </c>
      <c r="G20" s="9"/>
      <c r="H20" s="11">
        <f>MAX((H19-strike),0)</f>
        <v>0</v>
      </c>
    </row>
    <row r="21" spans="5:8" x14ac:dyDescent="0.35">
      <c r="E21" s="9"/>
      <c r="F21" s="12">
        <f>MAX(DF*(qdash*G18+(1-qdash)*G24), F20)</f>
        <v>0</v>
      </c>
      <c r="G21" s="9"/>
      <c r="H21" s="12">
        <f>H20</f>
        <v>0</v>
      </c>
    </row>
    <row r="22" spans="5:8" x14ac:dyDescent="0.35">
      <c r="E22" s="9"/>
      <c r="F22" s="9"/>
      <c r="G22" s="10">
        <f>v*F19</f>
        <v>74.081822068171775</v>
      </c>
      <c r="H22" s="9"/>
    </row>
    <row r="23" spans="5:8" x14ac:dyDescent="0.35">
      <c r="E23" s="9"/>
      <c r="F23" s="9"/>
      <c r="G23" s="11">
        <f>MAX((G22-strike),0)</f>
        <v>0</v>
      </c>
      <c r="H23" s="9"/>
    </row>
    <row r="24" spans="5:8" x14ac:dyDescent="0.35">
      <c r="E24" s="9"/>
      <c r="F24" s="9"/>
      <c r="G24" s="12">
        <f>MAX(DF*(qdash*H21+(1-qdash)*H27), G23)</f>
        <v>0</v>
      </c>
      <c r="H24" s="9"/>
    </row>
    <row r="25" spans="5:8" x14ac:dyDescent="0.35">
      <c r="E25" s="9"/>
      <c r="F25" s="9"/>
      <c r="G25" s="9"/>
      <c r="H25" s="10">
        <f>v*G22</f>
        <v>67.032004603563919</v>
      </c>
    </row>
    <row r="26" spans="5:8" x14ac:dyDescent="0.35">
      <c r="H26" s="11">
        <f>MAX((H25-strike),0)</f>
        <v>0</v>
      </c>
    </row>
    <row r="27" spans="5:8" x14ac:dyDescent="0.35">
      <c r="H27" s="12">
        <f>H26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Sheet3</vt:lpstr>
      <vt:lpstr>Sheet2</vt:lpstr>
      <vt:lpstr>d</vt:lpstr>
      <vt:lpstr>DF</vt:lpstr>
      <vt:lpstr>earlyexercise</vt:lpstr>
      <vt:lpstr>expn</vt:lpstr>
      <vt:lpstr>int</vt:lpstr>
      <vt:lpstr>intrate</vt:lpstr>
      <vt:lpstr>k</vt:lpstr>
      <vt:lpstr>pdash</vt:lpstr>
      <vt:lpstr>q</vt:lpstr>
      <vt:lpstr>qdash</vt:lpstr>
      <vt:lpstr>S0</vt:lpstr>
      <vt:lpstr>sigma</vt:lpstr>
      <vt:lpstr>stocktoday</vt:lpstr>
      <vt:lpstr>strike</vt:lpstr>
      <vt:lpstr>time</vt:lpstr>
      <vt:lpstr>tstep</vt:lpstr>
      <vt:lpstr>u</vt:lpstr>
      <vt:lpstr>v</vt:lpstr>
      <vt:lpstr>vol</vt:lpstr>
      <vt:lpstr>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2025-04-11T13:07:17Z</cp:lastPrinted>
  <dcterms:created xsi:type="dcterms:W3CDTF">2025-04-10T22:49:10Z</dcterms:created>
  <dcterms:modified xsi:type="dcterms:W3CDTF">2025-04-12T21:06:59Z</dcterms:modified>
</cp:coreProperties>
</file>