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purdue0-my.sharepoint.com/personal/singlat_purdue_edu/Documents/Desktop/Purdue academics/FA24/ECE 570/project/data/"/>
    </mc:Choice>
  </mc:AlternateContent>
  <xr:revisionPtr revIDLastSave="186" documentId="11_0212F94232D43D60F46D535DD3EEAD37278774EB" xr6:coauthVersionLast="47" xr6:coauthVersionMax="47" xr10:uidLastSave="{BAD62595-4AA4-40AA-8C08-B37F8DB4F84F}"/>
  <bookViews>
    <workbookView xWindow="28680" yWindow="-120" windowWidth="29040" windowHeight="15720" activeTab="4" xr2:uid="{00000000-000D-0000-FFFF-FFFF00000000}"/>
  </bookViews>
  <sheets>
    <sheet name="Prompts" sheetId="1" r:id="rId1"/>
    <sheet name="Options" sheetId="2" r:id="rId2"/>
    <sheet name="Links" sheetId="3" r:id="rId3"/>
    <sheet name="GPT4" sheetId="4" r:id="rId4"/>
    <sheet name="GPT4 new prompts" sheetId="17" r:id="rId5"/>
    <sheet name="GPT analysis" sheetId="5" r:id="rId6"/>
    <sheet name="Bard analysis" sheetId="6" r:id="rId7"/>
    <sheet name="Gemini 1.5-pro" sheetId="16" r:id="rId8"/>
    <sheet name="GPT- Article review (Type)" sheetId="7" r:id="rId9"/>
    <sheet name="GPT response for type" sheetId="8" r:id="rId10"/>
    <sheet name="Solutionslearnings" sheetId="9" r:id="rId11"/>
    <sheet name="GROUP 1- rater1" sheetId="10" r:id="rId12"/>
    <sheet name="GROUP1 - rater2" sheetId="11" r:id="rId13"/>
    <sheet name="GROUP2- rater1" sheetId="12" r:id="rId14"/>
    <sheet name="GROUP2 - rater2" sheetId="13" r:id="rId15"/>
    <sheet name="Group 3- rater1" sheetId="14" r:id="rId16"/>
    <sheet name="Group3- rater2" sheetId="15" r:id="rId1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7" l="1"/>
  <c r="N16" i="17"/>
  <c r="M16" i="17"/>
  <c r="L16" i="17"/>
  <c r="K16" i="17"/>
  <c r="J16" i="17"/>
  <c r="I16" i="17"/>
  <c r="H16" i="17"/>
  <c r="G16" i="17"/>
  <c r="F16" i="17"/>
  <c r="E16" i="17"/>
  <c r="D16" i="17"/>
  <c r="C16" i="17"/>
  <c r="B16" i="17"/>
  <c r="B24" i="16"/>
  <c r="B25" i="6"/>
  <c r="B22" i="16"/>
  <c r="B23" i="6"/>
  <c r="B24" i="6"/>
  <c r="B22" i="6"/>
  <c r="B21" i="16"/>
  <c r="B47" i="16"/>
  <c r="B46" i="16"/>
  <c r="B45" i="16"/>
  <c r="BJ33" i="16"/>
  <c r="BH33" i="16"/>
  <c r="BD33" i="16"/>
  <c r="BR31" i="16"/>
  <c r="BQ31" i="16"/>
  <c r="BP31" i="16"/>
  <c r="BO31" i="16"/>
  <c r="BN31" i="16"/>
  <c r="BM31" i="16"/>
  <c r="BL31" i="16"/>
  <c r="BK31" i="16"/>
  <c r="BI31" i="16"/>
  <c r="BG31" i="16"/>
  <c r="BF31" i="16"/>
  <c r="BE31" i="16"/>
  <c r="BC31" i="16"/>
  <c r="BB31" i="16"/>
  <c r="BA31" i="16"/>
  <c r="AZ31" i="16"/>
  <c r="AY31" i="16"/>
  <c r="AX31" i="16"/>
  <c r="AW31" i="16"/>
  <c r="AV31" i="16"/>
  <c r="AU31" i="16"/>
  <c r="AT31" i="16"/>
  <c r="AS31" i="16"/>
  <c r="AR31" i="16"/>
  <c r="AQ31" i="16"/>
  <c r="AP31" i="16"/>
  <c r="AO31" i="16"/>
  <c r="AN31" i="16"/>
  <c r="AM31" i="16"/>
  <c r="AL31" i="16"/>
  <c r="AK31" i="16"/>
  <c r="AJ31" i="16"/>
  <c r="AI31" i="16"/>
  <c r="AH31" i="16"/>
  <c r="AG31" i="16"/>
  <c r="AF31" i="16"/>
  <c r="AE31" i="16"/>
  <c r="AD31" i="16"/>
  <c r="AC31" i="16"/>
  <c r="AB31" i="16"/>
  <c r="AA31" i="16"/>
  <c r="Z31" i="16"/>
  <c r="Y31" i="16"/>
  <c r="X31" i="16"/>
  <c r="W31" i="16"/>
  <c r="V31" i="16"/>
  <c r="U31" i="16"/>
  <c r="T31" i="16"/>
  <c r="S31" i="16"/>
  <c r="R31" i="16"/>
  <c r="Q31" i="16"/>
  <c r="P31" i="16"/>
  <c r="O31" i="16"/>
  <c r="N31" i="16"/>
  <c r="M31" i="16"/>
  <c r="L31" i="16"/>
  <c r="K31" i="16"/>
  <c r="J31" i="16"/>
  <c r="I31" i="16"/>
  <c r="H31" i="16"/>
  <c r="G31" i="16"/>
  <c r="F31" i="16"/>
  <c r="E31" i="16"/>
  <c r="D31" i="16"/>
  <c r="C31" i="16"/>
  <c r="B31" i="16"/>
  <c r="BR30" i="16"/>
  <c r="BQ30" i="16"/>
  <c r="BP30" i="16"/>
  <c r="BO30" i="16"/>
  <c r="BN30" i="16"/>
  <c r="BM30" i="16"/>
  <c r="BL30" i="16"/>
  <c r="BK30" i="16"/>
  <c r="BI30" i="16"/>
  <c r="BG30" i="16"/>
  <c r="BF30" i="16"/>
  <c r="BE30" i="16"/>
  <c r="BC30" i="16"/>
  <c r="BB30" i="16"/>
  <c r="BA30" i="16"/>
  <c r="AZ30" i="16"/>
  <c r="AY30" i="16"/>
  <c r="AX30" i="16"/>
  <c r="AW30" i="16"/>
  <c r="AV30" i="16"/>
  <c r="AU30" i="16"/>
  <c r="AT30" i="16"/>
  <c r="AS30" i="16"/>
  <c r="AR30" i="16"/>
  <c r="AQ30" i="16"/>
  <c r="AP30" i="16"/>
  <c r="AO30" i="16"/>
  <c r="AN30" i="16"/>
  <c r="AM30" i="16"/>
  <c r="AL30" i="16"/>
  <c r="AK30" i="16"/>
  <c r="AJ30" i="16"/>
  <c r="AI30" i="16"/>
  <c r="AH30" i="16"/>
  <c r="AG30" i="16"/>
  <c r="AF30" i="16"/>
  <c r="AE30" i="16"/>
  <c r="AD30" i="16"/>
  <c r="AC30" i="16"/>
  <c r="AB30" i="16"/>
  <c r="AA30" i="16"/>
  <c r="Z30" i="16"/>
  <c r="Y30" i="16"/>
  <c r="X30" i="16"/>
  <c r="W30" i="16"/>
  <c r="V30" i="16"/>
  <c r="U30" i="16"/>
  <c r="T30" i="16"/>
  <c r="S30" i="16"/>
  <c r="R30" i="16"/>
  <c r="Q30" i="16"/>
  <c r="P30" i="16"/>
  <c r="O30" i="16"/>
  <c r="B23" i="16" s="1"/>
  <c r="N30" i="16"/>
  <c r="M30" i="16"/>
  <c r="L30" i="16"/>
  <c r="K30" i="16"/>
  <c r="J30" i="16"/>
  <c r="I30" i="16"/>
  <c r="H30" i="16"/>
  <c r="G30" i="16"/>
  <c r="F30" i="16"/>
  <c r="E30" i="16"/>
  <c r="D30" i="16"/>
  <c r="C30" i="16"/>
  <c r="B30" i="16"/>
  <c r="BR29" i="16"/>
  <c r="BQ29" i="16"/>
  <c r="BP29" i="16"/>
  <c r="BO29" i="16"/>
  <c r="BN29" i="16"/>
  <c r="BM29" i="16"/>
  <c r="BL29" i="16"/>
  <c r="BK29" i="16"/>
  <c r="BI29" i="16"/>
  <c r="BG29" i="16"/>
  <c r="BF29" i="16"/>
  <c r="BE29" i="16"/>
  <c r="BC29" i="16"/>
  <c r="BB29" i="16"/>
  <c r="BA29" i="16"/>
  <c r="AZ29" i="16"/>
  <c r="AY29" i="16"/>
  <c r="AX29" i="16"/>
  <c r="AW29" i="16"/>
  <c r="AV29" i="16"/>
  <c r="AU29" i="16"/>
  <c r="AT29" i="16"/>
  <c r="AS29" i="16"/>
  <c r="AR29" i="16"/>
  <c r="AQ29" i="16"/>
  <c r="AP29" i="16"/>
  <c r="AO29" i="16"/>
  <c r="AN29" i="16"/>
  <c r="AM29" i="16"/>
  <c r="AL29" i="16"/>
  <c r="AK29" i="16"/>
  <c r="AJ29" i="16"/>
  <c r="AI29" i="16"/>
  <c r="AH29" i="16"/>
  <c r="AG29" i="16"/>
  <c r="AF29" i="16"/>
  <c r="AE29" i="16"/>
  <c r="AD29" i="16"/>
  <c r="AC29" i="16"/>
  <c r="AB29"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BR28" i="16"/>
  <c r="BR33" i="16" s="1"/>
  <c r="BQ28" i="16"/>
  <c r="BP28" i="16"/>
  <c r="BO28" i="16"/>
  <c r="BN28" i="16"/>
  <c r="BM28" i="16"/>
  <c r="BL28" i="16"/>
  <c r="BK28" i="16"/>
  <c r="BI28" i="16"/>
  <c r="BI33" i="16" s="1"/>
  <c r="BG28" i="16"/>
  <c r="BG33" i="16" s="1"/>
  <c r="BF28" i="16"/>
  <c r="BF33" i="16" s="1"/>
  <c r="BE28" i="16"/>
  <c r="BE33" i="16" s="1"/>
  <c r="BC28" i="16"/>
  <c r="BB28" i="16"/>
  <c r="BB33" i="16" s="1"/>
  <c r="BA28" i="16"/>
  <c r="AZ28" i="16"/>
  <c r="AZ33" i="16" s="1"/>
  <c r="AY28" i="16"/>
  <c r="AY33" i="16" s="1"/>
  <c r="AX28" i="16"/>
  <c r="AW28" i="16"/>
  <c r="AV28" i="16"/>
  <c r="AU28" i="16"/>
  <c r="AT28" i="16"/>
  <c r="AS28" i="16"/>
  <c r="AR28" i="16"/>
  <c r="AQ28" i="16"/>
  <c r="AQ33" i="16" s="1"/>
  <c r="AP28" i="16"/>
  <c r="AP33" i="16" s="1"/>
  <c r="AO28" i="16"/>
  <c r="AO33" i="16" s="1"/>
  <c r="AN28" i="16"/>
  <c r="AN33" i="16" s="1"/>
  <c r="AM28" i="16"/>
  <c r="AL28" i="16"/>
  <c r="AL33" i="16" s="1"/>
  <c r="AK28" i="16"/>
  <c r="AK33" i="16" s="1"/>
  <c r="AJ28" i="16"/>
  <c r="AJ33" i="16" s="1"/>
  <c r="AI28" i="16"/>
  <c r="AI33" i="16" s="1"/>
  <c r="AH28" i="16"/>
  <c r="AG28" i="16"/>
  <c r="AF28" i="16"/>
  <c r="AE28" i="16"/>
  <c r="AD28" i="16"/>
  <c r="AC28" i="16"/>
  <c r="AB28" i="16"/>
  <c r="AA28" i="16"/>
  <c r="AA33" i="16" s="1"/>
  <c r="Z28" i="16"/>
  <c r="Z33" i="16" s="1"/>
  <c r="Y28" i="16"/>
  <c r="Y33" i="16" s="1"/>
  <c r="X28" i="16"/>
  <c r="X33" i="16" s="1"/>
  <c r="W28" i="16"/>
  <c r="V28" i="16"/>
  <c r="V33" i="16" s="1"/>
  <c r="U28" i="16"/>
  <c r="U33" i="16" s="1"/>
  <c r="T28" i="16"/>
  <c r="T33" i="16" s="1"/>
  <c r="S28" i="16"/>
  <c r="S33" i="16" s="1"/>
  <c r="R28" i="16"/>
  <c r="R33" i="16" s="1"/>
  <c r="Q28" i="16"/>
  <c r="Q33" i="16" s="1"/>
  <c r="P28" i="16"/>
  <c r="O28" i="16"/>
  <c r="N28" i="16"/>
  <c r="N33" i="16" s="1"/>
  <c r="M28" i="16"/>
  <c r="M33" i="16" s="1"/>
  <c r="L28" i="16"/>
  <c r="K28" i="16"/>
  <c r="K33" i="16" s="1"/>
  <c r="J28" i="16"/>
  <c r="J33" i="16" s="1"/>
  <c r="I28" i="16"/>
  <c r="I33" i="16" s="1"/>
  <c r="H28" i="16"/>
  <c r="H33" i="16" s="1"/>
  <c r="G28" i="16"/>
  <c r="F28" i="16"/>
  <c r="F33" i="16" s="1"/>
  <c r="E28" i="16"/>
  <c r="D28" i="16"/>
  <c r="C28" i="16"/>
  <c r="B28" i="16"/>
  <c r="B33" i="16" s="1"/>
  <c r="F33" i="4"/>
  <c r="F34" i="4"/>
  <c r="F35" i="4"/>
  <c r="F36" i="4"/>
  <c r="F32" i="4"/>
  <c r="B25" i="4"/>
  <c r="B26" i="4"/>
  <c r="B27" i="4"/>
  <c r="B24" i="4"/>
  <c r="Q22" i="4"/>
  <c r="R22" i="4"/>
  <c r="S22" i="4"/>
  <c r="T22" i="4"/>
  <c r="U22" i="4"/>
  <c r="V22" i="4"/>
  <c r="W22" i="4"/>
  <c r="X22" i="4"/>
  <c r="Y22" i="4"/>
  <c r="Z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E22" i="4"/>
  <c r="BF22" i="4"/>
  <c r="BG22" i="4"/>
  <c r="BI22" i="4"/>
  <c r="BK22" i="4"/>
  <c r="BL22" i="4"/>
  <c r="BM22" i="4"/>
  <c r="BN22" i="4"/>
  <c r="BO22" i="4"/>
  <c r="BP22" i="4"/>
  <c r="BQ22" i="4"/>
  <c r="BR22"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E19" i="4"/>
  <c r="BF19" i="4"/>
  <c r="BG19" i="4"/>
  <c r="BI19" i="4"/>
  <c r="BK19" i="4"/>
  <c r="BL19" i="4"/>
  <c r="BM19" i="4"/>
  <c r="BN19" i="4"/>
  <c r="BO19" i="4"/>
  <c r="BP19" i="4"/>
  <c r="BQ19" i="4"/>
  <c r="BR19"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E18" i="4"/>
  <c r="BF18" i="4"/>
  <c r="BG18" i="4"/>
  <c r="BI18" i="4"/>
  <c r="BK18" i="4"/>
  <c r="BL18" i="4"/>
  <c r="BM18" i="4"/>
  <c r="BN18" i="4"/>
  <c r="BO18" i="4"/>
  <c r="BP18" i="4"/>
  <c r="BQ18" i="4"/>
  <c r="BR18"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E17" i="4"/>
  <c r="BF17" i="4"/>
  <c r="BG17" i="4"/>
  <c r="BI17" i="4"/>
  <c r="BK17" i="4"/>
  <c r="BL17" i="4"/>
  <c r="BM17" i="4"/>
  <c r="BN17" i="4"/>
  <c r="BO17" i="4"/>
  <c r="BP17" i="4"/>
  <c r="BQ17" i="4"/>
  <c r="BR17"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E16" i="4"/>
  <c r="BF16" i="4"/>
  <c r="BG16" i="4"/>
  <c r="BI16" i="4"/>
  <c r="BK16" i="4"/>
  <c r="BL16" i="4"/>
  <c r="BM16" i="4"/>
  <c r="BN16" i="4"/>
  <c r="BO16" i="4"/>
  <c r="BP16" i="4"/>
  <c r="BQ16" i="4"/>
  <c r="BR16" i="4"/>
  <c r="Q16" i="4"/>
  <c r="R16" i="4"/>
  <c r="S16" i="4"/>
  <c r="T16" i="4"/>
  <c r="U16" i="4"/>
  <c r="V16" i="4"/>
  <c r="W16" i="4"/>
  <c r="X16" i="4"/>
  <c r="Y16" i="4"/>
  <c r="Z16" i="4"/>
  <c r="AA16" i="4"/>
  <c r="AB16" i="4"/>
  <c r="AC16" i="4"/>
  <c r="B47" i="6"/>
  <c r="B46" i="6"/>
  <c r="B45" i="6"/>
  <c r="BR33" i="6"/>
  <c r="BN33" i="6"/>
  <c r="BJ33" i="6"/>
  <c r="BH33" i="6"/>
  <c r="BD33" i="6"/>
  <c r="AW33" i="6"/>
  <c r="AT33" i="6"/>
  <c r="AG33" i="6"/>
  <c r="AD33" i="6"/>
  <c r="Q33" i="6"/>
  <c r="N33" i="6"/>
  <c r="BR31" i="6"/>
  <c r="BQ31" i="6"/>
  <c r="BP31" i="6"/>
  <c r="BO31" i="6"/>
  <c r="BN31" i="6"/>
  <c r="BM31" i="6"/>
  <c r="BL31" i="6"/>
  <c r="BK31" i="6"/>
  <c r="BI31" i="6"/>
  <c r="BG31" i="6"/>
  <c r="BF31" i="6"/>
  <c r="BE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31" i="6"/>
  <c r="B44" i="6" s="1"/>
  <c r="BR30" i="6"/>
  <c r="BQ30" i="6"/>
  <c r="BP30" i="6"/>
  <c r="BO30" i="6"/>
  <c r="BN30" i="6"/>
  <c r="BM30" i="6"/>
  <c r="BL30" i="6"/>
  <c r="BK30" i="6"/>
  <c r="BI30" i="6"/>
  <c r="BG30" i="6"/>
  <c r="BF30" i="6"/>
  <c r="BE30" i="6"/>
  <c r="BC30" i="6"/>
  <c r="BB30" i="6"/>
  <c r="BA30" i="6"/>
  <c r="AZ30" i="6"/>
  <c r="AY30" i="6"/>
  <c r="AX30" i="6"/>
  <c r="AX33" i="6" s="1"/>
  <c r="AW30" i="6"/>
  <c r="AV30" i="6"/>
  <c r="AV33" i="6" s="1"/>
  <c r="AU30" i="6"/>
  <c r="AT30" i="6"/>
  <c r="AS30" i="6"/>
  <c r="AR30" i="6"/>
  <c r="AQ30" i="6"/>
  <c r="AP30" i="6"/>
  <c r="AO30" i="6"/>
  <c r="AN30" i="6"/>
  <c r="AM30" i="6"/>
  <c r="AL30" i="6"/>
  <c r="AK30" i="6"/>
  <c r="AJ30" i="6"/>
  <c r="AI30" i="6"/>
  <c r="AH30" i="6"/>
  <c r="AH33" i="6" s="1"/>
  <c r="AG30" i="6"/>
  <c r="AF30" i="6"/>
  <c r="AF33" i="6" s="1"/>
  <c r="AE30" i="6"/>
  <c r="AD30" i="6"/>
  <c r="AC30" i="6"/>
  <c r="AB30" i="6"/>
  <c r="AA30" i="6"/>
  <c r="Z30" i="6"/>
  <c r="Y30" i="6"/>
  <c r="X30" i="6"/>
  <c r="W30" i="6"/>
  <c r="V30" i="6"/>
  <c r="U30" i="6"/>
  <c r="T30" i="6"/>
  <c r="S30" i="6"/>
  <c r="R30" i="6"/>
  <c r="R33" i="6" s="1"/>
  <c r="Q30" i="6"/>
  <c r="P30" i="6"/>
  <c r="P33" i="6" s="1"/>
  <c r="O30" i="6"/>
  <c r="N30" i="6"/>
  <c r="M30" i="6"/>
  <c r="L30" i="6"/>
  <c r="K30" i="6"/>
  <c r="J30" i="6"/>
  <c r="I30" i="6"/>
  <c r="H30" i="6"/>
  <c r="G30" i="6"/>
  <c r="F30" i="6"/>
  <c r="E30" i="6"/>
  <c r="D30" i="6"/>
  <c r="C30" i="6"/>
  <c r="B30" i="6"/>
  <c r="BR29" i="6"/>
  <c r="BQ29" i="6"/>
  <c r="BP29" i="6"/>
  <c r="BO29" i="6"/>
  <c r="BN29" i="6"/>
  <c r="BM29" i="6"/>
  <c r="BL29" i="6"/>
  <c r="BK29" i="6"/>
  <c r="BK33" i="6" s="1"/>
  <c r="BI29" i="6"/>
  <c r="BG29" i="6"/>
  <c r="BF29" i="6"/>
  <c r="BE29" i="6"/>
  <c r="BC29" i="6"/>
  <c r="BB29" i="6"/>
  <c r="BA29" i="6"/>
  <c r="AZ29" i="6"/>
  <c r="AY29" i="6"/>
  <c r="AX29" i="6"/>
  <c r="AW29" i="6"/>
  <c r="AV29" i="6"/>
  <c r="AU29" i="6"/>
  <c r="AU33" i="6" s="1"/>
  <c r="AT29" i="6"/>
  <c r="AS29" i="6"/>
  <c r="AR29" i="6"/>
  <c r="AQ29" i="6"/>
  <c r="AP29" i="6"/>
  <c r="AO29" i="6"/>
  <c r="AN29" i="6"/>
  <c r="AM29" i="6"/>
  <c r="AL29" i="6"/>
  <c r="AK29" i="6"/>
  <c r="AJ29" i="6"/>
  <c r="AI29" i="6"/>
  <c r="AH29" i="6"/>
  <c r="AG29" i="6"/>
  <c r="AF29" i="6"/>
  <c r="AE29" i="6"/>
  <c r="AE33" i="6" s="1"/>
  <c r="AD29" i="6"/>
  <c r="AC29" i="6"/>
  <c r="AB29" i="6"/>
  <c r="AA29" i="6"/>
  <c r="Z29" i="6"/>
  <c r="Y29" i="6"/>
  <c r="X29" i="6"/>
  <c r="W29" i="6"/>
  <c r="V29" i="6"/>
  <c r="U29" i="6"/>
  <c r="T29" i="6"/>
  <c r="S29" i="6"/>
  <c r="R29" i="6"/>
  <c r="Q29" i="6"/>
  <c r="P29" i="6"/>
  <c r="O29" i="6"/>
  <c r="O33" i="6" s="1"/>
  <c r="N29" i="6"/>
  <c r="M29" i="6"/>
  <c r="L29" i="6"/>
  <c r="K29" i="6"/>
  <c r="J29" i="6"/>
  <c r="I29" i="6"/>
  <c r="H29" i="6"/>
  <c r="G29" i="6"/>
  <c r="F29" i="6"/>
  <c r="E29" i="6"/>
  <c r="D29" i="6"/>
  <c r="C29" i="6"/>
  <c r="B29" i="6"/>
  <c r="BR28" i="6"/>
  <c r="BQ28" i="6"/>
  <c r="BQ33" i="6" s="1"/>
  <c r="BP28" i="6"/>
  <c r="BP33" i="6" s="1"/>
  <c r="BO28" i="6"/>
  <c r="BO33" i="6" s="1"/>
  <c r="BN28" i="6"/>
  <c r="BM28" i="6"/>
  <c r="BM33" i="6" s="1"/>
  <c r="BL28" i="6"/>
  <c r="BL33" i="6" s="1"/>
  <c r="BK28" i="6"/>
  <c r="BI28" i="6"/>
  <c r="BI33" i="6" s="1"/>
  <c r="BG28" i="6"/>
  <c r="BG33" i="6" s="1"/>
  <c r="BF28" i="6"/>
  <c r="BF33" i="6" s="1"/>
  <c r="BE28" i="6"/>
  <c r="BE33" i="6" s="1"/>
  <c r="BC28" i="6"/>
  <c r="BC33" i="6" s="1"/>
  <c r="BB28" i="6"/>
  <c r="BB33" i="6" s="1"/>
  <c r="BA28" i="6"/>
  <c r="BA33" i="6" s="1"/>
  <c r="AZ28" i="6"/>
  <c r="AY28" i="6"/>
  <c r="AY33" i="6" s="1"/>
  <c r="AX28" i="6"/>
  <c r="AW28" i="6"/>
  <c r="AV28" i="6"/>
  <c r="AU28" i="6"/>
  <c r="AT28" i="6"/>
  <c r="AS28" i="6"/>
  <c r="AS33" i="6" s="1"/>
  <c r="AR28" i="6"/>
  <c r="AR33" i="6" s="1"/>
  <c r="AQ28" i="6"/>
  <c r="AQ33" i="6" s="1"/>
  <c r="AP28" i="6"/>
  <c r="AP33" i="6" s="1"/>
  <c r="AO28" i="6"/>
  <c r="AO33" i="6" s="1"/>
  <c r="AN28" i="6"/>
  <c r="AN33" i="6" s="1"/>
  <c r="AM28" i="6"/>
  <c r="AL28" i="6"/>
  <c r="AL33" i="6" s="1"/>
  <c r="AK28" i="6"/>
  <c r="AK33" i="6" s="1"/>
  <c r="AJ28" i="6"/>
  <c r="AI28" i="6"/>
  <c r="AI33" i="6" s="1"/>
  <c r="AH28" i="6"/>
  <c r="AG28" i="6"/>
  <c r="AF28" i="6"/>
  <c r="AE28" i="6"/>
  <c r="AD28" i="6"/>
  <c r="AC28" i="6"/>
  <c r="AC33" i="6" s="1"/>
  <c r="AB28" i="6"/>
  <c r="AB33" i="6" s="1"/>
  <c r="AA28" i="6"/>
  <c r="AA33" i="6" s="1"/>
  <c r="Z28" i="6"/>
  <c r="Z33" i="6" s="1"/>
  <c r="Y28" i="6"/>
  <c r="Y33" i="6" s="1"/>
  <c r="X28" i="6"/>
  <c r="X33" i="6" s="1"/>
  <c r="W28" i="6"/>
  <c r="V28" i="6"/>
  <c r="V33" i="6" s="1"/>
  <c r="U28" i="6"/>
  <c r="U33" i="6" s="1"/>
  <c r="T28" i="6"/>
  <c r="S28" i="6"/>
  <c r="S33" i="6" s="1"/>
  <c r="R28" i="6"/>
  <c r="Q28" i="6"/>
  <c r="P28" i="6"/>
  <c r="O28" i="6"/>
  <c r="N28" i="6"/>
  <c r="M28" i="6"/>
  <c r="M33" i="6" s="1"/>
  <c r="L28" i="6"/>
  <c r="L33" i="6" s="1"/>
  <c r="K28" i="6"/>
  <c r="K33" i="6" s="1"/>
  <c r="J28" i="6"/>
  <c r="J33" i="6" s="1"/>
  <c r="I28" i="6"/>
  <c r="I33" i="6" s="1"/>
  <c r="H28" i="6"/>
  <c r="H33" i="6" s="1"/>
  <c r="G28" i="6"/>
  <c r="F28" i="6"/>
  <c r="F33" i="6" s="1"/>
  <c r="E28" i="6"/>
  <c r="E33" i="6" s="1"/>
  <c r="D28" i="6"/>
  <c r="C28" i="6"/>
  <c r="C33" i="6" s="1"/>
  <c r="B28" i="6"/>
  <c r="B41" i="6" s="1"/>
  <c r="H121" i="5"/>
  <c r="H120" i="5"/>
  <c r="H119" i="5"/>
  <c r="H118" i="5"/>
  <c r="H113" i="5"/>
  <c r="H112" i="5"/>
  <c r="BQ106" i="5"/>
  <c r="BJ106" i="5"/>
  <c r="BH106" i="5"/>
  <c r="BD106" i="5"/>
  <c r="BA106" i="5"/>
  <c r="AR106" i="5"/>
  <c r="AO106" i="5"/>
  <c r="AN106" i="5"/>
  <c r="AK106" i="5"/>
  <c r="AB106" i="5"/>
  <c r="Y106" i="5"/>
  <c r="X106" i="5"/>
  <c r="U106" i="5"/>
  <c r="L106" i="5"/>
  <c r="I106" i="5"/>
  <c r="H106" i="5"/>
  <c r="E106" i="5"/>
  <c r="BM105" i="5"/>
  <c r="BJ105" i="5"/>
  <c r="BH105" i="5"/>
  <c r="BF105" i="5"/>
  <c r="BD105" i="5"/>
  <c r="AY105" i="5"/>
  <c r="AX105" i="5"/>
  <c r="AW105" i="5"/>
  <c r="AP105" i="5"/>
  <c r="AI105" i="5"/>
  <c r="AH105" i="5"/>
  <c r="AG105" i="5"/>
  <c r="AC105" i="5"/>
  <c r="Z105" i="5"/>
  <c r="S105" i="5"/>
  <c r="R105" i="5"/>
  <c r="Q105" i="5"/>
  <c r="C105" i="5"/>
  <c r="B105" i="5"/>
  <c r="BR104" i="5"/>
  <c r="BK104" i="5"/>
  <c r="BJ104" i="5"/>
  <c r="BH104" i="5"/>
  <c r="BD104" i="5"/>
  <c r="BB104" i="5"/>
  <c r="AY104" i="5"/>
  <c r="AX104" i="5"/>
  <c r="AU104" i="5"/>
  <c r="AL104" i="5"/>
  <c r="AI104" i="5"/>
  <c r="AH104" i="5"/>
  <c r="V104" i="5"/>
  <c r="S104" i="5"/>
  <c r="R104" i="5"/>
  <c r="F104" i="5"/>
  <c r="C104" i="5"/>
  <c r="B104" i="5"/>
  <c r="BP103" i="5"/>
  <c r="BJ103" i="5"/>
  <c r="BH103" i="5"/>
  <c r="BG103" i="5"/>
  <c r="BD103" i="5"/>
  <c r="BC103" i="5"/>
  <c r="BB103" i="5"/>
  <c r="AR103" i="5"/>
  <c r="AL103" i="5"/>
  <c r="AB103" i="5"/>
  <c r="AA103" i="5"/>
  <c r="V103" i="5"/>
  <c r="L103" i="5"/>
  <c r="K103" i="5"/>
  <c r="G103" i="5"/>
  <c r="F103" i="5"/>
  <c r="BJ102" i="5"/>
  <c r="BH102" i="5"/>
  <c r="BE102" i="5"/>
  <c r="BD102" i="5"/>
  <c r="AX102" i="5"/>
  <c r="AW102" i="5"/>
  <c r="AV102" i="5"/>
  <c r="AR102" i="5"/>
  <c r="AO102" i="5"/>
  <c r="AH102" i="5"/>
  <c r="AG102" i="5"/>
  <c r="AF102" i="5"/>
  <c r="AB102" i="5"/>
  <c r="Y102" i="5"/>
  <c r="R102" i="5"/>
  <c r="Q102" i="5"/>
  <c r="L102" i="5"/>
  <c r="I102" i="5"/>
  <c r="B102" i="5"/>
  <c r="BR101" i="5"/>
  <c r="BQ101" i="5"/>
  <c r="BM101" i="5"/>
  <c r="BJ101" i="5"/>
  <c r="BH101" i="5"/>
  <c r="BD101" i="5"/>
  <c r="BB101" i="5"/>
  <c r="BA101" i="5"/>
  <c r="AX101" i="5"/>
  <c r="AW101" i="5"/>
  <c r="AL101" i="5"/>
  <c r="AK101" i="5"/>
  <c r="AH101" i="5"/>
  <c r="AG101" i="5"/>
  <c r="AD101" i="5"/>
  <c r="V101" i="5"/>
  <c r="U101" i="5"/>
  <c r="R101" i="5"/>
  <c r="Q101" i="5"/>
  <c r="F101" i="5"/>
  <c r="E101" i="5"/>
  <c r="B101" i="5"/>
  <c r="BR100" i="5"/>
  <c r="BO100" i="5"/>
  <c r="BJ100" i="5"/>
  <c r="BH100" i="5"/>
  <c r="BF100" i="5"/>
  <c r="BD100" i="5"/>
  <c r="BB100" i="5"/>
  <c r="AY100" i="5"/>
  <c r="AR100" i="5"/>
  <c r="AL100" i="5"/>
  <c r="AI100" i="5"/>
  <c r="AB100" i="5"/>
  <c r="Z100" i="5"/>
  <c r="V100" i="5"/>
  <c r="S100" i="5"/>
  <c r="L100" i="5"/>
  <c r="J100" i="5"/>
  <c r="F100" i="5"/>
  <c r="C100" i="5"/>
  <c r="G96" i="5"/>
  <c r="G95" i="5"/>
  <c r="G94" i="5"/>
  <c r="B94" i="5"/>
  <c r="G93" i="5"/>
  <c r="B93" i="5"/>
  <c r="G92" i="5"/>
  <c r="B92" i="5"/>
  <c r="G91" i="5"/>
  <c r="B91" i="5"/>
  <c r="G90" i="5"/>
  <c r="G97" i="5" s="1"/>
  <c r="B90" i="5"/>
  <c r="B89" i="5"/>
  <c r="B88" i="5"/>
  <c r="B95" i="5" s="1"/>
  <c r="BM69" i="5"/>
  <c r="BI69" i="5"/>
  <c r="AU69" i="5"/>
  <c r="AT69" i="5"/>
  <c r="AQ69" i="5"/>
  <c r="AH69" i="5"/>
  <c r="AG69" i="5"/>
  <c r="AD69" i="5"/>
  <c r="N69" i="5"/>
  <c r="J69" i="5"/>
  <c r="BO68" i="5"/>
  <c r="BN68" i="5"/>
  <c r="BK68" i="5"/>
  <c r="AE68" i="5"/>
  <c r="R68" i="5"/>
  <c r="Q68" i="5"/>
  <c r="O68" i="5"/>
  <c r="N68" i="5"/>
  <c r="K68" i="5"/>
  <c r="BO67" i="5"/>
  <c r="BO69" i="5" s="1"/>
  <c r="BL67" i="5"/>
  <c r="BG67" i="5"/>
  <c r="BG69" i="5" s="1"/>
  <c r="AZ67" i="5"/>
  <c r="AW67" i="5"/>
  <c r="AW68" i="5" s="1"/>
  <c r="AV67" i="5"/>
  <c r="AV69" i="5" s="1"/>
  <c r="AS67" i="5"/>
  <c r="AP67" i="5"/>
  <c r="AP69" i="5" s="1"/>
  <c r="AJ67" i="5"/>
  <c r="AG67" i="5"/>
  <c r="AG68" i="5" s="1"/>
  <c r="AC67" i="5"/>
  <c r="Y67" i="5"/>
  <c r="Y69" i="5" s="1"/>
  <c r="S67" i="5"/>
  <c r="R67" i="5"/>
  <c r="R69" i="5" s="1"/>
  <c r="O67" i="5"/>
  <c r="O69" i="5" s="1"/>
  <c r="L67" i="5"/>
  <c r="I67" i="5"/>
  <c r="I69" i="5" s="1"/>
  <c r="C67" i="5"/>
  <c r="C68" i="5" s="1"/>
  <c r="BR66" i="5"/>
  <c r="BQ66" i="5"/>
  <c r="BP66" i="5"/>
  <c r="BP67" i="5" s="1"/>
  <c r="BO66" i="5"/>
  <c r="BN66" i="5"/>
  <c r="BM66" i="5"/>
  <c r="BM67" i="5" s="1"/>
  <c r="BM68" i="5" s="1"/>
  <c r="BL66" i="5"/>
  <c r="BK66" i="5"/>
  <c r="BI66" i="5"/>
  <c r="BI67" i="5" s="1"/>
  <c r="BI68" i="5" s="1"/>
  <c r="BG66" i="5"/>
  <c r="BF66" i="5"/>
  <c r="BE66" i="5"/>
  <c r="BC66" i="5"/>
  <c r="BB66" i="5"/>
  <c r="BA66" i="5"/>
  <c r="AZ66" i="5"/>
  <c r="AY66" i="5"/>
  <c r="AX66" i="5"/>
  <c r="AW66" i="5"/>
  <c r="AV66" i="5"/>
  <c r="AU66" i="5"/>
  <c r="AT66" i="5"/>
  <c r="AT67" i="5" s="1"/>
  <c r="AT68" i="5" s="1"/>
  <c r="AS66" i="5"/>
  <c r="AR66" i="5"/>
  <c r="AQ66" i="5"/>
  <c r="AQ67" i="5" s="1"/>
  <c r="AQ68" i="5" s="1"/>
  <c r="AP66" i="5"/>
  <c r="AO66" i="5"/>
  <c r="AN66" i="5"/>
  <c r="AM66" i="5"/>
  <c r="AL66" i="5"/>
  <c r="AK66" i="5"/>
  <c r="AJ66" i="5"/>
  <c r="AI66" i="5"/>
  <c r="AH66" i="5"/>
  <c r="AG66" i="5"/>
  <c r="AF66" i="5"/>
  <c r="AE66" i="5"/>
  <c r="AD66" i="5"/>
  <c r="AD67" i="5" s="1"/>
  <c r="AD68" i="5" s="1"/>
  <c r="AC66" i="5"/>
  <c r="AB66" i="5"/>
  <c r="Z66" i="5"/>
  <c r="Z67" i="5" s="1"/>
  <c r="Z68" i="5" s="1"/>
  <c r="Y66" i="5"/>
  <c r="X66" i="5"/>
  <c r="W66" i="5"/>
  <c r="V66" i="5"/>
  <c r="U66" i="5"/>
  <c r="T66" i="5"/>
  <c r="S66" i="5"/>
  <c r="R66" i="5"/>
  <c r="Q66" i="5"/>
  <c r="P66" i="5"/>
  <c r="O66" i="5"/>
  <c r="N66" i="5"/>
  <c r="M66" i="5"/>
  <c r="M67" i="5" s="1"/>
  <c r="M68" i="5" s="1"/>
  <c r="L66" i="5"/>
  <c r="K66" i="5"/>
  <c r="J66" i="5"/>
  <c r="J67" i="5" s="1"/>
  <c r="J68" i="5" s="1"/>
  <c r="I66" i="5"/>
  <c r="H66" i="5"/>
  <c r="G66" i="5"/>
  <c r="F66" i="5"/>
  <c r="E66" i="5"/>
  <c r="D66" i="5"/>
  <c r="D67" i="5" s="1"/>
  <c r="C66" i="5"/>
  <c r="B66" i="5"/>
  <c r="BR65" i="5"/>
  <c r="BQ65" i="5"/>
  <c r="BP65" i="5"/>
  <c r="BO65" i="5"/>
  <c r="BN65" i="5"/>
  <c r="BN67" i="5" s="1"/>
  <c r="BN69" i="5" s="1"/>
  <c r="BM65" i="5"/>
  <c r="BL65" i="5"/>
  <c r="BK65" i="5"/>
  <c r="BI65" i="5"/>
  <c r="BG65" i="5"/>
  <c r="BF65" i="5"/>
  <c r="BE65" i="5"/>
  <c r="BC65" i="5"/>
  <c r="BB65" i="5"/>
  <c r="BB67" i="5" s="1"/>
  <c r="BA65" i="5"/>
  <c r="AZ65" i="5"/>
  <c r="AY65" i="5"/>
  <c r="AX65" i="5"/>
  <c r="AW65" i="5"/>
  <c r="AV65" i="5"/>
  <c r="AU65" i="5"/>
  <c r="AU67" i="5" s="1"/>
  <c r="AU68" i="5" s="1"/>
  <c r="AT65" i="5"/>
  <c r="AS65" i="5"/>
  <c r="AR65" i="5"/>
  <c r="AQ65" i="5"/>
  <c r="AP65" i="5"/>
  <c r="AO65" i="5"/>
  <c r="AN65" i="5"/>
  <c r="AM65" i="5"/>
  <c r="AL65" i="5"/>
  <c r="AL67" i="5" s="1"/>
  <c r="AK65" i="5"/>
  <c r="AJ65" i="5"/>
  <c r="AI65" i="5"/>
  <c r="AH65" i="5"/>
  <c r="AG65" i="5"/>
  <c r="AF65" i="5"/>
  <c r="AE65" i="5"/>
  <c r="AE67" i="5" s="1"/>
  <c r="AE69" i="5" s="1"/>
  <c r="AD65" i="5"/>
  <c r="AC65" i="5"/>
  <c r="AB65" i="5"/>
  <c r="Z65" i="5"/>
  <c r="Y65" i="5"/>
  <c r="X65" i="5"/>
  <c r="W65" i="5"/>
  <c r="V65" i="5"/>
  <c r="U65" i="5"/>
  <c r="U67" i="5" s="1"/>
  <c r="T65" i="5"/>
  <c r="T67" i="5" s="1"/>
  <c r="S65" i="5"/>
  <c r="R65" i="5"/>
  <c r="Q65" i="5"/>
  <c r="P65" i="5"/>
  <c r="O65" i="5"/>
  <c r="N65" i="5"/>
  <c r="N67" i="5" s="1"/>
  <c r="M65" i="5"/>
  <c r="L65" i="5"/>
  <c r="K65" i="5"/>
  <c r="J65" i="5"/>
  <c r="I65" i="5"/>
  <c r="H65" i="5"/>
  <c r="G65" i="5"/>
  <c r="F65" i="5"/>
  <c r="E65" i="5"/>
  <c r="E67" i="5" s="1"/>
  <c r="D65" i="5"/>
  <c r="C65" i="5"/>
  <c r="B65" i="5"/>
  <c r="B81" i="5" s="1"/>
  <c r="BR64" i="5"/>
  <c r="BR67" i="5" s="1"/>
  <c r="BQ64" i="5"/>
  <c r="BQ67" i="5" s="1"/>
  <c r="BQ69" i="5" s="1"/>
  <c r="BP64" i="5"/>
  <c r="BO64" i="5"/>
  <c r="BN64" i="5"/>
  <c r="BM64" i="5"/>
  <c r="BL64" i="5"/>
  <c r="BK64" i="5"/>
  <c r="BK67" i="5" s="1"/>
  <c r="BK69" i="5" s="1"/>
  <c r="BI64" i="5"/>
  <c r="BG64" i="5"/>
  <c r="BF64" i="5"/>
  <c r="BF67" i="5" s="1"/>
  <c r="BE64" i="5"/>
  <c r="BE67" i="5" s="1"/>
  <c r="BC64" i="5"/>
  <c r="BC67" i="5" s="1"/>
  <c r="BB64" i="5"/>
  <c r="BA64" i="5"/>
  <c r="AZ64" i="5"/>
  <c r="AY64" i="5"/>
  <c r="AY67" i="5" s="1"/>
  <c r="AX64" i="5"/>
  <c r="AX67" i="5" s="1"/>
  <c r="AX68" i="5" s="1"/>
  <c r="AW64" i="5"/>
  <c r="AV64" i="5"/>
  <c r="AU64" i="5"/>
  <c r="AT64" i="5"/>
  <c r="AS64" i="5"/>
  <c r="AR64" i="5"/>
  <c r="AR67" i="5" s="1"/>
  <c r="AR69" i="5" s="1"/>
  <c r="AQ64" i="5"/>
  <c r="AP64" i="5"/>
  <c r="AO64" i="5"/>
  <c r="AO67" i="5" s="1"/>
  <c r="AN64" i="5"/>
  <c r="AN67" i="5" s="1"/>
  <c r="AM64" i="5"/>
  <c r="AM67" i="5" s="1"/>
  <c r="AL64" i="5"/>
  <c r="AK64" i="5"/>
  <c r="AJ64" i="5"/>
  <c r="AI64" i="5"/>
  <c r="AI67" i="5" s="1"/>
  <c r="AH64" i="5"/>
  <c r="AH67" i="5" s="1"/>
  <c r="AH68" i="5" s="1"/>
  <c r="AG64" i="5"/>
  <c r="AF64" i="5"/>
  <c r="AF67" i="5" s="1"/>
  <c r="AE64" i="5"/>
  <c r="AD64" i="5"/>
  <c r="AC64" i="5"/>
  <c r="AB64" i="5"/>
  <c r="AB67" i="5" s="1"/>
  <c r="AB69" i="5" s="1"/>
  <c r="Z64" i="5"/>
  <c r="Y64" i="5"/>
  <c r="X64" i="5"/>
  <c r="X67" i="5" s="1"/>
  <c r="W64" i="5"/>
  <c r="W67" i="5" s="1"/>
  <c r="V64" i="5"/>
  <c r="V67" i="5" s="1"/>
  <c r="U64" i="5"/>
  <c r="T64" i="5"/>
  <c r="S64" i="5"/>
  <c r="R64" i="5"/>
  <c r="Q64" i="5"/>
  <c r="Q67" i="5" s="1"/>
  <c r="Q69" i="5" s="1"/>
  <c r="P64" i="5"/>
  <c r="P67" i="5" s="1"/>
  <c r="O64" i="5"/>
  <c r="N64" i="5"/>
  <c r="M64" i="5"/>
  <c r="L64" i="5"/>
  <c r="K64" i="5"/>
  <c r="K67" i="5" s="1"/>
  <c r="K69" i="5" s="1"/>
  <c r="J64" i="5"/>
  <c r="I64" i="5"/>
  <c r="H64" i="5"/>
  <c r="H67" i="5" s="1"/>
  <c r="G64" i="5"/>
  <c r="G67" i="5" s="1"/>
  <c r="F64" i="5"/>
  <c r="F67" i="5" s="1"/>
  <c r="E64" i="5"/>
  <c r="D64" i="5"/>
  <c r="C64" i="5"/>
  <c r="B64" i="5"/>
  <c r="BR61" i="5"/>
  <c r="BQ61" i="5"/>
  <c r="BF61" i="5"/>
  <c r="BA61" i="5"/>
  <c r="AY61" i="5"/>
  <c r="AX61" i="5"/>
  <c r="AW61" i="5"/>
  <c r="AO61" i="5"/>
  <c r="AK61" i="5"/>
  <c r="AI61" i="5"/>
  <c r="AH61" i="5"/>
  <c r="X61" i="5"/>
  <c r="W61" i="5"/>
  <c r="V61" i="5"/>
  <c r="S61" i="5"/>
  <c r="Q61" i="5"/>
  <c r="F61" i="5"/>
  <c r="BO36" i="5"/>
  <c r="BN36" i="5"/>
  <c r="BL36" i="5"/>
  <c r="AV36" i="5"/>
  <c r="AR36" i="5"/>
  <c r="AF36" i="5"/>
  <c r="AE36" i="5"/>
  <c r="AC36" i="5"/>
  <c r="O36" i="5"/>
  <c r="K36" i="5"/>
  <c r="C36" i="5"/>
  <c r="C34" i="5"/>
  <c r="BR33" i="5"/>
  <c r="BQ33" i="5"/>
  <c r="BO33" i="5"/>
  <c r="BN33" i="5"/>
  <c r="BJ33" i="5"/>
  <c r="BH33" i="5"/>
  <c r="BG33" i="5"/>
  <c r="BF33" i="5"/>
  <c r="BD33" i="5"/>
  <c r="BB33" i="5"/>
  <c r="BA33" i="5"/>
  <c r="AY33" i="5"/>
  <c r="AX33" i="5"/>
  <c r="AV33" i="5"/>
  <c r="AU33" i="5"/>
  <c r="AQ33" i="5"/>
  <c r="AO33" i="5"/>
  <c r="AL33" i="5"/>
  <c r="AK33" i="5"/>
  <c r="AI33" i="5"/>
  <c r="AH33" i="5"/>
  <c r="AF33" i="5"/>
  <c r="AE33" i="5"/>
  <c r="AA33" i="5"/>
  <c r="Z33" i="5"/>
  <c r="Y33" i="5"/>
  <c r="X33" i="5"/>
  <c r="V33" i="5"/>
  <c r="U33" i="5"/>
  <c r="S33" i="5"/>
  <c r="R33" i="5"/>
  <c r="O33" i="5"/>
  <c r="M33" i="5"/>
  <c r="J33" i="5"/>
  <c r="I33" i="5"/>
  <c r="H33" i="5"/>
  <c r="E33" i="5"/>
  <c r="B33" i="5"/>
  <c r="BR31" i="5"/>
  <c r="BQ31" i="5"/>
  <c r="BP31" i="5"/>
  <c r="BP33" i="5" s="1"/>
  <c r="BO31" i="5"/>
  <c r="BN31" i="5"/>
  <c r="BM31" i="5"/>
  <c r="BM33" i="5" s="1"/>
  <c r="BL31" i="5"/>
  <c r="BL33" i="5" s="1"/>
  <c r="BK31" i="5"/>
  <c r="BK61" i="5" s="1"/>
  <c r="BI31" i="5"/>
  <c r="BI33" i="5" s="1"/>
  <c r="BG31" i="5"/>
  <c r="BF31" i="5"/>
  <c r="BE31" i="5"/>
  <c r="BE33" i="5" s="1"/>
  <c r="BC31" i="5"/>
  <c r="BC33" i="5" s="1"/>
  <c r="BB31" i="5"/>
  <c r="BB61" i="5" s="1"/>
  <c r="BA31" i="5"/>
  <c r="AZ31" i="5"/>
  <c r="AZ33" i="5" s="1"/>
  <c r="AY31" i="5"/>
  <c r="AX31" i="5"/>
  <c r="AW31" i="5"/>
  <c r="AW33" i="5" s="1"/>
  <c r="AV31" i="5"/>
  <c r="AU31" i="5"/>
  <c r="AT31" i="5"/>
  <c r="AT33" i="5" s="1"/>
  <c r="AS31" i="5"/>
  <c r="AS33" i="5" s="1"/>
  <c r="AR31" i="5"/>
  <c r="AQ31" i="5"/>
  <c r="AP31" i="5"/>
  <c r="AP33" i="5" s="1"/>
  <c r="AO31" i="5"/>
  <c r="AN31" i="5"/>
  <c r="AN33" i="5" s="1"/>
  <c r="AM31" i="5"/>
  <c r="AM33" i="5" s="1"/>
  <c r="AL31" i="5"/>
  <c r="AL61" i="5" s="1"/>
  <c r="AK31" i="5"/>
  <c r="AJ31" i="5"/>
  <c r="AJ33" i="5" s="1"/>
  <c r="AI31" i="5"/>
  <c r="AH31" i="5"/>
  <c r="AG31" i="5"/>
  <c r="AG33" i="5" s="1"/>
  <c r="AF31" i="5"/>
  <c r="AE31" i="5"/>
  <c r="AD31" i="5"/>
  <c r="AD33" i="5" s="1"/>
  <c r="AC31" i="5"/>
  <c r="AC33" i="5" s="1"/>
  <c r="AB31" i="5"/>
  <c r="Z31" i="5"/>
  <c r="Y31" i="5"/>
  <c r="Y61" i="5" s="1"/>
  <c r="X31" i="5"/>
  <c r="W31" i="5"/>
  <c r="W33" i="5" s="1"/>
  <c r="V31" i="5"/>
  <c r="U31" i="5"/>
  <c r="T31" i="5"/>
  <c r="T33" i="5" s="1"/>
  <c r="S31" i="5"/>
  <c r="S36" i="5" s="1"/>
  <c r="R31" i="5"/>
  <c r="Q31" i="5"/>
  <c r="Q33" i="5" s="1"/>
  <c r="P31" i="5"/>
  <c r="P33" i="5" s="1"/>
  <c r="O31" i="5"/>
  <c r="N31" i="5"/>
  <c r="N33" i="5" s="1"/>
  <c r="M31" i="5"/>
  <c r="L31" i="5"/>
  <c r="L33" i="5" s="1"/>
  <c r="K31" i="5"/>
  <c r="K33" i="5" s="1"/>
  <c r="J31" i="5"/>
  <c r="I31" i="5"/>
  <c r="I61" i="5" s="1"/>
  <c r="H31" i="5"/>
  <c r="G31" i="5"/>
  <c r="G33" i="5" s="1"/>
  <c r="F31" i="5"/>
  <c r="F33" i="5" s="1"/>
  <c r="E31" i="5"/>
  <c r="D31" i="5"/>
  <c r="D33" i="5" s="1"/>
  <c r="C31" i="5"/>
  <c r="B31" i="5"/>
  <c r="BR30" i="5"/>
  <c r="BQ30" i="5"/>
  <c r="BQ36" i="5" s="1"/>
  <c r="BP30" i="5"/>
  <c r="BO30" i="5"/>
  <c r="BN30" i="5"/>
  <c r="BM30" i="5"/>
  <c r="BL30" i="5"/>
  <c r="BK30" i="5"/>
  <c r="BI30" i="5"/>
  <c r="BG30" i="5"/>
  <c r="BF30" i="5"/>
  <c r="BE30" i="5"/>
  <c r="BC30" i="5"/>
  <c r="BB30" i="5"/>
  <c r="BA30" i="5"/>
  <c r="BA36" i="5" s="1"/>
  <c r="AZ30" i="5"/>
  <c r="AY30" i="5"/>
  <c r="AX30" i="5"/>
  <c r="AX36" i="5" s="1"/>
  <c r="AW30" i="5"/>
  <c r="AV30" i="5"/>
  <c r="AU30" i="5"/>
  <c r="AT30" i="5"/>
  <c r="AS30" i="5"/>
  <c r="AR30" i="5"/>
  <c r="AQ30" i="5"/>
  <c r="AP30" i="5"/>
  <c r="AO30" i="5"/>
  <c r="AN30" i="5"/>
  <c r="AM30" i="5"/>
  <c r="AL30" i="5"/>
  <c r="AK30" i="5"/>
  <c r="AK36" i="5" s="1"/>
  <c r="AJ30" i="5"/>
  <c r="AI30" i="5"/>
  <c r="AH30" i="5"/>
  <c r="AH36" i="5" s="1"/>
  <c r="AG30" i="5"/>
  <c r="AF30" i="5"/>
  <c r="AE30" i="5"/>
  <c r="AD30" i="5"/>
  <c r="AC30" i="5"/>
  <c r="AB30" i="5"/>
  <c r="Z30" i="5"/>
  <c r="Y30" i="5"/>
  <c r="X30" i="5"/>
  <c r="W30" i="5"/>
  <c r="V30" i="5"/>
  <c r="U30" i="5"/>
  <c r="T30" i="5"/>
  <c r="S30" i="5"/>
  <c r="R30" i="5"/>
  <c r="Q30" i="5"/>
  <c r="Q36" i="5" s="1"/>
  <c r="P30" i="5"/>
  <c r="O30" i="5"/>
  <c r="N30" i="5"/>
  <c r="M30" i="5"/>
  <c r="L30" i="5"/>
  <c r="K30" i="5"/>
  <c r="J30" i="5"/>
  <c r="I30" i="5"/>
  <c r="H30" i="5"/>
  <c r="G30" i="5"/>
  <c r="F30" i="5"/>
  <c r="E30" i="5"/>
  <c r="D30" i="5"/>
  <c r="C30" i="5"/>
  <c r="B30" i="5"/>
  <c r="BR29" i="5"/>
  <c r="BR36" i="5" s="1"/>
  <c r="BQ29" i="5"/>
  <c r="BP29" i="5"/>
  <c r="BO29" i="5"/>
  <c r="BN29" i="5"/>
  <c r="BM29" i="5"/>
  <c r="BL29" i="5"/>
  <c r="BK29" i="5"/>
  <c r="BK36" i="5" s="1"/>
  <c r="BI29" i="5"/>
  <c r="BG29" i="5"/>
  <c r="BF29" i="5"/>
  <c r="BF36" i="5" s="1"/>
  <c r="BE29" i="5"/>
  <c r="BC29" i="5"/>
  <c r="BB29" i="5"/>
  <c r="BB36" i="5" s="1"/>
  <c r="BA29" i="5"/>
  <c r="AZ29" i="5"/>
  <c r="AY29" i="5"/>
  <c r="AY36" i="5" s="1"/>
  <c r="AX29" i="5"/>
  <c r="AW29" i="5"/>
  <c r="AV29" i="5"/>
  <c r="AU29" i="5"/>
  <c r="AT29" i="5"/>
  <c r="AS29" i="5"/>
  <c r="AR29" i="5"/>
  <c r="AQ29" i="5"/>
  <c r="AP29" i="5"/>
  <c r="AO29" i="5"/>
  <c r="AO36" i="5" s="1"/>
  <c r="AN29" i="5"/>
  <c r="AM29" i="5"/>
  <c r="AL29" i="5"/>
  <c r="AL36" i="5" s="1"/>
  <c r="AK29" i="5"/>
  <c r="AJ29" i="5"/>
  <c r="AI29" i="5"/>
  <c r="AI36" i="5" s="1"/>
  <c r="AH29" i="5"/>
  <c r="AG29" i="5"/>
  <c r="AF29" i="5"/>
  <c r="AE29" i="5"/>
  <c r="AD29" i="5"/>
  <c r="AC29" i="5"/>
  <c r="AB29" i="5"/>
  <c r="AB36" i="5" s="1"/>
  <c r="Z29" i="5"/>
  <c r="Y29" i="5"/>
  <c r="X29" i="5"/>
  <c r="W29" i="5"/>
  <c r="V29" i="5"/>
  <c r="V36" i="5" s="1"/>
  <c r="U29" i="5"/>
  <c r="T29" i="5"/>
  <c r="S29" i="5"/>
  <c r="R29" i="5"/>
  <c r="R36" i="5" s="1"/>
  <c r="Q29" i="5"/>
  <c r="P29" i="5"/>
  <c r="O29" i="5"/>
  <c r="N29" i="5"/>
  <c r="M29" i="5"/>
  <c r="L29" i="5"/>
  <c r="L36" i="5" s="1"/>
  <c r="K29" i="5"/>
  <c r="J29" i="5"/>
  <c r="I29" i="5"/>
  <c r="H29" i="5"/>
  <c r="G29" i="5"/>
  <c r="F29" i="5"/>
  <c r="F36" i="5" s="1"/>
  <c r="E29" i="5"/>
  <c r="D29" i="5"/>
  <c r="C29" i="5"/>
  <c r="B29" i="5"/>
  <c r="B76" i="5" s="1"/>
  <c r="BR28" i="5"/>
  <c r="BR103" i="5" s="1"/>
  <c r="BQ28" i="5"/>
  <c r="BQ100" i="5" s="1"/>
  <c r="BP28" i="5"/>
  <c r="BP100" i="5" s="1"/>
  <c r="BO28" i="5"/>
  <c r="BN28" i="5"/>
  <c r="BN104" i="5" s="1"/>
  <c r="BM28" i="5"/>
  <c r="BL28" i="5"/>
  <c r="BK28" i="5"/>
  <c r="BK101" i="5" s="1"/>
  <c r="BI28" i="5"/>
  <c r="BG28" i="5"/>
  <c r="BF28" i="5"/>
  <c r="BF102" i="5" s="1"/>
  <c r="BE28" i="5"/>
  <c r="BC28" i="5"/>
  <c r="BC61" i="5" s="1"/>
  <c r="BB28" i="5"/>
  <c r="BB106" i="5" s="1"/>
  <c r="BA28" i="5"/>
  <c r="BA100" i="5" s="1"/>
  <c r="AZ28" i="5"/>
  <c r="AZ103" i="5" s="1"/>
  <c r="AY28" i="5"/>
  <c r="AY103" i="5" s="1"/>
  <c r="AX28" i="5"/>
  <c r="AX100" i="5" s="1"/>
  <c r="AW28" i="5"/>
  <c r="AW104" i="5" s="1"/>
  <c r="AV28" i="5"/>
  <c r="AU28" i="5"/>
  <c r="AU36" i="5" s="1"/>
  <c r="AT28" i="5"/>
  <c r="AS28" i="5"/>
  <c r="AS105" i="5" s="1"/>
  <c r="AR28" i="5"/>
  <c r="AR105" i="5" s="1"/>
  <c r="AQ28" i="5"/>
  <c r="AP28" i="5"/>
  <c r="AO28" i="5"/>
  <c r="AO105" i="5" s="1"/>
  <c r="AN28" i="5"/>
  <c r="AM28" i="5"/>
  <c r="AL28" i="5"/>
  <c r="AL106" i="5" s="1"/>
  <c r="AK28" i="5"/>
  <c r="AK100" i="5" s="1"/>
  <c r="AJ28" i="5"/>
  <c r="AJ36" i="5" s="1"/>
  <c r="AI28" i="5"/>
  <c r="AI103" i="5" s="1"/>
  <c r="AH28" i="5"/>
  <c r="AH100" i="5" s="1"/>
  <c r="AG28" i="5"/>
  <c r="AG104" i="5" s="1"/>
  <c r="AF28" i="5"/>
  <c r="AE28" i="5"/>
  <c r="AD28" i="5"/>
  <c r="AC28" i="5"/>
  <c r="AB28" i="5"/>
  <c r="AB105" i="5" s="1"/>
  <c r="AA28" i="5"/>
  <c r="Z28" i="5"/>
  <c r="Y28" i="5"/>
  <c r="Y105" i="5" s="1"/>
  <c r="X28" i="5"/>
  <c r="W28" i="5"/>
  <c r="V28" i="5"/>
  <c r="V106" i="5" s="1"/>
  <c r="U28" i="5"/>
  <c r="U100" i="5" s="1"/>
  <c r="T28" i="5"/>
  <c r="T61" i="5" s="1"/>
  <c r="S28" i="5"/>
  <c r="S103" i="5" s="1"/>
  <c r="R28" i="5"/>
  <c r="R61" i="5" s="1"/>
  <c r="Q28" i="5"/>
  <c r="Q104" i="5" s="1"/>
  <c r="P28" i="5"/>
  <c r="P102" i="5" s="1"/>
  <c r="O28" i="5"/>
  <c r="O104" i="5" s="1"/>
  <c r="N28" i="5"/>
  <c r="N36" i="5" s="1"/>
  <c r="M28" i="5"/>
  <c r="L28" i="5"/>
  <c r="L105" i="5" s="1"/>
  <c r="K28" i="5"/>
  <c r="J28" i="5"/>
  <c r="I28" i="5"/>
  <c r="I105" i="5" s="1"/>
  <c r="H28" i="5"/>
  <c r="G28" i="5"/>
  <c r="F28" i="5"/>
  <c r="F106" i="5" s="1"/>
  <c r="E28" i="5"/>
  <c r="E100" i="5" s="1"/>
  <c r="D28" i="5"/>
  <c r="D36" i="5" s="1"/>
  <c r="C28" i="5"/>
  <c r="C103" i="5" s="1"/>
  <c r="B28" i="5"/>
  <c r="B61" i="5" s="1"/>
  <c r="B16" i="5"/>
  <c r="B35" i="4"/>
  <c r="B34" i="4"/>
  <c r="B33" i="4"/>
  <c r="B32" i="4"/>
  <c r="G22" i="4"/>
  <c r="F22" i="4"/>
  <c r="E22" i="4"/>
  <c r="C22" i="4"/>
  <c r="B22" i="4"/>
  <c r="P19" i="4"/>
  <c r="O19" i="4"/>
  <c r="N19" i="4"/>
  <c r="M19" i="4"/>
  <c r="L19" i="4"/>
  <c r="K19" i="4"/>
  <c r="J19" i="4"/>
  <c r="I19" i="4"/>
  <c r="H19" i="4"/>
  <c r="G19" i="4"/>
  <c r="F19" i="4"/>
  <c r="E19" i="4"/>
  <c r="D19" i="4"/>
  <c r="C19" i="4"/>
  <c r="B19" i="4"/>
  <c r="P18" i="4"/>
  <c r="O18" i="4"/>
  <c r="N18" i="4"/>
  <c r="M18" i="4"/>
  <c r="L18" i="4"/>
  <c r="K18" i="4"/>
  <c r="J18" i="4"/>
  <c r="I18" i="4"/>
  <c r="H18" i="4"/>
  <c r="G18" i="4"/>
  <c r="F18" i="4"/>
  <c r="E18" i="4"/>
  <c r="D18" i="4"/>
  <c r="C18" i="4"/>
  <c r="B18" i="4"/>
  <c r="P17" i="4"/>
  <c r="P22" i="4" s="1"/>
  <c r="O17" i="4"/>
  <c r="N17" i="4"/>
  <c r="M17" i="4"/>
  <c r="L17" i="4"/>
  <c r="K17" i="4"/>
  <c r="J17" i="4"/>
  <c r="I17" i="4"/>
  <c r="H17" i="4"/>
  <c r="G17" i="4"/>
  <c r="F17" i="4"/>
  <c r="E17" i="4"/>
  <c r="D17" i="4"/>
  <c r="C17" i="4"/>
  <c r="B17" i="4"/>
  <c r="P16" i="4"/>
  <c r="O16" i="4"/>
  <c r="O22" i="4" s="1"/>
  <c r="N16" i="4"/>
  <c r="N22" i="4" s="1"/>
  <c r="M16" i="4"/>
  <c r="L16" i="4"/>
  <c r="L22" i="4" s="1"/>
  <c r="K16" i="4"/>
  <c r="J16" i="4"/>
  <c r="I16" i="4"/>
  <c r="H16" i="4"/>
  <c r="H22" i="4" s="1"/>
  <c r="G16" i="4"/>
  <c r="F16" i="4"/>
  <c r="E16" i="4"/>
  <c r="D16" i="4"/>
  <c r="C16" i="4"/>
  <c r="B16" i="4"/>
  <c r="P33" i="16" l="1"/>
  <c r="C33" i="16"/>
  <c r="O33" i="16"/>
  <c r="E33" i="16"/>
  <c r="L33" i="16"/>
  <c r="G33" i="16"/>
  <c r="D33" i="16"/>
  <c r="AH33" i="16"/>
  <c r="AX33" i="16"/>
  <c r="BQ33" i="16"/>
  <c r="BA33" i="16"/>
  <c r="B43" i="16"/>
  <c r="W33" i="16"/>
  <c r="J47" i="16" s="1"/>
  <c r="AM33" i="16"/>
  <c r="BC33" i="16"/>
  <c r="B44" i="16"/>
  <c r="B42" i="16"/>
  <c r="AB33" i="16"/>
  <c r="AR33" i="16"/>
  <c r="BK33" i="16"/>
  <c r="AC33" i="16"/>
  <c r="AS33" i="16"/>
  <c r="BL33" i="16"/>
  <c r="AD33" i="16"/>
  <c r="AT33" i="16"/>
  <c r="BM33" i="16"/>
  <c r="AE33" i="16"/>
  <c r="AU33" i="16"/>
  <c r="BN33" i="16"/>
  <c r="AF33" i="16"/>
  <c r="AV33" i="16"/>
  <c r="BO33" i="16"/>
  <c r="AG33" i="16"/>
  <c r="AW33" i="16"/>
  <c r="BP33" i="16"/>
  <c r="B41" i="16"/>
  <c r="U69" i="5"/>
  <c r="U68" i="5"/>
  <c r="AL69" i="5"/>
  <c r="AL68" i="5"/>
  <c r="D69" i="5"/>
  <c r="D68" i="5"/>
  <c r="I42" i="5"/>
  <c r="AF69" i="5"/>
  <c r="AF68" i="5"/>
  <c r="E69" i="5"/>
  <c r="E68" i="5"/>
  <c r="BB69" i="5"/>
  <c r="BB68" i="5"/>
  <c r="AI69" i="5"/>
  <c r="AI68" i="5"/>
  <c r="AY69" i="5"/>
  <c r="AY68" i="5"/>
  <c r="BR69" i="5"/>
  <c r="BR68" i="5"/>
  <c r="BP68" i="5"/>
  <c r="BP69" i="5"/>
  <c r="P68" i="5"/>
  <c r="P69" i="5"/>
  <c r="T69" i="5"/>
  <c r="T68" i="5"/>
  <c r="B36" i="5"/>
  <c r="AS69" i="5"/>
  <c r="AS68" i="5"/>
  <c r="L69" i="5"/>
  <c r="L68" i="5"/>
  <c r="T103" i="5"/>
  <c r="G106" i="5"/>
  <c r="G102" i="5"/>
  <c r="G105" i="5"/>
  <c r="G36" i="5"/>
  <c r="G101" i="5"/>
  <c r="G104" i="5"/>
  <c r="G100" i="5"/>
  <c r="AM106" i="5"/>
  <c r="AM102" i="5"/>
  <c r="AM105" i="5"/>
  <c r="AM36" i="5"/>
  <c r="G42" i="5" s="1"/>
  <c r="AM101" i="5"/>
  <c r="AM104" i="5"/>
  <c r="AM100" i="5"/>
  <c r="B78" i="5"/>
  <c r="BQ68" i="5"/>
  <c r="AW69" i="5"/>
  <c r="N101" i="5"/>
  <c r="C115" i="5"/>
  <c r="AN69" i="5"/>
  <c r="AN68" i="5"/>
  <c r="W106" i="5"/>
  <c r="W102" i="5"/>
  <c r="W105" i="5"/>
  <c r="W36" i="5"/>
  <c r="E42" i="5" s="1"/>
  <c r="W101" i="5"/>
  <c r="W104" i="5"/>
  <c r="W100" i="5"/>
  <c r="BC106" i="5"/>
  <c r="BC102" i="5"/>
  <c r="BC105" i="5"/>
  <c r="BC36" i="5"/>
  <c r="BC101" i="5"/>
  <c r="BC104" i="5"/>
  <c r="BC100" i="5"/>
  <c r="B77" i="5"/>
  <c r="D22" i="4"/>
  <c r="H102" i="5"/>
  <c r="H105" i="5"/>
  <c r="H104" i="5"/>
  <c r="H101" i="5"/>
  <c r="H100" i="5"/>
  <c r="H103" i="5"/>
  <c r="X102" i="5"/>
  <c r="X105" i="5"/>
  <c r="X36" i="5"/>
  <c r="X101" i="5"/>
  <c r="X104" i="5"/>
  <c r="X100" i="5"/>
  <c r="X103" i="5"/>
  <c r="AN102" i="5"/>
  <c r="AN105" i="5"/>
  <c r="AN36" i="5"/>
  <c r="AN104" i="5"/>
  <c r="AN101" i="5"/>
  <c r="AN100" i="5"/>
  <c r="AN103" i="5"/>
  <c r="BE105" i="5"/>
  <c r="BE36" i="5"/>
  <c r="J42" i="5" s="1"/>
  <c r="BE101" i="5"/>
  <c r="BE104" i="5"/>
  <c r="BE100" i="5"/>
  <c r="BE103" i="5"/>
  <c r="BE106" i="5"/>
  <c r="C33" i="5"/>
  <c r="H36" i="5"/>
  <c r="BE61" i="5"/>
  <c r="AB68" i="5"/>
  <c r="AX69" i="5"/>
  <c r="W103" i="5"/>
  <c r="AM69" i="5"/>
  <c r="AM68" i="5"/>
  <c r="BE69" i="5"/>
  <c r="BE68" i="5"/>
  <c r="D100" i="5"/>
  <c r="D106" i="5"/>
  <c r="D102" i="5"/>
  <c r="D105" i="5"/>
  <c r="D101" i="5"/>
  <c r="C89" i="5" s="1"/>
  <c r="D104" i="5"/>
  <c r="B114" i="5"/>
  <c r="X69" i="5"/>
  <c r="X68" i="5"/>
  <c r="AG61" i="5"/>
  <c r="AZ69" i="5"/>
  <c r="AZ68" i="5"/>
  <c r="C69" i="5"/>
  <c r="J102" i="5"/>
  <c r="J36" i="5"/>
  <c r="J101" i="5"/>
  <c r="J104" i="5"/>
  <c r="J61" i="5"/>
  <c r="J103" i="5"/>
  <c r="J106" i="5"/>
  <c r="Z102" i="5"/>
  <c r="Z36" i="5"/>
  <c r="Z101" i="5"/>
  <c r="Z104" i="5"/>
  <c r="Z61" i="5"/>
  <c r="Z103" i="5"/>
  <c r="Z106" i="5"/>
  <c r="AP102" i="5"/>
  <c r="AP36" i="5"/>
  <c r="AP101" i="5"/>
  <c r="AP104" i="5"/>
  <c r="AP103" i="5"/>
  <c r="AP106" i="5"/>
  <c r="BG102" i="5"/>
  <c r="BG105" i="5"/>
  <c r="BG36" i="5"/>
  <c r="K42" i="5" s="1"/>
  <c r="BG101" i="5"/>
  <c r="BG104" i="5"/>
  <c r="BG100" i="5"/>
  <c r="BG106" i="5"/>
  <c r="C114" i="5"/>
  <c r="AS36" i="5"/>
  <c r="H42" i="5" s="1"/>
  <c r="BG61" i="5"/>
  <c r="S69" i="5"/>
  <c r="S68" i="5"/>
  <c r="AP100" i="5"/>
  <c r="F69" i="5"/>
  <c r="F68" i="5"/>
  <c r="W69" i="5"/>
  <c r="W68" i="5"/>
  <c r="AJ100" i="5"/>
  <c r="AJ106" i="5"/>
  <c r="AJ102" i="5"/>
  <c r="AJ105" i="5"/>
  <c r="AJ101" i="5"/>
  <c r="AJ104" i="5"/>
  <c r="AO69" i="5"/>
  <c r="AO68" i="5"/>
  <c r="AZ61" i="5"/>
  <c r="K102" i="5"/>
  <c r="K105" i="5"/>
  <c r="K101" i="5"/>
  <c r="K104" i="5"/>
  <c r="K61" i="5"/>
  <c r="K100" i="5"/>
  <c r="K106" i="5"/>
  <c r="AA102" i="5"/>
  <c r="AA105" i="5"/>
  <c r="AA101" i="5"/>
  <c r="AA104" i="5"/>
  <c r="AA100" i="5"/>
  <c r="AA106" i="5"/>
  <c r="AQ102" i="5"/>
  <c r="AQ105" i="5"/>
  <c r="AQ36" i="5"/>
  <c r="AQ101" i="5"/>
  <c r="AQ104" i="5"/>
  <c r="AQ61" i="5"/>
  <c r="AQ100" i="5"/>
  <c r="AQ106" i="5"/>
  <c r="BI101" i="5"/>
  <c r="BI36" i="5"/>
  <c r="BI104" i="5"/>
  <c r="BI100" i="5"/>
  <c r="BI61" i="5"/>
  <c r="BI103" i="5"/>
  <c r="BI106" i="5"/>
  <c r="BI102" i="5"/>
  <c r="C61" i="5"/>
  <c r="BP61" i="5"/>
  <c r="M69" i="5"/>
  <c r="AJ103" i="5"/>
  <c r="V69" i="5"/>
  <c r="V68" i="5"/>
  <c r="G69" i="5"/>
  <c r="G68" i="5"/>
  <c r="I22" i="4"/>
  <c r="M36" i="5"/>
  <c r="M101" i="5"/>
  <c r="M104" i="5"/>
  <c r="M61" i="5"/>
  <c r="M100" i="5"/>
  <c r="M103" i="5"/>
  <c r="M106" i="5"/>
  <c r="M102" i="5"/>
  <c r="AS101" i="5"/>
  <c r="AS104" i="5"/>
  <c r="AS61" i="5"/>
  <c r="AS103" i="5"/>
  <c r="AS100" i="5"/>
  <c r="AS106" i="5"/>
  <c r="AS102" i="5"/>
  <c r="N104" i="5"/>
  <c r="N61" i="5"/>
  <c r="N100" i="5"/>
  <c r="N103" i="5"/>
  <c r="N106" i="5"/>
  <c r="N102" i="5"/>
  <c r="N105" i="5"/>
  <c r="AD36" i="5"/>
  <c r="AD104" i="5"/>
  <c r="AD61" i="5"/>
  <c r="AD100" i="5"/>
  <c r="AD103" i="5"/>
  <c r="AD106" i="5"/>
  <c r="AD102" i="5"/>
  <c r="AD105" i="5"/>
  <c r="AT36" i="5"/>
  <c r="AT104" i="5"/>
  <c r="AT61" i="5"/>
  <c r="AT106" i="5"/>
  <c r="AT100" i="5"/>
  <c r="AT103" i="5"/>
  <c r="AT102" i="5"/>
  <c r="AT105" i="5"/>
  <c r="BM104" i="5"/>
  <c r="BM36" i="5"/>
  <c r="L42" i="5" s="1"/>
  <c r="BM100" i="5"/>
  <c r="BM61" i="5"/>
  <c r="BM103" i="5"/>
  <c r="BM106" i="5"/>
  <c r="BM102" i="5"/>
  <c r="G61" i="5"/>
  <c r="AM61" i="5"/>
  <c r="B80" i="5"/>
  <c r="AC69" i="5"/>
  <c r="AC68" i="5"/>
  <c r="AR68" i="5"/>
  <c r="AQ103" i="5"/>
  <c r="D33" i="6"/>
  <c r="T33" i="6"/>
  <c r="AJ33" i="6"/>
  <c r="AZ33" i="6"/>
  <c r="B42" i="6"/>
  <c r="AJ69" i="5"/>
  <c r="AJ68" i="5"/>
  <c r="BF69" i="5"/>
  <c r="BF68" i="5"/>
  <c r="AC101" i="5"/>
  <c r="AC104" i="5"/>
  <c r="AC61" i="5"/>
  <c r="AC103" i="5"/>
  <c r="AC100" i="5"/>
  <c r="AC106" i="5"/>
  <c r="AC102" i="5"/>
  <c r="BL101" i="5"/>
  <c r="BL104" i="5"/>
  <c r="BL100" i="5"/>
  <c r="BL103" i="5"/>
  <c r="BL61" i="5"/>
  <c r="BL106" i="5"/>
  <c r="BL105" i="5"/>
  <c r="AM103" i="5"/>
  <c r="K22" i="4"/>
  <c r="O101" i="5"/>
  <c r="O61" i="5"/>
  <c r="O100" i="5"/>
  <c r="O103" i="5"/>
  <c r="O106" i="5"/>
  <c r="O102" i="5"/>
  <c r="O105" i="5"/>
  <c r="AE101" i="5"/>
  <c r="AE61" i="5"/>
  <c r="AE100" i="5"/>
  <c r="AE103" i="5"/>
  <c r="AE106" i="5"/>
  <c r="AE102" i="5"/>
  <c r="AE105" i="5"/>
  <c r="AU101" i="5"/>
  <c r="AU61" i="5"/>
  <c r="AU100" i="5"/>
  <c r="AU103" i="5"/>
  <c r="AU106" i="5"/>
  <c r="AU102" i="5"/>
  <c r="AU105" i="5"/>
  <c r="BN100" i="5"/>
  <c r="BN103" i="5"/>
  <c r="BN61" i="5"/>
  <c r="BN106" i="5"/>
  <c r="BN102" i="5"/>
  <c r="BN105" i="5"/>
  <c r="BN101" i="5"/>
  <c r="AB61" i="5"/>
  <c r="AB33" i="5"/>
  <c r="B34" i="5" s="1"/>
  <c r="AR61" i="5"/>
  <c r="AR33" i="5"/>
  <c r="BK33" i="5"/>
  <c r="AZ36" i="5"/>
  <c r="H61" i="5"/>
  <c r="AN61" i="5"/>
  <c r="Z69" i="5"/>
  <c r="AE104" i="5"/>
  <c r="J105" i="5"/>
  <c r="BC69" i="5"/>
  <c r="BC68" i="5"/>
  <c r="T100" i="5"/>
  <c r="T106" i="5"/>
  <c r="T102" i="5"/>
  <c r="T105" i="5"/>
  <c r="T101" i="5"/>
  <c r="T104" i="5"/>
  <c r="H69" i="5"/>
  <c r="H68" i="5"/>
  <c r="P101" i="5"/>
  <c r="P104" i="5"/>
  <c r="P100" i="5"/>
  <c r="P103" i="5"/>
  <c r="P106" i="5"/>
  <c r="P105" i="5"/>
  <c r="P36" i="5"/>
  <c r="AF101" i="5"/>
  <c r="AF104" i="5"/>
  <c r="AF61" i="5"/>
  <c r="AF100" i="5"/>
  <c r="AF103" i="5"/>
  <c r="AF106" i="5"/>
  <c r="AF105" i="5"/>
  <c r="AV101" i="5"/>
  <c r="AV104" i="5"/>
  <c r="AV61" i="5"/>
  <c r="AV100" i="5"/>
  <c r="AV103" i="5"/>
  <c r="AV106" i="5"/>
  <c r="AV105" i="5"/>
  <c r="BO103" i="5"/>
  <c r="BO61" i="5"/>
  <c r="BO106" i="5"/>
  <c r="BO102" i="5"/>
  <c r="BO105" i="5"/>
  <c r="BO101" i="5"/>
  <c r="BO104" i="5"/>
  <c r="T36" i="5"/>
  <c r="AV68" i="5"/>
  <c r="BL102" i="5"/>
  <c r="M105" i="5"/>
  <c r="B43" i="6"/>
  <c r="B33" i="6"/>
  <c r="AZ100" i="5"/>
  <c r="AZ106" i="5"/>
  <c r="AZ102" i="5"/>
  <c r="AZ105" i="5"/>
  <c r="AZ101" i="5"/>
  <c r="AZ104" i="5"/>
  <c r="D61" i="5"/>
  <c r="AJ61" i="5"/>
  <c r="BL69" i="5"/>
  <c r="BL68" i="5"/>
  <c r="J22" i="4"/>
  <c r="M22" i="4"/>
  <c r="P61" i="5"/>
  <c r="AP61" i="5"/>
  <c r="AK67" i="5"/>
  <c r="BA67" i="5"/>
  <c r="B82" i="5"/>
  <c r="B67" i="5"/>
  <c r="AT101" i="5"/>
  <c r="D103" i="5"/>
  <c r="BI105" i="5"/>
  <c r="G33" i="6"/>
  <c r="W33" i="6"/>
  <c r="AM33" i="6"/>
  <c r="AG36" i="5"/>
  <c r="F42" i="5" s="1"/>
  <c r="AW36" i="5"/>
  <c r="BP36" i="5"/>
  <c r="E61" i="5"/>
  <c r="U61" i="5"/>
  <c r="C101" i="5"/>
  <c r="S101" i="5"/>
  <c r="AI101" i="5"/>
  <c r="AY101" i="5"/>
  <c r="I103" i="5"/>
  <c r="Y103" i="5"/>
  <c r="AO103" i="5"/>
  <c r="BP104" i="5"/>
  <c r="BK105" i="5"/>
  <c r="BF106" i="5"/>
  <c r="I100" i="5"/>
  <c r="Y100" i="5"/>
  <c r="AO100" i="5"/>
  <c r="BP101" i="5"/>
  <c r="BK102" i="5"/>
  <c r="BF103" i="5"/>
  <c r="E104" i="5"/>
  <c r="U104" i="5"/>
  <c r="AK104" i="5"/>
  <c r="BA104" i="5"/>
  <c r="BQ104" i="5"/>
  <c r="E36" i="5"/>
  <c r="U36" i="5"/>
  <c r="C102" i="5"/>
  <c r="C90" i="5" s="1"/>
  <c r="S102" i="5"/>
  <c r="AI102" i="5"/>
  <c r="AY102" i="5"/>
  <c r="I104" i="5"/>
  <c r="C92" i="5" s="1"/>
  <c r="Y104" i="5"/>
  <c r="AO104" i="5"/>
  <c r="BP105" i="5"/>
  <c r="BK106" i="5"/>
  <c r="B75" i="5"/>
  <c r="I101" i="5"/>
  <c r="Y101" i="5"/>
  <c r="AO101" i="5"/>
  <c r="BP102" i="5"/>
  <c r="BK103" i="5"/>
  <c r="BF104" i="5"/>
  <c r="E105" i="5"/>
  <c r="C93" i="5" s="1"/>
  <c r="U105" i="5"/>
  <c r="AK105" i="5"/>
  <c r="BA105" i="5"/>
  <c r="BQ105" i="5"/>
  <c r="L61" i="5"/>
  <c r="BK100" i="5"/>
  <c r="BF101" i="5"/>
  <c r="E102" i="5"/>
  <c r="U102" i="5"/>
  <c r="AK102" i="5"/>
  <c r="BA102" i="5"/>
  <c r="BQ102" i="5"/>
  <c r="F105" i="5"/>
  <c r="V105" i="5"/>
  <c r="AL105" i="5"/>
  <c r="BB105" i="5"/>
  <c r="BR105" i="5"/>
  <c r="Q106" i="5"/>
  <c r="AG106" i="5"/>
  <c r="AW106" i="5"/>
  <c r="F102" i="5"/>
  <c r="V102" i="5"/>
  <c r="AL102" i="5"/>
  <c r="BB102" i="5"/>
  <c r="BR102" i="5"/>
  <c r="Q103" i="5"/>
  <c r="AG103" i="5"/>
  <c r="AW103" i="5"/>
  <c r="L104" i="5"/>
  <c r="AB104" i="5"/>
  <c r="AR104" i="5"/>
  <c r="B106" i="5"/>
  <c r="R106" i="5"/>
  <c r="AH106" i="5"/>
  <c r="AX106" i="5"/>
  <c r="I36" i="5"/>
  <c r="Y36" i="5"/>
  <c r="I68" i="5"/>
  <c r="Y68" i="5"/>
  <c r="AP68" i="5"/>
  <c r="BG68" i="5"/>
  <c r="Q100" i="5"/>
  <c r="AG100" i="5"/>
  <c r="AW100" i="5"/>
  <c r="L101" i="5"/>
  <c r="AB101" i="5"/>
  <c r="AR101" i="5"/>
  <c r="B103" i="5"/>
  <c r="R103" i="5"/>
  <c r="AH103" i="5"/>
  <c r="AX103" i="5"/>
  <c r="C106" i="5"/>
  <c r="S106" i="5"/>
  <c r="AI106" i="5"/>
  <c r="AY106" i="5"/>
  <c r="B100" i="5"/>
  <c r="R100" i="5"/>
  <c r="BP106" i="5"/>
  <c r="E103" i="5"/>
  <c r="U103" i="5"/>
  <c r="AK103" i="5"/>
  <c r="BA103" i="5"/>
  <c r="BQ103" i="5"/>
  <c r="BR106" i="5"/>
  <c r="J51" i="16" l="1"/>
  <c r="J50" i="16"/>
  <c r="J48" i="16"/>
  <c r="J49" i="16"/>
  <c r="J82" i="5"/>
  <c r="J85" i="5"/>
  <c r="J86" i="5"/>
  <c r="J84" i="5"/>
  <c r="J83" i="5"/>
  <c r="C42" i="5"/>
  <c r="C91" i="5"/>
  <c r="C94" i="5"/>
  <c r="B69" i="5"/>
  <c r="B115" i="5"/>
  <c r="B68" i="5"/>
  <c r="B70" i="5" s="1"/>
  <c r="BA69" i="5"/>
  <c r="BA68" i="5"/>
  <c r="J51" i="6"/>
  <c r="J50" i="6"/>
  <c r="J49" i="6"/>
  <c r="J48" i="6"/>
  <c r="J47" i="6"/>
  <c r="D42" i="5"/>
  <c r="AK69" i="5"/>
  <c r="AK68" i="5"/>
  <c r="C88" i="5"/>
  <c r="B71" i="5" l="1"/>
  <c r="C95" i="5"/>
</calcChain>
</file>

<file path=xl/sharedStrings.xml><?xml version="1.0" encoding="utf-8"?>
<sst xmlns="http://schemas.openxmlformats.org/spreadsheetml/2006/main" count="1620" uniqueCount="535">
  <si>
    <t>Prompt for LLM</t>
  </si>
  <si>
    <t>Intent</t>
  </si>
  <si>
    <t>Was the root cause of the compromise:</t>
  </si>
  <si>
    <t>Option 1: deliberate eg. cyberattack on a system, malicious attackers stealing information</t>
  </si>
  <si>
    <t>Option 2: accidental eg. Development incompetence or a bug/vulnerability found</t>
  </si>
  <si>
    <t>Explain your reasoning and select an option. Use a JSON format with the keys: 'Explanation', 'choice'</t>
  </si>
  <si>
    <t>Based on the information provided in the Article delimited by triple backticks. Article: ```{value}```</t>
  </si>
  <si>
    <t>Nature (Vulnerability/ Exploit- Outsider or Insider)</t>
  </si>
  <si>
    <t>Was the article about an attack or a vulnerability which was not exploited?</t>
  </si>
  <si>
    <t>If it was an attack, who was responsible for the attack?</t>
  </si>
  <si>
    <t>Choice 2: Outsider - An attack conducted by an individual or group outside the supply chain, such as a group of terrorists or malicious actors.</t>
  </si>
  <si>
    <t>Choice 3: Insider- attack by the developer/someone who was a part of the supply chain</t>
  </si>
  <si>
    <t>Choice 4: Exploit- Unclear</t>
  </si>
  <si>
    <t>https://www.bleepingcomputer.com/news/security/check-your-gems-rubygems-fixes-unauthorized-package-takeover-bug/</t>
  </si>
  <si>
    <t>If it was a vulnerability, return choice 1: Vulnerability</t>
  </si>
  <si>
    <t>Explain your reasoning and chose an option.</t>
  </si>
  <si>
    <t>Use a JSON format with the key: 'Explanation', 'Option'.</t>
  </si>
  <si>
    <t>Impacts</t>
  </si>
  <si>
    <t>Classify the attack from the following choices, remember if it is one or more, choose option 5</t>
  </si>
  <si>
    <t>Option 1: Performing data or financial theft- accessing, extraction, alteration, or destruction of data and/or identity/financial theft.</t>
  </si>
  <si>
    <t>Option 2: Disabling networks or systems- compromising core functionality, efficiency, or maintainability of the system. Software changes that lead to the product being unusable</t>
  </si>
  <si>
    <t>Option 3: Monitoring organizations or individuals- keeping track of activities perfomed by organizations or individuals</t>
  </si>
  <si>
    <t>Option 4: Causing physical harm or death.</t>
  </si>
  <si>
    <t>Option 5: All of the above/multiple choices- it is a vulnerability/exploit that can lead to various or all of impacts from the list.</t>
  </si>
  <si>
    <t>Option 6: Unknown or unclear</t>
  </si>
  <si>
    <t>Explain your answer using the given definitions and return the option. Use JSON format with the keys: 'explanation', 'option'</t>
  </si>
  <si>
    <t xml:space="preserve">Learning/Solution </t>
  </si>
  <si>
    <t>Suggest the solutions and learning from the incident.</t>
  </si>
  <si>
    <t>Use JSON format with the keys: 'Solutions/Learnings'</t>
  </si>
  <si>
    <t>Type of compromise</t>
  </si>
  <si>
    <t>Classify the attack from the following choices</t>
  </si>
  <si>
    <t>Choice 1: Dev Tooling- Occurs when the development machine, SDK, tool chains, or build kit have been exploited. These exploits often result in the introduction of a backdoor by an attacker to own the development environment.</t>
  </si>
  <si>
    <t>Choice 2: Negligence- Occurs due to a lack of adherence to best practices. TypoSquatting attacks are a common type of attack associated with negligence, such as when a developer fails to verify the requested dependency name was correct (spelling, name components, glyphs in use, etc).</t>
  </si>
  <si>
    <t>Choice 3: Publishing Infrastructure- Occurs when the integrity or availability of shipment, publishing, or distribution mechanisms and infrastructure are affected. This can result from a number of attacks that permit access to the infrastructure.</t>
  </si>
  <si>
    <t>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t>
  </si>
  <si>
    <t>Choice 5: Trust and Signing- Occurs when the signing key used is compromised, resulting in a breach of trust of the software from the open source community or software vendor. This kind of compromise results in the legitimate software being replaced with a malicious, modified version.</t>
  </si>
  <si>
    <t>Choice 6: Malicious Maintainer- Occurs when a maintainer, or an entity posing as a maintainer, deliberately injects a vulnerability somewhere in the supply chain or in the source code. This kind of compromise could have great consequences because usually the individual executing the attack is considered trustworthy by many. This category includes attacks from experienced maintainers going rogue, account compromise, and new personas performing an attack soon after they have acquired responsibilities.</t>
  </si>
  <si>
    <t>Choice 7: Attack Chaining- Sometimes a breach may be attributed to multiple lapses, with several compromises chained together to enable the attack. The attack chain may include types of supply chain attacks as defined here. However, catalogued attack chains often include other types of compromise, such as social engineering or a lack of adherence to best practices for securing publicly accessible infrastructure components.</t>
  </si>
  <si>
    <t>Explain your answer using the given definitions and return the option. Use JSON format with the keys: 'explaination', 'choice'</t>
  </si>
  <si>
    <t xml:space="preserve">Options to choose from </t>
  </si>
  <si>
    <t xml:space="preserve"> 'accidental' or 'deliberate'</t>
  </si>
  <si>
    <t>Responsible</t>
  </si>
  <si>
    <t xml:space="preserve"> 'exploit-outsider' or 'exploit-insider' or 'vulnerability'</t>
  </si>
  <si>
    <t>Impact</t>
  </si>
  <si>
    <t>1 or 2 or 3 or 4 or 5 or 6</t>
  </si>
  <si>
    <t>Solutions/learnings</t>
  </si>
  <si>
    <t xml:space="preserve">Is the advice good in general? </t>
  </si>
  <si>
    <t>1 - 5 (strongly disagree, disagree, neither disagree nor agree , agree, strongly agree)</t>
  </si>
  <si>
    <t>Is the advice related to the incident in the article</t>
  </si>
  <si>
    <t>Can the advice solve the problem</t>
  </si>
  <si>
    <t>Article ID</t>
  </si>
  <si>
    <t>URL's</t>
  </si>
  <si>
    <t>Article 1</t>
  </si>
  <si>
    <t>Example</t>
  </si>
  <si>
    <t>Article 2</t>
  </si>
  <si>
    <t>Article 3</t>
  </si>
  <si>
    <t>Accidental</t>
  </si>
  <si>
    <t>Delibrate</t>
  </si>
  <si>
    <t>Deliberate</t>
  </si>
  <si>
    <t>Vulnerability or exploit</t>
  </si>
  <si>
    <t>Vulnerability</t>
  </si>
  <si>
    <t>Exploit</t>
  </si>
  <si>
    <t>All are possible</t>
  </si>
  <si>
    <t>Data theft / Disabling (1,3)</t>
  </si>
  <si>
    <t>-</t>
  </si>
  <si>
    <t>Dead Link -K.R</t>
  </si>
  <si>
    <t>https://discourse.ros.org/t/security-issue-on-ros-build-farm/9342/8</t>
  </si>
  <si>
    <t>Corrected A31</t>
  </si>
  <si>
    <t>31 and 32 are duplicated -K.R</t>
  </si>
  <si>
    <t>https://research.checkpoint.com/2017/expensivewall-dangerous-packed-malware-google-play-will-hit-wallet/</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</si>
  <si>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</si>
  <si>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</si>
  <si>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</si>
  <si>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</si>
  <si>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</si>
  <si>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</si>
  <si>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</si>
  <si>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</si>
  <si>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</si>
  <si>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</si>
  <si>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</si>
  <si>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</si>
  <si>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</si>
  <si>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</si>
  <si>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</si>
  <si>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</si>
  <si>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</si>
  <si>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</si>
  <si>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</si>
  <si>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</si>
  <si>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</si>
  <si>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</si>
  <si>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</si>
  <si>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</si>
  <si>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</si>
  <si>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</si>
  <si>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</si>
  <si>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</si>
  <si>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</si>
  <si>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</si>
  <si>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</si>
  <si>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</si>
  <si>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</si>
  <si>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</si>
  <si>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</si>
  <si>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</si>
  <si>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</si>
  <si>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</si>
  <si>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</si>
  <si>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</si>
  <si>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</si>
  <si>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</si>
  <si>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</si>
  <si>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</si>
  <si>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</si>
  <si>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</si>
  <si>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</si>
  <si>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</si>
  <si>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</si>
  <si>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</si>
  <si>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</si>
  <si>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</si>
  <si>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</si>
  <si>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</si>
  <si>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</si>
  <si>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</si>
  <si>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</si>
  <si>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</si>
  <si>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</si>
  <si>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</si>
  <si>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</si>
  <si>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</si>
  <si>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</si>
  <si>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</si>
  <si>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</si>
  <si>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</si>
  <si>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</si>
  <si>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</si>
  <si>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</si>
  <si>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</si>
  <si>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Nature</t>
  </si>
  <si>
    <t>Manual</t>
  </si>
  <si>
    <t>Correct or not (each article)</t>
  </si>
  <si>
    <t>Accuracy per article</t>
  </si>
  <si>
    <t>Accuracy for each dimension</t>
  </si>
  <si>
    <t>gpt 3.5- first 15 articles</t>
  </si>
  <si>
    <t>P2</t>
  </si>
  <si>
    <t>Number of times GPT said- Data theft</t>
  </si>
  <si>
    <t>P1</t>
  </si>
  <si>
    <t>If (rater = 5 and GPT choses an option)</t>
  </si>
  <si>
    <t>Total articles , percentage of these articles/wrong)</t>
  </si>
  <si>
    <t>Total (accuracy %)</t>
  </si>
  <si>
    <t>Year</t>
  </si>
  <si>
    <t>Accuracy</t>
  </si>
  <si>
    <t>Both Type and impacts are incorrect</t>
  </si>
  <si>
    <t>Average</t>
  </si>
  <si>
    <t>&gt;=4</t>
  </si>
  <si>
    <t>&lt;=2</t>
  </si>
  <si>
    <t>Total &gt;=4</t>
  </si>
  <si>
    <t>Total &lt;=2</t>
  </si>
  <si>
    <t>Accuracy (each prompt)</t>
  </si>
  <si>
    <t>Kappa</t>
  </si>
  <si>
    <t xml:space="preserve"> (wrong and disagreement)/(total wrong)</t>
  </si>
  <si>
    <t>percentage</t>
  </si>
  <si>
    <t xml:space="preserve"> Intent</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</si>
  <si>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</si>
  <si>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</si>
  <si>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</si>
  <si>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</si>
  <si>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</si>
  <si>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</si>
  <si>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</si>
  <si>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</si>
  <si>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</si>
  <si>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</si>
  <si>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</si>
  <si>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</si>
  <si>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</si>
  <si>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</si>
  <si>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</si>
  <si>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</si>
  <si>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</si>
  <si>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</si>
  <si>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</si>
  <si>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</si>
  <si>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</si>
  <si>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</si>
  <si>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</si>
  <si>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BARD</t>
  </si>
  <si>
    <t>Article number</t>
  </si>
  <si>
    <t>Type of compromise (CNCF)</t>
  </si>
  <si>
    <t>Rater1 - Label</t>
  </si>
  <si>
    <t>Rater1 - Rationale</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</si>
  <si>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</si>
  <si>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</si>
  <si>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</si>
  <si>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</si>
  <si>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</si>
  <si>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</si>
  <si>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</si>
  <si>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</si>
  <si>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</si>
  <si>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</si>
  <si>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</si>
  <si>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</si>
  <si>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</si>
  <si>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</si>
  <si>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Rater2- Label</t>
  </si>
  <si>
    <t>6- multiple</t>
  </si>
  <si>
    <t>Rater2- Rationale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</si>
  <si>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</si>
  <si>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</si>
  <si>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</si>
  <si>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</si>
  <si>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</si>
  <si>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</si>
  <si>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</si>
  <si>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</si>
  <si>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</si>
  <si>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</si>
  <si>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</si>
  <si>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</si>
  <si>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</si>
  <si>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</si>
  <si>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</si>
  <si>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</si>
  <si>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Jamie</t>
  </si>
  <si>
    <t>Tanmay</t>
  </si>
  <si>
    <t>CNCF</t>
  </si>
  <si>
    <t>When disagree with CNCF and agree with GPT</t>
  </si>
  <si>
    <t>R1</t>
  </si>
  <si>
    <t>When disagree with GPT and agree with CNCF</t>
  </si>
  <si>
    <t>R2</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</si>
  <si>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</si>
  <si>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</si>
  <si>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</si>
  <si>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</si>
  <si>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</si>
  <si>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</si>
  <si>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</si>
  <si>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</si>
  <si>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</si>
  <si>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</si>
  <si>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</si>
  <si>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</si>
  <si>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</si>
  <si>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</si>
  <si>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</si>
  <si>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</si>
  <si>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</si>
  <si>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</si>
  <si>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</si>
  <si>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</si>
  <si>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</si>
  <si>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</si>
  <si>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</si>
  <si>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</si>
  <si>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</si>
  <si>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</si>
  <si>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</si>
  <si>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</si>
  <si>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</si>
  <si>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</si>
  <si>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</si>
  <si>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</si>
  <si>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</si>
  <si>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</si>
  <si>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</si>
  <si>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</si>
  <si>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</si>
  <si>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</si>
  <si>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</si>
  <si>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</si>
  <si>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</si>
  <si>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</si>
  <si>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</si>
  <si>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</si>
  <si>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</si>
  <si>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</si>
  <si>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</si>
  <si>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</si>
  <si>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</si>
  <si>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</si>
  <si>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</si>
  <si>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</si>
  <si>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</si>
  <si>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</si>
  <si>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</si>
  <si>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</si>
  <si>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</si>
  <si>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</si>
  <si>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</si>
  <si>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</si>
  <si>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</si>
  <si>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</si>
  <si>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</si>
  <si>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</si>
  <si>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</si>
  <si>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</si>
  <si>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</si>
  <si>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</si>
  <si>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</si>
  <si>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</si>
  <si>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</si>
  <si>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</si>
  <si>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</si>
  <si>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</si>
  <si>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</si>
  <si>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</si>
  <si>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</si>
  <si>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</si>
  <si>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</si>
  <si>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</si>
  <si>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</si>
  <si>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</si>
  <si>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</si>
  <si>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</si>
  <si>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</si>
  <si>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</si>
  <si>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</si>
  <si>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</si>
  <si>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</si>
  <si>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</si>
  <si>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</si>
  <si>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</si>
  <si>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</si>
  <si>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</si>
  <si>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</si>
  <si>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</si>
  <si>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</si>
  <si>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</si>
  <si>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</si>
  <si>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</si>
  <si>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</si>
  <si>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</si>
  <si>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</si>
  <si>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</si>
  <si>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</si>
  <si>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</si>
  <si>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</si>
  <si>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</si>
  <si>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</si>
  <si>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</si>
  <si>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</si>
  <si>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</si>
  <si>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</si>
  <si>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</si>
  <si>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</si>
  <si>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</si>
  <si>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</si>
  <si>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</si>
  <si>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</si>
  <si>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</si>
  <si>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</si>
  <si>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</si>
  <si>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</si>
  <si>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</si>
  <si>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</si>
  <si>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</si>
  <si>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</si>
  <si>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</si>
  <si>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</si>
  <si>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</si>
  <si>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</si>
  <si>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</si>
  <si>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</si>
  <si>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</si>
  <si>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</si>
  <si>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</si>
  <si>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</si>
  <si>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</si>
  <si>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</si>
  <si>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</si>
  <si>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</si>
  <si>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</si>
  <si>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</si>
  <si>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</si>
  <si>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</si>
  <si>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</si>
  <si>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</si>
  <si>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</si>
  <si>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</si>
  <si>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</si>
  <si>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</si>
  <si>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</si>
  <si>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</si>
  <si>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</si>
  <si>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</si>
  <si>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</si>
  <si>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</si>
  <si>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</si>
  <si>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</si>
  <si>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</si>
  <si>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</si>
  <si>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</si>
  <si>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</si>
  <si>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</si>
  <si>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</si>
  <si>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</si>
  <si>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</si>
  <si>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</si>
  <si>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</si>
  <si>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</si>
  <si>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</si>
  <si>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</si>
  <si>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</si>
  <si>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</si>
  <si>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</si>
  <si>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</si>
  <si>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</si>
  <si>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</si>
  <si>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</si>
  <si>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</si>
  <si>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</si>
  <si>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</si>
  <si>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</si>
  <si>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</si>
  <si>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</si>
  <si>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</si>
  <si>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</si>
  <si>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</si>
  <si>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</si>
  <si>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</si>
  <si>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</si>
  <si>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</si>
  <si>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</si>
  <si>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</si>
  <si>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</si>
  <si>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</si>
  <si>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</si>
  <si>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</si>
  <si>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</si>
  <si>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</si>
  <si>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</si>
  <si>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</si>
  <si>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</si>
  <si>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</si>
  <si>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</si>
  <si>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</si>
  <si>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Article 15</t>
  </si>
  <si>
    <t>Article 16</t>
  </si>
  <si>
    <t>Article 17</t>
  </si>
  <si>
    <t>Article 18</t>
  </si>
  <si>
    <t>Article 19</t>
  </si>
  <si>
    <t>Article 20</t>
  </si>
  <si>
    <t>Article 21</t>
  </si>
  <si>
    <t>Article 22</t>
  </si>
  <si>
    <t>Article 23</t>
  </si>
  <si>
    <t>Article 24</t>
  </si>
  <si>
    <t>Article 25</t>
  </si>
  <si>
    <t>Article 26</t>
  </si>
  <si>
    <t>Article 27</t>
  </si>
  <si>
    <t>Article 28</t>
  </si>
  <si>
    <t>Article 29</t>
  </si>
  <si>
    <t>Article 30</t>
  </si>
  <si>
    <t>Article 31</t>
  </si>
  <si>
    <t>Article 32</t>
  </si>
  <si>
    <t xml:space="preserve">Deliberate </t>
  </si>
  <si>
    <t>Exploit - Outsider</t>
  </si>
  <si>
    <t>Exploit-Outsider</t>
  </si>
  <si>
    <t>Exploit-Insider</t>
  </si>
  <si>
    <t>Explloit-Outsider</t>
  </si>
  <si>
    <t>nature</t>
  </si>
  <si>
    <t>Can't open link</t>
  </si>
  <si>
    <t>Exploit-outsider</t>
  </si>
  <si>
    <t>Expoit-insider</t>
  </si>
  <si>
    <t>Expoit-outsider</t>
  </si>
  <si>
    <t>Article 33</t>
  </si>
  <si>
    <t>Article 34</t>
  </si>
  <si>
    <t>Article 35</t>
  </si>
  <si>
    <t>Article 36</t>
  </si>
  <si>
    <t>Article 37</t>
  </si>
  <si>
    <t>Article 38</t>
  </si>
  <si>
    <t>Article 39</t>
  </si>
  <si>
    <t>Article 40</t>
  </si>
  <si>
    <t>Article 41</t>
  </si>
  <si>
    <t>Article 42</t>
  </si>
  <si>
    <t>Article 43</t>
  </si>
  <si>
    <t>Article 44</t>
  </si>
  <si>
    <t>Article 45</t>
  </si>
  <si>
    <t>Article 46</t>
  </si>
  <si>
    <t>Article 47</t>
  </si>
  <si>
    <t>Article 48</t>
  </si>
  <si>
    <t>Article 49</t>
  </si>
  <si>
    <t>Article 50</t>
  </si>
  <si>
    <t>1 Deliberate</t>
  </si>
  <si>
    <t>2 Accidental</t>
  </si>
  <si>
    <t>2 outsider</t>
  </si>
  <si>
    <t>4 Unclear</t>
  </si>
  <si>
    <t>2 Outsider</t>
  </si>
  <si>
    <t>4 unclear</t>
  </si>
  <si>
    <t>4 Unknown</t>
  </si>
  <si>
    <t>1 data theft</t>
  </si>
  <si>
    <t>6 unclear</t>
  </si>
  <si>
    <t>6 Unclear</t>
  </si>
  <si>
    <t>deliberate</t>
  </si>
  <si>
    <t>accidental</t>
  </si>
  <si>
    <t>exploit-outsider</t>
  </si>
  <si>
    <t>vulnerability</t>
  </si>
  <si>
    <t>exploit-unclear</t>
  </si>
  <si>
    <t>Article 51</t>
  </si>
  <si>
    <t>Article 52</t>
  </si>
  <si>
    <t>Article 53</t>
  </si>
  <si>
    <t>Article 54</t>
  </si>
  <si>
    <t>Article 55</t>
  </si>
  <si>
    <t>Article 56</t>
  </si>
  <si>
    <t>Article 57</t>
  </si>
  <si>
    <t>Article 58</t>
  </si>
  <si>
    <t>Article 59</t>
  </si>
  <si>
    <t>Article 60</t>
  </si>
  <si>
    <t>Article 61</t>
  </si>
  <si>
    <t>Article 62</t>
  </si>
  <si>
    <t>Article 63</t>
  </si>
  <si>
    <t>Article 64</t>
  </si>
  <si>
    <t>Article 65</t>
  </si>
  <si>
    <t>Article 66</t>
  </si>
  <si>
    <t>Article 67</t>
  </si>
  <si>
    <t>Article 68</t>
  </si>
  <si>
    <t>Article 69</t>
  </si>
  <si>
    <t>exploit-insider</t>
  </si>
  <si>
    <t>9ik</t>
  </si>
  <si>
    <t>Learning/Solution (in-progress)</t>
  </si>
  <si>
    <t>kappa</t>
  </si>
  <si>
    <t>exploit outsider</t>
  </si>
  <si>
    <t>Gemini-pro</t>
  </si>
  <si>
    <t>20 articles</t>
  </si>
  <si>
    <t>Bard</t>
  </si>
  <si>
    <t xml:space="preserve">Accuracy </t>
  </si>
  <si>
    <t>Type of compromises</t>
  </si>
  <si>
    <t>Gemini 1.5 pro</t>
  </si>
  <si>
    <t>gpt 4</t>
  </si>
  <si>
    <t>cla</t>
  </si>
  <si>
    <t>GPT4o</t>
  </si>
  <si>
    <t>14 articles</t>
  </si>
  <si>
    <t>GPT4o- old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</si>
</sst>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h:mm"/>
    <numFmt numFmtId="165" formatCode="d/m"/>
  </numFmts>
  <fonts count="23">
    <font>
      <sz val="10"/>
      <color rgb="FF000000"/>
      <name val="Verdana"/>
      <scheme val="minor"/>
    </font>
    <font>
      <sz val="11"/>
      <color rgb="FF000000"/>
      <name val="Calibri"/>
    </font>
    <font>
      <sz val="11"/>
      <color rgb="FFC65911"/>
      <name val="Calibri"/>
    </font>
    <font>
      <u/>
      <sz val="10"/>
      <color rgb="FF0000FF"/>
      <name val="Verdana"/>
    </font>
    <font>
      <sz val="10"/>
      <color theme="1"/>
      <name val="Calibri"/>
    </font>
    <font>
      <sz val="11"/>
      <color rgb="FFCE9178"/>
      <name val="Consolas"/>
    </font>
    <font>
      <sz val="10"/>
      <color theme="1"/>
      <name val="Verdana"/>
      <scheme val="minor"/>
    </font>
    <font>
      <u/>
      <sz val="11"/>
      <color rgb="FF0563C1"/>
      <name val="Calibri"/>
    </font>
    <font>
      <b/>
      <sz val="11"/>
      <color rgb="FF000000"/>
      <name val="Calibri"/>
    </font>
    <font>
      <u/>
      <sz val="11"/>
      <color rgb="FF0563C1"/>
      <name val="Calibri"/>
    </font>
    <font>
      <u/>
      <sz val="11"/>
      <color rgb="FF0000FF"/>
      <name val="Calibri"/>
    </font>
    <font>
      <u/>
      <sz val="11"/>
      <color rgb="FF0563C1"/>
      <name val="Calibri"/>
    </font>
    <font>
      <sz val="10"/>
      <color theme="1"/>
      <name val="Arial"/>
    </font>
    <font>
      <sz val="9"/>
      <color rgb="FF7E3794"/>
      <name val="Verdana"/>
      <scheme val="minor"/>
    </font>
    <font>
      <sz val="10"/>
      <color rgb="FF000000"/>
      <name val="&quot;Arial&quot;"/>
    </font>
    <font>
      <sz val="9"/>
      <color rgb="FFF7981D"/>
      <name val="Verdana"/>
      <scheme val="minor"/>
    </font>
    <font>
      <sz val="10"/>
      <color rgb="FF000000"/>
      <name val="Arial"/>
    </font>
    <font>
      <b/>
      <sz val="10"/>
      <color theme="1"/>
      <name val="Verdana"/>
      <scheme val="minor"/>
    </font>
    <font>
      <sz val="11"/>
      <color rgb="FF000000"/>
      <name val="Arial"/>
    </font>
    <font>
      <sz val="11"/>
      <color rgb="FF000000"/>
      <name val="Docs-Calibri"/>
    </font>
    <font>
      <sz val="11"/>
      <color theme="1"/>
      <name val="Calibri"/>
    </font>
    <font>
      <strike/>
      <sz val="10"/>
      <color theme="1"/>
      <name val="Verdana"/>
      <scheme val="minor"/>
    </font>
    <font>
      <u/>
      <sz val="11"/>
      <color rgb="FF0563C1"/>
      <name val="Calibri"/>
    </font>
  </fonts>
  <fills count="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wrapText="1"/>
    </xf>
    <xf numFmtId="0" fontId="7" fillId="0" borderId="0" xfId="0" applyFont="1" applyAlignment="1">
      <alignment horizontal="right"/>
    </xf>
    <xf numFmtId="0" fontId="8" fillId="0" borderId="0" xfId="0" applyFont="1"/>
    <xf numFmtId="0" fontId="1" fillId="0" borderId="0" xfId="0" applyFont="1" applyAlignment="1">
      <alignment horizontal="right"/>
    </xf>
    <xf numFmtId="0" fontId="1" fillId="2" borderId="0" xfId="0"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0" fontId="1" fillId="3" borderId="0" xfId="0" applyFont="1" applyFill="1" applyAlignment="1">
      <alignment horizontal="right"/>
    </xf>
    <xf numFmtId="0" fontId="11" fillId="3" borderId="0" xfId="0" applyFont="1" applyFill="1" applyAlignment="1">
      <alignment horizontal="right"/>
    </xf>
    <xf numFmtId="0" fontId="6" fillId="2" borderId="0" xfId="0" applyFont="1" applyFill="1"/>
    <xf numFmtId="0" fontId="6" fillId="4" borderId="0" xfId="0" applyFont="1" applyFill="1"/>
    <xf numFmtId="0" fontId="6" fillId="3" borderId="0" xfId="0" applyFont="1" applyFill="1"/>
    <xf numFmtId="0" fontId="12" fillId="0" borderId="0" xfId="0" applyFont="1" applyAlignment="1">
      <alignment horizontal="right"/>
    </xf>
    <xf numFmtId="0" fontId="12" fillId="4" borderId="0" xfId="0" applyFont="1" applyFill="1"/>
    <xf numFmtId="0" fontId="12" fillId="0" borderId="0" xfId="0" applyFont="1"/>
    <xf numFmtId="0" fontId="12" fillId="4" borderId="0" xfId="0" applyFont="1" applyFill="1" applyAlignment="1">
      <alignment horizontal="right"/>
    </xf>
    <xf numFmtId="0" fontId="13" fillId="0" borderId="0" xfId="0" applyFont="1"/>
    <xf numFmtId="2" fontId="6" fillId="0" borderId="0" xfId="0" applyNumberFormat="1" applyFont="1"/>
    <xf numFmtId="0" fontId="13" fillId="4" borderId="0" xfId="0" applyFont="1" applyFill="1"/>
    <xf numFmtId="0" fontId="13" fillId="3" borderId="0" xfId="0" applyFont="1" applyFill="1"/>
    <xf numFmtId="0" fontId="14" fillId="0" borderId="0" xfId="0" applyFont="1"/>
    <xf numFmtId="0" fontId="15" fillId="0" borderId="0" xfId="0" applyFont="1"/>
    <xf numFmtId="9" fontId="6" fillId="0" borderId="0" xfId="0" applyNumberFormat="1" applyFont="1"/>
    <xf numFmtId="164" fontId="6" fillId="0" borderId="0" xfId="0" applyNumberFormat="1" applyFont="1"/>
    <xf numFmtId="10" fontId="6" fillId="0" borderId="0" xfId="0" applyNumberFormat="1" applyFont="1"/>
    <xf numFmtId="0" fontId="16" fillId="0" borderId="1" xfId="0" applyFont="1" applyBorder="1" applyAlignment="1">
      <alignment horizontal="left" wrapText="1"/>
    </xf>
    <xf numFmtId="0" fontId="17" fillId="0" borderId="0" xfId="0" applyFont="1"/>
    <xf numFmtId="0" fontId="18" fillId="0" borderId="0" xfId="0" applyFont="1"/>
    <xf numFmtId="165" fontId="6" fillId="0" borderId="0" xfId="0" applyNumberFormat="1" applyFont="1"/>
    <xf numFmtId="0" fontId="6" fillId="5" borderId="0" xfId="0" applyFont="1" applyFill="1"/>
    <xf numFmtId="0" fontId="19" fillId="6" borderId="0" xfId="0" applyFont="1" applyFill="1" applyAlignment="1">
      <alignment horizontal="left"/>
    </xf>
    <xf numFmtId="0" fontId="1" fillId="6" borderId="0" xfId="0" applyFont="1" applyFill="1" applyAlignment="1">
      <alignment horizontal="left"/>
    </xf>
    <xf numFmtId="0" fontId="20" fillId="2" borderId="0" xfId="0" applyFont="1" applyFill="1" applyAlignment="1">
      <alignment horizontal="right"/>
    </xf>
    <xf numFmtId="0" fontId="12" fillId="3" borderId="0" xfId="0" applyFont="1" applyFill="1" applyAlignment="1">
      <alignment horizontal="right"/>
    </xf>
    <xf numFmtId="0" fontId="21" fillId="0" borderId="0" xfId="0" applyFont="1"/>
    <xf numFmtId="0" fontId="22" fillId="4" borderId="0" xfId="0" applyFont="1" applyFill="1" applyAlignment="1">
      <alignment horizontal="right"/>
    </xf>
    <xf numFmtId="0" fontId="2" fillId="0" borderId="0" xfId="0" applyFont="1"/>
    <xf numFmtId="0" fontId="0" fillId="0" borderId="0" xfId="0"/>
    <xf numFmtId="0" fontId="1" fillId="0" borderId="0" xfId="0" applyFont="1"/>
    <xf numFmtId="0" fontId="6" fillId="0" borderId="0" xfId="0" applyFont="1" applyFill="1"/>
    <xf numFmtId="0" fontId="0" fillId="0" borderId="0" xfId="0" applyFill="1"/>
    <xf numFmtId="0" fontId="1" fillId="0" borderId="0" xfId="0" applyFont="1" applyFill="1"/>
    <xf numFmtId="0" fontId="12" fillId="0" borderId="0" xfId="0" applyFont="1" applyFill="1" applyAlignment="1">
      <alignment horizontal="right"/>
    </xf>
    <xf numFmtId="0" fontId="12" fillId="0" borderId="0" xfId="0" applyFont="1" applyFill="1"/>
    <xf numFmtId="2" fontId="6" fillId="0" borderId="0" xfId="0" applyNumberFormat="1" applyFont="1" applyFill="1"/>
    <xf numFmtId="0" fontId="13" fillId="0" borderId="0" xfId="0" applyFont="1" applyFill="1"/>
  </cellXfs>
  <cellStyles count="1">
    <cellStyle name="Normal" xfId="0" builtinId="0"/>
  </cellStyles>
  <dxfs count="0"/>
  <tableStyles count="1" defaultTableStyle="TableStyleMedium2" defaultPivotStyle="PivotStyleLight16">
    <tableStyle name="Invisible" pivot="0" table="0" count="0" xr9:uid="{1EC13CF1-16AA-4C31-BB50-293F4BAAFD3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v>1</c:v>
          </c:tx>
          <c:spPr>
            <a:solidFill>
              <a:srgbClr val="C6D5F0"/>
            </a:solidFill>
            <a:ln cmpd="sng">
              <a:solidFill>
                <a:srgbClr val="000000"/>
              </a:solidFill>
            </a:ln>
          </c:spPr>
          <c:invertIfNegative val="1"/>
          <c:dPt>
            <c:idx val="2"/>
            <c:invertIfNegative val="1"/>
            <c:bubble3D val="0"/>
            <c:extLst>
              <c:ext xmlns:c16="http://schemas.microsoft.com/office/drawing/2014/chart" uri="{C3380CC4-5D6E-409C-BE32-E72D297353CC}">
                <c16:uniqueId val="{00000001-5D1D-48AA-98EA-448FC10FF154}"/>
              </c:ext>
            </c:extLst>
          </c:dPt>
          <c:dPt>
            <c:idx val="3"/>
            <c:invertIfNegative val="1"/>
            <c:bubble3D val="0"/>
            <c:extLst>
              <c:ext xmlns:c16="http://schemas.microsoft.com/office/drawing/2014/chart" uri="{C3380CC4-5D6E-409C-BE32-E72D297353CC}">
                <c16:uniqueId val="{00000002-5D1D-48AA-98EA-448FC10FF154}"/>
              </c:ext>
            </c:extLst>
          </c:dPt>
          <c:dLbls>
            <c:spPr>
              <a:noFill/>
              <a:ln>
                <a:noFill/>
              </a:ln>
              <a:effectLst/>
            </c:spPr>
            <c:txPr>
              <a:bodyPr/>
              <a:lstStyle/>
              <a:p>
                <a:pPr lvl="0">
                  <a:defRPr sz="120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'GPT4'!$E$32:$E$36</c:f>
              <c:numCache>
                <c:formatCode>General</c:formatCode>
                <c:ptCount val="5"/>
                <c:pt idx="0">
                  <c:v>0</c:v>
                </c:pt>
                <c:pt idx="1">
                  <c:v>25</c:v>
                </c:pt>
                <c:pt idx="2">
                  <c:v>50</c:v>
                </c:pt>
                <c:pt idx="3">
                  <c:v>75</c:v>
                </c:pt>
                <c:pt idx="4">
                  <c:v>100</c:v>
                </c:pt>
              </c:numCache>
            </c:numRef>
          </c:cat>
          <c:val>
            <c:numRef>
              <c:f>'GPT4'!$F$32:$F$36</c:f>
              <c:numCache>
                <c:formatCode>General</c:formatCode>
                <c:ptCount val="5"/>
                <c:pt idx="0">
                  <c:v>0</c:v>
                </c:pt>
                <c:pt idx="1">
                  <c:v>2</c:v>
                </c:pt>
                <c:pt idx="2">
                  <c:v>14</c:v>
                </c:pt>
                <c:pt idx="3">
                  <c:v>24</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D1D-48AA-98EA-448FC10FF154}"/>
            </c:ext>
          </c:extLst>
        </c:ser>
        <c:dLbls>
          <c:showLegendKey val="0"/>
          <c:showVal val="0"/>
          <c:showCatName val="0"/>
          <c:showSerName val="0"/>
          <c:showPercent val="0"/>
          <c:showBubbleSize val="0"/>
        </c:dLbls>
        <c:gapWidth val="150"/>
        <c:axId val="1782143446"/>
        <c:axId val="769846770"/>
      </c:barChart>
      <c:catAx>
        <c:axId val="1782143446"/>
        <c:scaling>
          <c:orientation val="minMax"/>
        </c:scaling>
        <c:delete val="0"/>
        <c:axPos val="b"/>
        <c:title>
          <c:tx>
            <c:rich>
              <a:bodyPr/>
              <a:lstStyle/>
              <a:p>
                <a:pPr lvl="0">
                  <a:defRPr sz="1200" b="0" baseline="0">
                    <a:solidFill>
                      <a:srgbClr val="1A1A1A"/>
                    </a:solidFill>
                    <a:latin typeface="+mn-lt"/>
                  </a:defRPr>
                </a:pPr>
                <a:r>
                  <a:rPr lang="en-US" sz="1200" b="0" baseline="0">
                    <a:solidFill>
                      <a:srgbClr val="1A1A1A"/>
                    </a:solidFill>
                    <a:latin typeface="+mn-lt"/>
                  </a:rPr>
                  <a:t>Accuracy (%)</a:t>
                </a:r>
              </a:p>
            </c:rich>
          </c:tx>
          <c:overlay val="0"/>
        </c:title>
        <c:numFmt formatCode="General" sourceLinked="1"/>
        <c:majorTickMark val="none"/>
        <c:minorTickMark val="none"/>
        <c:tickLblPos val="nextTo"/>
        <c:txPr>
          <a:bodyPr/>
          <a:lstStyle/>
          <a:p>
            <a:pPr lvl="0">
              <a:defRPr sz="1200" b="0" baseline="0">
                <a:solidFill>
                  <a:srgbClr val="1A1A1A"/>
                </a:solidFill>
                <a:latin typeface="+mn-lt"/>
              </a:defRPr>
            </a:pPr>
            <a:endParaRPr lang="en-US"/>
          </a:p>
        </c:txPr>
        <c:crossAx val="769846770"/>
        <c:crosses val="autoZero"/>
        <c:auto val="1"/>
        <c:lblAlgn val="ctr"/>
        <c:lblOffset val="100"/>
        <c:noMultiLvlLbl val="1"/>
      </c:catAx>
      <c:valAx>
        <c:axId val="769846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400" b="0" baseline="0">
                    <a:solidFill>
                      <a:srgbClr val="1A1A1A"/>
                    </a:solidFill>
                    <a:latin typeface="+mn-lt"/>
                  </a:defRPr>
                </a:pPr>
                <a:r>
                  <a:rPr lang="en-US" sz="1200" b="0" baseline="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1200" b="0" baseline="0">
                <a:solidFill>
                  <a:srgbClr val="1A1A1A"/>
                </a:solidFill>
                <a:latin typeface="+mn-lt"/>
              </a:defRPr>
            </a:pPr>
            <a:endParaRPr lang="en-US"/>
          </a:p>
        </c:txPr>
        <c:crossAx val="1782143446"/>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'Bard analysis'!$I$47:$I$51</c:f>
              <c:numCache>
                <c:formatCode>General</c:formatCode>
                <c:ptCount val="5"/>
                <c:pt idx="0">
                  <c:v>0</c:v>
                </c:pt>
                <c:pt idx="1">
                  <c:v>25</c:v>
                </c:pt>
                <c:pt idx="2">
                  <c:v>50</c:v>
                </c:pt>
                <c:pt idx="3">
                  <c:v>75</c:v>
                </c:pt>
                <c:pt idx="4">
                  <c:v>100</c:v>
                </c:pt>
              </c:numCache>
            </c:numRef>
          </c:cat>
          <c:val>
            <c:numRef>
              <c:f>'Bard analysis'!$J$47:$J$51</c:f>
              <c:numCache>
                <c:formatCode>General</c:formatCode>
                <c:ptCount val="5"/>
                <c:pt idx="0">
                  <c:v>3</c:v>
                </c:pt>
                <c:pt idx="1">
                  <c:v>10</c:v>
                </c:pt>
                <c:pt idx="2">
                  <c:v>25</c:v>
                </c:pt>
                <c:pt idx="3">
                  <c:v>23</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3-4863-9BD9-9F448C2E3CB5}"/>
            </c:ext>
          </c:extLst>
        </c:ser>
        <c:dLbls>
          <c:showLegendKey val="0"/>
          <c:showVal val="0"/>
          <c:showCatName val="0"/>
          <c:showSerName val="0"/>
          <c:showPercent val="0"/>
          <c:showBubbleSize val="0"/>
        </c:dLbls>
        <c:gapWidth val="150"/>
        <c:axId val="409722078"/>
        <c:axId val="129474808"/>
      </c:barChart>
      <c:catAx>
        <c:axId val="409722078"/>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29474808"/>
        <c:crosses val="autoZero"/>
        <c:auto val="1"/>
        <c:lblAlgn val="ctr"/>
        <c:lblOffset val="100"/>
        <c:noMultiLvlLbl val="1"/>
      </c:catAx>
      <c:valAx>
        <c:axId val="12947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40972207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'Bard analysis'!$I$47:$I$51</c:f>
              <c:numCache>
                <c:formatCode>General</c:formatCode>
                <c:ptCount val="5"/>
                <c:pt idx="0">
                  <c:v>0</c:v>
                </c:pt>
                <c:pt idx="1">
                  <c:v>25</c:v>
                </c:pt>
                <c:pt idx="2">
                  <c:v>50</c:v>
                </c:pt>
                <c:pt idx="3">
                  <c:v>75</c:v>
                </c:pt>
                <c:pt idx="4">
                  <c:v>100</c:v>
                </c:pt>
              </c:numCache>
            </c:numRef>
          </c:cat>
          <c:val>
            <c:numRef>
              <c:f>'Bard analysis'!$J$47:$J$51</c:f>
              <c:numCache>
                <c:formatCode>General</c:formatCode>
                <c:ptCount val="5"/>
                <c:pt idx="0">
                  <c:v>3</c:v>
                </c:pt>
                <c:pt idx="1">
                  <c:v>10</c:v>
                </c:pt>
                <c:pt idx="2">
                  <c:v>25</c:v>
                </c:pt>
                <c:pt idx="3">
                  <c:v>23</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D1-4331-AC6B-8311E02276D7}"/>
            </c:ext>
          </c:extLst>
        </c:ser>
        <c:dLbls>
          <c:showLegendKey val="0"/>
          <c:showVal val="0"/>
          <c:showCatName val="0"/>
          <c:showSerName val="0"/>
          <c:showPercent val="0"/>
          <c:showBubbleSize val="0"/>
        </c:dLbls>
        <c:gapWidth val="150"/>
        <c:axId val="409722078"/>
        <c:axId val="129474808"/>
      </c:barChart>
      <c:catAx>
        <c:axId val="409722078"/>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29474808"/>
        <c:crosses val="autoZero"/>
        <c:auto val="1"/>
        <c:lblAlgn val="ctr"/>
        <c:lblOffset val="100"/>
        <c:noMultiLvlLbl val="1"/>
      </c:catAx>
      <c:valAx>
        <c:axId val="12947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40972207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Pt>
            <c:idx val="2"/>
            <c:invertIfNegative val="1"/>
            <c:bubble3D val="0"/>
            <c:spPr>
              <a:solidFill>
                <a:schemeClr val="accent1"/>
              </a:solidFill>
              <a:ln cmpd="sng">
                <a:solidFill>
                  <a:srgbClr val="000000"/>
                </a:solidFill>
              </a:ln>
            </c:spPr>
            <c:extLst>
              <c:ext xmlns:c16="http://schemas.microsoft.com/office/drawing/2014/chart" uri="{C3380CC4-5D6E-409C-BE32-E72D297353CC}">
                <c16:uniqueId val="{00000001-3495-4685-A7D9-3CAF72D8B4E5}"/>
              </c:ext>
            </c:extLst>
          </c:dPt>
          <c:dPt>
            <c:idx val="3"/>
            <c:invertIfNegative val="1"/>
            <c:bubble3D val="0"/>
            <c:extLst>
              <c:ext xmlns:c16="http://schemas.microsoft.com/office/drawing/2014/chart" uri="{C3380CC4-5D6E-409C-BE32-E72D297353CC}">
                <c16:uniqueId val="{00000002-3495-4685-A7D9-3CAF72D8B4E5}"/>
              </c:ext>
            </c:extLst>
          </c:dPt>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'GPT analysis'!$I$82:$I$86</c:f>
              <c:numCache>
                <c:formatCode>General</c:formatCode>
                <c:ptCount val="5"/>
                <c:pt idx="0">
                  <c:v>0</c:v>
                </c:pt>
                <c:pt idx="1">
                  <c:v>25</c:v>
                </c:pt>
                <c:pt idx="2">
                  <c:v>50</c:v>
                </c:pt>
                <c:pt idx="3">
                  <c:v>75</c:v>
                </c:pt>
                <c:pt idx="4">
                  <c:v>100</c:v>
                </c:pt>
              </c:numCache>
            </c:numRef>
          </c:cat>
          <c:val>
            <c:numRef>
              <c:f>'GPT analysis'!$J$82:$J$86</c:f>
              <c:numCache>
                <c:formatCode>General</c:formatCode>
                <c:ptCount val="5"/>
                <c:pt idx="0">
                  <c:v>2</c:v>
                </c:pt>
                <c:pt idx="1">
                  <c:v>1</c:v>
                </c:pt>
                <c:pt idx="2">
                  <c:v>21</c:v>
                </c:pt>
                <c:pt idx="3">
                  <c:v>28</c:v>
                </c:pt>
                <c:pt idx="4">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495-4685-A7D9-3CAF72D8B4E5}"/>
            </c:ext>
          </c:extLst>
        </c:ser>
        <c:dLbls>
          <c:showLegendKey val="0"/>
          <c:showVal val="0"/>
          <c:showCatName val="0"/>
          <c:showSerName val="0"/>
          <c:showPercent val="0"/>
          <c:showBubbleSize val="0"/>
        </c:dLbls>
        <c:gapWidth val="150"/>
        <c:axId val="1782143446"/>
        <c:axId val="769846770"/>
      </c:barChart>
      <c:catAx>
        <c:axId val="1782143446"/>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Accuracy (%)</a:t>
                </a:r>
              </a:p>
            </c:rich>
          </c:tx>
          <c:overlay val="0"/>
        </c:title>
        <c:numFmt formatCode="General" sourceLinked="1"/>
        <c:majorTickMark val="none"/>
        <c:minorTickMark val="none"/>
        <c:tickLblPos val="nextTo"/>
        <c:txPr>
          <a:bodyPr/>
          <a:lstStyle/>
          <a:p>
            <a:pPr lvl="0">
              <a:defRPr sz="2100" b="0">
                <a:solidFill>
                  <a:srgbClr val="1A1A1A"/>
                </a:solidFill>
                <a:latin typeface="+mn-lt"/>
              </a:defRPr>
            </a:pPr>
            <a:endParaRPr lang="en-US"/>
          </a:p>
        </c:txPr>
        <c:crossAx val="769846770"/>
        <c:crosses val="autoZero"/>
        <c:auto val="1"/>
        <c:lblAlgn val="ctr"/>
        <c:lblOffset val="100"/>
        <c:noMultiLvlLbl val="1"/>
      </c:catAx>
      <c:valAx>
        <c:axId val="769846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782143446"/>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'GPT analysis'!$B$87</c:f>
              <c:strCache>
                <c:ptCount val="1"/>
                <c:pt idx="0">
                  <c:v>Total</c:v>
                </c:pt>
              </c:strCache>
            </c:strRef>
          </c:tx>
          <c:spPr>
            <a:solidFill>
              <a:srgbClr val="1A9988"/>
            </a:solidFill>
            <a:ln cmpd="sng">
              <a:solidFill>
                <a:srgbClr val="000000"/>
              </a:solidFill>
            </a:ln>
          </c:spPr>
          <c:invertIfNegative val="1"/>
          <c:dPt>
            <c:idx val="0"/>
            <c:invertIfNegative val="1"/>
            <c:bubble3D val="0"/>
            <c:extLst>
              <c:ext xmlns:c16="http://schemas.microsoft.com/office/drawing/2014/chart" uri="{C3380CC4-5D6E-409C-BE32-E72D297353CC}">
                <c16:uniqueId val="{00000000-A9FA-4E47-8545-01378B7EA527}"/>
              </c:ext>
            </c:extLst>
          </c:dPt>
          <c:dPt>
            <c:idx val="1"/>
            <c:invertIfNegative val="1"/>
            <c:bubble3D val="0"/>
            <c:extLst>
              <c:ext xmlns:c16="http://schemas.microsoft.com/office/drawing/2014/chart" uri="{C3380CC4-5D6E-409C-BE32-E72D297353CC}">
                <c16:uniqueId val="{00000001-A9FA-4E47-8545-01378B7EA527}"/>
              </c:ext>
            </c:extLst>
          </c:dPt>
          <c:dPt>
            <c:idx val="7"/>
            <c:invertIfNegative val="1"/>
            <c:bubble3D val="0"/>
            <c:extLst>
              <c:ext xmlns:c16="http://schemas.microsoft.com/office/drawing/2014/chart" uri="{C3380CC4-5D6E-409C-BE32-E72D297353CC}">
                <c16:uniqueId val="{00000002-A9FA-4E47-8545-01378B7EA52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0-A9FA-4E47-8545-01378B7EA52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1-A9FA-4E47-8545-01378B7EA527}"/>
                </c:ext>
              </c:extLst>
            </c:dLbl>
            <c:dLbl>
              <c:idx val="7"/>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2-A9FA-4E47-8545-01378B7EA52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analysis'!$B$88:$B$95</c:f>
              <c:numCache>
                <c:formatCode>General</c:formatCode>
                <c:ptCount val="8"/>
                <c:pt idx="0">
                  <c:v>5</c:v>
                </c:pt>
                <c:pt idx="1">
                  <c:v>4</c:v>
                </c:pt>
                <c:pt idx="2">
                  <c:v>28</c:v>
                </c:pt>
                <c:pt idx="3">
                  <c:v>18</c:v>
                </c:pt>
                <c:pt idx="4">
                  <c:v>1</c:v>
                </c:pt>
                <c:pt idx="5">
                  <c:v>7</c:v>
                </c:pt>
                <c:pt idx="6">
                  <c:v>1</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9FA-4E47-8545-01378B7EA527}"/>
            </c:ext>
          </c:extLst>
        </c:ser>
        <c:ser>
          <c:idx val="1"/>
          <c:order val="1"/>
          <c:tx>
            <c:strRef>
              <c:f>'GPT analysis'!$C$87</c:f>
              <c:strCache>
                <c:ptCount val="1"/>
                <c:pt idx="0">
                  <c:v>Wrong</c:v>
                </c:pt>
              </c:strCache>
            </c:strRef>
          </c:tx>
          <c:spPr>
            <a:solidFill>
              <a:srgbClr val="2D729D"/>
            </a:solidFill>
            <a:ln cmpd="sng">
              <a:solidFill>
                <a:srgbClr val="000000"/>
              </a:solidFill>
            </a:ln>
          </c:spPr>
          <c:invertIfNegative val="1"/>
          <c:dPt>
            <c:idx val="0"/>
            <c:invertIfNegative val="1"/>
            <c:bubble3D val="0"/>
            <c:extLst>
              <c:ext xmlns:c16="http://schemas.microsoft.com/office/drawing/2014/chart" uri="{C3380CC4-5D6E-409C-BE32-E72D297353CC}">
                <c16:uniqueId val="{00000004-A9FA-4E47-8545-01378B7EA527}"/>
              </c:ext>
            </c:extLst>
          </c:dPt>
          <c:dPt>
            <c:idx val="1"/>
            <c:invertIfNegative val="1"/>
            <c:bubble3D val="0"/>
            <c:extLst>
              <c:ext xmlns:c16="http://schemas.microsoft.com/office/drawing/2014/chart" uri="{C3380CC4-5D6E-409C-BE32-E72D297353CC}">
                <c16:uniqueId val="{00000005-A9FA-4E47-8545-01378B7EA52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4-A9FA-4E47-8545-01378B7EA52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5-A9FA-4E47-8545-01378B7EA52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analysis'!$C$88:$C$95</c:f>
              <c:numCache>
                <c:formatCode>General</c:formatCode>
                <c:ptCount val="8"/>
                <c:pt idx="0">
                  <c:v>0</c:v>
                </c:pt>
                <c:pt idx="1">
                  <c:v>1</c:v>
                </c:pt>
                <c:pt idx="2">
                  <c:v>12</c:v>
                </c:pt>
                <c:pt idx="3">
                  <c:v>9</c:v>
                </c:pt>
                <c:pt idx="4">
                  <c:v>1</c:v>
                </c:pt>
                <c:pt idx="5">
                  <c:v>3</c:v>
                </c:pt>
                <c:pt idx="6">
                  <c:v>0</c:v>
                </c:pt>
                <c:pt idx="7">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A9FA-4E47-8545-01378B7EA527}"/>
            </c:ext>
          </c:extLst>
        </c:ser>
        <c:dLbls>
          <c:showLegendKey val="0"/>
          <c:showVal val="0"/>
          <c:showCatName val="0"/>
          <c:showSerName val="0"/>
          <c:showPercent val="0"/>
          <c:showBubbleSize val="0"/>
        </c:dLbls>
        <c:gapWidth val="150"/>
        <c:axId val="1808456821"/>
        <c:axId val="881637624"/>
      </c:barChart>
      <c:catAx>
        <c:axId val="1808456821"/>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layout>
            <c:manualLayout>
              <c:xMode val="edge"/>
              <c:yMode val="edge"/>
              <c:x val="0.15321691176470587"/>
              <c:y val="0.90845697329376851"/>
            </c:manualLayout>
          </c:layout>
          <c:overlay val="0"/>
        </c:title>
        <c:numFmt formatCode="General" sourceLinked="1"/>
        <c:majorTickMark val="none"/>
        <c:minorTickMark val="none"/>
        <c:tickLblPos val="nextTo"/>
        <c:txPr>
          <a:bodyPr rot="-1800000"/>
          <a:lstStyle/>
          <a:p>
            <a:pPr lvl="0">
              <a:defRPr sz="1700" b="0" i="0">
                <a:solidFill>
                  <a:srgbClr val="1A1A1A"/>
                </a:solidFill>
                <a:latin typeface="+mn-lt"/>
              </a:defRPr>
            </a:pPr>
            <a:endParaRPr lang="en-US"/>
          </a:p>
        </c:txPr>
        <c:crossAx val="881637624"/>
        <c:crosses val="autoZero"/>
        <c:auto val="1"/>
        <c:lblAlgn val="ctr"/>
        <c:lblOffset val="100"/>
        <c:noMultiLvlLbl val="1"/>
      </c:catAx>
      <c:valAx>
        <c:axId val="881637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808456821"/>
        <c:crosses val="autoZero"/>
        <c:crossBetween val="between"/>
      </c:valAx>
    </c:plotArea>
    <c:legend>
      <c:legendPos val="r"/>
      <c:legendEntry>
        <c:idx val="0"/>
        <c:txPr>
          <a:bodyPr/>
          <a:lstStyle/>
          <a:p>
            <a:pPr lvl="0">
              <a:defRPr sz="2200"/>
            </a:pPr>
            <a:endParaRPr lang="en-US"/>
          </a:p>
        </c:txPr>
      </c:legendEntry>
      <c:legendEntry>
        <c:idx val="1"/>
        <c:txPr>
          <a:bodyPr/>
          <a:lstStyle/>
          <a:p>
            <a:pPr lvl="0">
              <a:defRPr sz="2200"/>
            </a:pPr>
            <a:endParaRPr lang="en-US"/>
          </a:p>
        </c:txPr>
      </c:legendEntry>
      <c:layout>
        <c:manualLayout>
          <c:xMode val="edge"/>
          <c:yMode val="edge"/>
          <c:x val="0.68686868670541446"/>
          <c:y val="5.7462686567164162E-2"/>
        </c:manualLayout>
      </c:layout>
      <c:overlay val="0"/>
      <c:txPr>
        <a:bodyPr/>
        <a:lstStyle/>
        <a:p>
          <a:pPr lvl="0">
            <a:defRPr sz="2000"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cat>
          <c: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20-4E34-BF3F-6324CDF2C25E}"/>
            </c:ext>
          </c:extLst>
        </c:ser>
        <c:dLbls>
          <c:showLegendKey val="0"/>
          <c:showVal val="0"/>
          <c:showCatName val="0"/>
          <c:showSerName val="0"/>
          <c:showPercent val="0"/>
          <c:showBubbleSize val="0"/>
        </c:dLbls>
        <c:gapWidth val="150"/>
        <c:axId val="901829946"/>
        <c:axId val="9299476"/>
      </c:barChart>
      <c:catAx>
        <c:axId val="901829946"/>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9299476"/>
        <c:crosses val="autoZero"/>
        <c:auto val="1"/>
        <c:lblAlgn val="ctr"/>
        <c:lblOffset val="100"/>
        <c:noMultiLvlLbl val="1"/>
      </c:catAx>
      <c:valAx>
        <c:axId val="9299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901829946"/>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xVal>
          <c:y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yVal>
          <c:smooth val="1"/>
          <c:extLst>
            <c:ext xmlns:c16="http://schemas.microsoft.com/office/drawing/2014/chart" uri="{C3380CC4-5D6E-409C-BE32-E72D297353CC}">
              <c16:uniqueId val="{00000000-D8FF-4F69-8130-40AB96DF458E}"/>
            </c:ext>
          </c:extLst>
        </c:ser>
        <c:dLbls>
          <c:showLegendKey val="0"/>
          <c:showVal val="0"/>
          <c:showCatName val="0"/>
          <c:showSerName val="0"/>
          <c:showPercent val="0"/>
          <c:showBubbleSize val="0"/>
        </c:dLbls>
        <c:axId val="1849439201"/>
        <c:axId val="1471814002"/>
      </c:scatterChart>
      <c:valAx>
        <c:axId val="18494392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471814002"/>
        <c:crosses val="autoZero"/>
        <c:crossBetween val="midCat"/>
      </c:valAx>
      <c:valAx>
        <c:axId val="1471814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849439201"/>
        <c:crosses val="autoZero"/>
        <c:crossBetween val="midCat"/>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'GPT analysis'!$A$42</c:f>
              <c:strCache>
                <c:ptCount val="1"/>
                <c:pt idx="0">
                  <c:v>Accuracy</c:v>
                </c:pt>
              </c:strCache>
            </c:strRef>
          </c:tx>
          <c:spPr>
            <a:ln>
              <a:noFill/>
            </a:ln>
          </c:spPr>
          <c:marker>
            <c:symbol val="circle"/>
            <c:size val="7"/>
            <c:spPr>
              <a:solidFill>
                <a:schemeClr val="accent1"/>
              </a:solidFill>
              <a:ln cmpd="sng">
                <a:solidFill>
                  <a:schemeClr val="accent1"/>
                </a:solidFill>
              </a:ln>
            </c:spPr>
          </c:marker>
          <c:trendline>
            <c:name>Trend line for Accuracy</c:name>
            <c:spPr>
              <a:ln w="19050">
                <a:solidFill>
                  <a:srgbClr val="0000FF">
                    <a:alpha val="40000"/>
                  </a:srgbClr>
                </a:solidFill>
              </a:ln>
            </c:spPr>
            <c:trendlineType val="linear"/>
            <c:dispRSqr val="1"/>
            <c:dispEq val="0"/>
            <c:trendlineLbl>
              <c:numFmt formatCode="General" sourceLinked="0"/>
            </c:trendlineLbl>
          </c:trendline>
          <c:xVal>
            <c:numRef>
              <c:f>'GPT analysis'!$B$41:$N$41</c:f>
              <c:numCache>
                <c:formatCode>General</c:formatCode>
                <c:ptCount val="13"/>
                <c:pt idx="1">
                  <c:v>2022</c:v>
                </c:pt>
                <c:pt idx="2">
                  <c:v>2021</c:v>
                </c:pt>
                <c:pt idx="3">
                  <c:v>2020</c:v>
                </c:pt>
                <c:pt idx="4">
                  <c:v>2019</c:v>
                </c:pt>
                <c:pt idx="5">
                  <c:v>2018</c:v>
                </c:pt>
                <c:pt idx="6">
                  <c:v>2017</c:v>
                </c:pt>
                <c:pt idx="7">
                  <c:v>2016</c:v>
                </c:pt>
                <c:pt idx="8">
                  <c:v>2015</c:v>
                </c:pt>
                <c:pt idx="9">
                  <c:v>2014</c:v>
                </c:pt>
                <c:pt idx="10">
                  <c:v>2010</c:v>
                </c:pt>
                <c:pt idx="11">
                  <c:v>2007</c:v>
                </c:pt>
                <c:pt idx="12">
                  <c:v>2003</c:v>
                </c:pt>
              </c:numCache>
            </c:numRef>
          </c:xVal>
          <c:yVal>
            <c:numRef>
              <c:f>'GPT analysis'!$B$42:$N$42</c:f>
              <c:numCache>
                <c:formatCode>General</c:formatCode>
                <c:ptCount val="13"/>
                <c:pt idx="1">
                  <c:v>72.727272727272734</c:v>
                </c:pt>
                <c:pt idx="2">
                  <c:v>57.5</c:v>
                </c:pt>
                <c:pt idx="3">
                  <c:v>70</c:v>
                </c:pt>
                <c:pt idx="4">
                  <c:v>68.75</c:v>
                </c:pt>
                <c:pt idx="5">
                  <c:v>81.25</c:v>
                </c:pt>
                <c:pt idx="6">
                  <c:v>65.625</c:v>
                </c:pt>
                <c:pt idx="7">
                  <c:v>83.333333333333329</c:v>
                </c:pt>
                <c:pt idx="8">
                  <c:v>50</c:v>
                </c:pt>
                <c:pt idx="9">
                  <c:v>62.5</c:v>
                </c:pt>
                <c:pt idx="10">
                  <c:v>75</c:v>
                </c:pt>
                <c:pt idx="11">
                  <c:v>75</c:v>
                </c:pt>
                <c:pt idx="12">
                  <c:v>62.5</c:v>
                </c:pt>
              </c:numCache>
            </c:numRef>
          </c:yVal>
          <c:smooth val="1"/>
          <c:extLst>
            <c:ext xmlns:c16="http://schemas.microsoft.com/office/drawing/2014/chart" uri="{C3380CC4-5D6E-409C-BE32-E72D297353CC}">
              <c16:uniqueId val="{00000001-2F8D-46BD-895C-400EF2032F9F}"/>
            </c:ext>
          </c:extLst>
        </c:ser>
        <c:dLbls>
          <c:showLegendKey val="0"/>
          <c:showVal val="0"/>
          <c:showCatName val="0"/>
          <c:showSerName val="0"/>
          <c:showPercent val="0"/>
          <c:showBubbleSize val="0"/>
        </c:dLbls>
        <c:axId val="745019017"/>
        <c:axId val="652863158"/>
      </c:scatterChart>
      <c:valAx>
        <c:axId val="7450190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2000" b="0">
                    <a:solidFill>
                      <a:srgbClr val="1A1A1A"/>
                    </a:solidFill>
                    <a:latin typeface="+mn-lt"/>
                  </a:defRPr>
                </a:pPr>
                <a:r>
                  <a:rPr lang="en-US" sz="2000" b="0">
                    <a:solidFill>
                      <a:srgbClr val="1A1A1A"/>
                    </a:solidFill>
                    <a:latin typeface="+mn-lt"/>
                  </a:rPr>
                  <a:t>Year</a:t>
                </a:r>
              </a:p>
            </c:rich>
          </c:tx>
          <c:overlay val="0"/>
        </c:title>
        <c:numFmt formatCode="General" sourceLinked="1"/>
        <c:majorTickMark val="none"/>
        <c:minorTickMark val="none"/>
        <c:tickLblPos val="nextTo"/>
        <c:spPr>
          <a:ln/>
        </c:spPr>
        <c:txPr>
          <a:bodyPr/>
          <a:lstStyle/>
          <a:p>
            <a:pPr lvl="0">
              <a:defRPr sz="1800" b="0">
                <a:solidFill>
                  <a:srgbClr val="1A1A1A"/>
                </a:solidFill>
                <a:latin typeface="+mn-lt"/>
              </a:defRPr>
            </a:pPr>
            <a:endParaRPr lang="en-US"/>
          </a:p>
        </c:txPr>
        <c:crossAx val="652863158"/>
        <c:crosses val="autoZero"/>
        <c:crossBetween val="midCat"/>
      </c:valAx>
      <c:valAx>
        <c:axId val="652863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000" b="0">
                    <a:solidFill>
                      <a:srgbClr val="1A1A1A"/>
                    </a:solidFill>
                    <a:latin typeface="+mn-lt"/>
                  </a:defRPr>
                </a:pPr>
                <a:r>
                  <a:rPr lang="en-US" sz="2000" b="0">
                    <a:solidFill>
                      <a:srgbClr val="1A1A1A"/>
                    </a:solidFill>
                    <a:latin typeface="+mn-lt"/>
                  </a:rPr>
                  <a:t>Average Accuracy</a:t>
                </a:r>
              </a:p>
            </c:rich>
          </c:tx>
          <c:overlay val="0"/>
        </c:title>
        <c:numFmt formatCode="General" sourceLinked="1"/>
        <c:majorTickMark val="none"/>
        <c:minorTickMark val="none"/>
        <c:tickLblPos val="nextTo"/>
        <c:spPr>
          <a:ln/>
        </c:spPr>
        <c:txPr>
          <a:bodyPr/>
          <a:lstStyle/>
          <a:p>
            <a:pPr lvl="0">
              <a:defRPr sz="1800" b="0">
                <a:solidFill>
                  <a:srgbClr val="1A1A1A"/>
                </a:solidFill>
                <a:latin typeface="+mn-lt"/>
              </a:defRPr>
            </a:pPr>
            <a:endParaRPr lang="en-US"/>
          </a:p>
        </c:txPr>
        <c:crossAx val="745019017"/>
        <c:crosses val="autoZero"/>
        <c:crossBetween val="midCat"/>
      </c:valAx>
    </c:plotArea>
    <c:legend>
      <c:legendPos val="r"/>
      <c:legendEntry>
        <c:idx val="0"/>
        <c:txPr>
          <a:bodyPr/>
          <a:lstStyle/>
          <a:p>
            <a:pPr lvl="0">
              <a:defRPr sz="2000"/>
            </a:pPr>
            <a:endParaRPr lang="en-US"/>
          </a:p>
        </c:txPr>
      </c:legendEntry>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analysis'!$F$90:$F$97</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analysis'!$G$90:$G$97</c:f>
              <c:numCache>
                <c:formatCode>General</c:formatCode>
                <c:ptCount val="8"/>
                <c:pt idx="0">
                  <c:v>13</c:v>
                </c:pt>
                <c:pt idx="1">
                  <c:v>6</c:v>
                </c:pt>
                <c:pt idx="2">
                  <c:v>20</c:v>
                </c:pt>
                <c:pt idx="3">
                  <c:v>14</c:v>
                </c:pt>
                <c:pt idx="4">
                  <c:v>0</c:v>
                </c:pt>
                <c:pt idx="5">
                  <c:v>7</c:v>
                </c:pt>
                <c:pt idx="6">
                  <c:v>4</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20A-4B29-A6F0-0418C747F481}"/>
            </c:ext>
          </c:extLst>
        </c:ser>
        <c:dLbls>
          <c:showLegendKey val="0"/>
          <c:showVal val="0"/>
          <c:showCatName val="0"/>
          <c:showSerName val="0"/>
          <c:showPercent val="0"/>
          <c:showBubbleSize val="0"/>
        </c:dLbls>
        <c:gapWidth val="150"/>
        <c:axId val="783085380"/>
        <c:axId val="7342553"/>
      </c:barChart>
      <c:catAx>
        <c:axId val="783085380"/>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overlay val="0"/>
        </c:title>
        <c:numFmt formatCode="General" sourceLinked="1"/>
        <c:majorTickMark val="none"/>
        <c:minorTickMark val="none"/>
        <c:tickLblPos val="nextTo"/>
        <c:txPr>
          <a:bodyPr/>
          <a:lstStyle/>
          <a:p>
            <a:pPr lvl="0">
              <a:defRPr sz="2000" b="0">
                <a:solidFill>
                  <a:srgbClr val="1A1A1A"/>
                </a:solidFill>
                <a:latin typeface="+mn-lt"/>
              </a:defRPr>
            </a:pPr>
            <a:endParaRPr lang="en-US"/>
          </a:p>
        </c:txPr>
        <c:crossAx val="7342553"/>
        <c:crosses val="autoZero"/>
        <c:auto val="1"/>
        <c:lblAlgn val="ctr"/>
        <c:lblOffset val="100"/>
        <c:noMultiLvlLbl val="1"/>
      </c:catAx>
      <c:valAx>
        <c:axId val="7342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783085380"/>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analysis'!$G$112:$G$113</c:f>
              <c:strCache>
                <c:ptCount val="2"/>
                <c:pt idx="0">
                  <c:v>Deliberate</c:v>
                </c:pt>
                <c:pt idx="1">
                  <c:v>Accidental</c:v>
                </c:pt>
              </c:strCache>
            </c:strRef>
          </c:cat>
          <c:val>
            <c:numRef>
              <c:f>'GPT analysis'!$H$112:$H$113</c:f>
              <c:numCache>
                <c:formatCode>General</c:formatCode>
                <c:ptCount val="2"/>
                <c:pt idx="0">
                  <c:v>54</c:v>
                </c:pt>
                <c:pt idx="1">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B4-43F8-9298-D863F9880113}"/>
            </c:ext>
          </c:extLst>
        </c:ser>
        <c:dLbls>
          <c:showLegendKey val="0"/>
          <c:showVal val="0"/>
          <c:showCatName val="0"/>
          <c:showSerName val="0"/>
          <c:showPercent val="0"/>
          <c:showBubbleSize val="0"/>
        </c:dLbls>
        <c:gapWidth val="150"/>
        <c:axId val="771080726"/>
        <c:axId val="2108465018"/>
      </c:barChart>
      <c:catAx>
        <c:axId val="771080726"/>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Intent</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2108465018"/>
        <c:crosses val="autoZero"/>
        <c:auto val="1"/>
        <c:lblAlgn val="ctr"/>
        <c:lblOffset val="100"/>
        <c:noMultiLvlLbl val="1"/>
      </c:catAx>
      <c:valAx>
        <c:axId val="2108465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771080726"/>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analysis'!$G$118:$G$122</c:f>
              <c:strCache>
                <c:ptCount val="4"/>
                <c:pt idx="0">
                  <c:v>Vulnerability</c:v>
                </c:pt>
                <c:pt idx="1">
                  <c:v>Outsider</c:v>
                </c:pt>
                <c:pt idx="2">
                  <c:v>Insider</c:v>
                </c:pt>
                <c:pt idx="3">
                  <c:v>Unknown</c:v>
                </c:pt>
              </c:strCache>
            </c:strRef>
          </c:cat>
          <c:val>
            <c:numRef>
              <c:f>'GPT analysis'!$H$118:$H$122</c:f>
              <c:numCache>
                <c:formatCode>General</c:formatCode>
                <c:ptCount val="5"/>
                <c:pt idx="0">
                  <c:v>11</c:v>
                </c:pt>
                <c:pt idx="1">
                  <c:v>49</c:v>
                </c:pt>
                <c:pt idx="2">
                  <c:v>3</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C0-454A-85FE-9EA6A03BFBFC}"/>
            </c:ext>
          </c:extLst>
        </c:ser>
        <c:dLbls>
          <c:showLegendKey val="0"/>
          <c:showVal val="0"/>
          <c:showCatName val="0"/>
          <c:showSerName val="0"/>
          <c:showPercent val="0"/>
          <c:showBubbleSize val="0"/>
        </c:dLbls>
        <c:gapWidth val="150"/>
        <c:axId val="1005269742"/>
        <c:axId val="2135765216"/>
      </c:barChart>
      <c:catAx>
        <c:axId val="1005269742"/>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Nature</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2135765216"/>
        <c:crosses val="autoZero"/>
        <c:auto val="1"/>
        <c:lblAlgn val="ctr"/>
        <c:lblOffset val="100"/>
        <c:noMultiLvlLbl val="1"/>
      </c:catAx>
      <c:valAx>
        <c:axId val="2135765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1005269742"/>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6</xdr:col>
      <xdr:colOff>685800</xdr:colOff>
      <xdr:row>28</xdr:row>
      <xdr:rowOff>66675</xdr:rowOff>
    </xdr:from>
    <xdr:ext cx="6296025" cy="3543300"/>
    <xdr:graphicFrame macro="">
      <xdr:nvGraphicFramePr>
        <xdr:cNvPr id="4" name="Chart 3" title="Chart">
          <a:extLst>
            <a:ext uri="{FF2B5EF4-FFF2-40B4-BE49-F238E27FC236}">
              <a16:creationId xmlns:a16="http://schemas.microsoft.com/office/drawing/2014/main" id="{94917541-6D1C-4F42-9F8D-670016B4D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28575</xdr:colOff>
      <xdr:row>123</xdr:row>
      <xdr:rowOff>171450</xdr:rowOff>
    </xdr:from>
    <xdr:ext cx="5610225" cy="3438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809625</xdr:colOff>
      <xdr:row>87</xdr:row>
      <xdr:rowOff>76200</xdr:rowOff>
    </xdr:from>
    <xdr:ext cx="4724400" cy="255270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714375</xdr:colOff>
      <xdr:row>45</xdr:row>
      <xdr:rowOff>95250</xdr:rowOff>
    </xdr:from>
    <xdr:ext cx="3400425" cy="213360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66</xdr:col>
      <xdr:colOff>952500</xdr:colOff>
      <xdr:row>17</xdr:row>
      <xdr:rowOff>57150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47625</xdr:colOff>
      <xdr:row>43</xdr:row>
      <xdr:rowOff>180975</xdr:rowOff>
    </xdr:from>
    <xdr:ext cx="6638925" cy="294322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9</xdr:col>
      <xdr:colOff>152400</xdr:colOff>
      <xdr:row>72</xdr:row>
      <xdr:rowOff>114300</xdr:rowOff>
    </xdr:from>
    <xdr:ext cx="3562350" cy="2209800"/>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571500</xdr:colOff>
      <xdr:row>108</xdr:row>
      <xdr:rowOff>66675</xdr:rowOff>
    </xdr:from>
    <xdr:ext cx="4724400" cy="2943225"/>
    <xdr:graphicFrame macro="">
      <xdr:nvGraphicFramePr>
        <xdr:cNvPr id="8" name="Chart 7" title="Chart">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xdr:col>
      <xdr:colOff>0</xdr:colOff>
      <xdr:row>123</xdr:row>
      <xdr:rowOff>171450</xdr:rowOff>
    </xdr:from>
    <xdr:ext cx="5715000" cy="3533775"/>
    <xdr:graphicFrame macro="">
      <xdr:nvGraphicFramePr>
        <xdr:cNvPr id="9" name="Chart 8"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123825</xdr:colOff>
      <xdr:row>51</xdr:row>
      <xdr:rowOff>152400</xdr:rowOff>
    </xdr:from>
    <xdr:ext cx="5715000" cy="3533775"/>
    <xdr:graphicFrame macro="">
      <xdr:nvGraphicFramePr>
        <xdr:cNvPr id="9" name="Chart 9" title="Char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123825</xdr:colOff>
      <xdr:row>51</xdr:row>
      <xdr:rowOff>152400</xdr:rowOff>
    </xdr:from>
    <xdr:ext cx="5715000" cy="3533775"/>
    <xdr:graphicFrame macro="">
      <xdr:nvGraphicFramePr>
        <xdr:cNvPr id="2" name="Chart 9" title="Chart">
          <a:extLst>
            <a:ext uri="{FF2B5EF4-FFF2-40B4-BE49-F238E27FC236}">
              <a16:creationId xmlns:a16="http://schemas.microsoft.com/office/drawing/2014/main" id="{6D86CB24-2880-49AD-B269-EF36A4A3D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leepingcomputer.com/news/security/check-your-gems-rubygems-fixes-unauthorized-package-takeover-bug/"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threatpost.com/hacker-puts-hosting-service-code-spaces-out-of-business/106761/" TargetMode="External"/><Relationship Id="rId13" Type="http://schemas.openxmlformats.org/officeDocument/2006/relationships/hyperlink" Target="https://www.zdnet.com/article/open-source-proftpd-hacked-backdoor-planted-in-source-code/" TargetMode="External"/><Relationship Id="rId18" Type="http://schemas.openxmlformats.org/officeDocument/2006/relationships/hyperlink" Target="https://niconiconi.neocities.org/posts/ken-thompson-really-did-launch-his-trusting-trust-trojan-attack-in-real-life/" TargetMode="External"/><Relationship Id="rId3" Type="http://schemas.openxmlformats.org/officeDocument/2006/relationships/hyperlink" Target="https://www.theregister.co.uk/2016/08/04/classicshell_audicity_infection/" TargetMode="External"/><Relationship Id="rId7" Type="http://schemas.openxmlformats.org/officeDocument/2006/relationships/hyperlink" Target="https://www.zdnet.com/article/red-hats-ceph-and-inktank-code-repositories-were-cracked/" TargetMode="External"/><Relationship Id="rId12" Type="http://schemas.openxmlformats.org/officeDocument/2006/relationships/hyperlink" Target="https://www.wired.com/2010/03/source-code-hacks/" TargetMode="External"/><Relationship Id="rId17" Type="http://schemas.openxmlformats.org/officeDocument/2006/relationships/hyperlink" Target="https://www.debian.org/News/2003/20031202" TargetMode="External"/><Relationship Id="rId2" Type="http://schemas.openxmlformats.org/officeDocument/2006/relationships/hyperlink" Target="https://www.welivesecurity.com/2016/08/30/osxkeydnap-spreads-via-signed-transmission-application/" TargetMode="External"/><Relationship Id="rId16" Type="http://schemas.openxmlformats.org/officeDocument/2006/relationships/hyperlink" Target="https://archives.gentoo.org/gentoo-announce/message/7b0581416ddd91522c14513cb789f17a" TargetMode="External"/><Relationship Id="rId1" Type="http://schemas.openxmlformats.org/officeDocument/2006/relationships/hyperlink" Target="https://dev.to/jagracey/hacking-github-s-auth-with-unicode-s-turkish-dotless-i-460n" TargetMode="External"/><Relationship Id="rId6" Type="http://schemas.openxmlformats.org/officeDocument/2006/relationships/hyperlink" Target="https://www.theregister.co.uk/2015/09/21/xcodeghost_apple_ios_store_malware_zapped/" TargetMode="External"/><Relationship Id="rId11" Type="http://schemas.openxmlformats.org/officeDocument/2006/relationships/hyperlink" Target="https://blogs.apache.org/infra/entry/apache_org_04_09_2010" TargetMode="External"/><Relationship Id="rId5" Type="http://schemas.openxmlformats.org/officeDocument/2006/relationships/hyperlink" Target="https://eprint.iacr.org/2016/376.pdf" TargetMode="External"/><Relationship Id="rId15" Type="http://schemas.openxmlformats.org/officeDocument/2006/relationships/hyperlink" Target="https://lwn.net/Articles/262688/" TargetMode="External"/><Relationship Id="rId10" Type="http://schemas.openxmlformats.org/officeDocument/2006/relationships/hyperlink" Target="https://lwn.net/Articles/461237/" TargetMode="External"/><Relationship Id="rId19" Type="http://schemas.openxmlformats.org/officeDocument/2006/relationships/hyperlink" Target="https://dev.to/jagracey/hacking-github-s-auth-with-unicode-s-turkish-dotless-i-460n" TargetMode="External"/><Relationship Id="rId4" Type="http://schemas.openxmlformats.org/officeDocument/2006/relationships/hyperlink" Target="https://www.zdnet.com/article/linux-mint-website-hacked-malicious-backdoor-version/" TargetMode="External"/><Relationship Id="rId9" Type="http://schemas.openxmlformats.org/officeDocument/2006/relationships/hyperlink" Target="https://lwn.net/Articles/602461/" TargetMode="External"/><Relationship Id="rId14" Type="http://schemas.openxmlformats.org/officeDocument/2006/relationships/hyperlink" Target="https://lwn.net/Articles/224997/"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zdnet.com/article/backdoor-found-in-webmin-a-popular-web-based-utility-for-managing-unix-servers/" TargetMode="External"/><Relationship Id="rId21" Type="http://schemas.openxmlformats.org/officeDocument/2006/relationships/hyperlink" Target="https://www.fireeye.com/blog/threat-research/2020/12/evasive-attacker-leverages-solarwinds-supply-chain-compromises-with-sunburst-backdoor.html" TargetMode="External"/><Relationship Id="rId34" Type="http://schemas.openxmlformats.org/officeDocument/2006/relationships/hyperlink" Target="https://www.zdnet.com/article/windows-attack-poisoned-bittorrent-client-set-off-huge-dofoil-outbreak-says-microsoft/" TargetMode="External"/><Relationship Id="rId42" Type="http://schemas.openxmlformats.org/officeDocument/2006/relationships/hyperlink" Target="https://blog.malwarebytes.com/threat-analysis/mac-threat-analysis/2017/05/handbrake-hacked-to-drop-new-variant-of-proton-malware/" TargetMode="External"/><Relationship Id="rId47" Type="http://schemas.openxmlformats.org/officeDocument/2006/relationships/hyperlink" Target="https://research.checkpoint.com/2017/expensivewall-dangerous-packed-malware-google-play-will-hit-wallet/" TargetMode="External"/><Relationship Id="rId50" Type="http://schemas.openxmlformats.org/officeDocument/2006/relationships/hyperlink" Target="https://www.welivesecurity.com/2016/08/30/osxkeydnap-spreads-via-signed-transmission-application/" TargetMode="External"/><Relationship Id="rId55" Type="http://schemas.openxmlformats.org/officeDocument/2006/relationships/hyperlink" Target="https://www.zdnet.com/article/red-hats-ceph-and-inktank-code-repositories-were-cracked/" TargetMode="External"/><Relationship Id="rId63" Type="http://schemas.openxmlformats.org/officeDocument/2006/relationships/hyperlink" Target="https://lwn.net/Articles/224997/" TargetMode="External"/><Relationship Id="rId7" Type="http://schemas.openxmlformats.org/officeDocument/2006/relationships/hyperlink" Target="https://blog.sonarsource.com/php-supply-chain-attack-on-pear/" TargetMode="External"/><Relationship Id="rId2" Type="http://schemas.openxmlformats.org/officeDocument/2006/relationships/hyperlink" Target="https://www.welivesecurity.com/2022/12/07/fantasy-new-agrius-wiper-supply-chain-attack/" TargetMode="External"/><Relationship Id="rId16" Type="http://schemas.openxmlformats.org/officeDocument/2006/relationships/hyperlink" Target="https://news-web.php.net/php.internals/113838" TargetMode="External"/><Relationship Id="rId29" Type="http://schemas.openxmlformats.org/officeDocument/2006/relationships/hyperlink" Target="https://discourse.ros.org/t/security-issue-on-ros-build-farm/9342/8" TargetMode="External"/><Relationship Id="rId11" Type="http://schemas.openxmlformats.org/officeDocument/2006/relationships/hyperlink" Target="https://jetpack.com/2022/01/18/backdoor-found-in-themes-and-plugins-from-accesspress-themes/" TargetMode="External"/><Relationship Id="rId24" Type="http://schemas.openxmlformats.org/officeDocument/2006/relationships/hyperlink" Target="https://securitylab.github.com/research/octopus-scanner-malware-open-source-supply-chain" TargetMode="External"/><Relationship Id="rId32" Type="http://schemas.openxmlformats.org/officeDocument/2006/relationships/hyperlink" Target="https://www.zdnet.com/article/canonical-github-account-hacked-ubuntu-source-code-safe/" TargetMode="External"/><Relationship Id="rId37" Type="http://schemas.openxmlformats.org/officeDocument/2006/relationships/hyperlink" Target="https://lists.archlinux.org/pipermail/aur-general/2018-July/034152.html" TargetMode="External"/><Relationship Id="rId40" Type="http://schemas.openxmlformats.org/officeDocument/2006/relationships/hyperlink" Target="https://medium.com/@bertusk/cryptocurrency-clipboard-hijacker-discovered-in-pypi-repository-b66b8a534a8" TargetMode="External"/><Relationship Id="rId45" Type="http://schemas.openxmlformats.org/officeDocument/2006/relationships/hyperlink" Target="https://www.welivesecurity.com/2017/07/04/analysis-of-telebots-cunning-backdoor/" TargetMode="External"/><Relationship Id="rId53" Type="http://schemas.openxmlformats.org/officeDocument/2006/relationships/hyperlink" Target="https://eprint.iacr.org/2016/376.pdf" TargetMode="External"/><Relationship Id="rId58" Type="http://schemas.openxmlformats.org/officeDocument/2006/relationships/hyperlink" Target="https://lwn.net/Articles/602461/" TargetMode="External"/><Relationship Id="rId66" Type="http://schemas.openxmlformats.org/officeDocument/2006/relationships/hyperlink" Target="https://www.debian.org/News/2003/20031202" TargetMode="External"/><Relationship Id="rId5" Type="http://schemas.openxmlformats.org/officeDocument/2006/relationships/hyperlink" Target="https://www.bleepingcomputer.com/news/security/dropbox-discloses-breach-after-hacker-stole-130-github-repositories/" TargetMode="External"/><Relationship Id="rId61" Type="http://schemas.openxmlformats.org/officeDocument/2006/relationships/hyperlink" Target="https://www.wired.com/2010/03/source-code-hacks/" TargetMode="External"/><Relationship Id="rId19" Type="http://schemas.openxmlformats.org/officeDocument/2006/relationships/hyperlink" Target="https://medium.com/@alex.birsan/dependency-confusion-4a5d60fec610" TargetMode="External"/><Relationship Id="rId14" Type="http://schemas.openxmlformats.org/officeDocument/2006/relationships/hyperlink" Target="https://github.com/faisalman/ua-parser-js/issues/536" TargetMode="External"/><Relationship Id="rId22" Type="http://schemas.openxmlformats.org/officeDocument/2006/relationships/hyperlink" Target="https://lifehacker.com/ditch-the-great-suspender-before-it-becomes-a-security-1845989664" TargetMode="External"/><Relationship Id="rId27" Type="http://schemas.openxmlformats.org/officeDocument/2006/relationships/hyperlink" Target="https://www.npmjs.com/advisories/1082" TargetMode="External"/><Relationship Id="rId30" Type="http://schemas.openxmlformats.org/officeDocument/2006/relationships/hyperlink" Target="https://www.csoonline.com/article/3384259/asus-users-fall-victim-to-supply-chain-attack-through-backdoored-update.html" TargetMode="External"/><Relationship Id="rId35" Type="http://schemas.openxmlformats.org/officeDocument/2006/relationships/hyperlink" Target="https://blog.trendmicro.com/trendlabs-security-intelligence/supply-chain-attack-operation-red-signature-targets-south-korean-organizations/" TargetMode="External"/><Relationship Id="rId43" Type="http://schemas.openxmlformats.org/officeDocument/2006/relationships/hyperlink" Target="https://comsecglobal.com/kingslayer-a-supply-chain-attack/" TargetMode="External"/><Relationship Id="rId48" Type="http://schemas.openxmlformats.org/officeDocument/2006/relationships/hyperlink" Target="https://www.hackread.com/hackers-infect-mac-users-proton-malware-using-elmedia-player/" TargetMode="External"/><Relationship Id="rId56" Type="http://schemas.openxmlformats.org/officeDocument/2006/relationships/hyperlink" Target="https://threatpost.com/hacker-puts-hosting-service-code-spaces-out-of-business/106761/" TargetMode="External"/><Relationship Id="rId64" Type="http://schemas.openxmlformats.org/officeDocument/2006/relationships/hyperlink" Target="https://lwn.net/Articles/262688/" TargetMode="External"/><Relationship Id="rId8" Type="http://schemas.openxmlformats.org/officeDocument/2006/relationships/hyperlink" Target="https://snyk.io/blog/peacenotwar-malicious-npm-node-ipc-package-vulnerability/" TargetMode="External"/><Relationship Id="rId51" Type="http://schemas.openxmlformats.org/officeDocument/2006/relationships/hyperlink" Target="https://www.theregister.co.uk/2016/08/04/classicshell_audicity_infection/" TargetMode="External"/><Relationship Id="rId3" Type="http://schemas.openxmlformats.org/officeDocument/2006/relationships/hyperlink" Target="https://www.bleepingcomputer.com/news/security/docker-hub-repositories-hide-over-1-650-malicious-containers/" TargetMode="External"/><Relationship Id="rId12" Type="http://schemas.openxmlformats.org/officeDocument/2006/relationships/hyperlink" Target="https://security.googleblog.com/2021/12/understanding-impact-of-apache-log4j.html" TargetMode="External"/><Relationship Id="rId17" Type="http://schemas.openxmlformats.org/officeDocument/2006/relationships/hyperlink" Target="https://brew.sh/2021/04/21/security-incident-disclosure/" TargetMode="External"/><Relationship Id="rId25" Type="http://schemas.openxmlformats.org/officeDocument/2006/relationships/hyperlink" Target="https://www.bleepingcomputer.com/news/security/npm-nukes-nodejs-malware-opening-windows-linux-reverse-shells/" TargetMode="External"/><Relationship Id="rId33" Type="http://schemas.openxmlformats.org/officeDocument/2006/relationships/hyperlink" Target="https://medium.com/intrinsic/compromised-npm-package-event-stream-d47d08605502" TargetMode="External"/><Relationship Id="rId38" Type="http://schemas.openxmlformats.org/officeDocument/2006/relationships/hyperlink" Target="https://wiki.gentoo.org/wiki/Project:Infrastructure/Incident_Reports/2018-06-28_Github" TargetMode="External"/><Relationship Id="rId46" Type="http://schemas.openxmlformats.org/officeDocument/2006/relationships/hyperlink" Target="https://bitcoingold.org/critical-warning-nov-26/" TargetMode="External"/><Relationship Id="rId59" Type="http://schemas.openxmlformats.org/officeDocument/2006/relationships/hyperlink" Target="https://lwn.net/Articles/461237/" TargetMode="External"/><Relationship Id="rId67" Type="http://schemas.openxmlformats.org/officeDocument/2006/relationships/hyperlink" Target="https://niconiconi.neocities.org/posts/ken-thompson-really-did-launch-his-trusting-trust-trojan-attack-in-real-life/" TargetMode="External"/><Relationship Id="rId20" Type="http://schemas.openxmlformats.org/officeDocument/2006/relationships/hyperlink" Target="https://www.bleepingcomputer.com/news/security/heres-how-a-researcher-broke-into-microsoft-vs-codes-github/" TargetMode="External"/><Relationship Id="rId41" Type="http://schemas.openxmlformats.org/officeDocument/2006/relationships/hyperlink" Target="https://blog.talosintelligence.com/2017/09/avast-distributes-malware.html" TargetMode="External"/><Relationship Id="rId54" Type="http://schemas.openxmlformats.org/officeDocument/2006/relationships/hyperlink" Target="https://www.theregister.co.uk/2015/09/21/xcodeghost_apple_ios_store_malware_zapped/" TargetMode="External"/><Relationship Id="rId62" Type="http://schemas.openxmlformats.org/officeDocument/2006/relationships/hyperlink" Target="https://www.zdnet.com/article/open-source-proftpd-hacked-backdoor-planted-in-source-code/" TargetMode="External"/><Relationship Id="rId1" Type="http://schemas.openxmlformats.org/officeDocument/2006/relationships/hyperlink" Target="https://www.bleepingcomputer.com/news/security/check-your-gems-rubygems-fixes-unauthorized-package-takeover-bug/" TargetMode="External"/><Relationship Id="rId6" Type="http://schemas.openxmlformats.org/officeDocument/2006/relationships/hyperlink" Target="https://www.tomshardware.com/news/intel-confirms-6gb-alder-lake-bios-source-code-leak-new-details-emerge" TargetMode="External"/><Relationship Id="rId15" Type="http://schemas.openxmlformats.org/officeDocument/2006/relationships/hyperlink" Target="https://blog.sonatype.com/newly-found-npm-malware-mines-cryptocurrency-on-windows-linux-macos-devices" TargetMode="External"/><Relationship Id="rId23" Type="http://schemas.openxmlformats.org/officeDocument/2006/relationships/hyperlink" Target="https://www.zdnet.com/article/fbi-hackers-stole-source-code-from-us-government-agencies-and-private-companies/" TargetMode="External"/><Relationship Id="rId28" Type="http://schemas.openxmlformats.org/officeDocument/2006/relationships/hyperlink" Target="https://blog.reversinglabs.com/blog/suppy-chain-malware-detecting-malware-in-package-manager-repositories" TargetMode="External"/><Relationship Id="rId36" Type="http://schemas.openxmlformats.org/officeDocument/2006/relationships/hyperlink" Target="https://github.com/golang/go/issues/29230" TargetMode="External"/><Relationship Id="rId49" Type="http://schemas.openxmlformats.org/officeDocument/2006/relationships/hyperlink" Target="https://dev.to/jagracey/hacking-github-s-auth-with-unicode-s-turkish-dotless-i-460n" TargetMode="External"/><Relationship Id="rId57" Type="http://schemas.openxmlformats.org/officeDocument/2006/relationships/hyperlink" Target="https://www.contextis.com/en/blog/context-threat-intelligence-the-monju-incident" TargetMode="External"/><Relationship Id="rId10" Type="http://schemas.openxmlformats.org/officeDocument/2006/relationships/hyperlink" Target="https://zt.dev/posts/gcp-buildpacks-old-compiler/" TargetMode="External"/><Relationship Id="rId31" Type="http://schemas.openxmlformats.org/officeDocument/2006/relationships/hyperlink" Target="https://blog.cpanel.com/when-php-went-pear-shaped-the-php-pear-compromise/" TargetMode="External"/><Relationship Id="rId44" Type="http://schemas.openxmlformats.org/officeDocument/2006/relationships/hyperlink" Target="https://securityintelligence.com/news/typosquatting-attack-puts-developers-at-risk-from-infected-javascript-packages/" TargetMode="External"/><Relationship Id="rId52" Type="http://schemas.openxmlformats.org/officeDocument/2006/relationships/hyperlink" Target="https://www.zdnet.com/article/linux-mint-website-hacked-malicious-backdoor-version/" TargetMode="External"/><Relationship Id="rId60" Type="http://schemas.openxmlformats.org/officeDocument/2006/relationships/hyperlink" Target="https://blogs.apache.org/infra/entry/apache_org_04_09_2010" TargetMode="External"/><Relationship Id="rId65" Type="http://schemas.openxmlformats.org/officeDocument/2006/relationships/hyperlink" Target="https://archives.gentoo.org/gentoo-announce/message/7b0581416ddd91522c14513cb789f17a" TargetMode="External"/><Relationship Id="rId4" Type="http://schemas.openxmlformats.org/officeDocument/2006/relationships/hyperlink" Target="https://www.securityweek.com/supply-chain-attack-targets-customer-engagement-firm-comm100" TargetMode="External"/><Relationship Id="rId9" Type="http://schemas.openxmlformats.org/officeDocument/2006/relationships/hyperlink" Target="https://www.revenera.com/blog/software-composition-analysis/the-story-behind-colors-js-and-faker-js/" TargetMode="External"/><Relationship Id="rId13" Type="http://schemas.openxmlformats.org/officeDocument/2006/relationships/hyperlink" Target="https://blog.sonatype.com/npm-hijackers-at-it-again-popular-coa-and-rc-open-source-libraries-taken-over-to-spread-malware" TargetMode="External"/><Relationship Id="rId18" Type="http://schemas.openxmlformats.org/officeDocument/2006/relationships/hyperlink" Target="https://about.codecov.io/security-update/" TargetMode="External"/><Relationship Id="rId39" Type="http://schemas.openxmlformats.org/officeDocument/2006/relationships/hyperlink" Target="https://www.bleepingcomputer.com/news/security/microsoft-discovers-supply-chain-attack-at-unnamed-maker-of-pdf-softwa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G44"/>
  <sheetViews>
    <sheetView topLeftCell="A22" workbookViewId="0">
      <selection activeCell="B42" sqref="B42"/>
    </sheetView>
  </sheetViews>
  <sheetFormatPr defaultColWidth="11.25" defaultRowHeight="15.75" customHeight="1"/>
  <cols>
    <col min="1" max="1" width="24.625" customWidth="1"/>
    <col min="2" max="2" width="93.5" customWidth="1"/>
  </cols>
  <sheetData>
    <row r="3" spans="1:7" ht="15.75" customHeight="1">
      <c r="A3" s="1"/>
      <c r="B3" s="45" t="s">
        <v>0</v>
      </c>
      <c r="C3" s="44"/>
      <c r="D3" s="44"/>
    </row>
    <row r="4" spans="1:7" ht="15.75" customHeight="1">
      <c r="A4" s="1" t="s">
        <v>1</v>
      </c>
      <c r="B4" s="43" t="s">
        <v>2</v>
      </c>
      <c r="C4" s="44"/>
      <c r="D4" s="44"/>
    </row>
    <row r="5" spans="1:7" ht="15.75" customHeight="1">
      <c r="A5" s="1"/>
      <c r="B5" s="43" t="s">
        <v>3</v>
      </c>
      <c r="C5" s="44"/>
      <c r="D5" s="44"/>
    </row>
    <row r="6" spans="1:7" ht="15.75" customHeight="1">
      <c r="A6" s="1"/>
      <c r="B6" s="43" t="s">
        <v>4</v>
      </c>
      <c r="C6" s="44"/>
      <c r="D6" s="44"/>
    </row>
    <row r="7" spans="1:7" ht="15.75" customHeight="1">
      <c r="A7" s="1"/>
      <c r="B7" s="43" t="s">
        <v>5</v>
      </c>
      <c r="C7" s="44"/>
      <c r="D7" s="44"/>
    </row>
    <row r="8" spans="1:7" ht="15.75" customHeight="1">
      <c r="A8" s="1"/>
      <c r="B8" s="43" t="s">
        <v>6</v>
      </c>
      <c r="C8" s="44"/>
      <c r="D8" s="44"/>
    </row>
    <row r="9" spans="1:7" ht="15.75" customHeight="1">
      <c r="A9" s="1"/>
      <c r="B9" s="2"/>
      <c r="C9" s="1"/>
      <c r="D9" s="1"/>
    </row>
    <row r="10" spans="1:7" ht="15.75" customHeight="1">
      <c r="A10" s="1" t="s">
        <v>7</v>
      </c>
      <c r="B10" s="43" t="s">
        <v>8</v>
      </c>
      <c r="C10" s="44"/>
      <c r="D10" s="44"/>
    </row>
    <row r="11" spans="1:7" ht="15.75" customHeight="1">
      <c r="A11" s="1"/>
      <c r="B11" s="43" t="s">
        <v>9</v>
      </c>
      <c r="C11" s="44"/>
      <c r="D11" s="44"/>
    </row>
    <row r="12" spans="1:7" ht="15.75" customHeight="1">
      <c r="A12" s="1"/>
      <c r="B12" s="43" t="s">
        <v>10</v>
      </c>
      <c r="C12" s="44"/>
      <c r="D12" s="44"/>
    </row>
    <row r="13" spans="1:7" ht="15.75" customHeight="1">
      <c r="A13" s="1"/>
      <c r="B13" s="43" t="s">
        <v>11</v>
      </c>
      <c r="C13" s="44"/>
      <c r="D13" s="44"/>
    </row>
    <row r="14" spans="1:7" ht="15.75" customHeight="1">
      <c r="A14" s="1"/>
      <c r="B14" s="43" t="s">
        <v>12</v>
      </c>
      <c r="C14" s="44"/>
      <c r="D14" s="44"/>
      <c r="G14" s="3" t="s">
        <v>13</v>
      </c>
    </row>
    <row r="15" spans="1:7" ht="15.75" customHeight="1">
      <c r="A15" s="1"/>
      <c r="B15" s="43" t="s">
        <v>14</v>
      </c>
      <c r="C15" s="44"/>
      <c r="D15" s="44"/>
    </row>
    <row r="16" spans="1:7" ht="15.75" customHeight="1">
      <c r="A16" s="1"/>
      <c r="B16" s="43" t="s">
        <v>15</v>
      </c>
      <c r="C16" s="44"/>
      <c r="D16" s="44"/>
    </row>
    <row r="17" spans="1:4" ht="15.75" customHeight="1">
      <c r="A17" s="1"/>
      <c r="B17" s="43" t="s">
        <v>16</v>
      </c>
      <c r="C17" s="44"/>
      <c r="D17" s="44"/>
    </row>
    <row r="18" spans="1:4" ht="15.75" customHeight="1">
      <c r="A18" s="1"/>
      <c r="B18" s="43" t="s">
        <v>6</v>
      </c>
      <c r="C18" s="44"/>
      <c r="D18" s="44"/>
    </row>
    <row r="19" spans="1:4" ht="15.75" customHeight="1">
      <c r="A19" s="1"/>
      <c r="B19" s="2"/>
      <c r="C19" s="1"/>
      <c r="D19" s="1"/>
    </row>
    <row r="20" spans="1:4" ht="15.75" customHeight="1">
      <c r="A20" s="1" t="s">
        <v>17</v>
      </c>
      <c r="B20" s="2" t="s">
        <v>18</v>
      </c>
      <c r="C20" s="2"/>
      <c r="D20" s="2"/>
    </row>
    <row r="21" spans="1:4" ht="15.75" customHeight="1">
      <c r="A21" s="1"/>
      <c r="B21" s="2" t="s">
        <v>19</v>
      </c>
      <c r="C21" s="2"/>
      <c r="D21" s="2"/>
    </row>
    <row r="22" spans="1:4" ht="15.75" customHeight="1">
      <c r="A22" s="1"/>
      <c r="B22" s="2" t="s">
        <v>20</v>
      </c>
      <c r="C22" s="2"/>
      <c r="D22" s="2"/>
    </row>
    <row r="23" spans="1:4" ht="15.75" customHeight="1">
      <c r="A23" s="1"/>
      <c r="B23" s="2" t="s">
        <v>21</v>
      </c>
      <c r="C23" s="2"/>
      <c r="D23" s="2"/>
    </row>
    <row r="24" spans="1:4" ht="15.75" customHeight="1">
      <c r="A24" s="1"/>
      <c r="B24" s="2" t="s">
        <v>22</v>
      </c>
      <c r="C24" s="2"/>
      <c r="D24" s="2"/>
    </row>
    <row r="25" spans="1:4" ht="15.75" customHeight="1">
      <c r="A25" s="1"/>
      <c r="B25" s="2" t="s">
        <v>23</v>
      </c>
      <c r="C25" s="2"/>
      <c r="D25" s="2"/>
    </row>
    <row r="26" spans="1:4" ht="15.75" customHeight="1">
      <c r="A26" s="1"/>
      <c r="B26" s="2" t="s">
        <v>24</v>
      </c>
      <c r="C26" s="2"/>
      <c r="D26" s="2"/>
    </row>
    <row r="27" spans="1:4" ht="15.75" customHeight="1">
      <c r="A27" s="1"/>
      <c r="B27" s="2" t="s">
        <v>25</v>
      </c>
      <c r="C27" s="1"/>
      <c r="D27" s="1"/>
    </row>
    <row r="28" spans="1:4" ht="15.75" customHeight="1">
      <c r="B28" s="2" t="s">
        <v>6</v>
      </c>
      <c r="C28" s="4"/>
      <c r="D28" s="4"/>
    </row>
    <row r="29" spans="1:4" ht="12.75">
      <c r="B29" s="4"/>
      <c r="C29" s="4"/>
      <c r="D29" s="4"/>
    </row>
    <row r="30" spans="1:4" ht="15.75" customHeight="1">
      <c r="A30" s="1" t="s">
        <v>26</v>
      </c>
      <c r="B30" s="5" t="s">
        <v>27</v>
      </c>
      <c r="C30" s="2"/>
      <c r="D30" s="2"/>
    </row>
    <row r="31" spans="1:4" ht="15.75" customHeight="1">
      <c r="A31" s="1"/>
      <c r="B31" s="5" t="s">
        <v>28</v>
      </c>
      <c r="C31" s="2"/>
      <c r="D31" s="2"/>
    </row>
    <row r="32" spans="1:4" ht="15.75" customHeight="1">
      <c r="A32" s="1"/>
      <c r="B32" s="5" t="s">
        <v>6</v>
      </c>
      <c r="C32" s="2"/>
      <c r="D32" s="2"/>
    </row>
    <row r="35" spans="1:6" ht="15">
      <c r="A35" s="6" t="s">
        <v>29</v>
      </c>
      <c r="B35" s="7" t="s">
        <v>30</v>
      </c>
    </row>
    <row r="36" spans="1:6" ht="45">
      <c r="B36" s="7" t="s">
        <v>31</v>
      </c>
    </row>
    <row r="37" spans="1:6" ht="60">
      <c r="B37" s="7" t="s">
        <v>32</v>
      </c>
    </row>
    <row r="38" spans="1:6" ht="45">
      <c r="B38" s="7" t="s">
        <v>33</v>
      </c>
    </row>
    <row r="39" spans="1:6" ht="60">
      <c r="B39" s="7" t="s">
        <v>34</v>
      </c>
    </row>
    <row r="40" spans="1:6" ht="60">
      <c r="B40" s="7" t="s">
        <v>35</v>
      </c>
    </row>
    <row r="41" spans="1:6" ht="90">
      <c r="B41" s="7" t="s">
        <v>36</v>
      </c>
      <c r="F41" t="s">
        <v>531</v>
      </c>
    </row>
    <row r="42" spans="1:6" ht="75">
      <c r="B42" s="7" t="s">
        <v>37</v>
      </c>
    </row>
    <row r="43" spans="1:6" ht="30">
      <c r="B43" s="7" t="s">
        <v>38</v>
      </c>
    </row>
    <row r="44" spans="1:6" ht="30">
      <c r="B44" s="7" t="s">
        <v>6</v>
      </c>
    </row>
  </sheetData>
  <mergeCells count="15">
    <mergeCell ref="B16:D16"/>
    <mergeCell ref="B17:D17"/>
    <mergeCell ref="B18:D18"/>
    <mergeCell ref="B3:D3"/>
    <mergeCell ref="B4:D4"/>
    <mergeCell ref="B5:D5"/>
    <mergeCell ref="B6:D6"/>
    <mergeCell ref="B7:D7"/>
    <mergeCell ref="B8:D8"/>
    <mergeCell ref="B10:D10"/>
    <mergeCell ref="B11:D11"/>
    <mergeCell ref="B12:D12"/>
    <mergeCell ref="B13:D13"/>
    <mergeCell ref="B14:D14"/>
    <mergeCell ref="B15:D15"/>
  </mergeCells>
  <hyperlinks>
    <hyperlink ref="G14"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69"/>
  <sheetViews>
    <sheetView topLeftCell="A16" workbookViewId="0"/>
  </sheetViews>
  <sheetFormatPr defaultColWidth="11.25" defaultRowHeight="15.75" customHeight="1"/>
  <sheetData>
    <row r="1" spans="1:2" ht="15.75" customHeight="1">
      <c r="A1" s="1" t="s">
        <v>233</v>
      </c>
      <c r="B1" s="1" t="s">
        <v>234</v>
      </c>
    </row>
    <row r="2" spans="1:2" ht="15.75" customHeight="1">
      <c r="A2" s="1" t="s">
        <v>235</v>
      </c>
      <c r="B2" s="1" t="s">
        <v>236</v>
      </c>
    </row>
    <row r="3" spans="1:2" ht="15.75" customHeight="1">
      <c r="A3" s="1" t="s">
        <v>237</v>
      </c>
      <c r="B3" s="1" t="s">
        <v>238</v>
      </c>
    </row>
    <row r="4" spans="1:2" ht="15.75" customHeight="1">
      <c r="A4" s="1" t="s">
        <v>239</v>
      </c>
      <c r="B4" s="1" t="s">
        <v>240</v>
      </c>
    </row>
    <row r="5" spans="1:2" ht="15.75" customHeight="1">
      <c r="A5" s="1" t="s">
        <v>241</v>
      </c>
      <c r="B5" s="1" t="s">
        <v>242</v>
      </c>
    </row>
    <row r="6" spans="1:2" ht="15.75" customHeight="1">
      <c r="A6" s="1" t="s">
        <v>243</v>
      </c>
      <c r="B6" s="1" t="s">
        <v>244</v>
      </c>
    </row>
    <row r="7" spans="1:2" ht="15.75" customHeight="1">
      <c r="A7" s="1" t="s">
        <v>245</v>
      </c>
      <c r="B7" s="1" t="s">
        <v>246</v>
      </c>
    </row>
    <row r="8" spans="1:2" ht="15.75" customHeight="1">
      <c r="A8" s="1" t="s">
        <v>247</v>
      </c>
      <c r="B8" s="1" t="s">
        <v>248</v>
      </c>
    </row>
    <row r="9" spans="1:2" ht="15.75" customHeight="1">
      <c r="A9" s="1" t="s">
        <v>249</v>
      </c>
      <c r="B9" s="1" t="s">
        <v>250</v>
      </c>
    </row>
    <row r="10" spans="1:2" ht="15.75" customHeight="1">
      <c r="A10" s="1" t="s">
        <v>251</v>
      </c>
      <c r="B10" s="1" t="s">
        <v>252</v>
      </c>
    </row>
    <row r="11" spans="1:2" ht="15.75" customHeight="1">
      <c r="A11" s="1" t="s">
        <v>253</v>
      </c>
      <c r="B11" s="1" t="s">
        <v>254</v>
      </c>
    </row>
    <row r="12" spans="1:2" ht="15.75" customHeight="1">
      <c r="A12" s="1" t="s">
        <v>255</v>
      </c>
      <c r="B12" s="1" t="s">
        <v>256</v>
      </c>
    </row>
    <row r="13" spans="1:2" ht="15.75" customHeight="1">
      <c r="A13" s="1" t="s">
        <v>257</v>
      </c>
      <c r="B13" s="1" t="s">
        <v>258</v>
      </c>
    </row>
    <row r="14" spans="1:2" ht="15.75" customHeight="1">
      <c r="A14" s="1" t="s">
        <v>259</v>
      </c>
      <c r="B14" s="1" t="s">
        <v>260</v>
      </c>
    </row>
    <row r="15" spans="1:2" ht="15.75" customHeight="1">
      <c r="A15" s="1" t="s">
        <v>261</v>
      </c>
      <c r="B15" s="1" t="s">
        <v>262</v>
      </c>
    </row>
    <row r="16" spans="1:2" ht="15.75" customHeight="1">
      <c r="A16" s="1" t="s">
        <v>263</v>
      </c>
      <c r="B16" s="1" t="s">
        <v>264</v>
      </c>
    </row>
    <row r="17" spans="1:2" ht="15.75" customHeight="1">
      <c r="A17" s="1" t="s">
        <v>265</v>
      </c>
      <c r="B17" s="1" t="s">
        <v>266</v>
      </c>
    </row>
    <row r="18" spans="1:2" ht="15.75" customHeight="1">
      <c r="A18" s="1" t="s">
        <v>267</v>
      </c>
      <c r="B18" s="1" t="s">
        <v>268</v>
      </c>
    </row>
    <row r="19" spans="1:2" ht="15.75" customHeight="1">
      <c r="A19" s="1" t="s">
        <v>269</v>
      </c>
      <c r="B19" s="1" t="s">
        <v>270</v>
      </c>
    </row>
    <row r="20" spans="1:2" ht="15.75" customHeight="1">
      <c r="A20" s="1" t="s">
        <v>271</v>
      </c>
      <c r="B20" s="1" t="s">
        <v>272</v>
      </c>
    </row>
    <row r="21" spans="1:2" ht="15.75" customHeight="1">
      <c r="A21" s="1" t="s">
        <v>273</v>
      </c>
      <c r="B21" s="1" t="s">
        <v>274</v>
      </c>
    </row>
    <row r="22" spans="1:2" ht="15.75" customHeight="1">
      <c r="A22" s="1" t="s">
        <v>275</v>
      </c>
      <c r="B22" s="1" t="s">
        <v>276</v>
      </c>
    </row>
    <row r="23" spans="1:2" ht="15.75" customHeight="1">
      <c r="A23" s="1" t="s">
        <v>277</v>
      </c>
      <c r="B23" s="1" t="s">
        <v>278</v>
      </c>
    </row>
    <row r="24" spans="1:2" ht="15.75" customHeight="1">
      <c r="A24" s="1" t="s">
        <v>279</v>
      </c>
      <c r="B24" s="1" t="s">
        <v>280</v>
      </c>
    </row>
    <row r="25" spans="1:2" ht="15.75" customHeight="1">
      <c r="A25" s="1" t="s">
        <v>281</v>
      </c>
      <c r="B25" s="1" t="s">
        <v>282</v>
      </c>
    </row>
    <row r="26" spans="1:2" ht="15.75" customHeight="1">
      <c r="A26" s="1" t="s">
        <v>283</v>
      </c>
      <c r="B26" s="1" t="s">
        <v>284</v>
      </c>
    </row>
    <row r="27" spans="1:2" ht="15.75" customHeight="1">
      <c r="A27" s="1" t="s">
        <v>285</v>
      </c>
      <c r="B27" s="1" t="s">
        <v>286</v>
      </c>
    </row>
    <row r="28" spans="1:2" ht="15.75" customHeight="1">
      <c r="A28" s="1" t="s">
        <v>287</v>
      </c>
      <c r="B28" s="1" t="s">
        <v>288</v>
      </c>
    </row>
    <row r="29" spans="1:2" ht="15.75" customHeight="1">
      <c r="A29" s="1" t="s">
        <v>289</v>
      </c>
      <c r="B29" s="1" t="s">
        <v>290</v>
      </c>
    </row>
    <row r="30" spans="1:2" ht="15.75" customHeight="1">
      <c r="A30" s="1" t="s">
        <v>291</v>
      </c>
      <c r="B30" s="1" t="s">
        <v>292</v>
      </c>
    </row>
    <row r="31" spans="1:2" ht="15.75" customHeight="1">
      <c r="A31" s="1" t="s">
        <v>293</v>
      </c>
      <c r="B31" s="1" t="s">
        <v>294</v>
      </c>
    </row>
    <row r="32" spans="1:2" ht="15.75" customHeight="1">
      <c r="A32" s="1" t="s">
        <v>295</v>
      </c>
      <c r="B32" s="1" t="s">
        <v>296</v>
      </c>
    </row>
    <row r="33" spans="1:2" ht="15.75" customHeight="1">
      <c r="A33" s="1" t="s">
        <v>297</v>
      </c>
      <c r="B33" s="1" t="s">
        <v>298</v>
      </c>
    </row>
    <row r="34" spans="1:2" ht="15">
      <c r="A34" s="1" t="s">
        <v>299</v>
      </c>
      <c r="B34" s="1" t="s">
        <v>300</v>
      </c>
    </row>
    <row r="35" spans="1:2" ht="15">
      <c r="A35" s="1" t="s">
        <v>301</v>
      </c>
      <c r="B35" s="1" t="s">
        <v>302</v>
      </c>
    </row>
    <row r="36" spans="1:2" ht="15">
      <c r="A36" s="1" t="s">
        <v>303</v>
      </c>
      <c r="B36" s="1" t="s">
        <v>304</v>
      </c>
    </row>
    <row r="37" spans="1:2" ht="15">
      <c r="A37" s="1" t="s">
        <v>305</v>
      </c>
      <c r="B37" s="1" t="s">
        <v>306</v>
      </c>
    </row>
    <row r="38" spans="1:2" ht="15">
      <c r="A38" s="1" t="s">
        <v>307</v>
      </c>
      <c r="B38" s="1" t="s">
        <v>308</v>
      </c>
    </row>
    <row r="39" spans="1:2" ht="15">
      <c r="A39" s="1" t="s">
        <v>309</v>
      </c>
      <c r="B39" s="1" t="s">
        <v>310</v>
      </c>
    </row>
    <row r="40" spans="1:2" ht="15">
      <c r="A40" s="1" t="s">
        <v>311</v>
      </c>
      <c r="B40" s="1" t="s">
        <v>312</v>
      </c>
    </row>
    <row r="41" spans="1:2" ht="15">
      <c r="A41" s="1" t="s">
        <v>313</v>
      </c>
      <c r="B41" s="1" t="s">
        <v>314</v>
      </c>
    </row>
    <row r="42" spans="1:2" ht="15">
      <c r="A42" s="1" t="s">
        <v>315</v>
      </c>
      <c r="B42" s="1" t="s">
        <v>316</v>
      </c>
    </row>
    <row r="43" spans="1:2" ht="15">
      <c r="A43" s="1" t="s">
        <v>317</v>
      </c>
      <c r="B43" s="1" t="s">
        <v>318</v>
      </c>
    </row>
    <row r="44" spans="1:2" ht="15">
      <c r="A44" s="1" t="s">
        <v>319</v>
      </c>
      <c r="B44" s="1" t="s">
        <v>320</v>
      </c>
    </row>
    <row r="45" spans="1:2" ht="15">
      <c r="A45" s="1" t="s">
        <v>321</v>
      </c>
      <c r="B45" s="1" t="s">
        <v>322</v>
      </c>
    </row>
    <row r="46" spans="1:2" ht="15">
      <c r="A46" s="1" t="s">
        <v>323</v>
      </c>
      <c r="B46" s="1" t="s">
        <v>324</v>
      </c>
    </row>
    <row r="47" spans="1:2" ht="15">
      <c r="A47" s="1" t="s">
        <v>325</v>
      </c>
      <c r="B47" s="1" t="s">
        <v>326</v>
      </c>
    </row>
    <row r="48" spans="1:2" ht="15">
      <c r="A48" s="1" t="s">
        <v>327</v>
      </c>
      <c r="B48" s="1" t="s">
        <v>328</v>
      </c>
    </row>
    <row r="49" spans="1:2" ht="15">
      <c r="A49" s="1" t="s">
        <v>329</v>
      </c>
      <c r="B49" s="1" t="s">
        <v>330</v>
      </c>
    </row>
    <row r="50" spans="1:2" ht="15">
      <c r="A50" s="1" t="s">
        <v>331</v>
      </c>
      <c r="B50" s="1" t="s">
        <v>332</v>
      </c>
    </row>
    <row r="51" spans="1:2" ht="15">
      <c r="A51" s="1" t="s">
        <v>333</v>
      </c>
      <c r="B51" s="1" t="s">
        <v>334</v>
      </c>
    </row>
    <row r="52" spans="1:2" ht="15">
      <c r="A52" s="1" t="s">
        <v>335</v>
      </c>
      <c r="B52" s="1" t="s">
        <v>336</v>
      </c>
    </row>
    <row r="53" spans="1:2" ht="15">
      <c r="A53" s="1" t="s">
        <v>337</v>
      </c>
      <c r="B53" s="1" t="s">
        <v>338</v>
      </c>
    </row>
    <row r="54" spans="1:2" ht="15">
      <c r="A54" s="1" t="s">
        <v>339</v>
      </c>
      <c r="B54" s="1" t="s">
        <v>340</v>
      </c>
    </row>
    <row r="55" spans="1:2" ht="15">
      <c r="A55" s="1" t="s">
        <v>341</v>
      </c>
      <c r="B55" s="1" t="s">
        <v>342</v>
      </c>
    </row>
    <row r="56" spans="1:2" ht="15">
      <c r="A56" s="1" t="s">
        <v>343</v>
      </c>
      <c r="B56" s="1" t="s">
        <v>344</v>
      </c>
    </row>
    <row r="57" spans="1:2" ht="15">
      <c r="A57" s="1" t="s">
        <v>345</v>
      </c>
      <c r="B57" s="1" t="s">
        <v>346</v>
      </c>
    </row>
    <row r="58" spans="1:2" ht="15">
      <c r="A58" s="1" t="s">
        <v>347</v>
      </c>
      <c r="B58" s="1" t="s">
        <v>348</v>
      </c>
    </row>
    <row r="59" spans="1:2" ht="15">
      <c r="A59" s="1" t="s">
        <v>349</v>
      </c>
      <c r="B59" s="1" t="s">
        <v>342</v>
      </c>
    </row>
    <row r="60" spans="1:2" ht="15">
      <c r="A60" s="1" t="s">
        <v>350</v>
      </c>
      <c r="B60" s="1" t="s">
        <v>351</v>
      </c>
    </row>
    <row r="61" spans="1:2" ht="15">
      <c r="A61" s="1" t="s">
        <v>352</v>
      </c>
      <c r="B61" s="1" t="s">
        <v>353</v>
      </c>
    </row>
    <row r="62" spans="1:2" ht="15">
      <c r="A62" s="1" t="s">
        <v>354</v>
      </c>
      <c r="B62" s="1" t="s">
        <v>355</v>
      </c>
    </row>
    <row r="63" spans="1:2" ht="15">
      <c r="A63" s="1" t="s">
        <v>356</v>
      </c>
      <c r="B63" s="1" t="s">
        <v>357</v>
      </c>
    </row>
    <row r="64" spans="1:2" ht="15">
      <c r="A64" s="1" t="s">
        <v>358</v>
      </c>
      <c r="B64" s="1" t="s">
        <v>359</v>
      </c>
    </row>
    <row r="65" spans="1:2" ht="15">
      <c r="A65" s="1" t="s">
        <v>360</v>
      </c>
      <c r="B65" s="1" t="s">
        <v>361</v>
      </c>
    </row>
    <row r="66" spans="1:2" ht="15">
      <c r="A66" s="1" t="s">
        <v>362</v>
      </c>
      <c r="B66" s="1" t="s">
        <v>363</v>
      </c>
    </row>
    <row r="67" spans="1:2" ht="15">
      <c r="A67" s="1" t="s">
        <v>364</v>
      </c>
      <c r="B67" s="1" t="s">
        <v>365</v>
      </c>
    </row>
    <row r="68" spans="1:2" ht="15">
      <c r="A68" s="1" t="s">
        <v>366</v>
      </c>
      <c r="B68" s="1" t="s">
        <v>367</v>
      </c>
    </row>
    <row r="69" spans="1:2" ht="15">
      <c r="A69" s="1" t="s">
        <v>368</v>
      </c>
      <c r="B69" s="1" t="s">
        <v>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70"/>
  <sheetViews>
    <sheetView topLeftCell="A13" workbookViewId="0"/>
  </sheetViews>
  <sheetFormatPr defaultColWidth="11.25" defaultRowHeight="15.75" customHeight="1"/>
  <cols>
    <col min="2" max="2" width="146" customWidth="1"/>
    <col min="8" max="8" width="22.25" customWidth="1"/>
  </cols>
  <sheetData>
    <row r="1" spans="1:2" ht="15.75" customHeight="1">
      <c r="A1" s="1" t="s">
        <v>50</v>
      </c>
      <c r="B1" s="1" t="s">
        <v>45</v>
      </c>
    </row>
    <row r="2" spans="1:2" ht="15.75" customHeight="1">
      <c r="A2" s="1" t="s">
        <v>52</v>
      </c>
      <c r="B2" s="1" t="s">
        <v>370</v>
      </c>
    </row>
    <row r="3" spans="1:2" ht="15.75" customHeight="1">
      <c r="A3" s="10">
        <v>2</v>
      </c>
      <c r="B3" s="1" t="s">
        <v>371</v>
      </c>
    </row>
    <row r="4" spans="1:2" ht="15.75" customHeight="1">
      <c r="A4" s="10">
        <v>3</v>
      </c>
      <c r="B4" s="1" t="s">
        <v>372</v>
      </c>
    </row>
    <row r="5" spans="1:2" ht="15.75" customHeight="1">
      <c r="A5" s="10">
        <v>4</v>
      </c>
      <c r="B5" s="1" t="s">
        <v>373</v>
      </c>
    </row>
    <row r="6" spans="1:2" ht="15.75" customHeight="1">
      <c r="A6" s="10">
        <v>5</v>
      </c>
      <c r="B6" s="1" t="s">
        <v>374</v>
      </c>
    </row>
    <row r="7" spans="1:2" ht="15.75" customHeight="1">
      <c r="A7" s="10">
        <v>6</v>
      </c>
      <c r="B7" s="1" t="s">
        <v>375</v>
      </c>
    </row>
    <row r="8" spans="1:2" ht="15.75" customHeight="1">
      <c r="A8" s="10">
        <v>7</v>
      </c>
      <c r="B8" s="1" t="s">
        <v>376</v>
      </c>
    </row>
    <row r="9" spans="1:2" ht="15.75" customHeight="1">
      <c r="A9" s="10">
        <v>8</v>
      </c>
      <c r="B9" s="1" t="s">
        <v>377</v>
      </c>
    </row>
    <row r="10" spans="1:2" ht="15.75" customHeight="1">
      <c r="A10" s="10">
        <v>9</v>
      </c>
      <c r="B10" s="1" t="s">
        <v>378</v>
      </c>
    </row>
    <row r="11" spans="1:2" ht="15.75" customHeight="1">
      <c r="A11" s="10">
        <v>10</v>
      </c>
      <c r="B11" s="1" t="s">
        <v>379</v>
      </c>
    </row>
    <row r="12" spans="1:2" ht="15.75" customHeight="1">
      <c r="A12" s="10">
        <v>11</v>
      </c>
      <c r="B12" s="1" t="s">
        <v>380</v>
      </c>
    </row>
    <row r="13" spans="1:2" ht="15.75" customHeight="1">
      <c r="A13" s="10">
        <v>12</v>
      </c>
      <c r="B13" s="1" t="s">
        <v>381</v>
      </c>
    </row>
    <row r="14" spans="1:2" ht="15.75" customHeight="1">
      <c r="A14" s="10">
        <v>13</v>
      </c>
      <c r="B14" s="1" t="s">
        <v>382</v>
      </c>
    </row>
    <row r="15" spans="1:2" ht="15.75" customHeight="1">
      <c r="A15" s="10">
        <v>14</v>
      </c>
      <c r="B15" s="1" t="s">
        <v>383</v>
      </c>
    </row>
    <row r="16" spans="1:2" ht="15.75" customHeight="1">
      <c r="A16" s="10">
        <v>15</v>
      </c>
      <c r="B16" s="1" t="s">
        <v>384</v>
      </c>
    </row>
    <row r="17" spans="1:12" ht="15.75" customHeight="1">
      <c r="A17" s="10">
        <v>16</v>
      </c>
      <c r="B17" s="1" t="s">
        <v>385</v>
      </c>
    </row>
    <row r="18" spans="1:12" ht="15.75" customHeight="1">
      <c r="A18" s="10">
        <v>17</v>
      </c>
      <c r="B18" s="1" t="s">
        <v>386</v>
      </c>
    </row>
    <row r="19" spans="1:12" ht="15.75" customHeight="1">
      <c r="A19" s="10">
        <v>18</v>
      </c>
      <c r="B19" s="1" t="s">
        <v>387</v>
      </c>
    </row>
    <row r="20" spans="1:12" ht="15.75" customHeight="1">
      <c r="A20" s="10">
        <v>19</v>
      </c>
      <c r="B20" s="1" t="s">
        <v>388</v>
      </c>
    </row>
    <row r="21" spans="1:12" ht="15.75" customHeight="1">
      <c r="A21" s="10">
        <v>20</v>
      </c>
      <c r="B21" s="1" t="s">
        <v>389</v>
      </c>
    </row>
    <row r="22" spans="1:12" ht="15.75" customHeight="1">
      <c r="A22" s="10">
        <v>21</v>
      </c>
      <c r="B22" s="1" t="s">
        <v>390</v>
      </c>
    </row>
    <row r="23" spans="1:12" ht="15.75" customHeight="1">
      <c r="A23" s="10">
        <v>22</v>
      </c>
      <c r="B23" s="1" t="s">
        <v>391</v>
      </c>
    </row>
    <row r="24" spans="1:12" ht="15.75" customHeight="1">
      <c r="A24" s="10">
        <v>23</v>
      </c>
      <c r="B24" s="1" t="s">
        <v>392</v>
      </c>
    </row>
    <row r="25" spans="1:12" ht="15.75" customHeight="1">
      <c r="A25" s="10">
        <v>24</v>
      </c>
      <c r="B25" s="1" t="s">
        <v>393</v>
      </c>
    </row>
    <row r="26" spans="1:12" ht="15.75" customHeight="1">
      <c r="A26" s="10">
        <v>25</v>
      </c>
      <c r="B26" s="1" t="s">
        <v>393</v>
      </c>
      <c r="L26" s="6" t="s">
        <v>394</v>
      </c>
    </row>
    <row r="27" spans="1:12" ht="15.75" customHeight="1">
      <c r="A27" s="10">
        <v>26</v>
      </c>
      <c r="B27" s="1" t="s">
        <v>395</v>
      </c>
    </row>
    <row r="28" spans="1:12" ht="15.75" customHeight="1">
      <c r="A28" s="10">
        <v>27</v>
      </c>
      <c r="B28" s="1" t="s">
        <v>396</v>
      </c>
    </row>
    <row r="29" spans="1:12" ht="15.75" customHeight="1">
      <c r="A29" s="10">
        <v>28</v>
      </c>
      <c r="B29" s="1" t="s">
        <v>397</v>
      </c>
    </row>
    <row r="30" spans="1:12" ht="15.75" customHeight="1">
      <c r="A30" s="10">
        <v>29</v>
      </c>
      <c r="B30" s="1" t="s">
        <v>398</v>
      </c>
    </row>
    <row r="31" spans="1:12" ht="15.75" customHeight="1">
      <c r="A31" s="10">
        <v>30</v>
      </c>
      <c r="B31" s="1" t="s">
        <v>399</v>
      </c>
    </row>
    <row r="32" spans="1:12" ht="15.75" customHeight="1">
      <c r="A32" s="10">
        <v>31</v>
      </c>
      <c r="B32" s="1" t="s">
        <v>400</v>
      </c>
    </row>
    <row r="33" spans="1:2" ht="15.75" customHeight="1">
      <c r="A33" s="10">
        <v>32</v>
      </c>
      <c r="B33" s="1" t="s">
        <v>401</v>
      </c>
    </row>
    <row r="34" spans="1:2" ht="15">
      <c r="A34" s="10">
        <v>33</v>
      </c>
      <c r="B34" s="1" t="s">
        <v>402</v>
      </c>
    </row>
    <row r="35" spans="1:2" ht="15">
      <c r="A35" s="10">
        <v>34</v>
      </c>
      <c r="B35" s="1" t="s">
        <v>403</v>
      </c>
    </row>
    <row r="36" spans="1:2" ht="15">
      <c r="A36" s="10">
        <v>35</v>
      </c>
      <c r="B36" s="1" t="s">
        <v>404</v>
      </c>
    </row>
    <row r="37" spans="1:2" ht="15">
      <c r="A37" s="10">
        <v>36</v>
      </c>
      <c r="B37" s="1" t="s">
        <v>405</v>
      </c>
    </row>
    <row r="38" spans="1:2" ht="15">
      <c r="A38" s="10">
        <v>37</v>
      </c>
      <c r="B38" s="1" t="s">
        <v>406</v>
      </c>
    </row>
    <row r="39" spans="1:2" ht="15">
      <c r="A39" s="10">
        <v>38</v>
      </c>
      <c r="B39" s="1" t="s">
        <v>407</v>
      </c>
    </row>
    <row r="40" spans="1:2" ht="15">
      <c r="A40" s="10">
        <v>39</v>
      </c>
      <c r="B40" s="1" t="s">
        <v>408</v>
      </c>
    </row>
    <row r="41" spans="1:2" ht="15">
      <c r="A41" s="10">
        <v>40</v>
      </c>
      <c r="B41" s="1" t="s">
        <v>409</v>
      </c>
    </row>
    <row r="42" spans="1:2" ht="15">
      <c r="A42" s="10">
        <v>41</v>
      </c>
      <c r="B42" s="1" t="s">
        <v>410</v>
      </c>
    </row>
    <row r="43" spans="1:2" ht="15">
      <c r="A43" s="10">
        <v>42</v>
      </c>
      <c r="B43" s="1" t="s">
        <v>411</v>
      </c>
    </row>
    <row r="44" spans="1:2" ht="15">
      <c r="A44" s="10">
        <v>43</v>
      </c>
      <c r="B44" s="1" t="s">
        <v>412</v>
      </c>
    </row>
    <row r="45" spans="1:2" ht="15">
      <c r="A45" s="10">
        <v>44</v>
      </c>
      <c r="B45" s="1" t="s">
        <v>413</v>
      </c>
    </row>
    <row r="46" spans="1:2" ht="15">
      <c r="A46" s="10">
        <v>45</v>
      </c>
      <c r="B46" s="1" t="s">
        <v>414</v>
      </c>
    </row>
    <row r="47" spans="1:2" ht="15">
      <c r="A47" s="10">
        <v>46</v>
      </c>
      <c r="B47" s="1" t="s">
        <v>415</v>
      </c>
    </row>
    <row r="48" spans="1:2" ht="15">
      <c r="A48" s="10">
        <v>47</v>
      </c>
      <c r="B48" s="1" t="s">
        <v>416</v>
      </c>
    </row>
    <row r="49" spans="1:2" ht="15">
      <c r="A49" s="10">
        <v>48</v>
      </c>
      <c r="B49" s="1" t="s">
        <v>417</v>
      </c>
    </row>
    <row r="50" spans="1:2" ht="15">
      <c r="A50" s="10">
        <v>49</v>
      </c>
      <c r="B50" s="1" t="s">
        <v>418</v>
      </c>
    </row>
    <row r="51" spans="1:2" ht="15">
      <c r="A51" s="10">
        <v>50</v>
      </c>
      <c r="B51" s="1" t="s">
        <v>419</v>
      </c>
    </row>
    <row r="52" spans="1:2" ht="15">
      <c r="A52" s="10">
        <v>51</v>
      </c>
      <c r="B52" s="1" t="s">
        <v>420</v>
      </c>
    </row>
    <row r="53" spans="1:2" ht="15">
      <c r="A53" s="10">
        <v>52</v>
      </c>
      <c r="B53" s="1" t="s">
        <v>421</v>
      </c>
    </row>
    <row r="54" spans="1:2" ht="15">
      <c r="A54" s="10">
        <v>53</v>
      </c>
      <c r="B54" s="1" t="s">
        <v>422</v>
      </c>
    </row>
    <row r="55" spans="1:2" ht="15">
      <c r="A55" s="10">
        <v>54</v>
      </c>
      <c r="B55" s="1" t="s">
        <v>423</v>
      </c>
    </row>
    <row r="56" spans="1:2" ht="15">
      <c r="A56" s="10">
        <v>55</v>
      </c>
      <c r="B56" s="1" t="s">
        <v>424</v>
      </c>
    </row>
    <row r="57" spans="1:2" ht="15">
      <c r="A57" s="10">
        <v>56</v>
      </c>
      <c r="B57" s="1" t="s">
        <v>425</v>
      </c>
    </row>
    <row r="58" spans="1:2" ht="15">
      <c r="A58" s="10">
        <v>57</v>
      </c>
      <c r="B58" s="1" t="s">
        <v>426</v>
      </c>
    </row>
    <row r="59" spans="1:2" ht="15">
      <c r="A59" s="10">
        <v>58</v>
      </c>
      <c r="B59" s="1" t="s">
        <v>427</v>
      </c>
    </row>
    <row r="60" spans="1:2" ht="15">
      <c r="A60" s="10">
        <v>59</v>
      </c>
      <c r="B60" s="1" t="s">
        <v>428</v>
      </c>
    </row>
    <row r="61" spans="1:2" ht="15">
      <c r="A61" s="10">
        <v>60</v>
      </c>
      <c r="B61" s="1" t="s">
        <v>429</v>
      </c>
    </row>
    <row r="62" spans="1:2" ht="15">
      <c r="A62" s="10">
        <v>61</v>
      </c>
      <c r="B62" s="1" t="s">
        <v>430</v>
      </c>
    </row>
    <row r="63" spans="1:2" ht="15">
      <c r="A63" s="10">
        <v>62</v>
      </c>
      <c r="B63" s="1" t="s">
        <v>431</v>
      </c>
    </row>
    <row r="64" spans="1:2" ht="15">
      <c r="A64" s="10">
        <v>63</v>
      </c>
      <c r="B64" s="1" t="s">
        <v>432</v>
      </c>
    </row>
    <row r="65" spans="1:2" ht="15">
      <c r="A65" s="10">
        <v>64</v>
      </c>
      <c r="B65" s="1" t="s">
        <v>433</v>
      </c>
    </row>
    <row r="66" spans="1:2" ht="15">
      <c r="A66" s="10">
        <v>65</v>
      </c>
      <c r="B66" s="1" t="s">
        <v>434</v>
      </c>
    </row>
    <row r="67" spans="1:2" ht="15">
      <c r="A67" s="10">
        <v>66</v>
      </c>
      <c r="B67" s="1" t="s">
        <v>435</v>
      </c>
    </row>
    <row r="68" spans="1:2" ht="15">
      <c r="A68" s="10">
        <v>67</v>
      </c>
      <c r="B68" s="1" t="s">
        <v>436</v>
      </c>
    </row>
    <row r="69" spans="1:2" ht="15">
      <c r="A69" s="10">
        <v>68</v>
      </c>
      <c r="B69" s="1" t="s">
        <v>437</v>
      </c>
    </row>
    <row r="70" spans="1:2" ht="15">
      <c r="A70" s="10">
        <v>69</v>
      </c>
      <c r="B70" s="1" t="s">
        <v>438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S24"/>
  <sheetViews>
    <sheetView workbookViewId="0"/>
  </sheetViews>
  <sheetFormatPr defaultColWidth="11.25" defaultRowHeight="15.75" customHeight="1"/>
  <cols>
    <col min="1" max="1" width="31.5" customWidth="1"/>
  </cols>
  <sheetData>
    <row r="1" spans="1:19" ht="12.75">
      <c r="B1" s="6" t="s">
        <v>439</v>
      </c>
      <c r="C1" s="6" t="s">
        <v>440</v>
      </c>
      <c r="D1" s="6" t="s">
        <v>441</v>
      </c>
      <c r="E1" s="6" t="s">
        <v>442</v>
      </c>
      <c r="F1" s="6" t="s">
        <v>443</v>
      </c>
      <c r="G1" s="6" t="s">
        <v>444</v>
      </c>
      <c r="H1" s="6" t="s">
        <v>445</v>
      </c>
      <c r="I1" s="6" t="s">
        <v>446</v>
      </c>
      <c r="J1" s="6" t="s">
        <v>447</v>
      </c>
      <c r="K1" s="6" t="s">
        <v>448</v>
      </c>
      <c r="L1" s="6" t="s">
        <v>449</v>
      </c>
      <c r="M1" s="6" t="s">
        <v>450</v>
      </c>
      <c r="N1" s="6" t="s">
        <v>451</v>
      </c>
      <c r="O1" s="6" t="s">
        <v>452</v>
      </c>
      <c r="P1" s="6" t="s">
        <v>453</v>
      </c>
      <c r="Q1" s="6" t="s">
        <v>454</v>
      </c>
      <c r="R1" s="6" t="s">
        <v>455</v>
      </c>
      <c r="S1" s="6" t="s">
        <v>456</v>
      </c>
    </row>
    <row r="2" spans="1:19" ht="15.75" customHeight="1">
      <c r="A2" s="1" t="s">
        <v>1</v>
      </c>
      <c r="B2" s="18" t="s">
        <v>58</v>
      </c>
      <c r="C2" s="18" t="s">
        <v>58</v>
      </c>
      <c r="D2" s="18" t="s">
        <v>56</v>
      </c>
      <c r="E2" s="17" t="s">
        <v>56</v>
      </c>
      <c r="F2" s="18" t="s">
        <v>56</v>
      </c>
      <c r="G2" s="18" t="s">
        <v>56</v>
      </c>
      <c r="H2" s="18" t="s">
        <v>58</v>
      </c>
      <c r="I2" s="18" t="s">
        <v>457</v>
      </c>
      <c r="J2" s="18" t="s">
        <v>56</v>
      </c>
      <c r="K2" s="18" t="s">
        <v>58</v>
      </c>
      <c r="L2" s="18" t="s">
        <v>58</v>
      </c>
      <c r="M2" s="6" t="s">
        <v>64</v>
      </c>
      <c r="N2" s="18" t="s">
        <v>58</v>
      </c>
      <c r="O2" s="18" t="s">
        <v>58</v>
      </c>
      <c r="P2" s="18" t="s">
        <v>58</v>
      </c>
      <c r="Q2" s="18" t="s">
        <v>58</v>
      </c>
      <c r="R2" s="18" t="s">
        <v>58</v>
      </c>
      <c r="S2" s="18" t="s">
        <v>58</v>
      </c>
    </row>
    <row r="3" spans="1:19" ht="15.75" customHeight="1">
      <c r="A3" s="1" t="s">
        <v>59</v>
      </c>
      <c r="B3" s="16" t="s">
        <v>458</v>
      </c>
      <c r="C3" s="16" t="s">
        <v>459</v>
      </c>
      <c r="D3" s="16" t="s">
        <v>60</v>
      </c>
      <c r="E3" s="16" t="s">
        <v>459</v>
      </c>
      <c r="F3" s="6" t="s">
        <v>459</v>
      </c>
      <c r="G3" s="16" t="s">
        <v>459</v>
      </c>
      <c r="H3" s="16" t="s">
        <v>459</v>
      </c>
      <c r="I3" s="16" t="s">
        <v>460</v>
      </c>
      <c r="J3" s="16" t="s">
        <v>459</v>
      </c>
      <c r="K3" s="16" t="s">
        <v>459</v>
      </c>
      <c r="L3" s="16" t="s">
        <v>460</v>
      </c>
      <c r="M3" s="6" t="s">
        <v>64</v>
      </c>
      <c r="N3" s="16" t="s">
        <v>459</v>
      </c>
      <c r="O3" s="6" t="s">
        <v>459</v>
      </c>
      <c r="P3" s="16" t="s">
        <v>459</v>
      </c>
      <c r="Q3" s="16" t="s">
        <v>459</v>
      </c>
      <c r="R3" s="16" t="s">
        <v>459</v>
      </c>
      <c r="S3" s="16" t="s">
        <v>461</v>
      </c>
    </row>
    <row r="4" spans="1:19" ht="15.75" customHeight="1">
      <c r="A4" s="1" t="s">
        <v>17</v>
      </c>
      <c r="B4" s="16">
        <v>2</v>
      </c>
      <c r="C4" s="6">
        <v>6</v>
      </c>
      <c r="D4" s="6">
        <v>5</v>
      </c>
      <c r="E4" s="16">
        <v>1</v>
      </c>
      <c r="F4" s="16">
        <v>1</v>
      </c>
      <c r="G4" s="6">
        <v>5</v>
      </c>
      <c r="H4" s="6">
        <v>5</v>
      </c>
      <c r="I4" s="16">
        <v>6</v>
      </c>
      <c r="J4" s="16">
        <v>1</v>
      </c>
      <c r="K4" s="16">
        <v>1</v>
      </c>
      <c r="L4" s="16">
        <v>1</v>
      </c>
      <c r="M4" s="6" t="s">
        <v>64</v>
      </c>
      <c r="N4" s="16">
        <v>5</v>
      </c>
      <c r="O4" s="6">
        <v>6</v>
      </c>
      <c r="P4" s="16">
        <v>1</v>
      </c>
      <c r="Q4" s="16">
        <v>5</v>
      </c>
      <c r="R4" s="16">
        <v>6</v>
      </c>
      <c r="S4" s="6">
        <v>1</v>
      </c>
    </row>
    <row r="5" spans="1:19" ht="12.75">
      <c r="M5" s="6" t="s">
        <v>64</v>
      </c>
    </row>
    <row r="6" spans="1:19" ht="12.75">
      <c r="A6" s="6" t="s">
        <v>46</v>
      </c>
      <c r="B6" s="6">
        <v>3</v>
      </c>
      <c r="C6" s="6">
        <v>4</v>
      </c>
      <c r="D6" s="6">
        <v>2</v>
      </c>
      <c r="E6" s="6">
        <v>4</v>
      </c>
      <c r="F6" s="6">
        <v>5</v>
      </c>
      <c r="G6" s="6">
        <v>1</v>
      </c>
      <c r="H6" s="6">
        <v>3</v>
      </c>
      <c r="I6" s="6">
        <v>1</v>
      </c>
      <c r="J6" s="6">
        <v>4</v>
      </c>
      <c r="K6" s="6">
        <v>1</v>
      </c>
      <c r="L6" s="6">
        <v>1</v>
      </c>
      <c r="M6" s="6" t="s">
        <v>64</v>
      </c>
      <c r="N6" s="6">
        <v>1</v>
      </c>
      <c r="O6" s="6">
        <v>1</v>
      </c>
      <c r="P6" s="6">
        <v>1</v>
      </c>
      <c r="Q6" s="6">
        <v>2</v>
      </c>
      <c r="R6" s="6">
        <v>4</v>
      </c>
      <c r="S6" s="6">
        <v>5</v>
      </c>
    </row>
    <row r="7" spans="1:19" ht="12.75">
      <c r="A7" s="6" t="s">
        <v>48</v>
      </c>
      <c r="B7" s="6">
        <v>5</v>
      </c>
      <c r="C7" s="6">
        <v>5</v>
      </c>
      <c r="D7" s="6">
        <v>5</v>
      </c>
      <c r="E7" s="6">
        <v>5</v>
      </c>
      <c r="F7" s="6">
        <v>5</v>
      </c>
      <c r="G7" s="6">
        <v>1</v>
      </c>
      <c r="H7" s="6">
        <v>5</v>
      </c>
      <c r="I7" s="6">
        <v>5</v>
      </c>
      <c r="J7" s="6">
        <v>4</v>
      </c>
      <c r="K7" s="6">
        <v>3</v>
      </c>
      <c r="L7" s="6">
        <v>1</v>
      </c>
      <c r="M7" s="6" t="s">
        <v>64</v>
      </c>
      <c r="N7" s="6">
        <v>5</v>
      </c>
      <c r="O7" s="6">
        <v>5</v>
      </c>
      <c r="P7" s="6">
        <v>3</v>
      </c>
      <c r="Q7" s="6">
        <v>2</v>
      </c>
      <c r="R7" s="6">
        <v>5</v>
      </c>
      <c r="S7" s="6">
        <v>4</v>
      </c>
    </row>
    <row r="8" spans="1:19" ht="12.75">
      <c r="A8" s="6" t="s">
        <v>49</v>
      </c>
      <c r="B8" s="6">
        <v>4</v>
      </c>
      <c r="C8" s="6">
        <v>4</v>
      </c>
      <c r="D8" s="6">
        <v>5</v>
      </c>
      <c r="E8" s="6">
        <v>5</v>
      </c>
      <c r="F8" s="6">
        <v>5</v>
      </c>
      <c r="G8" s="6">
        <v>2</v>
      </c>
      <c r="H8" s="6">
        <v>4</v>
      </c>
      <c r="I8" s="6">
        <v>4</v>
      </c>
      <c r="J8" s="6">
        <v>4</v>
      </c>
      <c r="K8" s="6">
        <v>2</v>
      </c>
      <c r="L8" s="6">
        <v>1</v>
      </c>
      <c r="M8" s="6" t="s">
        <v>64</v>
      </c>
      <c r="N8" s="6">
        <v>5</v>
      </c>
      <c r="O8" s="6">
        <v>5</v>
      </c>
      <c r="P8" s="6">
        <v>3</v>
      </c>
      <c r="Q8" s="6">
        <v>2</v>
      </c>
      <c r="R8" s="6">
        <v>4</v>
      </c>
      <c r="S8" s="6">
        <v>3</v>
      </c>
    </row>
    <row r="13" spans="1:19" ht="12.75">
      <c r="B13" s="6" t="s">
        <v>161</v>
      </c>
    </row>
    <row r="14" spans="1:19" ht="15.75" customHeight="1">
      <c r="A14" s="6" t="s">
        <v>1</v>
      </c>
      <c r="B14" s="11">
        <v>0.85</v>
      </c>
      <c r="C14" s="10"/>
    </row>
    <row r="15" spans="1:19" ht="12.75">
      <c r="A15" s="6" t="s">
        <v>462</v>
      </c>
      <c r="B15" s="18">
        <v>0.6</v>
      </c>
    </row>
    <row r="16" spans="1:19" ht="12.75">
      <c r="A16" s="6" t="s">
        <v>17</v>
      </c>
      <c r="B16" s="18">
        <v>0.51</v>
      </c>
    </row>
    <row r="24" spans="2:11" ht="12.75">
      <c r="B24" s="6">
        <v>1</v>
      </c>
      <c r="C24" s="6">
        <v>1</v>
      </c>
      <c r="D24" s="6">
        <v>2</v>
      </c>
      <c r="E24" s="6">
        <v>2</v>
      </c>
      <c r="F24" s="6">
        <v>2</v>
      </c>
      <c r="G24" s="6">
        <v>2</v>
      </c>
      <c r="H24" s="6">
        <v>1</v>
      </c>
      <c r="I24" s="6">
        <v>1</v>
      </c>
      <c r="J24" s="6">
        <v>2</v>
      </c>
      <c r="K24" s="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8"/>
  <sheetViews>
    <sheetView workbookViewId="0"/>
  </sheetViews>
  <sheetFormatPr defaultColWidth="11.25" defaultRowHeight="15.75" customHeight="1"/>
  <cols>
    <col min="1" max="1" width="31.5" customWidth="1"/>
  </cols>
  <sheetData>
    <row r="1" spans="1:19" ht="12.75">
      <c r="B1" s="6" t="s">
        <v>439</v>
      </c>
      <c r="C1" s="6" t="s">
        <v>440</v>
      </c>
      <c r="D1" s="6" t="s">
        <v>441</v>
      </c>
      <c r="E1" s="6" t="s">
        <v>442</v>
      </c>
      <c r="F1" s="6" t="s">
        <v>443</v>
      </c>
      <c r="G1" s="6" t="s">
        <v>444</v>
      </c>
      <c r="H1" s="6" t="s">
        <v>445</v>
      </c>
      <c r="I1" s="6" t="s">
        <v>446</v>
      </c>
      <c r="J1" s="6" t="s">
        <v>447</v>
      </c>
      <c r="K1" s="6" t="s">
        <v>448</v>
      </c>
      <c r="L1" s="6" t="s">
        <v>449</v>
      </c>
      <c r="M1" s="6" t="s">
        <v>450</v>
      </c>
      <c r="N1" s="6" t="s">
        <v>451</v>
      </c>
      <c r="O1" s="6" t="s">
        <v>452</v>
      </c>
      <c r="P1" s="6" t="s">
        <v>453</v>
      </c>
      <c r="Q1" s="6" t="s">
        <v>454</v>
      </c>
      <c r="R1" s="6" t="s">
        <v>455</v>
      </c>
      <c r="S1" s="6" t="s">
        <v>456</v>
      </c>
    </row>
    <row r="2" spans="1:19" ht="15.75" customHeight="1">
      <c r="A2" s="1" t="s">
        <v>1</v>
      </c>
      <c r="B2" s="6" t="s">
        <v>58</v>
      </c>
      <c r="C2" s="6" t="s">
        <v>58</v>
      </c>
      <c r="D2" s="6" t="s">
        <v>56</v>
      </c>
      <c r="E2" s="6" t="s">
        <v>58</v>
      </c>
      <c r="F2" s="6" t="s">
        <v>56</v>
      </c>
      <c r="G2" s="6" t="s">
        <v>56</v>
      </c>
      <c r="H2" s="6" t="s">
        <v>58</v>
      </c>
      <c r="I2" s="6" t="s">
        <v>58</v>
      </c>
      <c r="J2" s="6" t="s">
        <v>56</v>
      </c>
      <c r="K2" s="6" t="s">
        <v>58</v>
      </c>
      <c r="L2" s="6" t="s">
        <v>58</v>
      </c>
      <c r="M2" s="6" t="s">
        <v>463</v>
      </c>
      <c r="N2" s="6" t="s">
        <v>58</v>
      </c>
      <c r="O2" s="6" t="s">
        <v>58</v>
      </c>
      <c r="P2" s="6" t="s">
        <v>58</v>
      </c>
      <c r="Q2" s="6" t="s">
        <v>58</v>
      </c>
      <c r="R2" s="6" t="s">
        <v>58</v>
      </c>
      <c r="S2" s="6" t="s">
        <v>58</v>
      </c>
    </row>
    <row r="3" spans="1:19" ht="15.75" customHeight="1">
      <c r="A3" s="1" t="s">
        <v>59</v>
      </c>
      <c r="B3" s="6" t="s">
        <v>464</v>
      </c>
      <c r="C3" s="6" t="s">
        <v>464</v>
      </c>
      <c r="D3" s="37" t="s">
        <v>60</v>
      </c>
      <c r="E3" s="6" t="s">
        <v>464</v>
      </c>
      <c r="F3" s="37" t="s">
        <v>60</v>
      </c>
      <c r="G3" s="38" t="s">
        <v>465</v>
      </c>
      <c r="H3" s="6" t="s">
        <v>464</v>
      </c>
      <c r="I3" s="38" t="s">
        <v>465</v>
      </c>
      <c r="J3" s="6" t="s">
        <v>464</v>
      </c>
      <c r="K3" s="6" t="s">
        <v>464</v>
      </c>
      <c r="L3" s="38" t="s">
        <v>465</v>
      </c>
      <c r="N3" s="38" t="s">
        <v>466</v>
      </c>
      <c r="O3" s="37" t="s">
        <v>60</v>
      </c>
      <c r="P3" s="38" t="s">
        <v>466</v>
      </c>
      <c r="Q3" s="38" t="s">
        <v>466</v>
      </c>
      <c r="R3" s="38" t="s">
        <v>466</v>
      </c>
      <c r="S3" s="38" t="s">
        <v>466</v>
      </c>
    </row>
    <row r="4" spans="1:19" ht="15.75" customHeight="1">
      <c r="A4" s="1" t="s">
        <v>17</v>
      </c>
      <c r="B4" s="6">
        <v>2</v>
      </c>
      <c r="C4" s="6">
        <v>3</v>
      </c>
      <c r="D4" s="6">
        <v>3</v>
      </c>
      <c r="E4" s="6">
        <v>1</v>
      </c>
      <c r="F4" s="6">
        <v>1</v>
      </c>
      <c r="G4" s="6">
        <v>6</v>
      </c>
      <c r="H4" s="6">
        <v>1</v>
      </c>
      <c r="I4" s="6">
        <v>6</v>
      </c>
      <c r="J4" s="6">
        <v>1</v>
      </c>
      <c r="K4" s="6">
        <v>1</v>
      </c>
      <c r="L4" s="6">
        <v>1</v>
      </c>
      <c r="N4" s="6">
        <v>5</v>
      </c>
      <c r="O4" s="6">
        <v>5</v>
      </c>
      <c r="P4" s="6">
        <v>1</v>
      </c>
      <c r="Q4" s="6">
        <v>5</v>
      </c>
      <c r="R4" s="6">
        <v>6</v>
      </c>
      <c r="S4" s="6">
        <v>5</v>
      </c>
    </row>
    <row r="6" spans="1:19" ht="12.75">
      <c r="A6" s="6" t="s">
        <v>46</v>
      </c>
      <c r="B6" s="6">
        <v>4</v>
      </c>
      <c r="C6" s="6">
        <v>4</v>
      </c>
      <c r="D6" s="6">
        <v>3</v>
      </c>
      <c r="E6" s="6">
        <v>4</v>
      </c>
      <c r="F6" s="6">
        <v>2</v>
      </c>
      <c r="G6" s="6">
        <v>4</v>
      </c>
      <c r="H6" s="6">
        <v>2</v>
      </c>
      <c r="I6" s="6">
        <v>4</v>
      </c>
      <c r="J6" s="6">
        <v>2</v>
      </c>
      <c r="K6" s="6">
        <v>3</v>
      </c>
      <c r="L6" s="6">
        <v>2</v>
      </c>
      <c r="N6" s="6">
        <v>2</v>
      </c>
      <c r="O6" s="6">
        <v>3</v>
      </c>
      <c r="P6" s="6">
        <v>2</v>
      </c>
      <c r="Q6" s="6">
        <v>3</v>
      </c>
      <c r="R6" s="6">
        <v>5</v>
      </c>
      <c r="S6" s="6">
        <v>4</v>
      </c>
    </row>
    <row r="7" spans="1:19" ht="12.75">
      <c r="A7" s="6" t="s">
        <v>48</v>
      </c>
      <c r="B7" s="6">
        <v>4</v>
      </c>
      <c r="C7" s="6">
        <v>5</v>
      </c>
      <c r="D7" s="6">
        <v>5</v>
      </c>
      <c r="E7" s="6">
        <v>5</v>
      </c>
      <c r="F7" s="6">
        <v>2</v>
      </c>
      <c r="G7" s="6">
        <v>5</v>
      </c>
      <c r="H7" s="6">
        <v>5</v>
      </c>
      <c r="I7" s="6">
        <v>4</v>
      </c>
      <c r="J7" s="6">
        <v>3</v>
      </c>
      <c r="K7" s="6">
        <v>4</v>
      </c>
      <c r="L7" s="6">
        <v>3</v>
      </c>
      <c r="N7" s="6">
        <v>5</v>
      </c>
      <c r="O7" s="6">
        <v>4</v>
      </c>
      <c r="P7" s="6">
        <v>4</v>
      </c>
      <c r="Q7" s="6">
        <v>5</v>
      </c>
      <c r="R7" s="6">
        <v>5</v>
      </c>
      <c r="S7" s="6">
        <v>4</v>
      </c>
    </row>
    <row r="8" spans="1:19" ht="12.75">
      <c r="A8" s="6" t="s">
        <v>49</v>
      </c>
      <c r="B8" s="6">
        <v>3</v>
      </c>
      <c r="C8" s="6">
        <v>4</v>
      </c>
      <c r="D8" s="6">
        <v>4</v>
      </c>
      <c r="E8" s="6">
        <v>4</v>
      </c>
      <c r="F8" s="6">
        <v>1</v>
      </c>
      <c r="G8" s="6">
        <v>3</v>
      </c>
      <c r="H8" s="6">
        <v>3</v>
      </c>
      <c r="I8" s="6">
        <v>4</v>
      </c>
      <c r="J8" s="6">
        <v>3</v>
      </c>
      <c r="K8" s="6">
        <v>3</v>
      </c>
      <c r="L8" s="6">
        <v>3</v>
      </c>
      <c r="N8" s="6">
        <v>4</v>
      </c>
      <c r="O8" s="6">
        <v>3</v>
      </c>
      <c r="P8" s="6">
        <v>2</v>
      </c>
      <c r="Q8" s="6">
        <v>1</v>
      </c>
      <c r="R8" s="6">
        <v>5</v>
      </c>
      <c r="S8" s="6">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17"/>
  <sheetViews>
    <sheetView workbookViewId="0"/>
  </sheetViews>
  <sheetFormatPr defaultColWidth="11.25" defaultRowHeight="15.75" customHeight="1"/>
  <cols>
    <col min="1" max="1" width="6.125" customWidth="1"/>
    <col min="2" max="2" width="8" customWidth="1"/>
    <col min="8" max="8" width="6.875" customWidth="1"/>
  </cols>
  <sheetData>
    <row r="1" spans="1:19" ht="12.75">
      <c r="B1" s="6" t="s">
        <v>467</v>
      </c>
      <c r="C1" s="6" t="s">
        <v>468</v>
      </c>
      <c r="D1" s="6" t="s">
        <v>469</v>
      </c>
      <c r="E1" s="6" t="s">
        <v>470</v>
      </c>
      <c r="F1" s="6" t="s">
        <v>471</v>
      </c>
      <c r="G1" s="6" t="s">
        <v>472</v>
      </c>
      <c r="H1" s="6" t="s">
        <v>473</v>
      </c>
      <c r="I1" s="6" t="s">
        <v>474</v>
      </c>
      <c r="J1" s="6" t="s">
        <v>475</v>
      </c>
      <c r="K1" s="6" t="s">
        <v>476</v>
      </c>
      <c r="L1" s="6" t="s">
        <v>477</v>
      </c>
      <c r="M1" s="6" t="s">
        <v>478</v>
      </c>
      <c r="N1" s="6" t="s">
        <v>479</v>
      </c>
      <c r="O1" s="6" t="s">
        <v>480</v>
      </c>
      <c r="P1" s="6" t="s">
        <v>481</v>
      </c>
      <c r="Q1" s="6" t="s">
        <v>482</v>
      </c>
      <c r="R1" s="6" t="s">
        <v>483</v>
      </c>
      <c r="S1" s="6" t="s">
        <v>484</v>
      </c>
    </row>
    <row r="2" spans="1:19" ht="15.75" customHeight="1">
      <c r="A2" s="1" t="s">
        <v>1</v>
      </c>
      <c r="B2" s="6" t="s">
        <v>485</v>
      </c>
      <c r="C2" s="6" t="s">
        <v>485</v>
      </c>
      <c r="D2" s="6" t="s">
        <v>485</v>
      </c>
      <c r="E2" s="6" t="s">
        <v>485</v>
      </c>
      <c r="F2" s="6" t="s">
        <v>485</v>
      </c>
      <c r="G2" s="6" t="s">
        <v>486</v>
      </c>
      <c r="H2" s="6" t="s">
        <v>485</v>
      </c>
      <c r="I2" s="6" t="s">
        <v>485</v>
      </c>
      <c r="J2" s="6" t="s">
        <v>485</v>
      </c>
      <c r="K2" s="6" t="s">
        <v>485</v>
      </c>
      <c r="L2" s="6" t="s">
        <v>485</v>
      </c>
      <c r="M2" s="6" t="s">
        <v>485</v>
      </c>
      <c r="N2" s="6" t="s">
        <v>485</v>
      </c>
      <c r="O2" s="6" t="s">
        <v>485</v>
      </c>
      <c r="P2" s="6" t="s">
        <v>485</v>
      </c>
      <c r="Q2" s="6" t="s">
        <v>485</v>
      </c>
      <c r="R2" s="6" t="s">
        <v>485</v>
      </c>
      <c r="S2" s="6" t="s">
        <v>485</v>
      </c>
    </row>
    <row r="3" spans="1:19" ht="15.75" customHeight="1">
      <c r="A3" s="1" t="s">
        <v>59</v>
      </c>
      <c r="B3" s="16" t="s">
        <v>487</v>
      </c>
      <c r="C3" s="16" t="s">
        <v>487</v>
      </c>
      <c r="D3" s="16" t="s">
        <v>487</v>
      </c>
      <c r="E3" s="16" t="s">
        <v>487</v>
      </c>
      <c r="F3" s="16" t="s">
        <v>487</v>
      </c>
      <c r="G3" s="16" t="s">
        <v>60</v>
      </c>
      <c r="H3" s="16" t="s">
        <v>488</v>
      </c>
      <c r="I3" s="18">
        <v>4</v>
      </c>
      <c r="J3" s="16" t="s">
        <v>489</v>
      </c>
      <c r="K3" s="16" t="s">
        <v>487</v>
      </c>
      <c r="L3" s="16" t="s">
        <v>490</v>
      </c>
      <c r="M3" s="16" t="s">
        <v>487</v>
      </c>
      <c r="N3" s="16" t="s">
        <v>487</v>
      </c>
      <c r="O3" s="16" t="s">
        <v>487</v>
      </c>
      <c r="P3" s="16" t="s">
        <v>487</v>
      </c>
      <c r="Q3" s="18" t="s">
        <v>491</v>
      </c>
      <c r="R3" s="18" t="s">
        <v>491</v>
      </c>
      <c r="S3" s="16" t="s">
        <v>487</v>
      </c>
    </row>
    <row r="4" spans="1:19" ht="15.75" customHeight="1">
      <c r="A4" s="1" t="s">
        <v>17</v>
      </c>
      <c r="B4" s="6" t="s">
        <v>492</v>
      </c>
      <c r="C4" s="16" t="s">
        <v>493</v>
      </c>
      <c r="D4" s="6">
        <v>5</v>
      </c>
      <c r="E4" s="6">
        <v>5</v>
      </c>
      <c r="F4" s="16">
        <v>1</v>
      </c>
      <c r="G4" s="16">
        <v>6</v>
      </c>
      <c r="H4" s="16" t="s">
        <v>493</v>
      </c>
      <c r="I4" s="6">
        <v>2</v>
      </c>
      <c r="J4" s="16">
        <v>1</v>
      </c>
      <c r="K4" s="16">
        <v>1</v>
      </c>
      <c r="L4" s="6">
        <v>6</v>
      </c>
      <c r="M4" s="16">
        <v>1</v>
      </c>
      <c r="N4" s="16">
        <v>5</v>
      </c>
      <c r="O4" s="16">
        <v>1</v>
      </c>
      <c r="P4" s="16">
        <v>5</v>
      </c>
      <c r="Q4" s="6" t="s">
        <v>494</v>
      </c>
      <c r="R4" s="16">
        <v>1</v>
      </c>
      <c r="S4" s="6">
        <v>1</v>
      </c>
    </row>
    <row r="6" spans="1:19" ht="12.75">
      <c r="A6" s="6" t="s">
        <v>46</v>
      </c>
      <c r="B6" s="6">
        <v>4</v>
      </c>
      <c r="C6" s="6">
        <v>4</v>
      </c>
      <c r="D6" s="6">
        <v>4</v>
      </c>
      <c r="E6" s="6">
        <v>4</v>
      </c>
      <c r="F6" s="6">
        <v>4</v>
      </c>
      <c r="G6" s="6">
        <v>5</v>
      </c>
      <c r="H6" s="6">
        <v>4</v>
      </c>
      <c r="I6" s="6">
        <v>5</v>
      </c>
      <c r="J6" s="6">
        <v>5</v>
      </c>
      <c r="K6" s="6">
        <v>5</v>
      </c>
      <c r="L6" s="6">
        <v>4</v>
      </c>
      <c r="M6" s="6">
        <v>5</v>
      </c>
      <c r="N6" s="6">
        <v>5</v>
      </c>
      <c r="O6" s="6">
        <v>4</v>
      </c>
      <c r="P6" s="6">
        <v>5</v>
      </c>
      <c r="Q6" s="6">
        <v>5</v>
      </c>
      <c r="R6" s="6">
        <v>5</v>
      </c>
      <c r="S6" s="6">
        <v>5</v>
      </c>
    </row>
    <row r="7" spans="1:19" ht="12.75">
      <c r="A7" s="6" t="s">
        <v>48</v>
      </c>
      <c r="B7" s="6">
        <v>4</v>
      </c>
      <c r="C7" s="6">
        <v>4</v>
      </c>
      <c r="D7" s="6">
        <v>5</v>
      </c>
      <c r="E7" s="6">
        <v>4</v>
      </c>
      <c r="F7" s="6">
        <v>4</v>
      </c>
      <c r="G7" s="6">
        <v>5</v>
      </c>
      <c r="H7" s="6">
        <v>5</v>
      </c>
      <c r="I7" s="6">
        <v>5</v>
      </c>
      <c r="J7" s="6">
        <v>5</v>
      </c>
      <c r="K7" s="6">
        <v>5</v>
      </c>
      <c r="L7" s="6">
        <v>5</v>
      </c>
      <c r="M7" s="6">
        <v>5</v>
      </c>
      <c r="N7" s="6">
        <v>5</v>
      </c>
      <c r="O7" s="6">
        <v>4</v>
      </c>
      <c r="P7" s="6">
        <v>5</v>
      </c>
      <c r="Q7" s="6">
        <v>5</v>
      </c>
      <c r="R7" s="6">
        <v>5</v>
      </c>
      <c r="S7" s="6">
        <v>5</v>
      </c>
    </row>
    <row r="8" spans="1:19" ht="12.75">
      <c r="A8" s="6" t="s">
        <v>49</v>
      </c>
      <c r="B8" s="6">
        <v>2</v>
      </c>
      <c r="C8" s="6">
        <v>3</v>
      </c>
      <c r="D8" s="6">
        <v>5</v>
      </c>
      <c r="E8" s="6">
        <v>3</v>
      </c>
      <c r="F8" s="6">
        <v>4</v>
      </c>
      <c r="G8" s="6">
        <v>5</v>
      </c>
      <c r="H8" s="6">
        <v>4</v>
      </c>
      <c r="I8" s="6">
        <v>3</v>
      </c>
      <c r="J8" s="6">
        <v>4</v>
      </c>
      <c r="K8" s="6">
        <v>5</v>
      </c>
      <c r="L8" s="6">
        <v>5</v>
      </c>
      <c r="M8" s="6">
        <v>4</v>
      </c>
      <c r="N8" s="6">
        <v>4</v>
      </c>
      <c r="O8" s="6">
        <v>4</v>
      </c>
      <c r="P8" s="6">
        <v>2</v>
      </c>
      <c r="Q8" s="6">
        <v>4</v>
      </c>
      <c r="R8" s="6">
        <v>5</v>
      </c>
      <c r="S8" s="6">
        <v>2</v>
      </c>
    </row>
    <row r="14" spans="1:19" ht="12.75">
      <c r="A14" s="21"/>
      <c r="B14" s="21" t="s">
        <v>161</v>
      </c>
    </row>
    <row r="15" spans="1:19" ht="15.75" customHeight="1">
      <c r="A15" s="21" t="s">
        <v>1</v>
      </c>
      <c r="B15" s="39">
        <v>1</v>
      </c>
    </row>
    <row r="16" spans="1:19" ht="12.75">
      <c r="A16" s="21" t="s">
        <v>140</v>
      </c>
      <c r="B16" s="40">
        <v>0.57999999999999996</v>
      </c>
    </row>
    <row r="17" spans="1:2" ht="12.75">
      <c r="A17" s="6" t="s">
        <v>17</v>
      </c>
      <c r="B17" s="36">
        <v>0.32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S21"/>
  <sheetViews>
    <sheetView workbookViewId="0"/>
  </sheetViews>
  <sheetFormatPr defaultColWidth="11.25" defaultRowHeight="15.75" customHeight="1"/>
  <cols>
    <col min="1" max="1" width="31.5" customWidth="1"/>
  </cols>
  <sheetData>
    <row r="1" spans="1:19" ht="12.75">
      <c r="B1" s="6" t="s">
        <v>467</v>
      </c>
      <c r="C1" s="6" t="s">
        <v>468</v>
      </c>
      <c r="D1" s="6" t="s">
        <v>469</v>
      </c>
      <c r="E1" s="6" t="s">
        <v>470</v>
      </c>
      <c r="F1" s="6" t="s">
        <v>471</v>
      </c>
      <c r="G1" s="6" t="s">
        <v>472</v>
      </c>
      <c r="H1" s="6" t="s">
        <v>473</v>
      </c>
      <c r="I1" s="6" t="s">
        <v>474</v>
      </c>
      <c r="J1" s="6" t="s">
        <v>475</v>
      </c>
      <c r="K1" s="6" t="s">
        <v>476</v>
      </c>
      <c r="L1" s="6" t="s">
        <v>477</v>
      </c>
      <c r="M1" s="6" t="s">
        <v>478</v>
      </c>
      <c r="N1" s="6" t="s">
        <v>479</v>
      </c>
      <c r="O1" s="6" t="s">
        <v>480</v>
      </c>
      <c r="P1" s="6" t="s">
        <v>481</v>
      </c>
      <c r="Q1" s="6" t="s">
        <v>482</v>
      </c>
      <c r="R1" s="6" t="s">
        <v>483</v>
      </c>
      <c r="S1" s="6" t="s">
        <v>484</v>
      </c>
    </row>
    <row r="2" spans="1:19" ht="15.75" customHeight="1">
      <c r="A2" s="1" t="s">
        <v>1</v>
      </c>
      <c r="B2" s="6" t="s">
        <v>495</v>
      </c>
      <c r="C2" s="6" t="s">
        <v>495</v>
      </c>
      <c r="D2" s="6" t="s">
        <v>495</v>
      </c>
      <c r="E2" s="6" t="s">
        <v>495</v>
      </c>
      <c r="F2" s="6" t="s">
        <v>495</v>
      </c>
      <c r="G2" s="6" t="s">
        <v>496</v>
      </c>
      <c r="H2" s="6" t="s">
        <v>495</v>
      </c>
      <c r="I2" s="6" t="s">
        <v>495</v>
      </c>
      <c r="J2" s="6" t="s">
        <v>495</v>
      </c>
      <c r="K2" s="6" t="s">
        <v>495</v>
      </c>
      <c r="L2" s="6" t="s">
        <v>495</v>
      </c>
      <c r="M2" s="6" t="s">
        <v>495</v>
      </c>
      <c r="N2" s="6" t="s">
        <v>495</v>
      </c>
      <c r="O2" s="6" t="s">
        <v>495</v>
      </c>
      <c r="P2" s="6" t="s">
        <v>495</v>
      </c>
      <c r="Q2" s="6" t="s">
        <v>495</v>
      </c>
      <c r="R2" s="6" t="s">
        <v>495</v>
      </c>
      <c r="S2" s="6" t="s">
        <v>495</v>
      </c>
    </row>
    <row r="3" spans="1:19" ht="15.75" customHeight="1">
      <c r="A3" s="1" t="s">
        <v>59</v>
      </c>
      <c r="B3" s="6" t="s">
        <v>497</v>
      </c>
      <c r="C3" s="6" t="s">
        <v>497</v>
      </c>
      <c r="D3" s="6" t="s">
        <v>497</v>
      </c>
      <c r="E3" s="6" t="s">
        <v>497</v>
      </c>
      <c r="F3" s="6" t="s">
        <v>497</v>
      </c>
      <c r="G3" s="6" t="s">
        <v>498</v>
      </c>
      <c r="H3" s="6" t="s">
        <v>499</v>
      </c>
      <c r="I3" s="6" t="s">
        <v>499</v>
      </c>
      <c r="J3" s="6" t="s">
        <v>497</v>
      </c>
      <c r="K3" s="6" t="s">
        <v>497</v>
      </c>
      <c r="L3" s="6" t="s">
        <v>499</v>
      </c>
      <c r="M3" s="6" t="s">
        <v>497</v>
      </c>
      <c r="N3" s="6" t="s">
        <v>497</v>
      </c>
      <c r="O3" s="6" t="s">
        <v>497</v>
      </c>
      <c r="P3" s="6" t="s">
        <v>497</v>
      </c>
      <c r="Q3" s="6" t="s">
        <v>497</v>
      </c>
      <c r="R3" s="6" t="s">
        <v>497</v>
      </c>
      <c r="S3" s="6" t="s">
        <v>497</v>
      </c>
    </row>
    <row r="4" spans="1:19" ht="15.75" customHeight="1">
      <c r="A4" s="1" t="s">
        <v>17</v>
      </c>
      <c r="B4" s="6">
        <v>5</v>
      </c>
      <c r="C4" s="6">
        <v>6</v>
      </c>
      <c r="D4" s="6">
        <v>1</v>
      </c>
      <c r="E4" s="6">
        <v>1</v>
      </c>
      <c r="F4" s="6">
        <v>1</v>
      </c>
      <c r="G4" s="6">
        <v>5</v>
      </c>
      <c r="H4" s="6">
        <v>6</v>
      </c>
      <c r="I4" s="6">
        <v>6</v>
      </c>
      <c r="J4" s="6">
        <v>1</v>
      </c>
      <c r="K4" s="6">
        <v>1</v>
      </c>
      <c r="L4" s="6">
        <v>5</v>
      </c>
      <c r="M4" s="6">
        <v>1</v>
      </c>
      <c r="N4" s="6">
        <v>5</v>
      </c>
      <c r="O4" s="6">
        <v>1</v>
      </c>
      <c r="P4" s="6">
        <v>5</v>
      </c>
      <c r="Q4" s="6">
        <v>1</v>
      </c>
      <c r="R4" s="6">
        <v>1</v>
      </c>
      <c r="S4" s="6">
        <v>5</v>
      </c>
    </row>
    <row r="6" spans="1:19" ht="12.75">
      <c r="A6" s="6" t="s">
        <v>46</v>
      </c>
      <c r="B6" s="6">
        <v>5</v>
      </c>
      <c r="C6" s="6">
        <v>4</v>
      </c>
      <c r="D6" s="6">
        <v>5</v>
      </c>
      <c r="E6" s="6">
        <v>3</v>
      </c>
      <c r="F6" s="6">
        <v>4</v>
      </c>
      <c r="G6" s="6">
        <v>4</v>
      </c>
      <c r="H6" s="6">
        <v>3</v>
      </c>
      <c r="I6" s="6">
        <v>5</v>
      </c>
      <c r="J6" s="6">
        <v>3</v>
      </c>
      <c r="K6" s="6">
        <v>5</v>
      </c>
      <c r="L6" s="6">
        <v>5</v>
      </c>
      <c r="M6" s="6">
        <v>5</v>
      </c>
      <c r="N6" s="6">
        <v>4</v>
      </c>
      <c r="O6" s="6">
        <v>2</v>
      </c>
      <c r="P6" s="6">
        <v>3</v>
      </c>
      <c r="Q6" s="6">
        <v>3</v>
      </c>
      <c r="R6" s="6">
        <v>4</v>
      </c>
      <c r="S6" s="6">
        <v>3</v>
      </c>
    </row>
    <row r="7" spans="1:19" ht="12.75">
      <c r="A7" s="6" t="s">
        <v>48</v>
      </c>
      <c r="B7" s="6">
        <v>5</v>
      </c>
      <c r="C7" s="6">
        <v>3</v>
      </c>
      <c r="D7" s="6">
        <v>5</v>
      </c>
      <c r="E7" s="6">
        <v>3</v>
      </c>
      <c r="F7" s="6">
        <v>3</v>
      </c>
      <c r="G7" s="6">
        <v>5</v>
      </c>
      <c r="H7" s="6">
        <v>4</v>
      </c>
      <c r="I7" s="6">
        <v>5</v>
      </c>
      <c r="J7" s="6">
        <v>3</v>
      </c>
      <c r="K7" s="6">
        <v>5</v>
      </c>
      <c r="L7" s="6">
        <v>5</v>
      </c>
      <c r="M7" s="6">
        <v>5</v>
      </c>
      <c r="N7" s="6">
        <v>3</v>
      </c>
      <c r="O7" s="6">
        <v>5</v>
      </c>
      <c r="P7" s="6">
        <v>2</v>
      </c>
      <c r="Q7" s="6">
        <v>4</v>
      </c>
      <c r="R7" s="6">
        <v>5</v>
      </c>
      <c r="S7" s="6">
        <v>2</v>
      </c>
    </row>
    <row r="8" spans="1:19" ht="12.75">
      <c r="A8" s="6" t="s">
        <v>49</v>
      </c>
      <c r="B8" s="6">
        <v>4</v>
      </c>
      <c r="C8" s="6">
        <v>3</v>
      </c>
      <c r="D8" s="6">
        <v>5</v>
      </c>
      <c r="E8" s="6">
        <v>2</v>
      </c>
      <c r="F8" s="6">
        <v>4</v>
      </c>
      <c r="G8" s="6">
        <v>5</v>
      </c>
      <c r="H8" s="6">
        <v>3</v>
      </c>
      <c r="I8" s="6">
        <v>5</v>
      </c>
      <c r="J8" s="6">
        <v>3</v>
      </c>
      <c r="K8" s="6">
        <v>5</v>
      </c>
      <c r="L8" s="6">
        <v>5</v>
      </c>
      <c r="M8" s="6">
        <v>5</v>
      </c>
      <c r="N8" s="6">
        <v>2</v>
      </c>
      <c r="O8" s="6">
        <v>2</v>
      </c>
      <c r="P8" s="6">
        <v>2</v>
      </c>
      <c r="Q8" s="6">
        <v>3</v>
      </c>
      <c r="R8" s="6">
        <v>4</v>
      </c>
      <c r="S8" s="6">
        <v>2</v>
      </c>
    </row>
    <row r="21" spans="2:2" ht="12.75">
      <c r="B21" s="6">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T51"/>
  <sheetViews>
    <sheetView workbookViewId="0"/>
  </sheetViews>
  <sheetFormatPr defaultColWidth="11.25" defaultRowHeight="15.75" customHeight="1"/>
  <cols>
    <col min="1" max="1" width="27.125" customWidth="1"/>
  </cols>
  <sheetData>
    <row r="1" spans="1:20" ht="12.75">
      <c r="B1" s="6" t="s">
        <v>500</v>
      </c>
      <c r="C1" s="6" t="s">
        <v>501</v>
      </c>
      <c r="D1" s="6" t="s">
        <v>502</v>
      </c>
      <c r="E1" s="6" t="s">
        <v>503</v>
      </c>
      <c r="F1" s="6" t="s">
        <v>504</v>
      </c>
      <c r="G1" s="6" t="s">
        <v>505</v>
      </c>
      <c r="H1" s="6" t="s">
        <v>506</v>
      </c>
      <c r="I1" s="6" t="s">
        <v>507</v>
      </c>
      <c r="J1" s="41" t="s">
        <v>508</v>
      </c>
      <c r="K1" s="6" t="s">
        <v>509</v>
      </c>
      <c r="L1" s="6" t="s">
        <v>510</v>
      </c>
      <c r="M1" s="6" t="s">
        <v>511</v>
      </c>
      <c r="N1" s="6" t="s">
        <v>512</v>
      </c>
      <c r="O1" s="6" t="s">
        <v>513</v>
      </c>
      <c r="P1" s="6" t="s">
        <v>514</v>
      </c>
      <c r="Q1" s="6" t="s">
        <v>515</v>
      </c>
      <c r="R1" s="6" t="s">
        <v>516</v>
      </c>
      <c r="S1" s="6" t="s">
        <v>517</v>
      </c>
      <c r="T1" s="6" t="s">
        <v>518</v>
      </c>
    </row>
    <row r="2" spans="1:20" ht="15.75" customHeight="1">
      <c r="A2" s="1"/>
      <c r="B2" s="8">
        <v>2</v>
      </c>
      <c r="C2" s="8">
        <v>2</v>
      </c>
      <c r="D2" s="8">
        <v>2</v>
      </c>
      <c r="E2" s="8">
        <v>1</v>
      </c>
      <c r="F2" s="8">
        <v>1</v>
      </c>
      <c r="G2" s="8">
        <v>1</v>
      </c>
      <c r="H2" s="8">
        <v>1</v>
      </c>
      <c r="I2" s="8">
        <v>1</v>
      </c>
      <c r="K2" s="8">
        <v>1</v>
      </c>
      <c r="L2" s="42">
        <v>1</v>
      </c>
      <c r="M2" s="8">
        <v>1</v>
      </c>
      <c r="N2" s="8">
        <v>1</v>
      </c>
      <c r="O2" s="8">
        <v>1</v>
      </c>
      <c r="P2" s="8">
        <v>1</v>
      </c>
      <c r="Q2" s="8">
        <v>1</v>
      </c>
      <c r="R2" s="8">
        <v>1</v>
      </c>
      <c r="S2" s="8">
        <v>1</v>
      </c>
      <c r="T2" s="8">
        <v>1</v>
      </c>
    </row>
    <row r="3" spans="1:20" ht="15.75" customHeight="1">
      <c r="A3" s="1" t="s">
        <v>1</v>
      </c>
      <c r="B3" s="16" t="s">
        <v>496</v>
      </c>
      <c r="C3" s="16" t="s">
        <v>495</v>
      </c>
      <c r="D3" s="16" t="s">
        <v>495</v>
      </c>
      <c r="E3" s="16" t="s">
        <v>495</v>
      </c>
      <c r="F3" s="16" t="s">
        <v>495</v>
      </c>
      <c r="G3" s="16" t="s">
        <v>495</v>
      </c>
      <c r="H3" s="16" t="s">
        <v>495</v>
      </c>
      <c r="I3" s="16" t="s">
        <v>495</v>
      </c>
      <c r="K3" s="16" t="s">
        <v>496</v>
      </c>
      <c r="L3" s="17" t="s">
        <v>495</v>
      </c>
      <c r="M3" s="16" t="s">
        <v>495</v>
      </c>
      <c r="N3" s="16" t="s">
        <v>495</v>
      </c>
      <c r="O3" s="16" t="s">
        <v>495</v>
      </c>
      <c r="P3" s="16" t="s">
        <v>495</v>
      </c>
      <c r="Q3" s="17" t="s">
        <v>496</v>
      </c>
      <c r="R3" s="16" t="s">
        <v>495</v>
      </c>
      <c r="S3" s="16" t="s">
        <v>495</v>
      </c>
      <c r="T3" s="16" t="s">
        <v>495</v>
      </c>
    </row>
    <row r="4" spans="1:20" ht="15.75" customHeight="1">
      <c r="A4" s="1" t="s">
        <v>59</v>
      </c>
      <c r="B4" s="16" t="s">
        <v>60</v>
      </c>
      <c r="C4" s="6" t="s">
        <v>519</v>
      </c>
      <c r="D4" s="16" t="s">
        <v>497</v>
      </c>
      <c r="E4" s="16" t="s">
        <v>497</v>
      </c>
      <c r="F4" s="16" t="s">
        <v>497</v>
      </c>
      <c r="G4" s="16" t="s">
        <v>497</v>
      </c>
      <c r="H4" s="16" t="s">
        <v>497</v>
      </c>
      <c r="I4" s="16" t="s">
        <v>497</v>
      </c>
      <c r="K4" s="16" t="s">
        <v>60</v>
      </c>
      <c r="L4" s="17" t="s">
        <v>499</v>
      </c>
      <c r="M4" s="16" t="s">
        <v>497</v>
      </c>
      <c r="N4" s="16" t="s">
        <v>497</v>
      </c>
      <c r="O4" s="16" t="s">
        <v>497</v>
      </c>
      <c r="P4" s="6" t="s">
        <v>499</v>
      </c>
      <c r="Q4" s="6" t="s">
        <v>60</v>
      </c>
      <c r="R4" s="16" t="s">
        <v>497</v>
      </c>
      <c r="S4" s="16" t="s">
        <v>497</v>
      </c>
      <c r="T4" s="16" t="s">
        <v>497</v>
      </c>
    </row>
    <row r="5" spans="1:20" ht="15.75" customHeight="1">
      <c r="A5" s="1">
        <v>1</v>
      </c>
      <c r="B5" s="6">
        <v>5</v>
      </c>
      <c r="C5" s="16">
        <v>5</v>
      </c>
      <c r="D5" s="16">
        <v>2</v>
      </c>
      <c r="E5" s="6">
        <v>5</v>
      </c>
      <c r="F5" s="16">
        <v>5</v>
      </c>
      <c r="G5" s="16">
        <v>1</v>
      </c>
      <c r="H5" s="6">
        <v>4</v>
      </c>
      <c r="I5" s="16">
        <v>2</v>
      </c>
      <c r="K5" s="6">
        <v>1</v>
      </c>
      <c r="L5" s="17"/>
      <c r="M5" s="6">
        <v>5</v>
      </c>
      <c r="N5" s="6">
        <v>1</v>
      </c>
      <c r="O5" s="6">
        <v>5</v>
      </c>
      <c r="P5" s="6">
        <v>5</v>
      </c>
      <c r="Q5" s="6">
        <v>6</v>
      </c>
      <c r="R5" s="6">
        <v>6</v>
      </c>
      <c r="S5" s="6">
        <v>6</v>
      </c>
      <c r="T5" s="6">
        <v>6</v>
      </c>
    </row>
    <row r="6" spans="1:20" ht="12.75">
      <c r="L6" s="17"/>
    </row>
    <row r="7" spans="1:20" ht="12.75">
      <c r="L7" s="17"/>
    </row>
    <row r="8" spans="1:20" ht="12.75">
      <c r="A8" s="6" t="s">
        <v>46</v>
      </c>
      <c r="B8" s="6">
        <v>5</v>
      </c>
      <c r="C8" s="6">
        <v>5</v>
      </c>
      <c r="D8" s="6">
        <v>4</v>
      </c>
      <c r="E8" s="6">
        <v>1</v>
      </c>
      <c r="F8" s="6">
        <v>5</v>
      </c>
      <c r="G8" s="6">
        <v>3</v>
      </c>
      <c r="H8" s="6">
        <v>2</v>
      </c>
      <c r="I8" s="6">
        <v>3</v>
      </c>
      <c r="K8" s="6">
        <v>2</v>
      </c>
      <c r="L8" s="17">
        <v>5</v>
      </c>
      <c r="M8" s="6">
        <v>4</v>
      </c>
      <c r="N8" s="6">
        <v>2</v>
      </c>
      <c r="O8" s="6">
        <v>1</v>
      </c>
      <c r="P8" s="6">
        <v>3</v>
      </c>
      <c r="Q8" s="6">
        <v>5</v>
      </c>
      <c r="R8" s="6">
        <v>3</v>
      </c>
      <c r="S8" s="6">
        <v>5</v>
      </c>
      <c r="T8" s="6">
        <v>4</v>
      </c>
    </row>
    <row r="9" spans="1:20" ht="12.75">
      <c r="A9" s="6" t="s">
        <v>48</v>
      </c>
      <c r="B9" s="6">
        <v>4</v>
      </c>
      <c r="C9" s="6">
        <v>5</v>
      </c>
      <c r="D9" s="6">
        <v>5</v>
      </c>
      <c r="E9" s="6">
        <v>5</v>
      </c>
      <c r="F9" s="6">
        <v>5</v>
      </c>
      <c r="G9" s="6">
        <v>3</v>
      </c>
      <c r="H9" s="6">
        <v>4</v>
      </c>
      <c r="I9" s="6">
        <v>3</v>
      </c>
      <c r="K9" s="6">
        <v>5</v>
      </c>
      <c r="L9" s="17">
        <v>3</v>
      </c>
      <c r="M9" s="6">
        <v>4</v>
      </c>
      <c r="N9" s="6">
        <v>3</v>
      </c>
      <c r="O9" s="6">
        <v>1</v>
      </c>
      <c r="P9" s="6">
        <v>3</v>
      </c>
      <c r="Q9" s="6">
        <v>5</v>
      </c>
      <c r="R9" s="6">
        <v>4</v>
      </c>
      <c r="S9" s="6">
        <v>5</v>
      </c>
      <c r="T9" s="6">
        <v>4</v>
      </c>
    </row>
    <row r="10" spans="1:20" ht="12.75">
      <c r="A10" s="6" t="s">
        <v>49</v>
      </c>
      <c r="B10" s="6">
        <v>5</v>
      </c>
      <c r="C10" s="6">
        <v>4</v>
      </c>
      <c r="D10" s="6">
        <v>5</v>
      </c>
      <c r="E10" s="6">
        <v>1</v>
      </c>
      <c r="F10" s="6">
        <v>5</v>
      </c>
      <c r="G10" s="6">
        <v>4</v>
      </c>
      <c r="H10" s="6">
        <v>4</v>
      </c>
      <c r="I10" s="6">
        <v>4</v>
      </c>
      <c r="K10" s="6">
        <v>5</v>
      </c>
      <c r="L10" s="17">
        <v>3</v>
      </c>
      <c r="M10" s="6">
        <v>5</v>
      </c>
      <c r="N10" s="6">
        <v>2</v>
      </c>
      <c r="O10" s="6">
        <v>1</v>
      </c>
      <c r="P10" s="6">
        <v>1</v>
      </c>
      <c r="Q10" s="6">
        <v>5</v>
      </c>
      <c r="R10" s="6">
        <v>3</v>
      </c>
      <c r="S10" s="6">
        <v>5</v>
      </c>
      <c r="T10" s="6">
        <v>4</v>
      </c>
    </row>
    <row r="11" spans="1:20" ht="15.75" customHeight="1">
      <c r="B11" s="8">
        <v>2</v>
      </c>
    </row>
    <row r="16" spans="1:20" ht="15.75" customHeight="1">
      <c r="A16" s="1"/>
      <c r="B16" s="45" t="s">
        <v>0</v>
      </c>
      <c r="C16" s="44"/>
      <c r="D16" s="44"/>
    </row>
    <row r="17" spans="1:16" ht="15.75" customHeight="1">
      <c r="A17" s="1" t="s">
        <v>1</v>
      </c>
      <c r="B17" s="43" t="s">
        <v>2</v>
      </c>
      <c r="C17" s="44"/>
      <c r="D17" s="44"/>
    </row>
    <row r="18" spans="1:16" ht="15.75" customHeight="1">
      <c r="A18" s="1"/>
      <c r="B18" s="43" t="s">
        <v>3</v>
      </c>
      <c r="C18" s="44"/>
      <c r="D18" s="44"/>
      <c r="G18" s="1" t="s">
        <v>1</v>
      </c>
      <c r="H18" s="6" t="s">
        <v>40</v>
      </c>
    </row>
    <row r="19" spans="1:16" ht="15.75" customHeight="1">
      <c r="A19" s="1"/>
      <c r="B19" s="43" t="s">
        <v>4</v>
      </c>
      <c r="C19" s="44"/>
      <c r="D19" s="44"/>
      <c r="G19" s="1" t="s">
        <v>41</v>
      </c>
      <c r="H19" s="6" t="s">
        <v>42</v>
      </c>
    </row>
    <row r="20" spans="1:16" ht="15.75" customHeight="1">
      <c r="A20" s="1"/>
      <c r="B20" s="43" t="s">
        <v>5</v>
      </c>
      <c r="C20" s="44"/>
      <c r="D20" s="44"/>
      <c r="G20" s="1" t="s">
        <v>43</v>
      </c>
      <c r="H20" s="6" t="s">
        <v>44</v>
      </c>
    </row>
    <row r="21" spans="1:16" ht="15.75" customHeight="1">
      <c r="A21" s="1"/>
      <c r="B21" s="43" t="s">
        <v>6</v>
      </c>
      <c r="C21" s="44"/>
      <c r="D21" s="44"/>
    </row>
    <row r="22" spans="1:16" ht="15.75" customHeight="1">
      <c r="A22" s="1"/>
      <c r="B22" s="2"/>
      <c r="C22" s="1"/>
      <c r="D22" s="1"/>
      <c r="G22" s="6" t="s">
        <v>45</v>
      </c>
      <c r="P22" s="6" t="s">
        <v>520</v>
      </c>
    </row>
    <row r="23" spans="1:16" ht="15.75" customHeight="1">
      <c r="A23" s="1" t="s">
        <v>7</v>
      </c>
      <c r="B23" s="43" t="s">
        <v>8</v>
      </c>
      <c r="C23" s="44"/>
      <c r="D23" s="44"/>
      <c r="G23" s="6" t="s">
        <v>46</v>
      </c>
      <c r="H23" s="6" t="s">
        <v>47</v>
      </c>
    </row>
    <row r="24" spans="1:16" ht="15.75" customHeight="1">
      <c r="A24" s="1"/>
      <c r="B24" s="43" t="s">
        <v>9</v>
      </c>
      <c r="C24" s="44"/>
      <c r="D24" s="44"/>
      <c r="G24" s="6" t="s">
        <v>48</v>
      </c>
      <c r="H24" s="6" t="s">
        <v>47</v>
      </c>
    </row>
    <row r="25" spans="1:16" ht="15.75" customHeight="1">
      <c r="A25" s="1"/>
      <c r="B25" s="43" t="s">
        <v>10</v>
      </c>
      <c r="C25" s="44"/>
      <c r="D25" s="44"/>
      <c r="G25" s="6" t="s">
        <v>49</v>
      </c>
      <c r="H25" s="6" t="s">
        <v>47</v>
      </c>
    </row>
    <row r="26" spans="1:16" ht="15.75" customHeight="1">
      <c r="A26" s="1"/>
      <c r="B26" s="43" t="s">
        <v>11</v>
      </c>
      <c r="C26" s="44"/>
      <c r="D26" s="44"/>
    </row>
    <row r="27" spans="1:16" ht="15.75" customHeight="1">
      <c r="A27" s="1"/>
      <c r="B27" s="43" t="s">
        <v>12</v>
      </c>
      <c r="C27" s="44"/>
      <c r="D27" s="44"/>
    </row>
    <row r="28" spans="1:16" ht="15.75" customHeight="1">
      <c r="A28" s="1"/>
      <c r="B28" s="43" t="s">
        <v>14</v>
      </c>
      <c r="C28" s="44"/>
      <c r="D28" s="44"/>
    </row>
    <row r="29" spans="1:16" ht="15.75" customHeight="1">
      <c r="A29" s="1"/>
      <c r="B29" s="43" t="s">
        <v>15</v>
      </c>
      <c r="C29" s="44"/>
      <c r="D29" s="44"/>
    </row>
    <row r="30" spans="1:16" ht="15.75" customHeight="1">
      <c r="A30" s="1"/>
      <c r="B30" s="43" t="s">
        <v>16</v>
      </c>
      <c r="C30" s="44"/>
      <c r="D30" s="44"/>
    </row>
    <row r="31" spans="1:16" ht="15.75" customHeight="1">
      <c r="A31" s="1"/>
      <c r="B31" s="43" t="s">
        <v>6</v>
      </c>
      <c r="C31" s="44"/>
      <c r="D31" s="44"/>
    </row>
    <row r="32" spans="1:16" ht="15.75" customHeight="1">
      <c r="A32" s="1"/>
      <c r="B32" s="2"/>
      <c r="C32" s="1"/>
      <c r="D32" s="1"/>
    </row>
    <row r="33" spans="1:4" ht="15.75" customHeight="1">
      <c r="A33" s="1" t="s">
        <v>17</v>
      </c>
      <c r="B33" s="2" t="s">
        <v>18</v>
      </c>
      <c r="C33" s="2"/>
      <c r="D33" s="2"/>
    </row>
    <row r="34" spans="1:4" ht="15">
      <c r="A34" s="1"/>
      <c r="B34" s="2" t="s">
        <v>19</v>
      </c>
      <c r="C34" s="2"/>
      <c r="D34" s="2"/>
    </row>
    <row r="35" spans="1:4" ht="15">
      <c r="A35" s="1"/>
      <c r="B35" s="2" t="s">
        <v>20</v>
      </c>
      <c r="C35" s="2"/>
      <c r="D35" s="2"/>
    </row>
    <row r="36" spans="1:4" ht="15">
      <c r="A36" s="1"/>
      <c r="B36" s="2" t="s">
        <v>21</v>
      </c>
      <c r="C36" s="2"/>
      <c r="D36" s="2"/>
    </row>
    <row r="37" spans="1:4" ht="15">
      <c r="A37" s="1"/>
      <c r="B37" s="2" t="s">
        <v>22</v>
      </c>
      <c r="C37" s="2"/>
      <c r="D37" s="2"/>
    </row>
    <row r="38" spans="1:4" ht="15">
      <c r="A38" s="1"/>
      <c r="B38" s="2" t="s">
        <v>23</v>
      </c>
      <c r="C38" s="2"/>
      <c r="D38" s="2"/>
    </row>
    <row r="39" spans="1:4" ht="15">
      <c r="A39" s="1"/>
      <c r="B39" s="2" t="s">
        <v>24</v>
      </c>
      <c r="C39" s="2"/>
      <c r="D39" s="2"/>
    </row>
    <row r="40" spans="1:4" ht="15">
      <c r="A40" s="1"/>
      <c r="B40" s="2" t="s">
        <v>25</v>
      </c>
      <c r="C40" s="1"/>
      <c r="D40" s="1"/>
    </row>
    <row r="41" spans="1:4" ht="15">
      <c r="B41" s="2" t="s">
        <v>6</v>
      </c>
      <c r="C41" s="4"/>
      <c r="D41" s="4"/>
    </row>
    <row r="42" spans="1:4" ht="12.75">
      <c r="B42" s="4"/>
      <c r="C42" s="4"/>
      <c r="D42" s="4"/>
    </row>
    <row r="43" spans="1:4" ht="15">
      <c r="A43" s="1" t="s">
        <v>521</v>
      </c>
      <c r="B43" s="43" t="s">
        <v>27</v>
      </c>
      <c r="C43" s="44"/>
      <c r="D43" s="44"/>
    </row>
    <row r="44" spans="1:4" ht="15">
      <c r="A44" s="1"/>
      <c r="B44" s="43" t="s">
        <v>28</v>
      </c>
      <c r="C44" s="44"/>
      <c r="D44" s="44"/>
    </row>
    <row r="45" spans="1:4" ht="15">
      <c r="A45" s="1"/>
      <c r="B45" s="43" t="s">
        <v>6</v>
      </c>
      <c r="C45" s="44"/>
      <c r="D45" s="44"/>
    </row>
    <row r="48" spans="1:4" ht="12.75">
      <c r="A48" s="6" t="s">
        <v>522</v>
      </c>
    </row>
    <row r="49" spans="1:2" ht="12.75">
      <c r="A49" s="6" t="s">
        <v>1</v>
      </c>
      <c r="B49" s="18">
        <v>0.77</v>
      </c>
    </row>
    <row r="50" spans="1:2" ht="12.75">
      <c r="A50" s="6" t="s">
        <v>140</v>
      </c>
      <c r="B50" s="36">
        <v>0.55000000000000004</v>
      </c>
    </row>
    <row r="51" spans="1:2" ht="12.75">
      <c r="A51" s="6" t="s">
        <v>17</v>
      </c>
      <c r="B51" s="17">
        <v>0.2</v>
      </c>
    </row>
  </sheetData>
  <mergeCells count="18">
    <mergeCell ref="B45:D45"/>
    <mergeCell ref="B24:D24"/>
    <mergeCell ref="B25:D25"/>
    <mergeCell ref="B26:D26"/>
    <mergeCell ref="B27:D27"/>
    <mergeCell ref="B28:D28"/>
    <mergeCell ref="B29:D29"/>
    <mergeCell ref="B30:D30"/>
    <mergeCell ref="B21:D21"/>
    <mergeCell ref="B23:D23"/>
    <mergeCell ref="B31:D31"/>
    <mergeCell ref="B43:D43"/>
    <mergeCell ref="B44:D44"/>
    <mergeCell ref="B16:D16"/>
    <mergeCell ref="B17:D17"/>
    <mergeCell ref="B18:D18"/>
    <mergeCell ref="B19:D19"/>
    <mergeCell ref="B20:D20"/>
  </mergeCells>
  <hyperlinks>
    <hyperlink ref="B2" r:id="rId1" display="https://dev.to/jagracey/hacking-github-s-auth-with-unicode-s-turkish-dotless-i-460n" xr:uid="{00000000-0004-0000-0D00-000000000000}"/>
    <hyperlink ref="C2" r:id="rId2" display="https://www.welivesecurity.com/2016/08/30/osxkeydnap-spreads-via-signed-transmission-application/" xr:uid="{00000000-0004-0000-0D00-000001000000}"/>
    <hyperlink ref="D2" r:id="rId3" display="https://www.theregister.co.uk/2016/08/04/classicshell_audicity_infection/" xr:uid="{00000000-0004-0000-0D00-000002000000}"/>
    <hyperlink ref="E2" r:id="rId4" display="https://www.zdnet.com/article/linux-mint-website-hacked-malicious-backdoor-version/" xr:uid="{00000000-0004-0000-0D00-000003000000}"/>
    <hyperlink ref="F2" r:id="rId5" display="https://eprint.iacr.org/2016/376.pdf" xr:uid="{00000000-0004-0000-0D00-000004000000}"/>
    <hyperlink ref="G2" r:id="rId6" display="https://www.theregister.co.uk/2015/09/21/xcodeghost_apple_ios_store_malware_zapped/" xr:uid="{00000000-0004-0000-0D00-000005000000}"/>
    <hyperlink ref="H2" r:id="rId7" display="https://www.zdnet.com/article/red-hats-ceph-and-inktank-code-repositories-were-cracked/" xr:uid="{00000000-0004-0000-0D00-000006000000}"/>
    <hyperlink ref="I2" r:id="rId8" display="https://threatpost.com/hacker-puts-hosting-service-code-spaces-out-of-business/106761/" xr:uid="{00000000-0004-0000-0D00-000007000000}"/>
    <hyperlink ref="K2" r:id="rId9" display="https://lwn.net/Articles/602461/" xr:uid="{00000000-0004-0000-0D00-000008000000}"/>
    <hyperlink ref="L2" r:id="rId10" display="https://lwn.net/Articles/461237/" xr:uid="{00000000-0004-0000-0D00-000009000000}"/>
    <hyperlink ref="M2" r:id="rId11" display="https://blogs.apache.org/infra/entry/apache_org_04_09_2010" xr:uid="{00000000-0004-0000-0D00-00000A000000}"/>
    <hyperlink ref="N2" r:id="rId12" display="https://www.wired.com/2010/03/source-code-hacks/" xr:uid="{00000000-0004-0000-0D00-00000B000000}"/>
    <hyperlink ref="O2" r:id="rId13" display="https://www.zdnet.com/article/open-source-proftpd-hacked-backdoor-planted-in-source-code/" xr:uid="{00000000-0004-0000-0D00-00000C000000}"/>
    <hyperlink ref="P2" r:id="rId14" display="https://lwn.net/Articles/224997/" xr:uid="{00000000-0004-0000-0D00-00000D000000}"/>
    <hyperlink ref="Q2" r:id="rId15" display="https://lwn.net/Articles/262688/" xr:uid="{00000000-0004-0000-0D00-00000E000000}"/>
    <hyperlink ref="R2" r:id="rId16" display="https://archives.gentoo.org/gentoo-announce/message/7b0581416ddd91522c14513cb789f17a" xr:uid="{00000000-0004-0000-0D00-00000F000000}"/>
    <hyperlink ref="S2" r:id="rId17" display="https://www.debian.org/News/2003/20031202" xr:uid="{00000000-0004-0000-0D00-000010000000}"/>
    <hyperlink ref="T2" r:id="rId18" display="https://niconiconi.neocities.org/posts/ken-thompson-really-did-launch-his-trusting-trust-trojan-attack-in-real-life/" xr:uid="{00000000-0004-0000-0D00-000011000000}"/>
    <hyperlink ref="B11" r:id="rId19" display="https://dev.to/jagracey/hacking-github-s-auth-with-unicode-s-turkish-dotless-i-460n" xr:uid="{00000000-0004-0000-0D00-00001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42"/>
  <sheetViews>
    <sheetView workbookViewId="0"/>
  </sheetViews>
  <sheetFormatPr defaultColWidth="11.25" defaultRowHeight="15.75" customHeight="1"/>
  <cols>
    <col min="2" max="2" width="36" customWidth="1"/>
  </cols>
  <sheetData>
    <row r="1" spans="1:20" ht="12.75">
      <c r="B1" s="6" t="s">
        <v>500</v>
      </c>
      <c r="C1" s="6" t="s">
        <v>501</v>
      </c>
      <c r="D1" s="6" t="s">
        <v>502</v>
      </c>
      <c r="E1" s="6" t="s">
        <v>503</v>
      </c>
      <c r="F1" s="6" t="s">
        <v>504</v>
      </c>
      <c r="G1" s="6" t="s">
        <v>505</v>
      </c>
      <c r="H1" s="6" t="s">
        <v>506</v>
      </c>
      <c r="I1" s="6" t="s">
        <v>507</v>
      </c>
      <c r="J1" s="41" t="s">
        <v>508</v>
      </c>
      <c r="K1" s="6" t="s">
        <v>509</v>
      </c>
      <c r="L1" s="6" t="s">
        <v>510</v>
      </c>
      <c r="M1" s="6" t="s">
        <v>511</v>
      </c>
      <c r="N1" s="6" t="s">
        <v>512</v>
      </c>
      <c r="O1" s="6" t="s">
        <v>513</v>
      </c>
      <c r="P1" s="6" t="s">
        <v>514</v>
      </c>
      <c r="Q1" s="6" t="s">
        <v>515</v>
      </c>
      <c r="R1" s="6" t="s">
        <v>516</v>
      </c>
      <c r="S1" s="6" t="s">
        <v>517</v>
      </c>
      <c r="T1" s="6" t="s">
        <v>518</v>
      </c>
    </row>
    <row r="2" spans="1:20" ht="15.75" customHeight="1">
      <c r="A2" s="1" t="s">
        <v>1</v>
      </c>
      <c r="B2" s="6" t="s">
        <v>496</v>
      </c>
      <c r="C2" s="6" t="s">
        <v>495</v>
      </c>
      <c r="D2" s="6" t="s">
        <v>495</v>
      </c>
      <c r="E2" s="6" t="s">
        <v>495</v>
      </c>
      <c r="F2" s="6" t="s">
        <v>495</v>
      </c>
      <c r="G2" s="6" t="s">
        <v>495</v>
      </c>
      <c r="H2" s="6" t="s">
        <v>495</v>
      </c>
      <c r="I2" s="6" t="s">
        <v>495</v>
      </c>
      <c r="K2" s="6" t="s">
        <v>496</v>
      </c>
      <c r="M2" s="6" t="s">
        <v>495</v>
      </c>
      <c r="N2" s="6" t="s">
        <v>495</v>
      </c>
      <c r="O2" s="6" t="s">
        <v>495</v>
      </c>
      <c r="P2" s="6" t="s">
        <v>495</v>
      </c>
      <c r="Q2" s="6" t="s">
        <v>495</v>
      </c>
      <c r="R2" s="6" t="s">
        <v>495</v>
      </c>
      <c r="S2" s="6" t="s">
        <v>495</v>
      </c>
      <c r="T2" s="6" t="s">
        <v>495</v>
      </c>
    </row>
    <row r="3" spans="1:20" ht="15.75" customHeight="1">
      <c r="A3" s="1" t="s">
        <v>59</v>
      </c>
      <c r="B3" s="6" t="s">
        <v>498</v>
      </c>
      <c r="C3" s="6">
        <v>2</v>
      </c>
      <c r="D3" s="6" t="s">
        <v>523</v>
      </c>
      <c r="E3" s="6" t="s">
        <v>523</v>
      </c>
      <c r="F3" s="6" t="s">
        <v>523</v>
      </c>
      <c r="G3" s="6" t="s">
        <v>523</v>
      </c>
      <c r="H3" s="6" t="s">
        <v>523</v>
      </c>
      <c r="I3" s="6" t="s">
        <v>523</v>
      </c>
      <c r="K3" s="6" t="s">
        <v>498</v>
      </c>
      <c r="M3" s="6" t="s">
        <v>523</v>
      </c>
      <c r="N3" s="6" t="s">
        <v>523</v>
      </c>
      <c r="O3" s="6" t="s">
        <v>523</v>
      </c>
      <c r="P3" s="6" t="s">
        <v>498</v>
      </c>
      <c r="Q3" s="6" t="s">
        <v>523</v>
      </c>
      <c r="R3" s="6" t="s">
        <v>523</v>
      </c>
      <c r="S3" s="6" t="s">
        <v>523</v>
      </c>
      <c r="T3" s="6" t="s">
        <v>523</v>
      </c>
    </row>
    <row r="4" spans="1:20" ht="15.75" customHeight="1">
      <c r="A4" s="1" t="s">
        <v>17</v>
      </c>
      <c r="B4" s="6">
        <v>1</v>
      </c>
      <c r="C4" s="6">
        <v>5</v>
      </c>
      <c r="D4" s="6">
        <v>2</v>
      </c>
      <c r="E4" s="6">
        <v>3</v>
      </c>
      <c r="F4" s="6">
        <v>5</v>
      </c>
      <c r="G4" s="6">
        <v>1</v>
      </c>
      <c r="H4" s="6">
        <v>2</v>
      </c>
      <c r="I4" s="6">
        <v>2</v>
      </c>
      <c r="K4" s="6">
        <v>2</v>
      </c>
      <c r="M4" s="6">
        <v>1</v>
      </c>
      <c r="N4" s="6">
        <v>3</v>
      </c>
      <c r="O4" s="6">
        <v>3</v>
      </c>
      <c r="P4" s="6">
        <v>3</v>
      </c>
      <c r="Q4" s="6">
        <v>3</v>
      </c>
      <c r="R4" s="6">
        <v>2</v>
      </c>
      <c r="S4" s="6">
        <v>2</v>
      </c>
      <c r="T4" s="6">
        <v>3</v>
      </c>
    </row>
    <row r="7" spans="1:20" ht="12.75">
      <c r="A7" s="6" t="s">
        <v>46</v>
      </c>
      <c r="B7" s="6">
        <v>4</v>
      </c>
      <c r="C7" s="6">
        <v>3</v>
      </c>
      <c r="D7" s="6">
        <v>3</v>
      </c>
      <c r="E7" s="6">
        <v>4</v>
      </c>
      <c r="F7" s="6">
        <v>2</v>
      </c>
      <c r="G7" s="6">
        <v>4</v>
      </c>
      <c r="H7" s="6">
        <v>5</v>
      </c>
      <c r="I7" s="6">
        <v>2</v>
      </c>
      <c r="K7" s="6">
        <v>2</v>
      </c>
      <c r="M7" s="6">
        <v>3</v>
      </c>
      <c r="N7" s="6">
        <v>1</v>
      </c>
      <c r="O7" s="6">
        <v>4</v>
      </c>
      <c r="P7" s="6">
        <v>1</v>
      </c>
      <c r="Q7" s="6">
        <v>2</v>
      </c>
      <c r="R7" s="6">
        <v>3</v>
      </c>
      <c r="S7" s="6">
        <v>3</v>
      </c>
      <c r="T7" s="6">
        <v>2</v>
      </c>
    </row>
    <row r="8" spans="1:20" ht="12.75">
      <c r="A8" s="6" t="s">
        <v>48</v>
      </c>
      <c r="B8" s="6">
        <v>5</v>
      </c>
      <c r="C8" s="6">
        <v>5</v>
      </c>
      <c r="D8" s="6">
        <v>4</v>
      </c>
      <c r="E8" s="6">
        <v>4</v>
      </c>
      <c r="F8" s="6">
        <v>2</v>
      </c>
      <c r="G8" s="6">
        <v>4</v>
      </c>
      <c r="H8" s="6">
        <v>5</v>
      </c>
      <c r="I8" s="6">
        <v>1</v>
      </c>
      <c r="K8" s="6">
        <v>4</v>
      </c>
      <c r="M8" s="6">
        <v>4</v>
      </c>
      <c r="N8" s="6">
        <v>1</v>
      </c>
      <c r="O8" s="6">
        <v>5</v>
      </c>
      <c r="P8" s="6">
        <v>1</v>
      </c>
      <c r="Q8" s="6">
        <v>2</v>
      </c>
      <c r="R8" s="6">
        <v>3</v>
      </c>
      <c r="S8" s="6">
        <v>2</v>
      </c>
      <c r="T8" s="6">
        <v>2</v>
      </c>
    </row>
    <row r="9" spans="1:20" ht="12.75">
      <c r="A9" s="6" t="s">
        <v>49</v>
      </c>
      <c r="B9" s="6">
        <v>4</v>
      </c>
      <c r="C9" s="6">
        <v>3</v>
      </c>
      <c r="D9" s="6">
        <v>3</v>
      </c>
      <c r="E9" s="6">
        <v>3</v>
      </c>
      <c r="F9" s="6">
        <v>2</v>
      </c>
      <c r="G9" s="6">
        <v>4</v>
      </c>
      <c r="H9" s="6">
        <v>5</v>
      </c>
      <c r="I9" s="6">
        <v>1</v>
      </c>
      <c r="K9" s="6">
        <v>2</v>
      </c>
      <c r="M9" s="6">
        <v>3</v>
      </c>
      <c r="N9" s="6">
        <v>1</v>
      </c>
      <c r="O9" s="6">
        <v>4</v>
      </c>
      <c r="P9" s="6">
        <v>1</v>
      </c>
      <c r="Q9" s="6">
        <v>2</v>
      </c>
      <c r="R9" s="6">
        <v>2</v>
      </c>
      <c r="S9" s="6">
        <v>2</v>
      </c>
      <c r="T9" s="6">
        <v>2</v>
      </c>
    </row>
    <row r="13" spans="1:20" ht="15.75" customHeight="1">
      <c r="A13" s="1"/>
      <c r="B13" s="45" t="s">
        <v>0</v>
      </c>
      <c r="C13" s="44"/>
      <c r="D13" s="44"/>
    </row>
    <row r="14" spans="1:20" ht="15.75" customHeight="1">
      <c r="A14" s="1" t="s">
        <v>1</v>
      </c>
      <c r="B14" s="43" t="s">
        <v>2</v>
      </c>
      <c r="C14" s="44"/>
      <c r="D14" s="44"/>
    </row>
    <row r="15" spans="1:20" ht="15.75" customHeight="1">
      <c r="A15" s="1"/>
      <c r="B15" s="43" t="s">
        <v>3</v>
      </c>
      <c r="C15" s="44"/>
      <c r="D15" s="44"/>
    </row>
    <row r="16" spans="1:20" ht="15.75" customHeight="1">
      <c r="A16" s="1"/>
      <c r="B16" s="43" t="s">
        <v>4</v>
      </c>
      <c r="C16" s="44"/>
      <c r="D16" s="44"/>
    </row>
    <row r="17" spans="1:4" ht="15.75" customHeight="1">
      <c r="A17" s="1"/>
      <c r="B17" s="43" t="s">
        <v>5</v>
      </c>
      <c r="C17" s="44"/>
      <c r="D17" s="44"/>
    </row>
    <row r="18" spans="1:4" ht="15.75" customHeight="1">
      <c r="A18" s="1"/>
      <c r="B18" s="43" t="s">
        <v>6</v>
      </c>
      <c r="C18" s="44"/>
      <c r="D18" s="44"/>
    </row>
    <row r="19" spans="1:4" ht="15.75" customHeight="1">
      <c r="A19" s="1"/>
      <c r="B19" s="2"/>
      <c r="C19" s="1"/>
      <c r="D19" s="1"/>
    </row>
    <row r="20" spans="1:4" ht="15.75" customHeight="1">
      <c r="A20" s="1" t="s">
        <v>7</v>
      </c>
      <c r="B20" s="43" t="s">
        <v>8</v>
      </c>
      <c r="C20" s="44"/>
      <c r="D20" s="44"/>
    </row>
    <row r="21" spans="1:4" ht="15.75" customHeight="1">
      <c r="A21" s="1"/>
      <c r="B21" s="43" t="s">
        <v>9</v>
      </c>
      <c r="C21" s="44"/>
      <c r="D21" s="44"/>
    </row>
    <row r="22" spans="1:4" ht="15.75" customHeight="1">
      <c r="A22" s="1"/>
      <c r="B22" s="43" t="s">
        <v>10</v>
      </c>
      <c r="C22" s="44"/>
      <c r="D22" s="44"/>
    </row>
    <row r="23" spans="1:4" ht="15.75" customHeight="1">
      <c r="A23" s="1"/>
      <c r="B23" s="43" t="s">
        <v>11</v>
      </c>
      <c r="C23" s="44"/>
      <c r="D23" s="44"/>
    </row>
    <row r="24" spans="1:4" ht="15.75" customHeight="1">
      <c r="A24" s="1"/>
      <c r="B24" s="43" t="s">
        <v>12</v>
      </c>
      <c r="C24" s="44"/>
      <c r="D24" s="44"/>
    </row>
    <row r="25" spans="1:4" ht="15.75" customHeight="1">
      <c r="A25" s="1"/>
      <c r="B25" s="43" t="s">
        <v>14</v>
      </c>
      <c r="C25" s="44"/>
      <c r="D25" s="44"/>
    </row>
    <row r="26" spans="1:4" ht="15.75" customHeight="1">
      <c r="A26" s="1"/>
      <c r="B26" s="43" t="s">
        <v>15</v>
      </c>
      <c r="C26" s="44"/>
      <c r="D26" s="44"/>
    </row>
    <row r="27" spans="1:4" ht="15.75" customHeight="1">
      <c r="A27" s="1"/>
      <c r="B27" s="43" t="s">
        <v>16</v>
      </c>
      <c r="C27" s="44"/>
      <c r="D27" s="44"/>
    </row>
    <row r="28" spans="1:4" ht="15.75" customHeight="1">
      <c r="A28" s="1"/>
      <c r="B28" s="43" t="s">
        <v>6</v>
      </c>
      <c r="C28" s="44"/>
      <c r="D28" s="44"/>
    </row>
    <row r="29" spans="1:4" ht="15.75" customHeight="1">
      <c r="A29" s="1"/>
      <c r="B29" s="2"/>
      <c r="C29" s="1"/>
      <c r="D29" s="1"/>
    </row>
    <row r="30" spans="1:4" ht="15.75" customHeight="1">
      <c r="A30" s="1" t="s">
        <v>17</v>
      </c>
      <c r="B30" s="2" t="s">
        <v>18</v>
      </c>
      <c r="C30" s="2"/>
      <c r="D30" s="2"/>
    </row>
    <row r="31" spans="1:4" ht="15.75" customHeight="1">
      <c r="A31" s="1"/>
      <c r="B31" s="2" t="s">
        <v>19</v>
      </c>
      <c r="C31" s="2"/>
      <c r="D31" s="2"/>
    </row>
    <row r="32" spans="1:4" ht="15.75" customHeight="1">
      <c r="A32" s="1"/>
      <c r="B32" s="2" t="s">
        <v>20</v>
      </c>
      <c r="C32" s="2"/>
      <c r="D32" s="2"/>
    </row>
    <row r="33" spans="1:4" ht="15.75" customHeight="1">
      <c r="A33" s="1"/>
      <c r="B33" s="2" t="s">
        <v>21</v>
      </c>
      <c r="C33" s="2"/>
      <c r="D33" s="2"/>
    </row>
    <row r="34" spans="1:4" ht="15">
      <c r="A34" s="1"/>
      <c r="B34" s="2" t="s">
        <v>22</v>
      </c>
      <c r="C34" s="2"/>
      <c r="D34" s="2"/>
    </row>
    <row r="35" spans="1:4" ht="15">
      <c r="A35" s="1"/>
      <c r="B35" s="2" t="s">
        <v>23</v>
      </c>
      <c r="C35" s="2"/>
      <c r="D35" s="2"/>
    </row>
    <row r="36" spans="1:4" ht="15">
      <c r="A36" s="1"/>
      <c r="B36" s="2" t="s">
        <v>24</v>
      </c>
      <c r="C36" s="2"/>
      <c r="D36" s="2"/>
    </row>
    <row r="37" spans="1:4" ht="15">
      <c r="A37" s="1"/>
      <c r="B37" s="2" t="s">
        <v>25</v>
      </c>
      <c r="C37" s="1"/>
      <c r="D37" s="1"/>
    </row>
    <row r="38" spans="1:4" ht="15">
      <c r="B38" s="2" t="s">
        <v>6</v>
      </c>
      <c r="C38" s="4"/>
      <c r="D38" s="4"/>
    </row>
    <row r="39" spans="1:4" ht="12.75">
      <c r="B39" s="4"/>
      <c r="C39" s="4"/>
      <c r="D39" s="4"/>
    </row>
    <row r="40" spans="1:4" ht="15">
      <c r="A40" s="1" t="s">
        <v>521</v>
      </c>
      <c r="B40" s="43" t="s">
        <v>27</v>
      </c>
      <c r="C40" s="44"/>
      <c r="D40" s="44"/>
    </row>
    <row r="41" spans="1:4" ht="15">
      <c r="A41" s="1"/>
      <c r="B41" s="43" t="s">
        <v>28</v>
      </c>
      <c r="C41" s="44"/>
      <c r="D41" s="44"/>
    </row>
    <row r="42" spans="1:4" ht="15">
      <c r="A42" s="1"/>
      <c r="B42" s="43" t="s">
        <v>6</v>
      </c>
      <c r="C42" s="44"/>
      <c r="D42" s="44"/>
    </row>
  </sheetData>
  <mergeCells count="18">
    <mergeCell ref="B42:D42"/>
    <mergeCell ref="B21:D21"/>
    <mergeCell ref="B22:D22"/>
    <mergeCell ref="B23:D23"/>
    <mergeCell ref="B24:D24"/>
    <mergeCell ref="B25:D25"/>
    <mergeCell ref="B26:D26"/>
    <mergeCell ref="B27:D27"/>
    <mergeCell ref="B18:D18"/>
    <mergeCell ref="B20:D20"/>
    <mergeCell ref="B28:D28"/>
    <mergeCell ref="B40:D40"/>
    <mergeCell ref="B41:D41"/>
    <mergeCell ref="B13:D13"/>
    <mergeCell ref="B14:D14"/>
    <mergeCell ref="B15:D15"/>
    <mergeCell ref="B16:D16"/>
    <mergeCell ref="B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heetViews>
  <sheetFormatPr defaultColWidth="11.25" defaultRowHeight="15.75" customHeight="1"/>
  <cols>
    <col min="1" max="1" width="31.5" customWidth="1"/>
    <col min="2" max="2" width="42.625" customWidth="1"/>
  </cols>
  <sheetData>
    <row r="1" spans="1:2" ht="12.75">
      <c r="A1" s="6" t="s">
        <v>39</v>
      </c>
    </row>
    <row r="3" spans="1:2" ht="15.75" customHeight="1">
      <c r="A3" s="1" t="s">
        <v>1</v>
      </c>
      <c r="B3" s="6" t="s">
        <v>40</v>
      </c>
    </row>
    <row r="4" spans="1:2" ht="15.75" customHeight="1">
      <c r="A4" s="1" t="s">
        <v>41</v>
      </c>
      <c r="B4" s="6" t="s">
        <v>42</v>
      </c>
    </row>
    <row r="5" spans="1:2" ht="15.75" customHeight="1">
      <c r="A5" s="1" t="s">
        <v>43</v>
      </c>
      <c r="B5" s="6" t="s">
        <v>44</v>
      </c>
    </row>
    <row r="7" spans="1:2" ht="12.75">
      <c r="A7" s="6" t="s">
        <v>45</v>
      </c>
    </row>
    <row r="8" spans="1:2" ht="12.75">
      <c r="A8" s="6" t="s">
        <v>46</v>
      </c>
      <c r="B8" s="6" t="s">
        <v>47</v>
      </c>
    </row>
    <row r="9" spans="1:2" ht="12.75">
      <c r="A9" s="6" t="s">
        <v>48</v>
      </c>
      <c r="B9" s="6" t="s">
        <v>47</v>
      </c>
    </row>
    <row r="10" spans="1:2" ht="12.75">
      <c r="A10" s="6" t="s">
        <v>49</v>
      </c>
      <c r="B10" s="6"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0"/>
  <sheetViews>
    <sheetView workbookViewId="0">
      <selection activeCell="B15" sqref="B15"/>
    </sheetView>
  </sheetViews>
  <sheetFormatPr defaultColWidth="11.25" defaultRowHeight="15.75" customHeight="1"/>
  <sheetData>
    <row r="1" spans="1:7" ht="15.75" customHeight="1">
      <c r="A1" s="1" t="s">
        <v>50</v>
      </c>
      <c r="B1" s="1" t="s">
        <v>51</v>
      </c>
    </row>
    <row r="2" spans="1:7" ht="15.75" customHeight="1">
      <c r="A2" s="1" t="s">
        <v>52</v>
      </c>
      <c r="B2" s="8">
        <v>1</v>
      </c>
      <c r="D2" s="9" t="s">
        <v>53</v>
      </c>
    </row>
    <row r="3" spans="1:7" ht="15.75" customHeight="1">
      <c r="A3" s="10">
        <v>2</v>
      </c>
      <c r="B3" s="8">
        <v>1</v>
      </c>
      <c r="E3" s="9" t="s">
        <v>52</v>
      </c>
      <c r="F3" s="9" t="s">
        <v>54</v>
      </c>
      <c r="G3" s="9" t="s">
        <v>55</v>
      </c>
    </row>
    <row r="4" spans="1:7" ht="15.75" customHeight="1">
      <c r="A4" s="10">
        <v>3</v>
      </c>
      <c r="B4" s="8">
        <v>1</v>
      </c>
      <c r="D4" s="1" t="s">
        <v>1</v>
      </c>
      <c r="E4" s="1" t="s">
        <v>56</v>
      </c>
      <c r="F4" s="1" t="s">
        <v>57</v>
      </c>
      <c r="G4" s="1" t="s">
        <v>58</v>
      </c>
    </row>
    <row r="5" spans="1:7" ht="15.75" customHeight="1">
      <c r="A5" s="10">
        <v>4</v>
      </c>
      <c r="B5" s="8">
        <v>1</v>
      </c>
      <c r="D5" s="1" t="s">
        <v>59</v>
      </c>
      <c r="E5" s="1" t="s">
        <v>60</v>
      </c>
      <c r="F5" s="1" t="s">
        <v>61</v>
      </c>
      <c r="G5" s="1" t="s">
        <v>61</v>
      </c>
    </row>
    <row r="6" spans="1:7" ht="15.75" customHeight="1">
      <c r="A6" s="10">
        <v>5</v>
      </c>
      <c r="B6" s="8">
        <v>1</v>
      </c>
      <c r="D6" s="1" t="s">
        <v>17</v>
      </c>
      <c r="E6" s="1" t="s">
        <v>62</v>
      </c>
      <c r="F6" s="1" t="s">
        <v>63</v>
      </c>
      <c r="G6" s="1" t="s">
        <v>62</v>
      </c>
    </row>
    <row r="7" spans="1:7" ht="15.75" customHeight="1">
      <c r="A7" s="10">
        <v>6</v>
      </c>
      <c r="B7" s="8">
        <v>1</v>
      </c>
    </row>
    <row r="8" spans="1:7" ht="15.75" customHeight="1">
      <c r="A8" s="10">
        <v>7</v>
      </c>
      <c r="B8" s="8">
        <v>1</v>
      </c>
    </row>
    <row r="9" spans="1:7" ht="15.75" customHeight="1">
      <c r="A9" s="10">
        <v>8</v>
      </c>
      <c r="B9" s="8">
        <v>1</v>
      </c>
    </row>
    <row r="10" spans="1:7" ht="15.75" customHeight="1">
      <c r="A10" s="10">
        <v>9</v>
      </c>
      <c r="B10" s="8">
        <v>1</v>
      </c>
    </row>
    <row r="11" spans="1:7" ht="15.75" customHeight="1">
      <c r="A11" s="10">
        <v>10</v>
      </c>
      <c r="B11" s="8">
        <v>1</v>
      </c>
    </row>
    <row r="12" spans="1:7" ht="15.75" customHeight="1">
      <c r="A12" s="10">
        <v>11</v>
      </c>
      <c r="B12" s="8">
        <v>1</v>
      </c>
    </row>
    <row r="13" spans="1:7" ht="15.75" customHeight="1">
      <c r="A13" s="10">
        <v>12</v>
      </c>
      <c r="B13" s="8">
        <v>1</v>
      </c>
    </row>
    <row r="14" spans="1:7" ht="15.75" customHeight="1">
      <c r="A14" s="10">
        <v>13</v>
      </c>
      <c r="B14" s="8">
        <v>1</v>
      </c>
    </row>
    <row r="15" spans="1:7" ht="15.75" customHeight="1">
      <c r="A15" s="10">
        <v>14</v>
      </c>
      <c r="B15" s="8">
        <v>1</v>
      </c>
    </row>
    <row r="16" spans="1:7" ht="15.75" customHeight="1">
      <c r="A16" s="11">
        <v>15</v>
      </c>
      <c r="B16" s="8">
        <v>1</v>
      </c>
    </row>
    <row r="17" spans="1:3" ht="15.75" customHeight="1">
      <c r="A17" s="11">
        <v>16</v>
      </c>
      <c r="B17" s="8">
        <v>1</v>
      </c>
    </row>
    <row r="18" spans="1:3" ht="15.75" customHeight="1">
      <c r="A18" s="11">
        <v>17</v>
      </c>
      <c r="B18" s="8">
        <v>1</v>
      </c>
    </row>
    <row r="19" spans="1:3" ht="15.75" customHeight="1">
      <c r="A19" s="11">
        <v>18</v>
      </c>
      <c r="B19" s="8">
        <v>1</v>
      </c>
    </row>
    <row r="20" spans="1:3" ht="15.75" customHeight="1">
      <c r="A20" s="11">
        <v>19</v>
      </c>
      <c r="B20" s="8">
        <v>1</v>
      </c>
    </row>
    <row r="21" spans="1:3" ht="15.75" customHeight="1">
      <c r="A21" s="11">
        <v>20</v>
      </c>
      <c r="B21" s="8">
        <v>1</v>
      </c>
    </row>
    <row r="22" spans="1:3" ht="15.75" customHeight="1">
      <c r="A22" s="11">
        <v>21</v>
      </c>
      <c r="B22" s="8">
        <v>1</v>
      </c>
    </row>
    <row r="23" spans="1:3" ht="15.75" customHeight="1">
      <c r="A23" s="11">
        <v>22</v>
      </c>
      <c r="B23" s="8">
        <v>2</v>
      </c>
    </row>
    <row r="24" spans="1:3" ht="15.75" customHeight="1">
      <c r="A24" s="11">
        <v>23</v>
      </c>
      <c r="B24" s="8">
        <v>1</v>
      </c>
    </row>
    <row r="25" spans="1:3" ht="15.75" customHeight="1">
      <c r="A25" s="11">
        <v>24</v>
      </c>
      <c r="B25" s="8">
        <v>1</v>
      </c>
    </row>
    <row r="26" spans="1:3" ht="15.75" customHeight="1">
      <c r="A26" s="11">
        <v>25</v>
      </c>
      <c r="B26" s="8">
        <v>1</v>
      </c>
    </row>
    <row r="27" spans="1:3" ht="15.75" customHeight="1">
      <c r="A27" s="11">
        <v>26</v>
      </c>
      <c r="B27" s="10" t="s">
        <v>64</v>
      </c>
      <c r="C27" s="6" t="s">
        <v>65</v>
      </c>
    </row>
    <row r="28" spans="1:3" ht="15.75" customHeight="1">
      <c r="A28" s="11">
        <v>27</v>
      </c>
      <c r="B28" s="8">
        <v>1</v>
      </c>
    </row>
    <row r="29" spans="1:3" ht="15.75" customHeight="1">
      <c r="A29" s="11">
        <v>28</v>
      </c>
      <c r="B29" s="8">
        <v>1</v>
      </c>
    </row>
    <row r="30" spans="1:3" ht="15.75" customHeight="1">
      <c r="A30" s="11">
        <v>29</v>
      </c>
      <c r="B30" s="6">
        <v>2019</v>
      </c>
    </row>
    <row r="31" spans="1:3" ht="15.75" customHeight="1">
      <c r="A31" s="11">
        <v>30</v>
      </c>
      <c r="B31" s="8">
        <v>1</v>
      </c>
    </row>
    <row r="32" spans="1:3" ht="15.75" customHeight="1">
      <c r="A32" s="11">
        <v>31</v>
      </c>
      <c r="B32" s="8" t="s">
        <v>66</v>
      </c>
      <c r="C32" s="6" t="s">
        <v>67</v>
      </c>
    </row>
    <row r="33" spans="1:3" ht="15.75" customHeight="1">
      <c r="A33" s="11">
        <v>32</v>
      </c>
      <c r="B33" s="8">
        <v>1</v>
      </c>
      <c r="C33" s="6" t="s">
        <v>68</v>
      </c>
    </row>
    <row r="34" spans="1:3" ht="15">
      <c r="A34" s="11">
        <v>33</v>
      </c>
      <c r="B34" s="8">
        <v>1</v>
      </c>
    </row>
    <row r="35" spans="1:3" ht="15">
      <c r="A35" s="11">
        <v>34</v>
      </c>
      <c r="B35" s="8">
        <v>1</v>
      </c>
    </row>
    <row r="36" spans="1:3" ht="15">
      <c r="A36" s="10">
        <v>35</v>
      </c>
      <c r="B36" s="8">
        <v>1</v>
      </c>
    </row>
    <row r="37" spans="1:3" ht="15">
      <c r="A37" s="10">
        <v>36</v>
      </c>
      <c r="B37" s="8">
        <v>1</v>
      </c>
    </row>
    <row r="38" spans="1:3" ht="15">
      <c r="A38" s="10">
        <v>37</v>
      </c>
      <c r="B38" s="8">
        <v>1</v>
      </c>
    </row>
    <row r="39" spans="1:3" ht="15">
      <c r="A39" s="10">
        <v>38</v>
      </c>
      <c r="B39" s="8">
        <v>1</v>
      </c>
    </row>
    <row r="40" spans="1:3" ht="15">
      <c r="A40" s="10">
        <v>39</v>
      </c>
      <c r="B40" s="8">
        <v>1</v>
      </c>
    </row>
    <row r="41" spans="1:3" ht="15">
      <c r="A41" s="10">
        <v>40</v>
      </c>
      <c r="B41" s="8">
        <v>1</v>
      </c>
    </row>
    <row r="42" spans="1:3" ht="15">
      <c r="A42" s="10">
        <v>41</v>
      </c>
      <c r="B42" s="12">
        <v>1</v>
      </c>
    </row>
    <row r="43" spans="1:3" ht="15">
      <c r="A43" s="10">
        <v>42</v>
      </c>
      <c r="B43" s="8">
        <v>1</v>
      </c>
    </row>
    <row r="44" spans="1:3" ht="15">
      <c r="A44" s="10">
        <v>43</v>
      </c>
      <c r="B44" s="8">
        <v>1</v>
      </c>
    </row>
    <row r="45" spans="1:3" ht="15">
      <c r="A45" s="10">
        <v>44</v>
      </c>
      <c r="B45" s="8">
        <v>1</v>
      </c>
    </row>
    <row r="46" spans="1:3" ht="15">
      <c r="A46" s="10">
        <v>45</v>
      </c>
      <c r="B46" s="8">
        <v>1</v>
      </c>
    </row>
    <row r="47" spans="1:3" ht="15">
      <c r="A47" s="10">
        <v>46</v>
      </c>
      <c r="B47" s="8">
        <v>1</v>
      </c>
    </row>
    <row r="48" spans="1:3" ht="15">
      <c r="A48" s="10">
        <v>47</v>
      </c>
      <c r="B48" s="8">
        <v>1</v>
      </c>
    </row>
    <row r="49" spans="1:2" ht="15">
      <c r="A49" s="10">
        <v>48</v>
      </c>
      <c r="B49" s="8">
        <v>1</v>
      </c>
    </row>
    <row r="50" spans="1:2" ht="15">
      <c r="A50" s="10">
        <v>49</v>
      </c>
      <c r="B50" s="13" t="s">
        <v>69</v>
      </c>
    </row>
    <row r="51" spans="1:2" ht="15">
      <c r="A51" s="10">
        <v>50</v>
      </c>
      <c r="B51" s="8">
        <v>1</v>
      </c>
    </row>
    <row r="52" spans="1:2" ht="15">
      <c r="A52" s="10">
        <v>51</v>
      </c>
      <c r="B52" s="8">
        <v>2</v>
      </c>
    </row>
    <row r="53" spans="1:2" ht="15">
      <c r="A53" s="10">
        <v>52</v>
      </c>
      <c r="B53" s="8">
        <v>2</v>
      </c>
    </row>
    <row r="54" spans="1:2" ht="15">
      <c r="A54" s="10">
        <v>53</v>
      </c>
      <c r="B54" s="8">
        <v>2</v>
      </c>
    </row>
    <row r="55" spans="1:2" ht="15">
      <c r="A55" s="10">
        <v>54</v>
      </c>
      <c r="B55" s="8">
        <v>1</v>
      </c>
    </row>
    <row r="56" spans="1:2" ht="15">
      <c r="A56" s="10">
        <v>55</v>
      </c>
      <c r="B56" s="8">
        <v>1</v>
      </c>
    </row>
    <row r="57" spans="1:2" ht="15">
      <c r="A57" s="10">
        <v>56</v>
      </c>
      <c r="B57" s="8">
        <v>1</v>
      </c>
    </row>
    <row r="58" spans="1:2" ht="15">
      <c r="A58" s="10">
        <v>57</v>
      </c>
      <c r="B58" s="8">
        <v>1</v>
      </c>
    </row>
    <row r="59" spans="1:2" ht="15">
      <c r="A59" s="10">
        <v>58</v>
      </c>
      <c r="B59" s="8">
        <v>1</v>
      </c>
    </row>
    <row r="60" spans="1:2" ht="15">
      <c r="A60" s="14">
        <v>59</v>
      </c>
      <c r="B60" s="15">
        <v>1</v>
      </c>
    </row>
    <row r="61" spans="1:2" ht="15">
      <c r="A61" s="10">
        <v>60</v>
      </c>
      <c r="B61" s="8">
        <v>1</v>
      </c>
    </row>
    <row r="62" spans="1:2" ht="15">
      <c r="A62" s="14">
        <v>61</v>
      </c>
      <c r="B62" s="15">
        <v>1</v>
      </c>
    </row>
    <row r="63" spans="1:2" ht="15">
      <c r="A63" s="10">
        <v>62</v>
      </c>
      <c r="B63" s="8">
        <v>1</v>
      </c>
    </row>
    <row r="64" spans="1:2" ht="15">
      <c r="A64" s="10">
        <v>63</v>
      </c>
      <c r="B64" s="8">
        <v>1</v>
      </c>
    </row>
    <row r="65" spans="1:2" ht="15">
      <c r="A65" s="10">
        <v>64</v>
      </c>
      <c r="B65" s="8">
        <v>1</v>
      </c>
    </row>
    <row r="66" spans="1:2" ht="15">
      <c r="A66" s="10">
        <v>65</v>
      </c>
      <c r="B66" s="8">
        <v>1</v>
      </c>
    </row>
    <row r="67" spans="1:2" ht="15">
      <c r="A67" s="10">
        <v>66</v>
      </c>
      <c r="B67" s="8">
        <v>1</v>
      </c>
    </row>
    <row r="68" spans="1:2" ht="15">
      <c r="A68" s="10">
        <v>67</v>
      </c>
      <c r="B68" s="8">
        <v>1</v>
      </c>
    </row>
    <row r="69" spans="1:2" ht="15">
      <c r="A69" s="10">
        <v>68</v>
      </c>
      <c r="B69" s="8">
        <v>1</v>
      </c>
    </row>
    <row r="70" spans="1:2" ht="15">
      <c r="A70" s="10">
        <v>69</v>
      </c>
      <c r="B70" s="8">
        <v>1</v>
      </c>
    </row>
  </sheetData>
  <hyperlinks>
    <hyperlink ref="B2" r:id="rId1" display="https://www.bleepingcomputer.com/news/security/check-your-gems-rubygems-fixes-unauthorized-package-takeover-bug/" xr:uid="{00000000-0004-0000-0200-000000000000}"/>
    <hyperlink ref="B3" r:id="rId2" display="https://www.welivesecurity.com/2022/12/07/fantasy-new-agrius-wiper-supply-chain-attack/" xr:uid="{00000000-0004-0000-0200-000001000000}"/>
    <hyperlink ref="B4" r:id="rId3" display="https://www.bleepingcomputer.com/news/security/docker-hub-repositories-hide-over-1-650-malicious-containers/" xr:uid="{00000000-0004-0000-0200-000002000000}"/>
    <hyperlink ref="B5" r:id="rId4" display="https://www.securityweek.com/supply-chain-attack-targets-customer-engagement-firm-comm100" xr:uid="{00000000-0004-0000-0200-000003000000}"/>
    <hyperlink ref="B6" r:id="rId5" display="https://www.bleepingcomputer.com/news/security/dropbox-discloses-breach-after-hacker-stole-130-github-repositories/" xr:uid="{00000000-0004-0000-0200-000004000000}"/>
    <hyperlink ref="B7" r:id="rId6" display="https://www.tomshardware.com/news/intel-confirms-6gb-alder-lake-bios-source-code-leak-new-details-emerge" xr:uid="{00000000-0004-0000-0200-000005000000}"/>
    <hyperlink ref="B8" r:id="rId7" display="https://blog.sonarsource.com/php-supply-chain-attack-on-pear/" xr:uid="{00000000-0004-0000-0200-000006000000}"/>
    <hyperlink ref="B9" r:id="rId8" display="https://snyk.io/blog/peacenotwar-malicious-npm-node-ipc-package-vulnerability/" xr:uid="{00000000-0004-0000-0200-000007000000}"/>
    <hyperlink ref="B10" r:id="rId9" display="https://www.revenera.com/blog/software-composition-analysis/the-story-behind-colors-js-and-faker-js/" xr:uid="{00000000-0004-0000-0200-000008000000}"/>
    <hyperlink ref="B11" r:id="rId10" display="https://zt.dev/posts/gcp-buildpacks-old-compiler/" xr:uid="{00000000-0004-0000-0200-000009000000}"/>
    <hyperlink ref="B12" r:id="rId11" display="https://jetpack.com/2022/01/18/backdoor-found-in-themes-and-plugins-from-accesspress-themes/" xr:uid="{00000000-0004-0000-0200-00000A000000}"/>
    <hyperlink ref="B13" r:id="rId12" display="https://security.googleblog.com/2021/12/understanding-impact-of-apache-log4j.html" xr:uid="{00000000-0004-0000-0200-00000B000000}"/>
    <hyperlink ref="B14" r:id="rId13" display="https://blog.sonatype.com/npm-hijackers-at-it-again-popular-coa-and-rc-open-source-libraries-taken-over-to-spread-malware" xr:uid="{00000000-0004-0000-0200-00000C000000}"/>
    <hyperlink ref="B15" r:id="rId14" display="https://github.com/faisalman/ua-parser-js/issues/536" xr:uid="{00000000-0004-0000-0200-00000D000000}"/>
    <hyperlink ref="B16" r:id="rId15" display="https://blog.sonatype.com/newly-found-npm-malware-mines-cryptocurrency-on-windows-linux-macos-devices" xr:uid="{00000000-0004-0000-0200-00000E000000}"/>
    <hyperlink ref="B17" r:id="rId16" display="https://news-web.php.net/php.internals/113838" xr:uid="{00000000-0004-0000-0200-00000F000000}"/>
    <hyperlink ref="B18" r:id="rId17" display="https://brew.sh/2021/04/21/security-incident-disclosure/" xr:uid="{00000000-0004-0000-0200-000010000000}"/>
    <hyperlink ref="B19" r:id="rId18" display="https://about.codecov.io/security-update/" xr:uid="{00000000-0004-0000-0200-000011000000}"/>
    <hyperlink ref="B20" r:id="rId19" display="https://medium.com/@alex.birsan/dependency-confusion-4a5d60fec610" xr:uid="{00000000-0004-0000-0200-000012000000}"/>
    <hyperlink ref="B21" r:id="rId20" display="https://www.bleepingcomputer.com/news/security/heres-how-a-researcher-broke-into-microsoft-vs-codes-github/" xr:uid="{00000000-0004-0000-0200-000013000000}"/>
    <hyperlink ref="B22" r:id="rId21" display="https://www.fireeye.com/blog/threat-research/2020/12/evasive-attacker-leverages-solarwinds-supply-chain-compromises-with-sunburst-backdoor.html" xr:uid="{00000000-0004-0000-0200-000014000000}"/>
    <hyperlink ref="B23" r:id="rId22" display="https://lifehacker.com/ditch-the-great-suspender-before-it-becomes-a-security-1845989664" xr:uid="{00000000-0004-0000-0200-000015000000}"/>
    <hyperlink ref="B24" r:id="rId23" display="https://www.zdnet.com/article/fbi-hackers-stole-source-code-from-us-government-agencies-and-private-companies/" xr:uid="{00000000-0004-0000-0200-000016000000}"/>
    <hyperlink ref="B25" r:id="rId24" display="https://securitylab.github.com/research/octopus-scanner-malware-open-source-supply-chain" xr:uid="{00000000-0004-0000-0200-000017000000}"/>
    <hyperlink ref="B26" r:id="rId25" display="https://www.bleepingcomputer.com/news/security/npm-nukes-nodejs-malware-opening-windows-linux-reverse-shells/" xr:uid="{00000000-0004-0000-0200-000018000000}"/>
    <hyperlink ref="B28" r:id="rId26" display="https://www.zdnet.com/article/backdoor-found-in-webmin-a-popular-web-based-utility-for-managing-unix-servers/" xr:uid="{00000000-0004-0000-0200-000019000000}"/>
    <hyperlink ref="B29" r:id="rId27" display="https://www.npmjs.com/advisories/1082" xr:uid="{00000000-0004-0000-0200-00001A000000}"/>
    <hyperlink ref="B31" r:id="rId28" display="https://blog.reversinglabs.com/blog/suppy-chain-malware-detecting-malware-in-package-manager-repositories" xr:uid="{00000000-0004-0000-0200-00001B000000}"/>
    <hyperlink ref="B32" r:id="rId29" xr:uid="{00000000-0004-0000-0200-00001C000000}"/>
    <hyperlink ref="B33" r:id="rId30" display="https://www.csoonline.com/article/3384259/asus-users-fall-victim-to-supply-chain-attack-through-backdoored-update.html" xr:uid="{00000000-0004-0000-0200-00001D000000}"/>
    <hyperlink ref="B34" r:id="rId31" display="https://blog.cpanel.com/when-php-went-pear-shaped-the-php-pear-compromise/" xr:uid="{00000000-0004-0000-0200-00001E000000}"/>
    <hyperlink ref="B35" r:id="rId32" display="https://www.zdnet.com/article/canonical-github-account-hacked-ubuntu-source-code-safe/" xr:uid="{00000000-0004-0000-0200-00001F000000}"/>
    <hyperlink ref="B36" r:id="rId33" display="https://medium.com/intrinsic/compromised-npm-package-event-stream-d47d08605502" xr:uid="{00000000-0004-0000-0200-000020000000}"/>
    <hyperlink ref="B37" r:id="rId34" display="https://www.zdnet.com/article/windows-attack-poisoned-bittorrent-client-set-off-huge-dofoil-outbreak-says-microsoft/" xr:uid="{00000000-0004-0000-0200-000021000000}"/>
    <hyperlink ref="B38" r:id="rId35" display="https://blog.trendmicro.com/trendlabs-security-intelligence/supply-chain-attack-operation-red-signature-targets-south-korean-organizations/" xr:uid="{00000000-0004-0000-0200-000022000000}"/>
    <hyperlink ref="B39" r:id="rId36" display="https://github.com/golang/go/issues/29230" xr:uid="{00000000-0004-0000-0200-000023000000}"/>
    <hyperlink ref="B40" r:id="rId37" display="https://lists.archlinux.org/pipermail/aur-general/2018-July/034152.html" xr:uid="{00000000-0004-0000-0200-000024000000}"/>
    <hyperlink ref="B41" r:id="rId38" display="https://wiki.gentoo.org/wiki/Project:Infrastructure/Incident_Reports/2018-06-28_Github" xr:uid="{00000000-0004-0000-0200-000025000000}"/>
    <hyperlink ref="B42" r:id="rId39" display="https://www.bleepingcomputer.com/news/security/microsoft-discovers-supply-chain-attack-at-unnamed-maker-of-pdf-software/" xr:uid="{00000000-0004-0000-0200-000026000000}"/>
    <hyperlink ref="B43" r:id="rId40" display="https://medium.com/@bertusk/cryptocurrency-clipboard-hijacker-discovered-in-pypi-repository-b66b8a534a8" xr:uid="{00000000-0004-0000-0200-000027000000}"/>
    <hyperlink ref="B44" r:id="rId41" display="https://blog.talosintelligence.com/2017/09/avast-distributes-malware.html" xr:uid="{00000000-0004-0000-0200-000028000000}"/>
    <hyperlink ref="B45" r:id="rId42" display="https://blog.malwarebytes.com/threat-analysis/mac-threat-analysis/2017/05/handbrake-hacked-to-drop-new-variant-of-proton-malware/" xr:uid="{00000000-0004-0000-0200-000029000000}"/>
    <hyperlink ref="B46" r:id="rId43" display="https://comsecglobal.com/kingslayer-a-supply-chain-attack/" xr:uid="{00000000-0004-0000-0200-00002A000000}"/>
    <hyperlink ref="B47" r:id="rId44" display="https://securityintelligence.com/news/typosquatting-attack-puts-developers-at-risk-from-infected-javascript-packages/" xr:uid="{00000000-0004-0000-0200-00002B000000}"/>
    <hyperlink ref="B48" r:id="rId45" display="https://www.welivesecurity.com/2017/07/04/analysis-of-telebots-cunning-backdoor/" xr:uid="{00000000-0004-0000-0200-00002C000000}"/>
    <hyperlink ref="B49" r:id="rId46" display="https://bitcoingold.org/critical-warning-nov-26/" xr:uid="{00000000-0004-0000-0200-00002D000000}"/>
    <hyperlink ref="B50" r:id="rId47" xr:uid="{00000000-0004-0000-0200-00002E000000}"/>
    <hyperlink ref="B51" r:id="rId48" display="https://www.hackread.com/hackers-infect-mac-users-proton-malware-using-elmedia-player/" xr:uid="{00000000-0004-0000-0200-00002F000000}"/>
    <hyperlink ref="B52" r:id="rId49" display="https://dev.to/jagracey/hacking-github-s-auth-with-unicode-s-turkish-dotless-i-460n" xr:uid="{00000000-0004-0000-0200-000030000000}"/>
    <hyperlink ref="B53" r:id="rId50" display="https://www.welivesecurity.com/2016/08/30/osxkeydnap-spreads-via-signed-transmission-application/" xr:uid="{00000000-0004-0000-0200-000031000000}"/>
    <hyperlink ref="B54" r:id="rId51" display="https://www.theregister.co.uk/2016/08/04/classicshell_audicity_infection/" xr:uid="{00000000-0004-0000-0200-000032000000}"/>
    <hyperlink ref="B55" r:id="rId52" display="https://www.zdnet.com/article/linux-mint-website-hacked-malicious-backdoor-version/" xr:uid="{00000000-0004-0000-0200-000033000000}"/>
    <hyperlink ref="B56" r:id="rId53" display="https://eprint.iacr.org/2016/376.pdf" xr:uid="{00000000-0004-0000-0200-000034000000}"/>
    <hyperlink ref="B57" r:id="rId54" display="https://www.theregister.co.uk/2015/09/21/xcodeghost_apple_ios_store_malware_zapped/" xr:uid="{00000000-0004-0000-0200-000035000000}"/>
    <hyperlink ref="B58" r:id="rId55" display="https://www.zdnet.com/article/red-hats-ceph-and-inktank-code-repositories-were-cracked/" xr:uid="{00000000-0004-0000-0200-000036000000}"/>
    <hyperlink ref="B59" r:id="rId56" display="https://threatpost.com/hacker-puts-hosting-service-code-spaces-out-of-business/106761/" xr:uid="{00000000-0004-0000-0200-000037000000}"/>
    <hyperlink ref="B60" r:id="rId57" display="https://www.contextis.com/en/blog/context-threat-intelligence-the-monju-incident" xr:uid="{00000000-0004-0000-0200-000038000000}"/>
    <hyperlink ref="B61" r:id="rId58" display="https://lwn.net/Articles/602461/" xr:uid="{00000000-0004-0000-0200-000039000000}"/>
    <hyperlink ref="B62" r:id="rId59" display="https://lwn.net/Articles/461237/" xr:uid="{00000000-0004-0000-0200-00003A000000}"/>
    <hyperlink ref="B63" r:id="rId60" display="https://blogs.apache.org/infra/entry/apache_org_04_09_2010" xr:uid="{00000000-0004-0000-0200-00003B000000}"/>
    <hyperlink ref="B64" r:id="rId61" display="https://www.wired.com/2010/03/source-code-hacks/" xr:uid="{00000000-0004-0000-0200-00003C000000}"/>
    <hyperlink ref="B65" r:id="rId62" display="https://www.zdnet.com/article/open-source-proftpd-hacked-backdoor-planted-in-source-code/" xr:uid="{00000000-0004-0000-0200-00003D000000}"/>
    <hyperlink ref="B66" r:id="rId63" display="https://lwn.net/Articles/224997/" xr:uid="{00000000-0004-0000-0200-00003E000000}"/>
    <hyperlink ref="B67" r:id="rId64" display="https://lwn.net/Articles/262688/" xr:uid="{00000000-0004-0000-0200-00003F000000}"/>
    <hyperlink ref="B68" r:id="rId65" display="https://archives.gentoo.org/gentoo-announce/message/7b0581416ddd91522c14513cb789f17a" xr:uid="{00000000-0004-0000-0200-000040000000}"/>
    <hyperlink ref="B69" r:id="rId66" display="https://www.debian.org/News/2003/20031202" xr:uid="{00000000-0004-0000-0200-000041000000}"/>
    <hyperlink ref="B70" r:id="rId67" display="https://niconiconi.neocities.org/posts/ken-thompson-really-did-launch-his-trusting-trust-trojan-attack-in-real-life/" xr:uid="{00000000-0004-0000-0200-00004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R36"/>
  <sheetViews>
    <sheetView workbookViewId="0">
      <selection activeCell="F24" sqref="F24"/>
    </sheetView>
  </sheetViews>
  <sheetFormatPr defaultColWidth="11.25" defaultRowHeight="15.75" customHeight="1"/>
  <cols>
    <col min="1" max="1" width="21.875" customWidth="1"/>
  </cols>
  <sheetData>
    <row r="1" spans="1:70" ht="12.75">
      <c r="A1" s="6"/>
      <c r="B1" s="6" t="s">
        <v>70</v>
      </c>
      <c r="C1" s="6" t="s">
        <v>71</v>
      </c>
      <c r="D1" s="6" t="s">
        <v>72</v>
      </c>
      <c r="E1" s="6" t="s">
        <v>73</v>
      </c>
      <c r="F1" s="6" t="s">
        <v>74</v>
      </c>
      <c r="G1" s="6" t="s">
        <v>75</v>
      </c>
      <c r="H1" s="6" t="s">
        <v>76</v>
      </c>
      <c r="I1" s="6" t="s">
        <v>77</v>
      </c>
      <c r="J1" s="16" t="s">
        <v>78</v>
      </c>
      <c r="K1" s="6" t="s">
        <v>79</v>
      </c>
      <c r="L1" s="16" t="s">
        <v>80</v>
      </c>
      <c r="M1" s="16" t="s">
        <v>81</v>
      </c>
      <c r="N1" s="16" t="s">
        <v>82</v>
      </c>
      <c r="O1" s="16" t="s">
        <v>83</v>
      </c>
      <c r="P1" s="16" t="s">
        <v>84</v>
      </c>
      <c r="Q1" s="16" t="s">
        <v>85</v>
      </c>
      <c r="R1" s="16" t="s">
        <v>86</v>
      </c>
      <c r="S1" s="16" t="s">
        <v>87</v>
      </c>
      <c r="T1" s="16" t="s">
        <v>88</v>
      </c>
      <c r="U1" s="16" t="s">
        <v>89</v>
      </c>
      <c r="V1" s="16" t="s">
        <v>90</v>
      </c>
      <c r="W1" s="16" t="s">
        <v>91</v>
      </c>
      <c r="X1" s="16" t="s">
        <v>92</v>
      </c>
      <c r="Y1" s="16" t="s">
        <v>93</v>
      </c>
      <c r="Z1" s="16" t="s">
        <v>94</v>
      </c>
      <c r="AA1" s="16" t="s">
        <v>95</v>
      </c>
      <c r="AB1" s="16" t="s">
        <v>96</v>
      </c>
      <c r="AC1" s="16" t="s">
        <v>97</v>
      </c>
      <c r="AD1" s="16" t="s">
        <v>98</v>
      </c>
      <c r="AE1" s="16" t="s">
        <v>99</v>
      </c>
      <c r="AF1" s="16" t="s">
        <v>100</v>
      </c>
      <c r="AG1" s="16" t="s">
        <v>101</v>
      </c>
      <c r="AH1" s="16" t="s">
        <v>102</v>
      </c>
      <c r="AI1" s="16" t="s">
        <v>103</v>
      </c>
      <c r="AJ1" s="16" t="s">
        <v>104</v>
      </c>
      <c r="AK1" s="16" t="s">
        <v>105</v>
      </c>
      <c r="AL1" s="16" t="s">
        <v>106</v>
      </c>
      <c r="AM1" s="16" t="s">
        <v>107</v>
      </c>
      <c r="AN1" s="16" t="s">
        <v>108</v>
      </c>
      <c r="AO1" s="16" t="s">
        <v>109</v>
      </c>
      <c r="AP1" s="16" t="s">
        <v>110</v>
      </c>
      <c r="AQ1" s="16" t="s">
        <v>111</v>
      </c>
      <c r="AR1" s="16" t="s">
        <v>112</v>
      </c>
      <c r="AS1" s="16" t="s">
        <v>113</v>
      </c>
      <c r="AT1" s="16" t="s">
        <v>114</v>
      </c>
      <c r="AU1" s="16" t="s">
        <v>115</v>
      </c>
      <c r="AV1" s="16" t="s">
        <v>116</v>
      </c>
      <c r="AW1" s="16" t="s">
        <v>117</v>
      </c>
      <c r="AX1" s="6" t="s">
        <v>118</v>
      </c>
      <c r="AY1" s="16" t="s">
        <v>119</v>
      </c>
      <c r="AZ1" s="16" t="s">
        <v>120</v>
      </c>
      <c r="BA1" s="6" t="s">
        <v>121</v>
      </c>
      <c r="BB1" s="16" t="s">
        <v>122</v>
      </c>
      <c r="BC1" s="6" t="s">
        <v>123</v>
      </c>
      <c r="BD1" s="17" t="s">
        <v>124</v>
      </c>
      <c r="BE1" s="16" t="s">
        <v>125</v>
      </c>
      <c r="BF1" s="6" t="s">
        <v>126</v>
      </c>
      <c r="BG1" s="6" t="s">
        <v>127</v>
      </c>
      <c r="BH1" s="17" t="s">
        <v>128</v>
      </c>
      <c r="BI1" s="6" t="s">
        <v>129</v>
      </c>
      <c r="BJ1" s="17" t="s">
        <v>130</v>
      </c>
      <c r="BK1" s="6" t="s">
        <v>131</v>
      </c>
      <c r="BL1" s="18" t="s">
        <v>132</v>
      </c>
      <c r="BM1" s="6" t="s">
        <v>133</v>
      </c>
      <c r="BN1" s="6" t="s">
        <v>134</v>
      </c>
      <c r="BO1" s="6" t="s">
        <v>135</v>
      </c>
      <c r="BP1" s="6" t="s">
        <v>136</v>
      </c>
      <c r="BQ1" s="6" t="s">
        <v>137</v>
      </c>
      <c r="BR1" s="6" t="s">
        <v>138</v>
      </c>
    </row>
    <row r="2" spans="1:70" ht="12.75">
      <c r="A2" s="6" t="s">
        <v>139</v>
      </c>
      <c r="B2" s="6">
        <v>3</v>
      </c>
      <c r="C2" s="6">
        <v>3</v>
      </c>
      <c r="D2" s="6">
        <v>3</v>
      </c>
      <c r="E2" s="6">
        <v>3</v>
      </c>
      <c r="F2" s="6">
        <v>4</v>
      </c>
      <c r="G2" s="6">
        <v>4</v>
      </c>
      <c r="H2" s="6">
        <v>1</v>
      </c>
      <c r="I2" s="6">
        <v>6</v>
      </c>
      <c r="J2" s="6">
        <v>6</v>
      </c>
      <c r="K2" s="6">
        <v>2</v>
      </c>
      <c r="L2" s="6">
        <v>4</v>
      </c>
      <c r="M2" s="6">
        <v>4</v>
      </c>
      <c r="N2" s="6">
        <v>6</v>
      </c>
      <c r="O2" s="6">
        <v>3</v>
      </c>
      <c r="P2" s="6">
        <v>6</v>
      </c>
      <c r="Q2" s="6">
        <v>4</v>
      </c>
      <c r="R2" s="6">
        <v>1</v>
      </c>
      <c r="S2" s="6">
        <v>4</v>
      </c>
      <c r="T2" s="6">
        <v>2</v>
      </c>
      <c r="U2" s="6">
        <v>4</v>
      </c>
      <c r="V2" s="6">
        <v>3</v>
      </c>
      <c r="W2" s="6">
        <v>4</v>
      </c>
      <c r="X2" s="6">
        <v>1</v>
      </c>
      <c r="Y2" s="6">
        <v>6</v>
      </c>
      <c r="Z2" s="6">
        <v>6</v>
      </c>
      <c r="AA2" s="6">
        <v>3</v>
      </c>
      <c r="AB2" s="6">
        <v>3</v>
      </c>
      <c r="AC2" s="6">
        <v>4</v>
      </c>
      <c r="AD2" s="6">
        <v>4</v>
      </c>
      <c r="AE2" s="6">
        <v>2</v>
      </c>
      <c r="AF2" s="6">
        <v>3</v>
      </c>
      <c r="AG2" s="6">
        <v>5</v>
      </c>
      <c r="AH2" s="6">
        <v>3</v>
      </c>
      <c r="AI2" s="6">
        <v>1</v>
      </c>
      <c r="AJ2" s="6">
        <v>6</v>
      </c>
      <c r="AK2" s="6">
        <v>3</v>
      </c>
      <c r="AL2" s="6">
        <v>3</v>
      </c>
      <c r="AM2" s="6">
        <v>4</v>
      </c>
      <c r="AN2" s="6">
        <v>6</v>
      </c>
      <c r="AO2" s="6">
        <v>6</v>
      </c>
      <c r="AP2" s="6">
        <v>3</v>
      </c>
      <c r="AQ2" s="6">
        <v>2</v>
      </c>
      <c r="AR2" s="6">
        <v>5</v>
      </c>
      <c r="AS2" s="6">
        <v>3</v>
      </c>
      <c r="AT2" s="6">
        <v>3</v>
      </c>
      <c r="AU2" s="6">
        <v>2</v>
      </c>
      <c r="AV2" s="6">
        <v>3</v>
      </c>
      <c r="AW2" s="6">
        <v>3</v>
      </c>
      <c r="AX2" s="6">
        <v>3</v>
      </c>
      <c r="AY2" s="6">
        <v>3</v>
      </c>
      <c r="AZ2" s="6">
        <v>2</v>
      </c>
      <c r="BA2" s="6">
        <v>5</v>
      </c>
      <c r="BB2" s="6">
        <v>3</v>
      </c>
      <c r="BC2" s="6">
        <v>3</v>
      </c>
      <c r="BD2" s="17"/>
      <c r="BE2" s="6">
        <v>1</v>
      </c>
      <c r="BF2" s="6">
        <v>3</v>
      </c>
      <c r="BG2" s="6">
        <v>3</v>
      </c>
      <c r="BH2" s="17"/>
      <c r="BI2" s="6">
        <v>3</v>
      </c>
      <c r="BJ2" s="17"/>
      <c r="BK2" s="6">
        <v>7</v>
      </c>
      <c r="BL2" s="18">
        <v>4</v>
      </c>
      <c r="BM2" s="6">
        <v>4</v>
      </c>
      <c r="BN2" s="6">
        <v>3</v>
      </c>
      <c r="BO2" s="6">
        <v>4</v>
      </c>
      <c r="BP2" s="6">
        <v>3</v>
      </c>
      <c r="BQ2" s="6">
        <v>3</v>
      </c>
      <c r="BR2" s="6">
        <v>1</v>
      </c>
    </row>
    <row r="3" spans="1:70" ht="15.75" customHeight="1">
      <c r="A3" s="1" t="s">
        <v>1</v>
      </c>
      <c r="B3" s="6">
        <v>2</v>
      </c>
      <c r="C3" s="6">
        <v>1</v>
      </c>
      <c r="D3" s="6">
        <v>1</v>
      </c>
      <c r="E3" s="6">
        <v>1</v>
      </c>
      <c r="F3" s="6">
        <v>1</v>
      </c>
      <c r="G3" s="6">
        <v>1</v>
      </c>
      <c r="H3" s="6">
        <v>1</v>
      </c>
      <c r="I3" s="6">
        <v>1</v>
      </c>
      <c r="J3" s="6">
        <v>1</v>
      </c>
      <c r="K3" s="6">
        <v>2</v>
      </c>
      <c r="L3" s="6">
        <v>1</v>
      </c>
      <c r="M3" s="6">
        <v>1</v>
      </c>
      <c r="N3" s="6">
        <v>1</v>
      </c>
      <c r="O3" s="6">
        <v>1</v>
      </c>
      <c r="P3" s="6">
        <v>1</v>
      </c>
      <c r="Q3" s="6">
        <v>1</v>
      </c>
      <c r="R3" s="6">
        <v>2</v>
      </c>
      <c r="S3" s="6">
        <v>1</v>
      </c>
      <c r="T3" s="6">
        <v>2</v>
      </c>
      <c r="U3" s="6">
        <v>1</v>
      </c>
      <c r="V3" s="6">
        <v>1</v>
      </c>
      <c r="W3" s="6">
        <v>1</v>
      </c>
      <c r="X3" s="6">
        <v>2</v>
      </c>
      <c r="Y3" s="6">
        <v>1</v>
      </c>
      <c r="Z3" s="6">
        <v>1</v>
      </c>
      <c r="AA3" s="17" t="s">
        <v>64</v>
      </c>
      <c r="AB3" s="6">
        <v>1</v>
      </c>
      <c r="AC3" s="6">
        <v>1</v>
      </c>
      <c r="AD3" s="6">
        <v>1</v>
      </c>
      <c r="AE3" s="6">
        <v>1</v>
      </c>
      <c r="AF3" s="6">
        <v>1</v>
      </c>
      <c r="AG3" s="6">
        <v>1</v>
      </c>
      <c r="AH3" s="6">
        <v>1</v>
      </c>
      <c r="AI3" s="6">
        <v>1</v>
      </c>
      <c r="AJ3" s="6">
        <v>1</v>
      </c>
      <c r="AK3" s="6">
        <v>1</v>
      </c>
      <c r="AL3" s="6">
        <v>1</v>
      </c>
      <c r="AM3" s="6">
        <v>2</v>
      </c>
      <c r="AN3" s="6">
        <v>1</v>
      </c>
      <c r="AO3" s="6">
        <v>1</v>
      </c>
      <c r="AP3" s="6">
        <v>1</v>
      </c>
      <c r="AQ3" s="6">
        <v>1</v>
      </c>
      <c r="AR3" s="6">
        <v>1</v>
      </c>
      <c r="AS3" s="6">
        <v>1</v>
      </c>
      <c r="AT3" s="6">
        <v>1</v>
      </c>
      <c r="AU3" s="6">
        <v>1</v>
      </c>
      <c r="AV3" s="6">
        <v>1</v>
      </c>
      <c r="AW3" s="6">
        <v>1</v>
      </c>
      <c r="AX3" s="6">
        <v>1</v>
      </c>
      <c r="AY3" s="6">
        <v>1</v>
      </c>
      <c r="AZ3" s="6">
        <v>2</v>
      </c>
      <c r="BA3" s="6">
        <v>1</v>
      </c>
      <c r="BB3" s="6">
        <v>1</v>
      </c>
      <c r="BC3" s="6">
        <v>1</v>
      </c>
      <c r="BD3" s="17"/>
      <c r="BE3" s="6">
        <v>1</v>
      </c>
      <c r="BF3" s="6">
        <v>1</v>
      </c>
      <c r="BG3" s="6">
        <v>1</v>
      </c>
      <c r="BH3" s="17"/>
      <c r="BI3" s="6">
        <v>2</v>
      </c>
      <c r="BJ3" s="17"/>
      <c r="BK3" s="6">
        <v>1</v>
      </c>
      <c r="BL3" s="6">
        <v>1</v>
      </c>
      <c r="BM3" s="6">
        <v>1</v>
      </c>
      <c r="BN3" s="6">
        <v>1</v>
      </c>
      <c r="BO3" s="6">
        <v>1</v>
      </c>
      <c r="BP3" s="6">
        <v>1</v>
      </c>
      <c r="BQ3" s="6">
        <v>1</v>
      </c>
      <c r="BR3" s="6">
        <v>1</v>
      </c>
    </row>
    <row r="4" spans="1:70" ht="15.75" customHeight="1">
      <c r="A4" s="1" t="s">
        <v>140</v>
      </c>
      <c r="B4" s="6">
        <v>1</v>
      </c>
      <c r="C4" s="6">
        <v>2</v>
      </c>
      <c r="D4" s="6">
        <v>2</v>
      </c>
      <c r="E4" s="6">
        <v>2</v>
      </c>
      <c r="F4" s="6">
        <v>2</v>
      </c>
      <c r="G4" s="6">
        <v>4</v>
      </c>
      <c r="H4" s="6">
        <v>2</v>
      </c>
      <c r="I4" s="6">
        <v>3</v>
      </c>
      <c r="J4" s="6">
        <v>3</v>
      </c>
      <c r="K4" s="6">
        <v>1</v>
      </c>
      <c r="L4" s="6">
        <v>2</v>
      </c>
      <c r="M4" s="6">
        <v>2</v>
      </c>
      <c r="N4" s="6">
        <v>2</v>
      </c>
      <c r="O4" s="6">
        <v>2</v>
      </c>
      <c r="P4" s="6">
        <v>2</v>
      </c>
      <c r="Q4" s="6">
        <v>2</v>
      </c>
      <c r="R4" s="6">
        <v>1</v>
      </c>
      <c r="S4" s="6">
        <v>2</v>
      </c>
      <c r="T4" s="6">
        <v>2</v>
      </c>
      <c r="U4" s="6">
        <v>2</v>
      </c>
      <c r="V4" s="6">
        <v>2</v>
      </c>
      <c r="W4" s="6">
        <v>2</v>
      </c>
      <c r="X4" s="6">
        <v>2</v>
      </c>
      <c r="Y4" s="6">
        <v>2</v>
      </c>
      <c r="Z4" s="6">
        <v>2</v>
      </c>
      <c r="AA4" s="17" t="s">
        <v>64</v>
      </c>
      <c r="AB4" s="6">
        <v>2</v>
      </c>
      <c r="AC4" s="6">
        <v>1</v>
      </c>
      <c r="AD4" s="6">
        <v>3</v>
      </c>
      <c r="AE4" s="6">
        <v>2</v>
      </c>
      <c r="AF4" s="6">
        <v>2</v>
      </c>
      <c r="AG4" s="6">
        <v>2</v>
      </c>
      <c r="AH4" s="6">
        <v>2</v>
      </c>
      <c r="AI4" s="6">
        <v>2</v>
      </c>
      <c r="AJ4" s="6">
        <v>2</v>
      </c>
      <c r="AK4" s="6">
        <v>2</v>
      </c>
      <c r="AL4" s="6">
        <v>2</v>
      </c>
      <c r="AM4" s="6">
        <v>1</v>
      </c>
      <c r="AN4" s="6">
        <v>2</v>
      </c>
      <c r="AO4" s="6">
        <v>2</v>
      </c>
      <c r="AP4" s="6">
        <v>2</v>
      </c>
      <c r="AQ4" s="6">
        <v>2</v>
      </c>
      <c r="AR4" s="6">
        <v>4</v>
      </c>
      <c r="AS4" s="6">
        <v>2</v>
      </c>
      <c r="AT4" s="6">
        <v>2</v>
      </c>
      <c r="AU4" s="6">
        <v>2</v>
      </c>
      <c r="AV4" s="6">
        <v>2</v>
      </c>
      <c r="AW4" s="6">
        <v>2</v>
      </c>
      <c r="AX4" s="6">
        <v>2</v>
      </c>
      <c r="AY4" s="6">
        <v>2</v>
      </c>
      <c r="AZ4" s="6">
        <v>1</v>
      </c>
      <c r="BA4" s="6">
        <v>2</v>
      </c>
      <c r="BB4" s="6">
        <v>2</v>
      </c>
      <c r="BC4" s="6">
        <v>2</v>
      </c>
      <c r="BD4" s="17"/>
      <c r="BE4" s="6">
        <v>2</v>
      </c>
      <c r="BF4" s="6">
        <v>2</v>
      </c>
      <c r="BG4" s="6">
        <v>2</v>
      </c>
      <c r="BH4" s="17"/>
      <c r="BI4" s="6">
        <v>1</v>
      </c>
      <c r="BJ4" s="17"/>
      <c r="BK4" s="6">
        <v>2</v>
      </c>
      <c r="BL4" s="6">
        <v>2</v>
      </c>
      <c r="BM4" s="6">
        <v>2</v>
      </c>
      <c r="BN4" s="6">
        <v>2</v>
      </c>
      <c r="BO4" s="6">
        <v>3</v>
      </c>
      <c r="BP4" s="6">
        <v>2</v>
      </c>
      <c r="BQ4" s="6">
        <v>2</v>
      </c>
      <c r="BR4" s="6">
        <v>3</v>
      </c>
    </row>
    <row r="5" spans="1:70" ht="12.75">
      <c r="A5" s="6" t="s">
        <v>17</v>
      </c>
      <c r="B5" s="6">
        <v>5</v>
      </c>
      <c r="C5" s="6">
        <v>2</v>
      </c>
      <c r="D5" s="6">
        <v>5</v>
      </c>
      <c r="E5" s="6">
        <v>5</v>
      </c>
      <c r="F5" s="6">
        <v>1</v>
      </c>
      <c r="G5" s="6">
        <v>5</v>
      </c>
      <c r="H5" s="6">
        <v>5</v>
      </c>
      <c r="I5" s="6">
        <v>5</v>
      </c>
      <c r="J5" s="6">
        <v>2</v>
      </c>
      <c r="K5" s="6">
        <v>5</v>
      </c>
      <c r="L5" s="6">
        <v>5</v>
      </c>
      <c r="M5" s="6">
        <v>5</v>
      </c>
      <c r="N5" s="6">
        <v>5</v>
      </c>
      <c r="O5" s="6">
        <v>1</v>
      </c>
      <c r="P5" s="6">
        <v>1</v>
      </c>
      <c r="Q5" s="6">
        <v>5</v>
      </c>
      <c r="R5" s="6">
        <v>5</v>
      </c>
      <c r="S5" s="6">
        <v>1</v>
      </c>
      <c r="T5" s="6">
        <v>1</v>
      </c>
      <c r="U5" s="6">
        <v>1</v>
      </c>
      <c r="V5" s="6">
        <v>5</v>
      </c>
      <c r="W5" s="6">
        <v>1</v>
      </c>
      <c r="X5" s="6">
        <v>1</v>
      </c>
      <c r="Y5" s="6">
        <v>5</v>
      </c>
      <c r="Z5" s="6">
        <v>1</v>
      </c>
      <c r="AA5" s="6" t="s">
        <v>64</v>
      </c>
      <c r="AB5" s="6">
        <v>5</v>
      </c>
      <c r="AC5" s="6">
        <v>2</v>
      </c>
      <c r="AD5" s="6">
        <v>1</v>
      </c>
      <c r="AE5" s="6">
        <v>1</v>
      </c>
      <c r="AF5" s="6">
        <v>5</v>
      </c>
      <c r="AG5" s="6">
        <v>1</v>
      </c>
      <c r="AH5" s="6">
        <v>1</v>
      </c>
      <c r="AI5" s="6">
        <v>6</v>
      </c>
      <c r="AJ5" s="6">
        <v>1</v>
      </c>
      <c r="AK5" s="6">
        <v>5</v>
      </c>
      <c r="AL5" s="6">
        <v>1</v>
      </c>
      <c r="AM5" s="6">
        <v>5</v>
      </c>
      <c r="AN5" s="6">
        <v>3</v>
      </c>
      <c r="AO5" s="6">
        <v>5</v>
      </c>
      <c r="AP5" s="6">
        <v>1</v>
      </c>
      <c r="AQ5" s="6">
        <v>1</v>
      </c>
      <c r="AR5" s="6">
        <v>5</v>
      </c>
      <c r="AS5" s="6">
        <v>1</v>
      </c>
      <c r="AT5" s="6">
        <v>5</v>
      </c>
      <c r="AU5" s="6">
        <v>1</v>
      </c>
      <c r="AV5" s="6">
        <v>5</v>
      </c>
      <c r="AW5" s="6">
        <v>1</v>
      </c>
      <c r="AX5" s="6">
        <v>5</v>
      </c>
      <c r="AY5" s="6">
        <v>5</v>
      </c>
      <c r="AZ5" s="6">
        <v>1</v>
      </c>
      <c r="BA5" s="6">
        <v>5</v>
      </c>
      <c r="BB5" s="6">
        <v>2</v>
      </c>
      <c r="BC5" s="6">
        <v>5</v>
      </c>
      <c r="BD5" s="17"/>
      <c r="BE5" s="6">
        <v>1</v>
      </c>
      <c r="BF5" s="6">
        <v>5</v>
      </c>
      <c r="BG5" s="6">
        <v>2</v>
      </c>
      <c r="BH5" s="17"/>
      <c r="BI5" s="6">
        <v>5</v>
      </c>
      <c r="BJ5" s="17"/>
      <c r="BK5" s="6">
        <v>5</v>
      </c>
      <c r="BL5" s="6">
        <v>5</v>
      </c>
      <c r="BM5" s="6">
        <v>5</v>
      </c>
      <c r="BN5" s="6">
        <v>5</v>
      </c>
      <c r="BO5" s="6">
        <v>5</v>
      </c>
      <c r="BP5" s="6">
        <v>6</v>
      </c>
      <c r="BQ5" s="6">
        <v>5</v>
      </c>
      <c r="BR5" s="6">
        <v>5</v>
      </c>
    </row>
    <row r="6" spans="1:70" ht="12.75">
      <c r="BD6" s="17"/>
      <c r="BH6" s="17"/>
      <c r="BJ6" s="17"/>
    </row>
    <row r="7" spans="1:70" ht="12.75">
      <c r="A7" s="6" t="s">
        <v>141</v>
      </c>
      <c r="B7" s="6" t="s">
        <v>70</v>
      </c>
      <c r="C7" s="6" t="s">
        <v>71</v>
      </c>
      <c r="D7" s="6" t="s">
        <v>72</v>
      </c>
      <c r="E7" s="6" t="s">
        <v>73</v>
      </c>
      <c r="F7" s="6" t="s">
        <v>74</v>
      </c>
      <c r="G7" s="6" t="s">
        <v>75</v>
      </c>
      <c r="H7" s="6" t="s">
        <v>76</v>
      </c>
      <c r="I7" s="6" t="s">
        <v>77</v>
      </c>
      <c r="J7" s="6" t="s">
        <v>78</v>
      </c>
      <c r="K7" s="6" t="s">
        <v>79</v>
      </c>
      <c r="L7" s="6" t="s">
        <v>80</v>
      </c>
      <c r="M7" s="6" t="s">
        <v>81</v>
      </c>
      <c r="N7" s="6" t="s">
        <v>82</v>
      </c>
      <c r="O7" s="6" t="s">
        <v>83</v>
      </c>
      <c r="P7" s="6" t="s">
        <v>84</v>
      </c>
      <c r="Q7" s="6" t="s">
        <v>85</v>
      </c>
      <c r="R7" s="6" t="s">
        <v>86</v>
      </c>
      <c r="S7" s="6" t="s">
        <v>87</v>
      </c>
      <c r="T7" s="6" t="s">
        <v>88</v>
      </c>
      <c r="U7" s="6" t="s">
        <v>89</v>
      </c>
      <c r="V7" s="6" t="s">
        <v>90</v>
      </c>
      <c r="W7" s="6" t="s">
        <v>91</v>
      </c>
      <c r="X7" s="6" t="s">
        <v>92</v>
      </c>
      <c r="Y7" s="6" t="s">
        <v>93</v>
      </c>
      <c r="Z7" s="6" t="s">
        <v>94</v>
      </c>
      <c r="AA7" s="6" t="s">
        <v>95</v>
      </c>
      <c r="AB7" s="6" t="s">
        <v>96</v>
      </c>
      <c r="AC7" s="6" t="s">
        <v>97</v>
      </c>
      <c r="AD7" s="6" t="s">
        <v>98</v>
      </c>
      <c r="AE7" s="6" t="s">
        <v>99</v>
      </c>
      <c r="AF7" s="6" t="s">
        <v>100</v>
      </c>
      <c r="AG7" s="6" t="s">
        <v>101</v>
      </c>
      <c r="AH7" s="6" t="s">
        <v>102</v>
      </c>
      <c r="AI7" s="6" t="s">
        <v>103</v>
      </c>
      <c r="AJ7" s="6" t="s">
        <v>104</v>
      </c>
      <c r="AK7" s="6" t="s">
        <v>105</v>
      </c>
      <c r="AL7" s="6" t="s">
        <v>106</v>
      </c>
      <c r="AM7" s="6" t="s">
        <v>107</v>
      </c>
      <c r="AN7" s="6" t="s">
        <v>108</v>
      </c>
      <c r="AO7" s="6" t="s">
        <v>109</v>
      </c>
      <c r="AP7" s="6" t="s">
        <v>110</v>
      </c>
      <c r="AQ7" s="6" t="s">
        <v>111</v>
      </c>
      <c r="AR7" s="6" t="s">
        <v>112</v>
      </c>
      <c r="AS7" s="6" t="s">
        <v>113</v>
      </c>
      <c r="AT7" s="6" t="s">
        <v>114</v>
      </c>
      <c r="AU7" s="6" t="s">
        <v>115</v>
      </c>
      <c r="AV7" s="6" t="s">
        <v>116</v>
      </c>
      <c r="AW7" s="6" t="s">
        <v>117</v>
      </c>
      <c r="AX7" s="6" t="s">
        <v>118</v>
      </c>
      <c r="AY7" s="6" t="s">
        <v>119</v>
      </c>
      <c r="AZ7" s="6" t="s">
        <v>120</v>
      </c>
      <c r="BA7" s="6" t="s">
        <v>121</v>
      </c>
      <c r="BB7" s="6" t="s">
        <v>122</v>
      </c>
      <c r="BC7" s="6" t="s">
        <v>123</v>
      </c>
      <c r="BD7" s="17"/>
      <c r="BE7" s="6" t="s">
        <v>125</v>
      </c>
      <c r="BF7" s="6" t="s">
        <v>126</v>
      </c>
      <c r="BG7" s="6" t="s">
        <v>127</v>
      </c>
      <c r="BH7" s="17"/>
      <c r="BI7" s="6" t="s">
        <v>129</v>
      </c>
      <c r="BJ7" s="17"/>
      <c r="BK7" s="6" t="s">
        <v>131</v>
      </c>
      <c r="BL7" s="6" t="s">
        <v>132</v>
      </c>
      <c r="BM7" s="6" t="s">
        <v>133</v>
      </c>
      <c r="BN7" s="6" t="s">
        <v>134</v>
      </c>
      <c r="BO7" s="6" t="s">
        <v>135</v>
      </c>
      <c r="BP7" s="6" t="s">
        <v>136</v>
      </c>
      <c r="BQ7" s="6" t="s">
        <v>137</v>
      </c>
      <c r="BR7" s="6" t="s">
        <v>138</v>
      </c>
    </row>
    <row r="8" spans="1:70" ht="12.75">
      <c r="A8" s="6" t="s">
        <v>139</v>
      </c>
      <c r="B8" s="6">
        <v>3</v>
      </c>
      <c r="C8" s="6">
        <v>3</v>
      </c>
      <c r="D8" s="6">
        <v>3</v>
      </c>
      <c r="E8" s="6">
        <v>3</v>
      </c>
      <c r="F8" s="6">
        <v>7</v>
      </c>
      <c r="G8" s="6">
        <v>4</v>
      </c>
      <c r="H8" s="6">
        <v>1</v>
      </c>
      <c r="I8" s="6">
        <v>6</v>
      </c>
      <c r="J8" s="6">
        <v>6</v>
      </c>
      <c r="K8" s="6">
        <v>4</v>
      </c>
      <c r="L8" s="6">
        <v>4</v>
      </c>
      <c r="M8" s="6">
        <v>4</v>
      </c>
      <c r="N8" s="6">
        <v>6</v>
      </c>
      <c r="O8" s="6">
        <v>6</v>
      </c>
      <c r="P8" s="6">
        <v>2</v>
      </c>
      <c r="Q8" s="6">
        <v>1</v>
      </c>
      <c r="R8" s="6">
        <v>1</v>
      </c>
      <c r="S8" s="6">
        <v>4</v>
      </c>
      <c r="T8" s="6">
        <v>2</v>
      </c>
      <c r="U8" s="6">
        <v>1</v>
      </c>
      <c r="V8" s="6">
        <v>3</v>
      </c>
      <c r="W8" s="6">
        <v>6</v>
      </c>
      <c r="X8" s="6">
        <v>1</v>
      </c>
      <c r="Y8" s="6">
        <v>1</v>
      </c>
      <c r="Z8" s="6">
        <v>1</v>
      </c>
      <c r="AA8" s="6">
        <v>3</v>
      </c>
      <c r="AB8" s="6">
        <v>1</v>
      </c>
      <c r="AC8" s="6">
        <v>4</v>
      </c>
      <c r="AD8" s="6">
        <v>4</v>
      </c>
      <c r="AE8" s="6">
        <v>2</v>
      </c>
      <c r="AF8" s="6">
        <v>3</v>
      </c>
      <c r="AG8" s="6">
        <v>7</v>
      </c>
      <c r="AH8" s="6">
        <v>3</v>
      </c>
      <c r="AI8" s="6">
        <v>1</v>
      </c>
      <c r="AJ8" s="6">
        <v>6</v>
      </c>
      <c r="AK8" s="6">
        <v>3</v>
      </c>
      <c r="AL8" s="6">
        <v>3</v>
      </c>
      <c r="AM8" s="6">
        <v>1</v>
      </c>
      <c r="AN8" s="6">
        <v>6</v>
      </c>
      <c r="AO8" s="6">
        <v>4</v>
      </c>
      <c r="AP8" s="6">
        <v>3</v>
      </c>
      <c r="AQ8" s="6">
        <v>2</v>
      </c>
      <c r="AR8" s="6">
        <v>3</v>
      </c>
      <c r="AS8" s="6">
        <v>3</v>
      </c>
      <c r="AT8" s="6">
        <v>3</v>
      </c>
      <c r="AU8" s="6">
        <v>2</v>
      </c>
      <c r="AV8" s="6">
        <v>7</v>
      </c>
      <c r="AW8" s="6">
        <v>4</v>
      </c>
      <c r="AX8" s="6">
        <v>1</v>
      </c>
      <c r="AY8" s="6">
        <v>3</v>
      </c>
      <c r="AZ8" s="6">
        <v>1</v>
      </c>
      <c r="BA8" s="6">
        <v>3</v>
      </c>
      <c r="BB8" s="6">
        <v>3</v>
      </c>
      <c r="BC8" s="6">
        <v>3</v>
      </c>
      <c r="BD8" s="17"/>
      <c r="BE8" s="6">
        <v>1</v>
      </c>
      <c r="BF8" s="6">
        <v>3</v>
      </c>
      <c r="BG8" s="6">
        <v>4</v>
      </c>
      <c r="BH8" s="17"/>
      <c r="BI8" s="6">
        <v>2</v>
      </c>
      <c r="BJ8" s="17"/>
      <c r="BK8" s="6">
        <v>7</v>
      </c>
      <c r="BL8" s="18" t="s">
        <v>64</v>
      </c>
      <c r="BM8" s="6">
        <v>4</v>
      </c>
      <c r="BN8" s="6">
        <v>4</v>
      </c>
      <c r="BO8" s="6">
        <v>4</v>
      </c>
      <c r="BP8" s="6">
        <v>4</v>
      </c>
      <c r="BQ8" s="6">
        <v>3</v>
      </c>
      <c r="BR8" s="6">
        <v>1</v>
      </c>
    </row>
    <row r="9" spans="1:70" ht="15.75" customHeight="1">
      <c r="A9" s="1" t="s">
        <v>1</v>
      </c>
      <c r="B9" s="6">
        <v>2</v>
      </c>
      <c r="C9" s="6">
        <v>1</v>
      </c>
      <c r="D9" s="6">
        <v>1</v>
      </c>
      <c r="E9" s="6">
        <v>1</v>
      </c>
      <c r="F9" s="6">
        <v>1</v>
      </c>
      <c r="G9" s="6">
        <v>1</v>
      </c>
      <c r="H9" s="6">
        <v>2</v>
      </c>
      <c r="I9" s="6">
        <v>1</v>
      </c>
      <c r="J9" s="6">
        <v>1</v>
      </c>
      <c r="K9" s="6">
        <v>2</v>
      </c>
      <c r="L9" s="6">
        <v>1</v>
      </c>
      <c r="M9" s="6">
        <v>2</v>
      </c>
      <c r="N9" s="6">
        <v>1</v>
      </c>
      <c r="O9" s="6">
        <v>1</v>
      </c>
      <c r="P9" s="6">
        <v>1</v>
      </c>
      <c r="Q9" s="6">
        <v>1</v>
      </c>
      <c r="R9" s="6">
        <v>2</v>
      </c>
      <c r="S9" s="6">
        <v>1</v>
      </c>
      <c r="T9" s="6">
        <v>2</v>
      </c>
      <c r="U9" s="6">
        <v>2</v>
      </c>
      <c r="V9" s="6">
        <v>1</v>
      </c>
      <c r="W9" s="6">
        <v>1</v>
      </c>
      <c r="X9" s="6">
        <v>2</v>
      </c>
      <c r="Y9" s="6">
        <v>1</v>
      </c>
      <c r="Z9" s="6">
        <v>1</v>
      </c>
      <c r="AA9" s="17"/>
      <c r="AB9" s="6">
        <v>1</v>
      </c>
      <c r="AC9" s="6">
        <v>1</v>
      </c>
      <c r="AD9" s="6">
        <v>1</v>
      </c>
      <c r="AE9" s="6">
        <v>1</v>
      </c>
      <c r="AF9" s="6">
        <v>1</v>
      </c>
      <c r="AG9" s="6">
        <v>1</v>
      </c>
      <c r="AH9" s="6">
        <v>1</v>
      </c>
      <c r="AI9" s="6">
        <v>1</v>
      </c>
      <c r="AJ9" s="6">
        <v>1</v>
      </c>
      <c r="AK9" s="6">
        <v>1</v>
      </c>
      <c r="AL9" s="6">
        <v>1</v>
      </c>
      <c r="AM9" s="6">
        <v>2</v>
      </c>
      <c r="AN9" s="6">
        <v>1</v>
      </c>
      <c r="AO9" s="6">
        <v>1</v>
      </c>
      <c r="AP9" s="6">
        <v>1</v>
      </c>
      <c r="AQ9" s="6">
        <v>1</v>
      </c>
      <c r="AR9" s="6">
        <v>1</v>
      </c>
      <c r="AS9" s="6">
        <v>1</v>
      </c>
      <c r="AT9" s="6">
        <v>1</v>
      </c>
      <c r="AU9" s="6">
        <v>1</v>
      </c>
      <c r="AV9" s="6">
        <v>1</v>
      </c>
      <c r="AW9" s="6">
        <v>1</v>
      </c>
      <c r="AX9" s="6">
        <v>1</v>
      </c>
      <c r="AY9" s="6">
        <v>1</v>
      </c>
      <c r="AZ9" s="6">
        <v>2</v>
      </c>
      <c r="BA9" s="6">
        <v>1</v>
      </c>
      <c r="BB9" s="6">
        <v>1</v>
      </c>
      <c r="BC9" s="6">
        <v>1</v>
      </c>
      <c r="BD9" s="17"/>
      <c r="BE9" s="6">
        <v>1</v>
      </c>
      <c r="BF9" s="6">
        <v>1</v>
      </c>
      <c r="BG9" s="6">
        <v>1</v>
      </c>
      <c r="BH9" s="17"/>
      <c r="BI9" s="6">
        <v>2</v>
      </c>
      <c r="BJ9" s="17"/>
      <c r="BK9" s="6">
        <v>1</v>
      </c>
      <c r="BL9" s="6">
        <v>1</v>
      </c>
      <c r="BM9" s="6">
        <v>1</v>
      </c>
      <c r="BN9" s="6">
        <v>1</v>
      </c>
      <c r="BO9" s="6">
        <v>1</v>
      </c>
      <c r="BP9" s="6">
        <v>1</v>
      </c>
      <c r="BQ9" s="6">
        <v>1</v>
      </c>
      <c r="BR9" s="6">
        <v>1</v>
      </c>
    </row>
    <row r="10" spans="1:70" ht="15.75" customHeight="1">
      <c r="A10" s="1" t="s">
        <v>140</v>
      </c>
      <c r="B10" s="6">
        <v>1</v>
      </c>
      <c r="C10" s="6">
        <v>2</v>
      </c>
      <c r="D10" s="6">
        <v>2</v>
      </c>
      <c r="E10" s="6">
        <v>2</v>
      </c>
      <c r="F10" s="6">
        <v>2</v>
      </c>
      <c r="G10" s="6">
        <v>2</v>
      </c>
      <c r="H10" s="6">
        <v>1</v>
      </c>
      <c r="I10" s="6">
        <v>2</v>
      </c>
      <c r="J10" s="6">
        <v>3</v>
      </c>
      <c r="K10" s="6">
        <v>1</v>
      </c>
      <c r="L10" s="6">
        <v>2</v>
      </c>
      <c r="M10" s="6">
        <v>2</v>
      </c>
      <c r="N10" s="6">
        <v>2</v>
      </c>
      <c r="O10" s="6">
        <v>2</v>
      </c>
      <c r="P10" s="6">
        <v>2</v>
      </c>
      <c r="Q10" s="6">
        <v>2</v>
      </c>
      <c r="R10" s="6">
        <v>1</v>
      </c>
      <c r="S10" s="6">
        <v>2</v>
      </c>
      <c r="T10" s="6">
        <v>1</v>
      </c>
      <c r="U10" s="6">
        <v>2</v>
      </c>
      <c r="V10" s="6">
        <v>2</v>
      </c>
      <c r="W10" s="6">
        <v>3</v>
      </c>
      <c r="X10" s="6">
        <v>2</v>
      </c>
      <c r="Y10" s="6">
        <v>2</v>
      </c>
      <c r="Z10" s="6">
        <v>3</v>
      </c>
      <c r="AA10" s="17"/>
      <c r="AB10" s="6">
        <v>2</v>
      </c>
      <c r="AC10" s="6">
        <v>1</v>
      </c>
      <c r="AD10" s="6">
        <v>2</v>
      </c>
      <c r="AE10" s="6">
        <v>2</v>
      </c>
      <c r="AF10" s="6">
        <v>2</v>
      </c>
      <c r="AG10" s="6">
        <v>2</v>
      </c>
      <c r="AH10" s="6">
        <v>2</v>
      </c>
      <c r="AI10" s="6">
        <v>2</v>
      </c>
      <c r="AJ10" s="6">
        <v>2</v>
      </c>
      <c r="AK10" s="6">
        <v>2</v>
      </c>
      <c r="AL10" s="6">
        <v>2</v>
      </c>
      <c r="AM10" s="6">
        <v>1</v>
      </c>
      <c r="AN10" s="6">
        <v>4</v>
      </c>
      <c r="AO10" s="6">
        <v>2</v>
      </c>
      <c r="AP10" s="6">
        <v>2</v>
      </c>
      <c r="AQ10" s="6">
        <v>2</v>
      </c>
      <c r="AR10" s="6">
        <v>4</v>
      </c>
      <c r="AS10" s="6">
        <v>2</v>
      </c>
      <c r="AT10" s="6">
        <v>2</v>
      </c>
      <c r="AU10" s="6">
        <v>2</v>
      </c>
      <c r="AV10" s="6">
        <v>2</v>
      </c>
      <c r="AW10" s="6">
        <v>2</v>
      </c>
      <c r="AX10" s="6">
        <v>2</v>
      </c>
      <c r="AY10" s="6">
        <v>2</v>
      </c>
      <c r="AZ10" s="6">
        <v>1</v>
      </c>
      <c r="BA10" s="6">
        <v>2</v>
      </c>
      <c r="BB10" s="6">
        <v>2</v>
      </c>
      <c r="BC10" s="6">
        <v>2</v>
      </c>
      <c r="BD10" s="17"/>
      <c r="BE10" s="6">
        <v>2</v>
      </c>
      <c r="BF10" s="6">
        <v>2</v>
      </c>
      <c r="BG10" s="6">
        <v>2</v>
      </c>
      <c r="BH10" s="17"/>
      <c r="BI10" s="6">
        <v>1</v>
      </c>
      <c r="BJ10" s="17"/>
      <c r="BK10" s="6">
        <v>2</v>
      </c>
      <c r="BL10" s="6">
        <v>2</v>
      </c>
      <c r="BM10" s="6">
        <v>2</v>
      </c>
      <c r="BN10" s="6">
        <v>1</v>
      </c>
      <c r="BO10" s="6">
        <v>1</v>
      </c>
      <c r="BP10" s="6">
        <v>2</v>
      </c>
      <c r="BQ10" s="6">
        <v>2</v>
      </c>
      <c r="BR10" s="6">
        <v>2</v>
      </c>
    </row>
    <row r="11" spans="1:70" ht="12.75">
      <c r="A11" s="6" t="s">
        <v>17</v>
      </c>
      <c r="B11" s="6">
        <v>5</v>
      </c>
      <c r="C11" s="6">
        <v>1</v>
      </c>
      <c r="D11" s="6">
        <v>5</v>
      </c>
      <c r="E11" s="6">
        <v>5</v>
      </c>
      <c r="F11" s="6">
        <v>1</v>
      </c>
      <c r="G11" s="6">
        <v>5</v>
      </c>
      <c r="H11" s="6">
        <v>5</v>
      </c>
      <c r="I11" s="6">
        <v>1</v>
      </c>
      <c r="J11" s="6">
        <v>2</v>
      </c>
      <c r="K11" s="6">
        <v>5</v>
      </c>
      <c r="L11" s="6">
        <v>5</v>
      </c>
      <c r="M11" s="6">
        <v>5</v>
      </c>
      <c r="N11" s="6">
        <v>1</v>
      </c>
      <c r="O11" s="6">
        <v>1</v>
      </c>
      <c r="P11" s="19">
        <v>2</v>
      </c>
      <c r="Q11" s="19">
        <v>6</v>
      </c>
      <c r="R11" s="19">
        <v>5</v>
      </c>
      <c r="S11" s="19">
        <v>1</v>
      </c>
      <c r="T11" s="19">
        <v>1</v>
      </c>
      <c r="U11" s="19">
        <v>5</v>
      </c>
      <c r="V11" s="19">
        <v>5</v>
      </c>
      <c r="W11" s="19">
        <v>6</v>
      </c>
      <c r="X11" s="19">
        <v>1</v>
      </c>
      <c r="Y11" s="19">
        <v>1</v>
      </c>
      <c r="Z11" s="19">
        <v>1</v>
      </c>
      <c r="AA11" s="20"/>
      <c r="AB11" s="19">
        <v>5</v>
      </c>
      <c r="AC11" s="19">
        <v>6</v>
      </c>
      <c r="AD11" s="19">
        <v>1</v>
      </c>
      <c r="AE11" s="19">
        <v>5</v>
      </c>
      <c r="AF11" s="19">
        <v>6</v>
      </c>
      <c r="AG11" s="19">
        <v>1</v>
      </c>
      <c r="AH11" s="21">
        <v>1</v>
      </c>
      <c r="AI11" s="21">
        <v>6</v>
      </c>
      <c r="AJ11" s="19">
        <v>5</v>
      </c>
      <c r="AK11" s="19">
        <v>5</v>
      </c>
      <c r="AL11" s="19">
        <v>1</v>
      </c>
      <c r="AM11" s="19">
        <v>6</v>
      </c>
      <c r="AN11" s="21">
        <v>6</v>
      </c>
      <c r="AO11" s="19">
        <v>2</v>
      </c>
      <c r="AP11" s="19">
        <v>1</v>
      </c>
      <c r="AQ11" s="19">
        <v>1</v>
      </c>
      <c r="AR11" s="19">
        <v>6</v>
      </c>
      <c r="AS11" s="19">
        <v>1</v>
      </c>
      <c r="AT11" s="19">
        <v>5</v>
      </c>
      <c r="AU11" s="19">
        <v>1</v>
      </c>
      <c r="AV11" s="19">
        <v>5</v>
      </c>
      <c r="AW11" s="21">
        <v>6</v>
      </c>
      <c r="AX11" s="19">
        <v>1</v>
      </c>
      <c r="AY11" s="19">
        <v>1</v>
      </c>
      <c r="AZ11" s="19">
        <v>1</v>
      </c>
      <c r="BA11" s="19">
        <v>5</v>
      </c>
      <c r="BB11" s="19">
        <v>2</v>
      </c>
      <c r="BC11" s="19">
        <v>3</v>
      </c>
      <c r="BD11" s="22"/>
      <c r="BE11" s="19">
        <v>1</v>
      </c>
      <c r="BF11" s="19">
        <v>2</v>
      </c>
      <c r="BG11" s="19">
        <v>2</v>
      </c>
      <c r="BH11" s="20"/>
      <c r="BI11" s="19">
        <v>2</v>
      </c>
      <c r="BJ11" s="20"/>
      <c r="BK11" s="19">
        <v>1</v>
      </c>
      <c r="BL11" s="19">
        <v>3</v>
      </c>
      <c r="BM11" s="19">
        <v>3</v>
      </c>
      <c r="BN11" s="19">
        <v>3</v>
      </c>
      <c r="BO11" s="19">
        <v>3</v>
      </c>
      <c r="BP11" s="19">
        <v>2</v>
      </c>
      <c r="BQ11" s="19">
        <v>2</v>
      </c>
      <c r="BR11" s="19">
        <v>3</v>
      </c>
    </row>
    <row r="13" spans="1:70" ht="12.75">
      <c r="A13" s="6" t="s">
        <v>17</v>
      </c>
      <c r="H13" s="6">
        <v>5</v>
      </c>
      <c r="I13" s="6">
        <v>2</v>
      </c>
      <c r="P13" s="19">
        <v>2</v>
      </c>
      <c r="Q13" s="19">
        <v>3</v>
      </c>
      <c r="R13" s="19">
        <v>3</v>
      </c>
      <c r="S13" s="19">
        <v>1</v>
      </c>
      <c r="T13" s="19">
        <v>1</v>
      </c>
      <c r="U13" s="19">
        <v>6</v>
      </c>
      <c r="V13" s="19">
        <v>1</v>
      </c>
      <c r="W13" s="19">
        <v>6</v>
      </c>
      <c r="X13" s="19">
        <v>1</v>
      </c>
      <c r="Y13" s="19">
        <v>1</v>
      </c>
      <c r="Z13" s="19">
        <v>1</v>
      </c>
      <c r="AA13" s="21"/>
      <c r="AB13" s="19">
        <v>5</v>
      </c>
      <c r="AC13" s="19">
        <v>5</v>
      </c>
      <c r="AD13" s="19">
        <v>1</v>
      </c>
      <c r="AE13" s="19">
        <v>5</v>
      </c>
      <c r="AF13" s="19">
        <v>6</v>
      </c>
      <c r="AG13" s="19">
        <v>5</v>
      </c>
      <c r="AH13" s="19">
        <v>5</v>
      </c>
      <c r="AI13" s="19">
        <v>6</v>
      </c>
      <c r="AJ13" s="19">
        <v>1</v>
      </c>
      <c r="AK13" s="19">
        <v>1</v>
      </c>
      <c r="AL13" s="19">
        <v>1</v>
      </c>
      <c r="AM13" s="19">
        <v>5</v>
      </c>
      <c r="AN13" s="19">
        <v>6</v>
      </c>
      <c r="AO13" s="19">
        <v>6</v>
      </c>
      <c r="AP13" s="19">
        <v>1</v>
      </c>
      <c r="AQ13" s="19">
        <v>1</v>
      </c>
      <c r="AR13" s="19">
        <v>5</v>
      </c>
      <c r="AS13" s="19">
        <v>1</v>
      </c>
      <c r="AT13" s="19">
        <v>5</v>
      </c>
      <c r="AU13" s="19">
        <v>1</v>
      </c>
      <c r="AV13" s="19">
        <v>5</v>
      </c>
      <c r="AW13" s="19">
        <v>1</v>
      </c>
      <c r="AX13" s="19">
        <v>1</v>
      </c>
      <c r="AY13" s="19">
        <v>5</v>
      </c>
      <c r="AZ13" s="19">
        <v>5</v>
      </c>
      <c r="BA13" s="19">
        <v>5</v>
      </c>
      <c r="BB13" s="19">
        <v>2</v>
      </c>
      <c r="BC13" s="19">
        <v>5</v>
      </c>
      <c r="BD13" s="22"/>
      <c r="BE13" s="19">
        <v>1</v>
      </c>
      <c r="BF13" s="19">
        <v>4</v>
      </c>
      <c r="BG13" s="19">
        <v>2</v>
      </c>
      <c r="BH13" s="20"/>
      <c r="BI13" s="19">
        <v>1</v>
      </c>
      <c r="BJ13" s="20"/>
      <c r="BK13" s="19">
        <v>5</v>
      </c>
      <c r="BL13" s="19">
        <v>1</v>
      </c>
      <c r="BM13" s="19">
        <v>5</v>
      </c>
      <c r="BN13" s="19">
        <v>5</v>
      </c>
      <c r="BO13" s="19">
        <v>6</v>
      </c>
      <c r="BP13" s="19">
        <v>6</v>
      </c>
      <c r="BQ13" s="19">
        <v>6</v>
      </c>
      <c r="BR13" s="19">
        <v>6</v>
      </c>
    </row>
    <row r="15" spans="1:70" ht="12.75">
      <c r="A15" s="6" t="s">
        <v>142</v>
      </c>
    </row>
    <row r="16" spans="1:70" ht="12.75">
      <c r="A16" s="6" t="s">
        <v>139</v>
      </c>
      <c r="B16" s="6">
        <f t="shared" ref="B16:BM16" si="0">IF(B2=B8,1,0)</f>
        <v>1</v>
      </c>
      <c r="C16" s="6">
        <f t="shared" si="0"/>
        <v>1</v>
      </c>
      <c r="D16" s="6">
        <f t="shared" si="0"/>
        <v>1</v>
      </c>
      <c r="E16" s="6">
        <f t="shared" si="0"/>
        <v>1</v>
      </c>
      <c r="F16" s="6">
        <f t="shared" si="0"/>
        <v>0</v>
      </c>
      <c r="G16" s="6">
        <f t="shared" si="0"/>
        <v>1</v>
      </c>
      <c r="H16" s="6">
        <f t="shared" si="0"/>
        <v>1</v>
      </c>
      <c r="I16" s="6">
        <f t="shared" si="0"/>
        <v>1</v>
      </c>
      <c r="J16" s="6">
        <f t="shared" si="0"/>
        <v>1</v>
      </c>
      <c r="K16" s="6">
        <f t="shared" si="0"/>
        <v>0</v>
      </c>
      <c r="L16" s="6">
        <f t="shared" si="0"/>
        <v>1</v>
      </c>
      <c r="M16" s="6">
        <f t="shared" si="0"/>
        <v>1</v>
      </c>
      <c r="N16" s="6">
        <f t="shared" si="0"/>
        <v>1</v>
      </c>
      <c r="O16" s="6">
        <f t="shared" si="0"/>
        <v>0</v>
      </c>
      <c r="P16" s="6">
        <f t="shared" si="0"/>
        <v>0</v>
      </c>
      <c r="Q16" s="6">
        <f t="shared" si="0"/>
        <v>0</v>
      </c>
      <c r="R16" s="6">
        <f t="shared" si="0"/>
        <v>1</v>
      </c>
      <c r="S16" s="6">
        <f t="shared" si="0"/>
        <v>1</v>
      </c>
      <c r="T16" s="6">
        <f t="shared" si="0"/>
        <v>1</v>
      </c>
      <c r="U16" s="6">
        <f t="shared" si="0"/>
        <v>0</v>
      </c>
      <c r="V16" s="6">
        <f t="shared" si="0"/>
        <v>1</v>
      </c>
      <c r="W16" s="6">
        <f t="shared" si="0"/>
        <v>0</v>
      </c>
      <c r="X16" s="6">
        <f t="shared" si="0"/>
        <v>1</v>
      </c>
      <c r="Y16" s="6">
        <f t="shared" si="0"/>
        <v>0</v>
      </c>
      <c r="Z16" s="6">
        <f t="shared" si="0"/>
        <v>0</v>
      </c>
      <c r="AA16" s="6">
        <f t="shared" si="0"/>
        <v>1</v>
      </c>
      <c r="AB16" s="6">
        <f t="shared" si="0"/>
        <v>0</v>
      </c>
      <c r="AC16" s="6">
        <f t="shared" si="0"/>
        <v>1</v>
      </c>
      <c r="AD16" s="6">
        <f t="shared" si="0"/>
        <v>1</v>
      </c>
      <c r="AE16" s="6">
        <f t="shared" si="0"/>
        <v>1</v>
      </c>
      <c r="AF16" s="6">
        <f t="shared" si="0"/>
        <v>1</v>
      </c>
      <c r="AG16" s="6">
        <f t="shared" si="0"/>
        <v>0</v>
      </c>
      <c r="AH16" s="6">
        <f t="shared" si="0"/>
        <v>1</v>
      </c>
      <c r="AI16" s="6">
        <f t="shared" si="0"/>
        <v>1</v>
      </c>
      <c r="AJ16" s="6">
        <f t="shared" si="0"/>
        <v>1</v>
      </c>
      <c r="AK16" s="6">
        <f t="shared" si="0"/>
        <v>1</v>
      </c>
      <c r="AL16" s="6">
        <f t="shared" si="0"/>
        <v>1</v>
      </c>
      <c r="AM16" s="6">
        <f t="shared" si="0"/>
        <v>0</v>
      </c>
      <c r="AN16" s="6">
        <f t="shared" si="0"/>
        <v>1</v>
      </c>
      <c r="AO16" s="6">
        <f t="shared" si="0"/>
        <v>0</v>
      </c>
      <c r="AP16" s="6">
        <f t="shared" si="0"/>
        <v>1</v>
      </c>
      <c r="AQ16" s="6">
        <f t="shared" si="0"/>
        <v>1</v>
      </c>
      <c r="AR16" s="6">
        <f t="shared" si="0"/>
        <v>0</v>
      </c>
      <c r="AS16" s="6">
        <f t="shared" si="0"/>
        <v>1</v>
      </c>
      <c r="AT16" s="6">
        <f t="shared" si="0"/>
        <v>1</v>
      </c>
      <c r="AU16" s="6">
        <f t="shared" si="0"/>
        <v>1</v>
      </c>
      <c r="AV16" s="6">
        <f t="shared" si="0"/>
        <v>0</v>
      </c>
      <c r="AW16" s="6">
        <f t="shared" si="0"/>
        <v>0</v>
      </c>
      <c r="AX16" s="6">
        <f t="shared" si="0"/>
        <v>0</v>
      </c>
      <c r="AY16" s="6">
        <f t="shared" si="0"/>
        <v>1</v>
      </c>
      <c r="AZ16" s="6">
        <f t="shared" si="0"/>
        <v>0</v>
      </c>
      <c r="BA16" s="6">
        <f t="shared" si="0"/>
        <v>0</v>
      </c>
      <c r="BB16" s="6">
        <f t="shared" si="0"/>
        <v>1</v>
      </c>
      <c r="BC16" s="6">
        <f t="shared" si="0"/>
        <v>1</v>
      </c>
      <c r="BD16" s="6">
        <v>0</v>
      </c>
      <c r="BE16" s="6">
        <f t="shared" si="0"/>
        <v>1</v>
      </c>
      <c r="BF16" s="6">
        <f t="shared" si="0"/>
        <v>1</v>
      </c>
      <c r="BG16" s="6">
        <f t="shared" si="0"/>
        <v>0</v>
      </c>
      <c r="BH16" s="6">
        <v>0</v>
      </c>
      <c r="BI16" s="6">
        <f t="shared" si="0"/>
        <v>0</v>
      </c>
      <c r="BJ16" s="6">
        <v>0</v>
      </c>
      <c r="BK16" s="6">
        <f t="shared" si="0"/>
        <v>1</v>
      </c>
      <c r="BL16" s="6">
        <f t="shared" si="0"/>
        <v>0</v>
      </c>
      <c r="BM16" s="6">
        <f t="shared" si="0"/>
        <v>1</v>
      </c>
      <c r="BN16" s="6">
        <f t="shared" ref="BN16:BR18" si="1">IF(BN2=BN8,1,0)</f>
        <v>0</v>
      </c>
      <c r="BO16" s="6">
        <f t="shared" si="1"/>
        <v>1</v>
      </c>
      <c r="BP16" s="6">
        <f t="shared" si="1"/>
        <v>0</v>
      </c>
      <c r="BQ16" s="6">
        <f t="shared" si="1"/>
        <v>1</v>
      </c>
      <c r="BR16" s="6">
        <f t="shared" si="1"/>
        <v>1</v>
      </c>
    </row>
    <row r="17" spans="1:70" ht="15.75" customHeight="1">
      <c r="A17" s="1" t="s">
        <v>1</v>
      </c>
      <c r="B17" s="6">
        <f t="shared" ref="B17:BM17" si="2">IF(B3=B9,1,0)</f>
        <v>1</v>
      </c>
      <c r="C17" s="6">
        <f t="shared" si="2"/>
        <v>1</v>
      </c>
      <c r="D17" s="6">
        <f t="shared" si="2"/>
        <v>1</v>
      </c>
      <c r="E17" s="6">
        <f t="shared" si="2"/>
        <v>1</v>
      </c>
      <c r="F17" s="6">
        <f t="shared" si="2"/>
        <v>1</v>
      </c>
      <c r="G17" s="6">
        <f t="shared" si="2"/>
        <v>1</v>
      </c>
      <c r="H17" s="6">
        <f t="shared" si="2"/>
        <v>0</v>
      </c>
      <c r="I17" s="6">
        <f t="shared" si="2"/>
        <v>1</v>
      </c>
      <c r="J17" s="6">
        <f t="shared" si="2"/>
        <v>1</v>
      </c>
      <c r="K17" s="6">
        <f t="shared" si="2"/>
        <v>1</v>
      </c>
      <c r="L17" s="6">
        <f t="shared" si="2"/>
        <v>1</v>
      </c>
      <c r="M17" s="6">
        <f t="shared" si="2"/>
        <v>0</v>
      </c>
      <c r="N17" s="6">
        <f t="shared" si="2"/>
        <v>1</v>
      </c>
      <c r="O17" s="6">
        <f t="shared" si="2"/>
        <v>1</v>
      </c>
      <c r="P17" s="6">
        <f t="shared" si="2"/>
        <v>1</v>
      </c>
      <c r="Q17" s="6">
        <f t="shared" si="2"/>
        <v>1</v>
      </c>
      <c r="R17" s="6">
        <f t="shared" si="2"/>
        <v>1</v>
      </c>
      <c r="S17" s="6">
        <f t="shared" si="2"/>
        <v>1</v>
      </c>
      <c r="T17" s="6">
        <f t="shared" si="2"/>
        <v>1</v>
      </c>
      <c r="U17" s="6">
        <f t="shared" si="2"/>
        <v>0</v>
      </c>
      <c r="V17" s="6">
        <f t="shared" si="2"/>
        <v>1</v>
      </c>
      <c r="W17" s="6">
        <f t="shared" si="2"/>
        <v>1</v>
      </c>
      <c r="X17" s="6">
        <f t="shared" si="2"/>
        <v>1</v>
      </c>
      <c r="Y17" s="6">
        <f t="shared" si="2"/>
        <v>1</v>
      </c>
      <c r="Z17" s="6">
        <f t="shared" si="2"/>
        <v>1</v>
      </c>
      <c r="AA17" s="6">
        <f t="shared" si="2"/>
        <v>0</v>
      </c>
      <c r="AB17" s="6">
        <f t="shared" si="2"/>
        <v>1</v>
      </c>
      <c r="AC17" s="6">
        <f t="shared" si="2"/>
        <v>1</v>
      </c>
      <c r="AD17" s="6">
        <f t="shared" si="2"/>
        <v>1</v>
      </c>
      <c r="AE17" s="6">
        <f t="shared" si="2"/>
        <v>1</v>
      </c>
      <c r="AF17" s="6">
        <f t="shared" si="2"/>
        <v>1</v>
      </c>
      <c r="AG17" s="6">
        <f t="shared" si="2"/>
        <v>1</v>
      </c>
      <c r="AH17" s="6">
        <f t="shared" si="2"/>
        <v>1</v>
      </c>
      <c r="AI17" s="6">
        <f t="shared" si="2"/>
        <v>1</v>
      </c>
      <c r="AJ17" s="6">
        <f t="shared" si="2"/>
        <v>1</v>
      </c>
      <c r="AK17" s="6">
        <f t="shared" si="2"/>
        <v>1</v>
      </c>
      <c r="AL17" s="6">
        <f t="shared" si="2"/>
        <v>1</v>
      </c>
      <c r="AM17" s="6">
        <f t="shared" si="2"/>
        <v>1</v>
      </c>
      <c r="AN17" s="6">
        <f t="shared" si="2"/>
        <v>1</v>
      </c>
      <c r="AO17" s="6">
        <f t="shared" si="2"/>
        <v>1</v>
      </c>
      <c r="AP17" s="6">
        <f t="shared" si="2"/>
        <v>1</v>
      </c>
      <c r="AQ17" s="6">
        <f t="shared" si="2"/>
        <v>1</v>
      </c>
      <c r="AR17" s="6">
        <f t="shared" si="2"/>
        <v>1</v>
      </c>
      <c r="AS17" s="6">
        <f t="shared" si="2"/>
        <v>1</v>
      </c>
      <c r="AT17" s="6">
        <f t="shared" si="2"/>
        <v>1</v>
      </c>
      <c r="AU17" s="6">
        <f t="shared" si="2"/>
        <v>1</v>
      </c>
      <c r="AV17" s="6">
        <f t="shared" si="2"/>
        <v>1</v>
      </c>
      <c r="AW17" s="6">
        <f t="shared" si="2"/>
        <v>1</v>
      </c>
      <c r="AX17" s="6">
        <f t="shared" si="2"/>
        <v>1</v>
      </c>
      <c r="AY17" s="6">
        <f t="shared" si="2"/>
        <v>1</v>
      </c>
      <c r="AZ17" s="6">
        <f t="shared" si="2"/>
        <v>1</v>
      </c>
      <c r="BA17" s="6">
        <f t="shared" si="2"/>
        <v>1</v>
      </c>
      <c r="BB17" s="6">
        <f t="shared" si="2"/>
        <v>1</v>
      </c>
      <c r="BC17" s="6">
        <f t="shared" si="2"/>
        <v>1</v>
      </c>
      <c r="BD17" s="6">
        <v>0</v>
      </c>
      <c r="BE17" s="6">
        <f t="shared" si="2"/>
        <v>1</v>
      </c>
      <c r="BF17" s="6">
        <f t="shared" si="2"/>
        <v>1</v>
      </c>
      <c r="BG17" s="6">
        <f t="shared" si="2"/>
        <v>1</v>
      </c>
      <c r="BH17" s="6">
        <v>0</v>
      </c>
      <c r="BI17" s="6">
        <f t="shared" si="2"/>
        <v>1</v>
      </c>
      <c r="BJ17" s="6">
        <v>0</v>
      </c>
      <c r="BK17" s="6">
        <f t="shared" si="2"/>
        <v>1</v>
      </c>
      <c r="BL17" s="6">
        <f t="shared" si="2"/>
        <v>1</v>
      </c>
      <c r="BM17" s="6">
        <f t="shared" si="2"/>
        <v>1</v>
      </c>
      <c r="BN17" s="6">
        <f t="shared" si="1"/>
        <v>1</v>
      </c>
      <c r="BO17" s="6">
        <f t="shared" si="1"/>
        <v>1</v>
      </c>
      <c r="BP17" s="6">
        <f t="shared" si="1"/>
        <v>1</v>
      </c>
      <c r="BQ17" s="6">
        <f t="shared" si="1"/>
        <v>1</v>
      </c>
      <c r="BR17" s="6">
        <f t="shared" si="1"/>
        <v>1</v>
      </c>
    </row>
    <row r="18" spans="1:70" ht="15.75" customHeight="1">
      <c r="A18" s="1" t="s">
        <v>140</v>
      </c>
      <c r="B18" s="6">
        <f t="shared" ref="B18:BM18" si="3">IF(B4=B10,1,0)</f>
        <v>1</v>
      </c>
      <c r="C18" s="6">
        <f t="shared" si="3"/>
        <v>1</v>
      </c>
      <c r="D18" s="6">
        <f t="shared" si="3"/>
        <v>1</v>
      </c>
      <c r="E18" s="6">
        <f t="shared" si="3"/>
        <v>1</v>
      </c>
      <c r="F18" s="6">
        <f t="shared" si="3"/>
        <v>1</v>
      </c>
      <c r="G18" s="6">
        <f t="shared" si="3"/>
        <v>0</v>
      </c>
      <c r="H18" s="6">
        <f t="shared" si="3"/>
        <v>0</v>
      </c>
      <c r="I18" s="6">
        <f t="shared" si="3"/>
        <v>0</v>
      </c>
      <c r="J18" s="6">
        <f t="shared" si="3"/>
        <v>1</v>
      </c>
      <c r="K18" s="6">
        <f t="shared" si="3"/>
        <v>1</v>
      </c>
      <c r="L18" s="6">
        <f t="shared" si="3"/>
        <v>1</v>
      </c>
      <c r="M18" s="6">
        <f t="shared" si="3"/>
        <v>1</v>
      </c>
      <c r="N18" s="6">
        <f t="shared" si="3"/>
        <v>1</v>
      </c>
      <c r="O18" s="6">
        <f t="shared" si="3"/>
        <v>1</v>
      </c>
      <c r="P18" s="6">
        <f t="shared" si="3"/>
        <v>1</v>
      </c>
      <c r="Q18" s="6">
        <f t="shared" si="3"/>
        <v>1</v>
      </c>
      <c r="R18" s="6">
        <f t="shared" si="3"/>
        <v>1</v>
      </c>
      <c r="S18" s="6">
        <f t="shared" si="3"/>
        <v>1</v>
      </c>
      <c r="T18" s="6">
        <f t="shared" si="3"/>
        <v>0</v>
      </c>
      <c r="U18" s="6">
        <f t="shared" si="3"/>
        <v>1</v>
      </c>
      <c r="V18" s="6">
        <f t="shared" si="3"/>
        <v>1</v>
      </c>
      <c r="W18" s="6">
        <f t="shared" si="3"/>
        <v>0</v>
      </c>
      <c r="X18" s="6">
        <f t="shared" si="3"/>
        <v>1</v>
      </c>
      <c r="Y18" s="6">
        <f t="shared" si="3"/>
        <v>1</v>
      </c>
      <c r="Z18" s="6">
        <f t="shared" si="3"/>
        <v>0</v>
      </c>
      <c r="AA18" s="6">
        <f t="shared" si="3"/>
        <v>0</v>
      </c>
      <c r="AB18" s="6">
        <f t="shared" si="3"/>
        <v>1</v>
      </c>
      <c r="AC18" s="6">
        <f t="shared" si="3"/>
        <v>1</v>
      </c>
      <c r="AD18" s="6">
        <f t="shared" si="3"/>
        <v>0</v>
      </c>
      <c r="AE18" s="6">
        <f t="shared" si="3"/>
        <v>1</v>
      </c>
      <c r="AF18" s="6">
        <f t="shared" si="3"/>
        <v>1</v>
      </c>
      <c r="AG18" s="6">
        <f t="shared" si="3"/>
        <v>1</v>
      </c>
      <c r="AH18" s="6">
        <f t="shared" si="3"/>
        <v>1</v>
      </c>
      <c r="AI18" s="6">
        <f t="shared" si="3"/>
        <v>1</v>
      </c>
      <c r="AJ18" s="6">
        <f t="shared" si="3"/>
        <v>1</v>
      </c>
      <c r="AK18" s="6">
        <f t="shared" si="3"/>
        <v>1</v>
      </c>
      <c r="AL18" s="6">
        <f t="shared" si="3"/>
        <v>1</v>
      </c>
      <c r="AM18" s="6">
        <f t="shared" si="3"/>
        <v>1</v>
      </c>
      <c r="AN18" s="6">
        <f t="shared" si="3"/>
        <v>0</v>
      </c>
      <c r="AO18" s="6">
        <f t="shared" si="3"/>
        <v>1</v>
      </c>
      <c r="AP18" s="6">
        <f t="shared" si="3"/>
        <v>1</v>
      </c>
      <c r="AQ18" s="6">
        <f t="shared" si="3"/>
        <v>1</v>
      </c>
      <c r="AR18" s="6">
        <f t="shared" si="3"/>
        <v>1</v>
      </c>
      <c r="AS18" s="6">
        <f t="shared" si="3"/>
        <v>1</v>
      </c>
      <c r="AT18" s="6">
        <f t="shared" si="3"/>
        <v>1</v>
      </c>
      <c r="AU18" s="6">
        <f t="shared" si="3"/>
        <v>1</v>
      </c>
      <c r="AV18" s="6">
        <f t="shared" si="3"/>
        <v>1</v>
      </c>
      <c r="AW18" s="6">
        <f t="shared" si="3"/>
        <v>1</v>
      </c>
      <c r="AX18" s="6">
        <f t="shared" si="3"/>
        <v>1</v>
      </c>
      <c r="AY18" s="6">
        <f t="shared" si="3"/>
        <v>1</v>
      </c>
      <c r="AZ18" s="6">
        <f t="shared" si="3"/>
        <v>1</v>
      </c>
      <c r="BA18" s="6">
        <f t="shared" si="3"/>
        <v>1</v>
      </c>
      <c r="BB18" s="6">
        <f t="shared" si="3"/>
        <v>1</v>
      </c>
      <c r="BC18" s="6">
        <f t="shared" si="3"/>
        <v>1</v>
      </c>
      <c r="BD18" s="6">
        <v>0</v>
      </c>
      <c r="BE18" s="6">
        <f t="shared" si="3"/>
        <v>1</v>
      </c>
      <c r="BF18" s="6">
        <f t="shared" si="3"/>
        <v>1</v>
      </c>
      <c r="BG18" s="6">
        <f t="shared" si="3"/>
        <v>1</v>
      </c>
      <c r="BH18" s="6">
        <v>0</v>
      </c>
      <c r="BI18" s="6">
        <f t="shared" si="3"/>
        <v>1</v>
      </c>
      <c r="BJ18" s="6">
        <v>0</v>
      </c>
      <c r="BK18" s="6">
        <f t="shared" si="3"/>
        <v>1</v>
      </c>
      <c r="BL18" s="6">
        <f t="shared" si="3"/>
        <v>1</v>
      </c>
      <c r="BM18" s="6">
        <f t="shared" si="3"/>
        <v>1</v>
      </c>
      <c r="BN18" s="6">
        <f t="shared" si="1"/>
        <v>0</v>
      </c>
      <c r="BO18" s="6">
        <f t="shared" si="1"/>
        <v>0</v>
      </c>
      <c r="BP18" s="6">
        <f t="shared" si="1"/>
        <v>1</v>
      </c>
      <c r="BQ18" s="6">
        <f t="shared" si="1"/>
        <v>1</v>
      </c>
      <c r="BR18" s="6">
        <f t="shared" si="1"/>
        <v>0</v>
      </c>
    </row>
    <row r="19" spans="1:70" ht="12.75">
      <c r="A19" s="6" t="s">
        <v>17</v>
      </c>
      <c r="B19" s="23">
        <f t="shared" ref="B19:BM19" si="4">IF(OR(B5=B11,B5=B13),1,0)</f>
        <v>1</v>
      </c>
      <c r="C19" s="23">
        <f t="shared" si="4"/>
        <v>0</v>
      </c>
      <c r="D19" s="23">
        <f t="shared" si="4"/>
        <v>1</v>
      </c>
      <c r="E19" s="23">
        <f t="shared" si="4"/>
        <v>1</v>
      </c>
      <c r="F19" s="23">
        <f t="shared" si="4"/>
        <v>1</v>
      </c>
      <c r="G19" s="23">
        <f t="shared" si="4"/>
        <v>1</v>
      </c>
      <c r="H19" s="23">
        <f t="shared" si="4"/>
        <v>1</v>
      </c>
      <c r="I19" s="23">
        <f t="shared" si="4"/>
        <v>0</v>
      </c>
      <c r="J19" s="23">
        <f t="shared" si="4"/>
        <v>1</v>
      </c>
      <c r="K19" s="23">
        <f t="shared" si="4"/>
        <v>1</v>
      </c>
      <c r="L19" s="23">
        <f t="shared" si="4"/>
        <v>1</v>
      </c>
      <c r="M19" s="23">
        <f t="shared" si="4"/>
        <v>1</v>
      </c>
      <c r="N19" s="23">
        <f t="shared" si="4"/>
        <v>0</v>
      </c>
      <c r="O19" s="23">
        <f t="shared" si="4"/>
        <v>1</v>
      </c>
      <c r="P19" s="23">
        <f t="shared" si="4"/>
        <v>0</v>
      </c>
      <c r="Q19" s="23">
        <f t="shared" si="4"/>
        <v>0</v>
      </c>
      <c r="R19" s="23">
        <f t="shared" si="4"/>
        <v>1</v>
      </c>
      <c r="S19" s="23">
        <f t="shared" si="4"/>
        <v>1</v>
      </c>
      <c r="T19" s="23">
        <f t="shared" si="4"/>
        <v>1</v>
      </c>
      <c r="U19" s="23">
        <f t="shared" si="4"/>
        <v>0</v>
      </c>
      <c r="V19" s="23">
        <f t="shared" si="4"/>
        <v>1</v>
      </c>
      <c r="W19" s="23">
        <f t="shared" si="4"/>
        <v>0</v>
      </c>
      <c r="X19" s="23">
        <f t="shared" si="4"/>
        <v>1</v>
      </c>
      <c r="Y19" s="23">
        <f t="shared" si="4"/>
        <v>0</v>
      </c>
      <c r="Z19" s="23">
        <f t="shared" si="4"/>
        <v>1</v>
      </c>
      <c r="AA19" s="23">
        <f t="shared" si="4"/>
        <v>0</v>
      </c>
      <c r="AB19" s="23">
        <f t="shared" si="4"/>
        <v>1</v>
      </c>
      <c r="AC19" s="23">
        <f t="shared" si="4"/>
        <v>0</v>
      </c>
      <c r="AD19" s="23">
        <f t="shared" si="4"/>
        <v>1</v>
      </c>
      <c r="AE19" s="23">
        <f t="shared" si="4"/>
        <v>0</v>
      </c>
      <c r="AF19" s="23">
        <f t="shared" si="4"/>
        <v>0</v>
      </c>
      <c r="AG19" s="23">
        <f t="shared" si="4"/>
        <v>1</v>
      </c>
      <c r="AH19" s="23">
        <f t="shared" si="4"/>
        <v>1</v>
      </c>
      <c r="AI19" s="23">
        <f t="shared" si="4"/>
        <v>1</v>
      </c>
      <c r="AJ19" s="23">
        <f t="shared" si="4"/>
        <v>1</v>
      </c>
      <c r="AK19" s="23">
        <f t="shared" si="4"/>
        <v>1</v>
      </c>
      <c r="AL19" s="23">
        <f t="shared" si="4"/>
        <v>1</v>
      </c>
      <c r="AM19" s="23">
        <f t="shared" si="4"/>
        <v>1</v>
      </c>
      <c r="AN19" s="23">
        <f t="shared" si="4"/>
        <v>0</v>
      </c>
      <c r="AO19" s="23">
        <f t="shared" si="4"/>
        <v>0</v>
      </c>
      <c r="AP19" s="23">
        <f t="shared" si="4"/>
        <v>1</v>
      </c>
      <c r="AQ19" s="23">
        <f t="shared" si="4"/>
        <v>1</v>
      </c>
      <c r="AR19" s="23">
        <f t="shared" si="4"/>
        <v>1</v>
      </c>
      <c r="AS19" s="23">
        <f t="shared" si="4"/>
        <v>1</v>
      </c>
      <c r="AT19" s="23">
        <f t="shared" si="4"/>
        <v>1</v>
      </c>
      <c r="AU19" s="23">
        <f t="shared" si="4"/>
        <v>1</v>
      </c>
      <c r="AV19" s="23">
        <f t="shared" si="4"/>
        <v>1</v>
      </c>
      <c r="AW19" s="23">
        <f t="shared" si="4"/>
        <v>1</v>
      </c>
      <c r="AX19" s="23">
        <f t="shared" si="4"/>
        <v>0</v>
      </c>
      <c r="AY19" s="23">
        <f t="shared" si="4"/>
        <v>1</v>
      </c>
      <c r="AZ19" s="23">
        <f t="shared" si="4"/>
        <v>1</v>
      </c>
      <c r="BA19" s="23">
        <f t="shared" si="4"/>
        <v>1</v>
      </c>
      <c r="BB19" s="23">
        <f t="shared" si="4"/>
        <v>1</v>
      </c>
      <c r="BC19" s="23">
        <f t="shared" si="4"/>
        <v>1</v>
      </c>
      <c r="BD19" s="23">
        <v>0</v>
      </c>
      <c r="BE19" s="23">
        <f t="shared" si="4"/>
        <v>1</v>
      </c>
      <c r="BF19" s="23">
        <f t="shared" si="4"/>
        <v>0</v>
      </c>
      <c r="BG19" s="23">
        <f t="shared" si="4"/>
        <v>1</v>
      </c>
      <c r="BH19" s="23">
        <v>0</v>
      </c>
      <c r="BI19" s="23">
        <f t="shared" si="4"/>
        <v>0</v>
      </c>
      <c r="BJ19" s="23">
        <v>0</v>
      </c>
      <c r="BK19" s="23">
        <f t="shared" si="4"/>
        <v>1</v>
      </c>
      <c r="BL19" s="23">
        <f t="shared" si="4"/>
        <v>0</v>
      </c>
      <c r="BM19" s="23">
        <f t="shared" si="4"/>
        <v>1</v>
      </c>
      <c r="BN19" s="23">
        <f t="shared" ref="BN19:BR19" si="5">IF(OR(BN5=BN11,BN5=BN13),1,0)</f>
        <v>1</v>
      </c>
      <c r="BO19" s="23">
        <f t="shared" si="5"/>
        <v>0</v>
      </c>
      <c r="BP19" s="23">
        <f t="shared" si="5"/>
        <v>1</v>
      </c>
      <c r="BQ19" s="23">
        <f t="shared" si="5"/>
        <v>0</v>
      </c>
      <c r="BR19" s="23">
        <f t="shared" si="5"/>
        <v>0</v>
      </c>
    </row>
    <row r="21" spans="1:70" ht="12.75">
      <c r="A21" s="6" t="s">
        <v>530</v>
      </c>
    </row>
    <row r="22" spans="1:70" ht="12.75">
      <c r="A22" s="6" t="s">
        <v>143</v>
      </c>
      <c r="B22" s="6">
        <f t="shared" ref="B22:BM22" si="6">SUM(B16:B19)/4*100</f>
        <v>100</v>
      </c>
      <c r="C22" s="6">
        <f t="shared" si="6"/>
        <v>75</v>
      </c>
      <c r="D22" s="6">
        <f t="shared" si="6"/>
        <v>100</v>
      </c>
      <c r="E22" s="6">
        <f t="shared" si="6"/>
        <v>100</v>
      </c>
      <c r="F22" s="6">
        <f t="shared" si="6"/>
        <v>75</v>
      </c>
      <c r="G22" s="6">
        <f t="shared" si="6"/>
        <v>75</v>
      </c>
      <c r="H22" s="6">
        <f t="shared" si="6"/>
        <v>50</v>
      </c>
      <c r="I22" s="6">
        <f t="shared" si="6"/>
        <v>50</v>
      </c>
      <c r="J22" s="6">
        <f t="shared" si="6"/>
        <v>100</v>
      </c>
      <c r="K22" s="6">
        <f t="shared" si="6"/>
        <v>75</v>
      </c>
      <c r="L22" s="6">
        <f t="shared" si="6"/>
        <v>100</v>
      </c>
      <c r="M22" s="6">
        <f t="shared" si="6"/>
        <v>75</v>
      </c>
      <c r="N22" s="6">
        <f t="shared" si="6"/>
        <v>75</v>
      </c>
      <c r="O22" s="6">
        <f t="shared" si="6"/>
        <v>75</v>
      </c>
      <c r="P22" s="6">
        <f t="shared" si="6"/>
        <v>50</v>
      </c>
      <c r="Q22" s="6">
        <f t="shared" si="6"/>
        <v>50</v>
      </c>
      <c r="R22" s="6">
        <f t="shared" si="6"/>
        <v>100</v>
      </c>
      <c r="S22" s="6">
        <f t="shared" si="6"/>
        <v>100</v>
      </c>
      <c r="T22" s="6">
        <f t="shared" si="6"/>
        <v>75</v>
      </c>
      <c r="U22" s="6">
        <f t="shared" si="6"/>
        <v>25</v>
      </c>
      <c r="V22" s="6">
        <f t="shared" si="6"/>
        <v>100</v>
      </c>
      <c r="W22" s="6">
        <f t="shared" si="6"/>
        <v>25</v>
      </c>
      <c r="X22" s="6">
        <f t="shared" si="6"/>
        <v>100</v>
      </c>
      <c r="Y22" s="6">
        <f t="shared" si="6"/>
        <v>50</v>
      </c>
      <c r="Z22" s="6">
        <f t="shared" si="6"/>
        <v>50</v>
      </c>
      <c r="AA22" s="6"/>
      <c r="AB22" s="6">
        <f t="shared" si="6"/>
        <v>75</v>
      </c>
      <c r="AC22" s="6">
        <f t="shared" si="6"/>
        <v>75</v>
      </c>
      <c r="AD22" s="6">
        <f t="shared" si="6"/>
        <v>75</v>
      </c>
      <c r="AE22" s="6">
        <f t="shared" si="6"/>
        <v>75</v>
      </c>
      <c r="AF22" s="6">
        <f t="shared" si="6"/>
        <v>75</v>
      </c>
      <c r="AG22" s="6">
        <f t="shared" si="6"/>
        <v>75</v>
      </c>
      <c r="AH22" s="6">
        <f t="shared" si="6"/>
        <v>100</v>
      </c>
      <c r="AI22" s="6">
        <f t="shared" si="6"/>
        <v>100</v>
      </c>
      <c r="AJ22" s="6">
        <f t="shared" si="6"/>
        <v>100</v>
      </c>
      <c r="AK22" s="6">
        <f t="shared" si="6"/>
        <v>100</v>
      </c>
      <c r="AL22" s="6">
        <f t="shared" si="6"/>
        <v>100</v>
      </c>
      <c r="AM22" s="6">
        <f t="shared" si="6"/>
        <v>75</v>
      </c>
      <c r="AN22" s="6">
        <f t="shared" si="6"/>
        <v>50</v>
      </c>
      <c r="AO22" s="6">
        <f t="shared" si="6"/>
        <v>50</v>
      </c>
      <c r="AP22" s="6">
        <f t="shared" si="6"/>
        <v>100</v>
      </c>
      <c r="AQ22" s="6">
        <f t="shared" si="6"/>
        <v>100</v>
      </c>
      <c r="AR22" s="6">
        <f t="shared" si="6"/>
        <v>75</v>
      </c>
      <c r="AS22" s="6">
        <f t="shared" si="6"/>
        <v>100</v>
      </c>
      <c r="AT22" s="6">
        <f t="shared" si="6"/>
        <v>100</v>
      </c>
      <c r="AU22" s="6">
        <f t="shared" si="6"/>
        <v>100</v>
      </c>
      <c r="AV22" s="6">
        <f t="shared" si="6"/>
        <v>75</v>
      </c>
      <c r="AW22" s="6">
        <f t="shared" si="6"/>
        <v>75</v>
      </c>
      <c r="AX22" s="6">
        <f t="shared" si="6"/>
        <v>50</v>
      </c>
      <c r="AY22" s="6">
        <f t="shared" si="6"/>
        <v>100</v>
      </c>
      <c r="AZ22" s="6">
        <f t="shared" si="6"/>
        <v>75</v>
      </c>
      <c r="BA22" s="6">
        <f t="shared" si="6"/>
        <v>75</v>
      </c>
      <c r="BB22" s="6">
        <f t="shared" si="6"/>
        <v>100</v>
      </c>
      <c r="BC22" s="6">
        <f t="shared" si="6"/>
        <v>100</v>
      </c>
      <c r="BD22" s="6"/>
      <c r="BE22" s="6">
        <f t="shared" si="6"/>
        <v>100</v>
      </c>
      <c r="BF22" s="6">
        <f t="shared" si="6"/>
        <v>75</v>
      </c>
      <c r="BG22" s="6">
        <f t="shared" si="6"/>
        <v>75</v>
      </c>
      <c r="BH22" s="6"/>
      <c r="BI22" s="6">
        <f t="shared" si="6"/>
        <v>50</v>
      </c>
      <c r="BJ22" s="6"/>
      <c r="BK22" s="6">
        <f t="shared" si="6"/>
        <v>100</v>
      </c>
      <c r="BL22" s="6">
        <f t="shared" si="6"/>
        <v>50</v>
      </c>
      <c r="BM22" s="6">
        <f t="shared" si="6"/>
        <v>100</v>
      </c>
      <c r="BN22" s="6">
        <f t="shared" ref="BN22:BR22" si="7">SUM(BN16:BN19)/4*100</f>
        <v>50</v>
      </c>
      <c r="BO22" s="6">
        <f t="shared" si="7"/>
        <v>50</v>
      </c>
      <c r="BP22" s="6">
        <f t="shared" si="7"/>
        <v>75</v>
      </c>
      <c r="BQ22" s="6">
        <f t="shared" si="7"/>
        <v>75</v>
      </c>
      <c r="BR22" s="6">
        <f t="shared" si="7"/>
        <v>50</v>
      </c>
    </row>
    <row r="23" spans="1:70" ht="12.75">
      <c r="A23" s="6" t="s">
        <v>144</v>
      </c>
    </row>
    <row r="24" spans="1:70" ht="12.75">
      <c r="A24" s="6" t="s">
        <v>139</v>
      </c>
      <c r="B24" s="24">
        <f>SUM(B16:BR16)/64</f>
        <v>0.65625</v>
      </c>
    </row>
    <row r="25" spans="1:70" ht="15.75" customHeight="1">
      <c r="A25" s="1" t="s">
        <v>1</v>
      </c>
      <c r="B25" s="24">
        <f>SUM(B17:BR17)/65</f>
        <v>0.9538461538461539</v>
      </c>
    </row>
    <row r="26" spans="1:70" ht="15.75" customHeight="1">
      <c r="A26" s="1" t="s">
        <v>140</v>
      </c>
      <c r="B26" s="24">
        <f t="shared" ref="B26:B27" si="8">SUM(B18:BR18)/64</f>
        <v>0.84375</v>
      </c>
    </row>
    <row r="27" spans="1:70" ht="12.75">
      <c r="A27" s="6" t="s">
        <v>17</v>
      </c>
      <c r="B27" s="24">
        <f t="shared" si="8"/>
        <v>0.703125</v>
      </c>
    </row>
    <row r="30" spans="1:70" ht="12.75">
      <c r="A30" s="6" t="s">
        <v>145</v>
      </c>
    </row>
    <row r="31" spans="1:70" ht="12.75">
      <c r="A31" s="6" t="s">
        <v>144</v>
      </c>
    </row>
    <row r="32" spans="1:70" ht="12.75">
      <c r="A32" s="6" t="s">
        <v>139</v>
      </c>
      <c r="B32" s="24">
        <f>11/15</f>
        <v>0.73333333333333328</v>
      </c>
      <c r="E32" s="6">
        <v>0</v>
      </c>
      <c r="F32" s="6">
        <f>COUNTIF($B$22:$BR$22, E32)</f>
        <v>0</v>
      </c>
    </row>
    <row r="33" spans="1:16" ht="15.75" customHeight="1">
      <c r="A33" s="1" t="s">
        <v>1</v>
      </c>
      <c r="B33" s="24">
        <f>14/15</f>
        <v>0.93333333333333335</v>
      </c>
      <c r="C33" s="23"/>
      <c r="D33" s="23"/>
      <c r="E33" s="6">
        <v>25</v>
      </c>
      <c r="F33" s="6">
        <f t="shared" ref="F33:F36" si="9">COUNTIF($B$22:$BR$22, E33)</f>
        <v>2</v>
      </c>
      <c r="G33" s="23"/>
      <c r="H33" s="23"/>
      <c r="I33" s="23"/>
      <c r="J33" s="23"/>
      <c r="K33" s="23"/>
      <c r="L33" s="23"/>
      <c r="M33" s="23"/>
      <c r="N33" s="23"/>
      <c r="O33" s="23"/>
      <c r="P33" s="23"/>
    </row>
    <row r="34" spans="1:16" ht="15">
      <c r="A34" s="1" t="s">
        <v>140</v>
      </c>
      <c r="B34" s="24">
        <f>12/15</f>
        <v>0.8</v>
      </c>
      <c r="C34" s="23"/>
      <c r="D34" s="23"/>
      <c r="E34" s="6">
        <v>50</v>
      </c>
      <c r="F34" s="6">
        <f t="shared" si="9"/>
        <v>14</v>
      </c>
      <c r="G34" s="23"/>
      <c r="H34" s="23"/>
      <c r="I34" s="23"/>
      <c r="J34" s="23"/>
      <c r="K34" s="23"/>
      <c r="L34" s="23"/>
      <c r="M34" s="23"/>
      <c r="N34" s="23"/>
      <c r="O34" s="23"/>
      <c r="P34" s="23"/>
    </row>
    <row r="35" spans="1:16" ht="12.75">
      <c r="A35" s="6" t="s">
        <v>17</v>
      </c>
      <c r="B35" s="24">
        <f>7/15</f>
        <v>0.46666666666666667</v>
      </c>
      <c r="C35" s="23"/>
      <c r="D35" s="23"/>
      <c r="E35" s="6">
        <v>75</v>
      </c>
      <c r="F35" s="6">
        <f t="shared" si="9"/>
        <v>24</v>
      </c>
      <c r="G35" s="23"/>
      <c r="H35" s="23"/>
      <c r="I35" s="23"/>
      <c r="J35" s="23"/>
      <c r="K35" s="23"/>
      <c r="L35" s="23"/>
      <c r="M35" s="23"/>
      <c r="N35" s="23"/>
      <c r="O35" s="23"/>
      <c r="P35" s="23"/>
    </row>
    <row r="36" spans="1:16" ht="15.75" customHeight="1">
      <c r="E36" s="6">
        <v>100</v>
      </c>
      <c r="F36" s="6">
        <f t="shared" si="9"/>
        <v>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F258-3D24-4FE6-A8C0-A97EB34E7EF7}">
  <dimension ref="A1:BR36"/>
  <sheetViews>
    <sheetView tabSelected="1" workbookViewId="0">
      <selection activeCell="E24" sqref="E24"/>
    </sheetView>
  </sheetViews>
  <sheetFormatPr defaultColWidth="11.25" defaultRowHeight="15.75" customHeight="1"/>
  <cols>
    <col min="1" max="1" width="21.875" style="47" customWidth="1"/>
    <col min="2" max="2" width="15.5" style="47" bestFit="1" customWidth="1"/>
    <col min="3" max="16384" width="11.25" style="47"/>
  </cols>
  <sheetData>
    <row r="1" spans="1:70" ht="12.75">
      <c r="A1" s="46"/>
      <c r="B1" s="46" t="s">
        <v>70</v>
      </c>
      <c r="C1" s="46" t="s">
        <v>71</v>
      </c>
      <c r="D1" s="46" t="s">
        <v>72</v>
      </c>
      <c r="E1" s="46" t="s">
        <v>73</v>
      </c>
      <c r="F1" s="46" t="s">
        <v>74</v>
      </c>
      <c r="G1" s="46" t="s">
        <v>75</v>
      </c>
      <c r="H1" s="46" t="s">
        <v>76</v>
      </c>
      <c r="I1" s="46" t="s">
        <v>77</v>
      </c>
      <c r="J1" s="46" t="s">
        <v>78</v>
      </c>
      <c r="K1" s="46" t="s">
        <v>79</v>
      </c>
      <c r="L1" s="46" t="s">
        <v>80</v>
      </c>
      <c r="M1" s="46" t="s">
        <v>81</v>
      </c>
      <c r="N1" s="46" t="s">
        <v>82</v>
      </c>
      <c r="O1" s="46" t="s">
        <v>83</v>
      </c>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row>
    <row r="2" spans="1:70" ht="12.75">
      <c r="A2" s="46" t="s">
        <v>139</v>
      </c>
      <c r="B2" s="46">
        <v>3</v>
      </c>
      <c r="C2" s="46">
        <v>3</v>
      </c>
      <c r="D2" s="46">
        <v>3</v>
      </c>
      <c r="E2" s="46">
        <v>3</v>
      </c>
      <c r="F2" s="46">
        <v>7</v>
      </c>
      <c r="G2" s="46">
        <v>4</v>
      </c>
      <c r="H2" s="46">
        <v>1</v>
      </c>
      <c r="I2" s="46">
        <v>6</v>
      </c>
      <c r="J2" s="46">
        <v>6</v>
      </c>
      <c r="K2" s="46">
        <v>2</v>
      </c>
      <c r="L2" s="46">
        <v>4</v>
      </c>
      <c r="M2" s="46">
        <v>4</v>
      </c>
      <c r="N2" s="46">
        <v>6</v>
      </c>
      <c r="O2" s="46">
        <v>4</v>
      </c>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row>
    <row r="3" spans="1:70" ht="15.75" customHeight="1">
      <c r="A3" s="48" t="s">
        <v>1</v>
      </c>
      <c r="B3" s="46">
        <v>2</v>
      </c>
      <c r="C3" s="46">
        <v>1</v>
      </c>
      <c r="D3" s="46">
        <v>1</v>
      </c>
      <c r="E3" s="46">
        <v>1</v>
      </c>
      <c r="F3" s="46">
        <v>1</v>
      </c>
      <c r="G3" s="46">
        <v>1</v>
      </c>
      <c r="H3" s="46">
        <v>1</v>
      </c>
      <c r="I3" s="46">
        <v>1</v>
      </c>
      <c r="J3" s="46">
        <v>1</v>
      </c>
      <c r="K3" s="46">
        <v>2</v>
      </c>
      <c r="L3" s="46">
        <v>1</v>
      </c>
      <c r="M3" s="46">
        <v>1</v>
      </c>
      <c r="N3" s="46">
        <v>1</v>
      </c>
      <c r="O3" s="46">
        <v>1</v>
      </c>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row>
    <row r="4" spans="1:70" ht="15.75" customHeight="1">
      <c r="A4" s="48" t="s">
        <v>140</v>
      </c>
      <c r="B4" s="46">
        <v>1</v>
      </c>
      <c r="C4" s="46">
        <v>2</v>
      </c>
      <c r="D4" s="46">
        <v>2</v>
      </c>
      <c r="E4" s="46">
        <v>2</v>
      </c>
      <c r="F4" s="46">
        <v>2</v>
      </c>
      <c r="G4" s="46">
        <v>4</v>
      </c>
      <c r="H4" s="46">
        <v>2</v>
      </c>
      <c r="I4" s="46">
        <v>3</v>
      </c>
      <c r="J4" s="46">
        <v>3</v>
      </c>
      <c r="K4" s="46">
        <v>1</v>
      </c>
      <c r="L4" s="46">
        <v>2</v>
      </c>
      <c r="M4" s="46">
        <v>2</v>
      </c>
      <c r="N4" s="46">
        <v>2</v>
      </c>
      <c r="O4" s="46">
        <v>2</v>
      </c>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row>
    <row r="5" spans="1:70" ht="12.75">
      <c r="A5" s="46" t="s">
        <v>17</v>
      </c>
      <c r="B5" s="46">
        <v>5</v>
      </c>
      <c r="C5" s="46">
        <v>2</v>
      </c>
      <c r="D5" s="46">
        <v>5</v>
      </c>
      <c r="E5" s="46">
        <v>5</v>
      </c>
      <c r="F5" s="46">
        <v>1</v>
      </c>
      <c r="G5" s="46">
        <v>5</v>
      </c>
      <c r="H5" s="46">
        <v>5</v>
      </c>
      <c r="I5" s="46">
        <v>5</v>
      </c>
      <c r="J5" s="46">
        <v>2</v>
      </c>
      <c r="K5" s="46">
        <v>5</v>
      </c>
      <c r="L5" s="46">
        <v>5</v>
      </c>
      <c r="M5" s="46">
        <v>5</v>
      </c>
      <c r="N5" s="46">
        <v>5</v>
      </c>
      <c r="O5" s="46">
        <v>1</v>
      </c>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row>
    <row r="6" spans="1:70" ht="12.75">
      <c r="BD6" s="46"/>
      <c r="BH6" s="46"/>
      <c r="BJ6" s="46"/>
    </row>
    <row r="7" spans="1:70" ht="12.75">
      <c r="A7" s="46" t="s">
        <v>141</v>
      </c>
      <c r="B7" s="46" t="s">
        <v>70</v>
      </c>
      <c r="C7" s="46" t="s">
        <v>71</v>
      </c>
      <c r="D7" s="46" t="s">
        <v>72</v>
      </c>
      <c r="E7" s="46" t="s">
        <v>73</v>
      </c>
      <c r="F7" s="46" t="s">
        <v>74</v>
      </c>
      <c r="G7" s="46" t="s">
        <v>75</v>
      </c>
      <c r="H7" s="46" t="s">
        <v>76</v>
      </c>
      <c r="I7" s="46" t="s">
        <v>77</v>
      </c>
      <c r="J7" s="46" t="s">
        <v>78</v>
      </c>
      <c r="K7" s="46" t="s">
        <v>79</v>
      </c>
      <c r="L7" s="46" t="s">
        <v>80</v>
      </c>
      <c r="M7" s="46" t="s">
        <v>81</v>
      </c>
      <c r="N7" s="46" t="s">
        <v>82</v>
      </c>
      <c r="O7" s="46" t="s">
        <v>83</v>
      </c>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row>
    <row r="8" spans="1:70" ht="12.75">
      <c r="A8" s="46" t="s">
        <v>139</v>
      </c>
      <c r="B8" s="46">
        <v>3</v>
      </c>
      <c r="C8" s="46">
        <v>3</v>
      </c>
      <c r="D8" s="46">
        <v>3</v>
      </c>
      <c r="E8" s="46">
        <v>3</v>
      </c>
      <c r="F8" s="46">
        <v>7</v>
      </c>
      <c r="G8" s="46">
        <v>4</v>
      </c>
      <c r="H8" s="46">
        <v>1</v>
      </c>
      <c r="I8" s="46">
        <v>6</v>
      </c>
      <c r="J8" s="46">
        <v>6</v>
      </c>
      <c r="K8" s="46">
        <v>4</v>
      </c>
      <c r="L8" s="46">
        <v>4</v>
      </c>
      <c r="M8" s="46">
        <v>4</v>
      </c>
      <c r="N8" s="46">
        <v>6</v>
      </c>
      <c r="O8" s="46">
        <v>6</v>
      </c>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row>
    <row r="9" spans="1:70" ht="15.75" customHeight="1">
      <c r="A9" s="48" t="s">
        <v>1</v>
      </c>
      <c r="B9" s="46">
        <v>2</v>
      </c>
      <c r="C9" s="46">
        <v>1</v>
      </c>
      <c r="D9" s="46">
        <v>1</v>
      </c>
      <c r="E9" s="46">
        <v>1</v>
      </c>
      <c r="F9" s="46">
        <v>1</v>
      </c>
      <c r="G9" s="46">
        <v>1</v>
      </c>
      <c r="H9" s="46">
        <v>2</v>
      </c>
      <c r="I9" s="46">
        <v>1</v>
      </c>
      <c r="J9" s="46">
        <v>1</v>
      </c>
      <c r="K9" s="46">
        <v>2</v>
      </c>
      <c r="L9" s="46">
        <v>1</v>
      </c>
      <c r="M9" s="46">
        <v>2</v>
      </c>
      <c r="N9" s="46">
        <v>1</v>
      </c>
      <c r="O9" s="46">
        <v>1</v>
      </c>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row>
    <row r="10" spans="1:70" ht="15.75" customHeight="1">
      <c r="A10" s="48" t="s">
        <v>140</v>
      </c>
      <c r="B10" s="46">
        <v>1</v>
      </c>
      <c r="C10" s="46">
        <v>2</v>
      </c>
      <c r="D10" s="46">
        <v>2</v>
      </c>
      <c r="E10" s="46">
        <v>2</v>
      </c>
      <c r="F10" s="46">
        <v>2</v>
      </c>
      <c r="G10" s="46">
        <v>2</v>
      </c>
      <c r="H10" s="46">
        <v>1</v>
      </c>
      <c r="I10" s="46">
        <v>2</v>
      </c>
      <c r="J10" s="46">
        <v>3</v>
      </c>
      <c r="K10" s="46">
        <v>1</v>
      </c>
      <c r="L10" s="46">
        <v>2</v>
      </c>
      <c r="M10" s="46">
        <v>2</v>
      </c>
      <c r="N10" s="46">
        <v>2</v>
      </c>
      <c r="O10" s="46">
        <v>2</v>
      </c>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row>
    <row r="11" spans="1:70" ht="12.75">
      <c r="A11" s="46" t="s">
        <v>17</v>
      </c>
      <c r="B11" s="46">
        <v>5</v>
      </c>
      <c r="C11" s="46">
        <v>1</v>
      </c>
      <c r="D11" s="46">
        <v>5</v>
      </c>
      <c r="E11" s="46">
        <v>5</v>
      </c>
      <c r="F11" s="46">
        <v>1</v>
      </c>
      <c r="G11" s="46">
        <v>5</v>
      </c>
      <c r="H11" s="46">
        <v>5</v>
      </c>
      <c r="I11" s="46">
        <v>1</v>
      </c>
      <c r="J11" s="46">
        <v>2</v>
      </c>
      <c r="K11" s="46">
        <v>5</v>
      </c>
      <c r="L11" s="46">
        <v>5</v>
      </c>
      <c r="M11" s="46">
        <v>5</v>
      </c>
      <c r="N11" s="46">
        <v>1</v>
      </c>
      <c r="O11" s="46">
        <v>1</v>
      </c>
      <c r="P11" s="49"/>
      <c r="Q11" s="49"/>
      <c r="R11" s="49"/>
      <c r="S11" s="49"/>
      <c r="T11" s="49"/>
      <c r="U11" s="49"/>
      <c r="V11" s="49"/>
      <c r="W11" s="49"/>
      <c r="X11" s="49"/>
      <c r="Y11" s="49"/>
      <c r="Z11" s="49"/>
      <c r="AA11" s="50"/>
      <c r="AB11" s="49"/>
      <c r="AC11" s="49"/>
      <c r="AD11" s="49"/>
      <c r="AE11" s="49"/>
      <c r="AF11" s="49"/>
      <c r="AG11" s="49"/>
      <c r="AH11" s="50"/>
      <c r="AI11" s="50"/>
      <c r="AJ11" s="49"/>
      <c r="AK11" s="49"/>
      <c r="AL11" s="49"/>
      <c r="AM11" s="49"/>
      <c r="AN11" s="50"/>
      <c r="AO11" s="49"/>
      <c r="AP11" s="49"/>
      <c r="AQ11" s="49"/>
      <c r="AR11" s="49"/>
      <c r="AS11" s="49"/>
      <c r="AT11" s="49"/>
      <c r="AU11" s="49"/>
      <c r="AV11" s="49"/>
      <c r="AW11" s="50"/>
      <c r="AX11" s="49"/>
      <c r="AY11" s="49"/>
      <c r="AZ11" s="49"/>
      <c r="BA11" s="49"/>
      <c r="BB11" s="49"/>
      <c r="BC11" s="49"/>
      <c r="BD11" s="49"/>
      <c r="BE11" s="49"/>
      <c r="BF11" s="49"/>
      <c r="BG11" s="49"/>
      <c r="BH11" s="50"/>
      <c r="BI11" s="49"/>
      <c r="BJ11" s="50"/>
      <c r="BK11" s="49"/>
      <c r="BL11" s="49"/>
      <c r="BM11" s="49"/>
      <c r="BN11" s="49"/>
      <c r="BO11" s="49"/>
      <c r="BP11" s="49"/>
      <c r="BQ11" s="49"/>
      <c r="BR11" s="49"/>
    </row>
    <row r="13" spans="1:70" ht="12.75">
      <c r="A13" s="46" t="s">
        <v>17</v>
      </c>
      <c r="H13" s="46">
        <v>5</v>
      </c>
      <c r="I13" s="46">
        <v>2</v>
      </c>
      <c r="P13" s="49"/>
      <c r="Q13" s="49"/>
      <c r="R13" s="49"/>
      <c r="S13" s="49"/>
      <c r="T13" s="49"/>
      <c r="U13" s="49"/>
      <c r="V13" s="49"/>
      <c r="W13" s="49"/>
      <c r="X13" s="49"/>
      <c r="Y13" s="49"/>
      <c r="Z13" s="49"/>
      <c r="AA13" s="50"/>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50"/>
      <c r="BI13" s="49"/>
      <c r="BJ13" s="50"/>
      <c r="BK13" s="49"/>
      <c r="BL13" s="49"/>
      <c r="BM13" s="49"/>
      <c r="BN13" s="49"/>
      <c r="BO13" s="49"/>
      <c r="BP13" s="49"/>
      <c r="BQ13" s="49"/>
      <c r="BR13" s="49"/>
    </row>
    <row r="15" spans="1:70" ht="12.75">
      <c r="A15" s="46" t="s">
        <v>142</v>
      </c>
    </row>
    <row r="16" spans="1:70" ht="12.75">
      <c r="A16" s="46" t="s">
        <v>139</v>
      </c>
      <c r="B16" s="46">
        <f t="shared" ref="B16:BM18" si="0">IF(B2=B8,1,0)</f>
        <v>1</v>
      </c>
      <c r="C16" s="46">
        <f t="shared" si="0"/>
        <v>1</v>
      </c>
      <c r="D16" s="46">
        <f t="shared" si="0"/>
        <v>1</v>
      </c>
      <c r="E16" s="46">
        <f t="shared" si="0"/>
        <v>1</v>
      </c>
      <c r="F16" s="46">
        <f t="shared" si="0"/>
        <v>1</v>
      </c>
      <c r="G16" s="46">
        <f t="shared" si="0"/>
        <v>1</v>
      </c>
      <c r="H16" s="46">
        <f t="shared" si="0"/>
        <v>1</v>
      </c>
      <c r="I16" s="46">
        <f t="shared" si="0"/>
        <v>1</v>
      </c>
      <c r="J16" s="46">
        <f t="shared" si="0"/>
        <v>1</v>
      </c>
      <c r="K16" s="46">
        <f t="shared" si="0"/>
        <v>0</v>
      </c>
      <c r="L16" s="46">
        <f t="shared" si="0"/>
        <v>1</v>
      </c>
      <c r="M16" s="46">
        <f t="shared" si="0"/>
        <v>1</v>
      </c>
      <c r="N16" s="46">
        <f t="shared" si="0"/>
        <v>1</v>
      </c>
      <c r="O16" s="46">
        <f t="shared" si="0"/>
        <v>0</v>
      </c>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row>
    <row r="17" spans="1:70" ht="15.75" customHeight="1">
      <c r="A17" s="48"/>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row>
    <row r="18" spans="1:70" ht="15.75" customHeight="1">
      <c r="A18" s="48"/>
      <c r="B18" s="51"/>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row>
    <row r="19" spans="1:70" ht="12.75">
      <c r="A19" s="47" t="s">
        <v>533</v>
      </c>
      <c r="B19" s="46" t="s">
        <v>534</v>
      </c>
      <c r="C19" s="47" t="s">
        <v>532</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row>
    <row r="20" spans="1:70" ht="15.75" customHeight="1">
      <c r="A20" s="48" t="s">
        <v>29</v>
      </c>
      <c r="B20" s="51">
        <v>0.78</v>
      </c>
      <c r="C20" s="47">
        <v>0.85</v>
      </c>
    </row>
    <row r="21" spans="1:70" ht="12.75"/>
    <row r="22" spans="1:70" ht="12.7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row>
    <row r="23" spans="1:70" ht="12.75">
      <c r="A23" s="46"/>
    </row>
    <row r="24" spans="1:70" ht="12.75">
      <c r="A24" s="46"/>
      <c r="B24" s="51"/>
    </row>
    <row r="27" spans="1:70" ht="12.75"/>
    <row r="30" spans="1:70" ht="12.75">
      <c r="A30" s="46"/>
    </row>
    <row r="31" spans="1:70" ht="12.75">
      <c r="A31" s="46"/>
    </row>
    <row r="32" spans="1:70" ht="12.75">
      <c r="A32" s="46"/>
      <c r="B32" s="51"/>
      <c r="E32" s="46"/>
      <c r="F32" s="46"/>
    </row>
    <row r="33" spans="1:16" ht="15.75" customHeight="1">
      <c r="A33" s="48"/>
      <c r="B33" s="51"/>
      <c r="C33" s="52"/>
      <c r="D33" s="52"/>
      <c r="E33" s="46"/>
      <c r="F33" s="46"/>
      <c r="G33" s="52"/>
      <c r="H33" s="52"/>
      <c r="I33" s="52"/>
      <c r="J33" s="52"/>
      <c r="K33" s="52"/>
      <c r="L33" s="52"/>
      <c r="M33" s="52"/>
      <c r="N33" s="52"/>
      <c r="O33" s="52"/>
      <c r="P33" s="52"/>
    </row>
    <row r="34" spans="1:16" ht="15">
      <c r="A34" s="48"/>
      <c r="B34" s="51"/>
      <c r="C34" s="52"/>
      <c r="D34" s="52"/>
      <c r="E34" s="46"/>
      <c r="F34" s="46"/>
      <c r="G34" s="52"/>
      <c r="H34" s="52"/>
      <c r="I34" s="52"/>
      <c r="J34" s="52"/>
      <c r="K34" s="52"/>
      <c r="L34" s="52"/>
      <c r="M34" s="52"/>
      <c r="N34" s="52"/>
      <c r="O34" s="52"/>
      <c r="P34" s="52"/>
    </row>
    <row r="35" spans="1:16" ht="12.75">
      <c r="A35" s="46"/>
      <c r="B35" s="51"/>
      <c r="C35" s="52"/>
      <c r="D35" s="52"/>
      <c r="E35" s="46"/>
      <c r="F35" s="46"/>
      <c r="G35" s="52"/>
      <c r="H35" s="52"/>
      <c r="I35" s="52"/>
      <c r="J35" s="52"/>
      <c r="K35" s="52"/>
      <c r="L35" s="52"/>
      <c r="M35" s="52"/>
      <c r="N35" s="52"/>
      <c r="O35" s="52"/>
      <c r="P35" s="52"/>
    </row>
    <row r="36" spans="1:16" ht="15.75" customHeight="1">
      <c r="E36" s="46"/>
      <c r="F36" s="4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R121"/>
  <sheetViews>
    <sheetView workbookViewId="0">
      <pane xSplit="1" ySplit="6" topLeftCell="B7" activePane="bottomRight" state="frozen"/>
      <selection pane="topRight" activeCell="B1" sqref="B1"/>
      <selection pane="bottomLeft" activeCell="A7" sqref="A7"/>
      <selection pane="bottomRight" activeCell="E2" sqref="E2"/>
    </sheetView>
  </sheetViews>
  <sheetFormatPr defaultColWidth="11.25" defaultRowHeight="15.75" customHeight="1"/>
  <cols>
    <col min="1" max="1" width="31.5" customWidth="1"/>
    <col min="5" max="5" width="14" customWidth="1"/>
  </cols>
  <sheetData>
    <row r="1" spans="1:70" ht="12.75">
      <c r="A1" s="6"/>
      <c r="B1" s="6" t="s">
        <v>70</v>
      </c>
      <c r="C1" s="6" t="s">
        <v>71</v>
      </c>
      <c r="D1" s="6" t="s">
        <v>72</v>
      </c>
      <c r="E1" s="6" t="s">
        <v>73</v>
      </c>
      <c r="F1" s="6" t="s">
        <v>74</v>
      </c>
      <c r="G1" s="6" t="s">
        <v>75</v>
      </c>
      <c r="H1" s="6" t="s">
        <v>76</v>
      </c>
      <c r="I1" s="6" t="s">
        <v>77</v>
      </c>
      <c r="J1" s="6" t="s">
        <v>78</v>
      </c>
      <c r="K1" s="6" t="s">
        <v>79</v>
      </c>
      <c r="L1" s="6" t="s">
        <v>80</v>
      </c>
      <c r="M1" s="6" t="s">
        <v>81</v>
      </c>
      <c r="N1" s="6" t="s">
        <v>82</v>
      </c>
      <c r="O1" s="6" t="s">
        <v>83</v>
      </c>
      <c r="P1" s="6" t="s">
        <v>84</v>
      </c>
      <c r="Q1" s="6" t="s">
        <v>85</v>
      </c>
      <c r="R1" s="6" t="s">
        <v>86</v>
      </c>
      <c r="S1" s="6" t="s">
        <v>87</v>
      </c>
      <c r="T1" s="6" t="s">
        <v>88</v>
      </c>
      <c r="U1" s="6" t="s">
        <v>89</v>
      </c>
      <c r="V1" s="6" t="s">
        <v>90</v>
      </c>
      <c r="W1" s="6" t="s">
        <v>91</v>
      </c>
      <c r="X1" s="6" t="s">
        <v>92</v>
      </c>
      <c r="Y1" s="6" t="s">
        <v>93</v>
      </c>
      <c r="Z1" s="6" t="s">
        <v>94</v>
      </c>
      <c r="AA1" s="6" t="s">
        <v>95</v>
      </c>
      <c r="AB1" s="6" t="s">
        <v>96</v>
      </c>
      <c r="AC1" s="6" t="s">
        <v>97</v>
      </c>
      <c r="AD1" s="6" t="s">
        <v>98</v>
      </c>
      <c r="AE1" s="6" t="s">
        <v>99</v>
      </c>
      <c r="AF1" s="6" t="s">
        <v>100</v>
      </c>
      <c r="AG1" s="6" t="s">
        <v>101</v>
      </c>
      <c r="AH1" s="6" t="s">
        <v>102</v>
      </c>
      <c r="AI1" s="6" t="s">
        <v>103</v>
      </c>
      <c r="AJ1" s="6" t="s">
        <v>104</v>
      </c>
      <c r="AK1" s="6" t="s">
        <v>105</v>
      </c>
      <c r="AL1" s="6" t="s">
        <v>106</v>
      </c>
      <c r="AM1" s="6" t="s">
        <v>107</v>
      </c>
      <c r="AN1" s="6" t="s">
        <v>108</v>
      </c>
      <c r="AO1" s="6" t="s">
        <v>109</v>
      </c>
      <c r="AP1" s="6" t="s">
        <v>110</v>
      </c>
      <c r="AQ1" s="6" t="s">
        <v>111</v>
      </c>
      <c r="AR1" s="6" t="s">
        <v>112</v>
      </c>
      <c r="AS1" s="6" t="s">
        <v>113</v>
      </c>
      <c r="AT1" s="6" t="s">
        <v>114</v>
      </c>
      <c r="AU1" s="6" t="s">
        <v>115</v>
      </c>
      <c r="AV1" s="6" t="s">
        <v>116</v>
      </c>
      <c r="AW1" s="6" t="s">
        <v>117</v>
      </c>
      <c r="AX1" s="6" t="s">
        <v>118</v>
      </c>
      <c r="AY1" s="6" t="s">
        <v>119</v>
      </c>
      <c r="AZ1" s="6" t="s">
        <v>120</v>
      </c>
      <c r="BA1" s="6" t="s">
        <v>121</v>
      </c>
      <c r="BB1" s="6" t="s">
        <v>122</v>
      </c>
      <c r="BC1" s="6" t="s">
        <v>123</v>
      </c>
      <c r="BD1" s="17" t="s">
        <v>124</v>
      </c>
      <c r="BE1" s="18" t="s">
        <v>125</v>
      </c>
      <c r="BF1" s="6" t="s">
        <v>126</v>
      </c>
      <c r="BG1" s="6" t="s">
        <v>127</v>
      </c>
      <c r="BH1" s="17" t="s">
        <v>128</v>
      </c>
      <c r="BI1" s="6" t="s">
        <v>129</v>
      </c>
      <c r="BJ1" s="17" t="s">
        <v>130</v>
      </c>
      <c r="BK1" s="6" t="s">
        <v>131</v>
      </c>
      <c r="BL1" s="18" t="s">
        <v>132</v>
      </c>
      <c r="BM1" s="6" t="s">
        <v>133</v>
      </c>
      <c r="BN1" s="6" t="s">
        <v>134</v>
      </c>
      <c r="BO1" s="6" t="s">
        <v>135</v>
      </c>
      <c r="BP1" s="6" t="s">
        <v>136</v>
      </c>
      <c r="BQ1" s="6" t="s">
        <v>137</v>
      </c>
      <c r="BR1" s="6" t="s">
        <v>138</v>
      </c>
    </row>
    <row r="2" spans="1:70" ht="12.75">
      <c r="A2" s="6" t="s">
        <v>139</v>
      </c>
      <c r="B2" s="6">
        <v>3</v>
      </c>
      <c r="C2" s="6">
        <v>3</v>
      </c>
      <c r="D2" s="6">
        <v>3</v>
      </c>
      <c r="E2" s="6">
        <v>3</v>
      </c>
      <c r="F2" s="6">
        <v>7</v>
      </c>
      <c r="G2" s="6">
        <v>4</v>
      </c>
      <c r="H2" s="6">
        <v>1</v>
      </c>
      <c r="I2" s="6">
        <v>6</v>
      </c>
      <c r="J2" s="6">
        <v>4</v>
      </c>
      <c r="K2" s="6">
        <v>4</v>
      </c>
      <c r="L2" s="6">
        <v>3</v>
      </c>
      <c r="M2" s="6">
        <v>4</v>
      </c>
      <c r="N2" s="6">
        <v>6</v>
      </c>
      <c r="O2" s="6">
        <v>3</v>
      </c>
      <c r="P2" s="6">
        <v>6</v>
      </c>
      <c r="Q2" s="6">
        <v>4</v>
      </c>
      <c r="R2" s="6">
        <v>1</v>
      </c>
      <c r="S2" s="6">
        <v>4</v>
      </c>
      <c r="T2" s="6">
        <v>4</v>
      </c>
      <c r="U2" s="6">
        <v>3</v>
      </c>
      <c r="V2" s="6">
        <v>6</v>
      </c>
      <c r="W2" s="6">
        <v>4</v>
      </c>
      <c r="X2" s="6">
        <v>1</v>
      </c>
      <c r="Y2" s="6">
        <v>3</v>
      </c>
      <c r="Z2" s="6">
        <v>3</v>
      </c>
      <c r="AA2" s="6">
        <v>3</v>
      </c>
      <c r="AB2" s="6">
        <v>4</v>
      </c>
      <c r="AC2" s="6">
        <v>4</v>
      </c>
      <c r="AD2" s="6">
        <v>4</v>
      </c>
      <c r="AE2" s="6">
        <v>2</v>
      </c>
      <c r="AF2" s="6">
        <v>3</v>
      </c>
      <c r="AG2" s="6">
        <v>3</v>
      </c>
      <c r="AH2" s="6">
        <v>3</v>
      </c>
      <c r="AI2" s="6">
        <v>1</v>
      </c>
      <c r="AJ2" s="6">
        <v>6</v>
      </c>
      <c r="AK2" s="6">
        <v>3</v>
      </c>
      <c r="AL2" s="6">
        <v>3</v>
      </c>
      <c r="AM2" s="6">
        <v>4</v>
      </c>
      <c r="AN2" s="6">
        <v>6</v>
      </c>
      <c r="AO2" s="6">
        <v>6</v>
      </c>
      <c r="AP2" s="6">
        <v>3</v>
      </c>
      <c r="AQ2" s="6">
        <v>2</v>
      </c>
      <c r="AR2" s="6">
        <v>4</v>
      </c>
      <c r="AS2" s="6">
        <v>3</v>
      </c>
      <c r="AT2" s="6">
        <v>5</v>
      </c>
      <c r="AU2" s="6">
        <v>2</v>
      </c>
      <c r="AV2" s="6">
        <v>3</v>
      </c>
      <c r="AW2" s="6">
        <v>3</v>
      </c>
      <c r="AX2" s="6">
        <v>3</v>
      </c>
      <c r="AY2" s="6">
        <v>3</v>
      </c>
      <c r="AZ2" s="6">
        <v>2</v>
      </c>
      <c r="BA2" s="6">
        <v>3</v>
      </c>
      <c r="BB2" s="6">
        <v>3</v>
      </c>
      <c r="BC2" s="6">
        <v>3</v>
      </c>
      <c r="BD2" s="17"/>
      <c r="BE2" s="18"/>
      <c r="BF2" s="6">
        <v>3</v>
      </c>
      <c r="BG2" s="6">
        <v>3</v>
      </c>
      <c r="BH2" s="17"/>
      <c r="BI2" s="6">
        <v>3</v>
      </c>
      <c r="BJ2" s="17"/>
      <c r="BK2" s="6">
        <v>4</v>
      </c>
      <c r="BL2" s="18"/>
      <c r="BM2" s="6">
        <v>4</v>
      </c>
      <c r="BN2" s="6">
        <v>4</v>
      </c>
      <c r="BO2" s="6">
        <v>4</v>
      </c>
      <c r="BP2" s="6">
        <v>3</v>
      </c>
      <c r="BQ2" s="6">
        <v>4</v>
      </c>
      <c r="BR2" s="6">
        <v>1</v>
      </c>
    </row>
    <row r="3" spans="1:70" ht="15.75" customHeight="1">
      <c r="A3" s="1" t="s">
        <v>1</v>
      </c>
      <c r="B3" s="6">
        <v>2</v>
      </c>
      <c r="C3" s="6">
        <v>1</v>
      </c>
      <c r="D3" s="6">
        <v>1</v>
      </c>
      <c r="E3" s="6">
        <v>1</v>
      </c>
      <c r="F3" s="6">
        <v>1</v>
      </c>
      <c r="G3" s="6">
        <v>1</v>
      </c>
      <c r="H3" s="6">
        <v>2</v>
      </c>
      <c r="I3" s="6">
        <v>1</v>
      </c>
      <c r="J3" s="6">
        <v>1</v>
      </c>
      <c r="K3" s="6">
        <v>2</v>
      </c>
      <c r="L3" s="6">
        <v>1</v>
      </c>
      <c r="M3" s="6">
        <v>1</v>
      </c>
      <c r="N3" s="6">
        <v>1</v>
      </c>
      <c r="O3" s="6">
        <v>1</v>
      </c>
      <c r="P3" s="6">
        <v>1</v>
      </c>
      <c r="Q3" s="6">
        <v>1</v>
      </c>
      <c r="R3" s="6">
        <v>2</v>
      </c>
      <c r="S3" s="6">
        <v>1</v>
      </c>
      <c r="T3" s="6">
        <v>2</v>
      </c>
      <c r="U3" s="6">
        <v>1</v>
      </c>
      <c r="V3" s="6">
        <v>1</v>
      </c>
      <c r="W3" s="6">
        <v>2</v>
      </c>
      <c r="X3" s="6">
        <v>2</v>
      </c>
      <c r="Y3" s="6">
        <v>1</v>
      </c>
      <c r="Z3" s="6">
        <v>1</v>
      </c>
      <c r="AA3" s="17" t="s">
        <v>64</v>
      </c>
      <c r="AB3" s="6">
        <v>1</v>
      </c>
      <c r="AC3" s="6">
        <v>1</v>
      </c>
      <c r="AD3" s="6">
        <v>1</v>
      </c>
      <c r="AE3" s="6">
        <v>1</v>
      </c>
      <c r="AF3" s="6">
        <v>0</v>
      </c>
      <c r="AG3" s="6">
        <v>1</v>
      </c>
      <c r="AH3" s="6">
        <v>1</v>
      </c>
      <c r="AI3" s="6">
        <v>0</v>
      </c>
      <c r="AJ3" s="6">
        <v>1</v>
      </c>
      <c r="AK3" s="6">
        <v>1</v>
      </c>
      <c r="AL3" s="6">
        <v>1</v>
      </c>
      <c r="AM3" s="6">
        <v>2</v>
      </c>
      <c r="AN3" s="6">
        <v>1</v>
      </c>
      <c r="AO3" s="6">
        <v>1</v>
      </c>
      <c r="AP3" s="6">
        <v>1</v>
      </c>
      <c r="AQ3" s="6">
        <v>1</v>
      </c>
      <c r="AR3" s="6">
        <v>1</v>
      </c>
      <c r="AS3" s="6">
        <v>1</v>
      </c>
      <c r="AT3" s="6">
        <v>1</v>
      </c>
      <c r="AU3" s="6">
        <v>1</v>
      </c>
      <c r="AV3" s="6">
        <v>1</v>
      </c>
      <c r="AW3" s="6">
        <v>1</v>
      </c>
      <c r="AX3" s="6">
        <v>2</v>
      </c>
      <c r="AY3" s="6">
        <v>1</v>
      </c>
      <c r="AZ3" s="6">
        <v>2</v>
      </c>
      <c r="BA3" s="6">
        <v>1</v>
      </c>
      <c r="BB3" s="6">
        <v>1</v>
      </c>
      <c r="BC3" s="6">
        <v>1</v>
      </c>
      <c r="BD3" s="17"/>
      <c r="BE3" s="6">
        <v>2</v>
      </c>
      <c r="BF3" s="6">
        <v>0</v>
      </c>
      <c r="BG3" s="6">
        <v>1</v>
      </c>
      <c r="BH3" s="17"/>
      <c r="BI3" s="6">
        <v>2</v>
      </c>
      <c r="BJ3" s="17"/>
      <c r="BK3" s="6">
        <v>1</v>
      </c>
      <c r="BL3" s="6">
        <v>1</v>
      </c>
      <c r="BM3" s="6">
        <v>1</v>
      </c>
      <c r="BN3" s="6">
        <v>1</v>
      </c>
      <c r="BO3" s="6">
        <v>1</v>
      </c>
      <c r="BP3" s="6">
        <v>1</v>
      </c>
      <c r="BQ3" s="6">
        <v>1</v>
      </c>
      <c r="BR3" s="6">
        <v>1</v>
      </c>
    </row>
    <row r="4" spans="1:70" ht="15.75" customHeight="1">
      <c r="A4" s="1" t="s">
        <v>140</v>
      </c>
      <c r="B4" s="6">
        <v>1</v>
      </c>
      <c r="C4" s="6">
        <v>2</v>
      </c>
      <c r="D4" s="6">
        <v>4</v>
      </c>
      <c r="E4" s="6">
        <v>2</v>
      </c>
      <c r="F4" s="6">
        <v>2</v>
      </c>
      <c r="G4" s="6">
        <v>1</v>
      </c>
      <c r="H4" s="6">
        <v>1</v>
      </c>
      <c r="I4" s="6">
        <v>3</v>
      </c>
      <c r="J4" s="6">
        <v>3</v>
      </c>
      <c r="K4" s="6">
        <v>1</v>
      </c>
      <c r="L4" s="6">
        <v>2</v>
      </c>
      <c r="M4" s="6">
        <v>2</v>
      </c>
      <c r="N4" s="6">
        <v>2</v>
      </c>
      <c r="O4" s="6">
        <v>2</v>
      </c>
      <c r="P4" s="6">
        <v>2</v>
      </c>
      <c r="Q4" s="6">
        <v>2</v>
      </c>
      <c r="R4" s="6">
        <v>1</v>
      </c>
      <c r="S4" s="6">
        <v>1</v>
      </c>
      <c r="T4" s="6">
        <v>1</v>
      </c>
      <c r="U4" s="6">
        <v>4</v>
      </c>
      <c r="V4" s="6">
        <v>2</v>
      </c>
      <c r="W4" s="6">
        <v>2</v>
      </c>
      <c r="X4" s="6">
        <v>2</v>
      </c>
      <c r="Y4" s="6">
        <v>2</v>
      </c>
      <c r="Z4" s="6">
        <v>2</v>
      </c>
      <c r="AA4" s="17" t="s">
        <v>64</v>
      </c>
      <c r="AB4" s="6">
        <v>1</v>
      </c>
      <c r="AC4" s="6">
        <v>1</v>
      </c>
      <c r="AD4" s="6">
        <v>1</v>
      </c>
      <c r="AE4" s="6">
        <v>2</v>
      </c>
      <c r="AF4" s="6">
        <v>4</v>
      </c>
      <c r="AG4" s="6">
        <v>4</v>
      </c>
      <c r="AH4" s="6">
        <v>2</v>
      </c>
      <c r="AI4" s="6">
        <v>2</v>
      </c>
      <c r="AJ4" s="6">
        <v>2</v>
      </c>
      <c r="AK4" s="6">
        <v>2</v>
      </c>
      <c r="AL4" s="6">
        <v>2</v>
      </c>
      <c r="AM4" s="6">
        <v>1</v>
      </c>
      <c r="AN4" s="6">
        <v>2</v>
      </c>
      <c r="AO4" s="6">
        <v>2</v>
      </c>
      <c r="AP4" s="6">
        <v>2</v>
      </c>
      <c r="AQ4" s="6">
        <v>2</v>
      </c>
      <c r="AR4" s="6">
        <v>4</v>
      </c>
      <c r="AS4" s="6">
        <v>2</v>
      </c>
      <c r="AT4" s="6">
        <v>2</v>
      </c>
      <c r="AU4" s="6">
        <v>2</v>
      </c>
      <c r="AV4" s="6">
        <v>2</v>
      </c>
      <c r="AW4" s="6">
        <v>1</v>
      </c>
      <c r="AX4" s="6">
        <v>2</v>
      </c>
      <c r="AY4" s="6">
        <v>3</v>
      </c>
      <c r="AZ4" s="6">
        <v>1</v>
      </c>
      <c r="BA4" s="6">
        <v>2</v>
      </c>
      <c r="BB4" s="6">
        <v>2</v>
      </c>
      <c r="BC4" s="6">
        <v>2</v>
      </c>
      <c r="BD4" s="17"/>
      <c r="BE4" s="6">
        <v>2</v>
      </c>
      <c r="BF4" s="6">
        <v>1</v>
      </c>
      <c r="BG4" s="6">
        <v>2</v>
      </c>
      <c r="BH4" s="17"/>
      <c r="BI4" s="6">
        <v>1</v>
      </c>
      <c r="BJ4" s="17"/>
      <c r="BK4" s="6">
        <v>2</v>
      </c>
      <c r="BL4" s="6">
        <v>2</v>
      </c>
      <c r="BM4" s="6">
        <v>2</v>
      </c>
      <c r="BN4" s="6">
        <v>2</v>
      </c>
      <c r="BO4" s="6">
        <v>1</v>
      </c>
      <c r="BP4" s="6">
        <v>2</v>
      </c>
      <c r="BQ4" s="6">
        <v>2</v>
      </c>
      <c r="BR4" s="6">
        <v>4</v>
      </c>
    </row>
    <row r="5" spans="1:70" ht="12.75">
      <c r="A5" s="6" t="s">
        <v>17</v>
      </c>
      <c r="B5" s="6">
        <v>1</v>
      </c>
      <c r="C5" s="6">
        <v>1</v>
      </c>
      <c r="D5" s="6">
        <v>1</v>
      </c>
      <c r="E5" s="6">
        <v>2</v>
      </c>
      <c r="F5" s="6">
        <v>1</v>
      </c>
      <c r="G5" s="6">
        <v>1</v>
      </c>
      <c r="H5" s="6">
        <v>1</v>
      </c>
      <c r="I5" s="6">
        <v>2</v>
      </c>
      <c r="J5" s="6">
        <v>2</v>
      </c>
      <c r="K5" s="6">
        <v>2</v>
      </c>
      <c r="L5" s="6">
        <v>1</v>
      </c>
      <c r="M5" s="6">
        <v>5</v>
      </c>
      <c r="N5" s="6">
        <v>1</v>
      </c>
      <c r="O5" s="6">
        <v>1</v>
      </c>
      <c r="P5" s="6">
        <v>1</v>
      </c>
      <c r="Q5" s="6">
        <v>2</v>
      </c>
      <c r="R5" s="6">
        <v>1</v>
      </c>
      <c r="S5" s="6">
        <v>1</v>
      </c>
      <c r="T5" s="6">
        <v>1</v>
      </c>
      <c r="U5" s="6">
        <v>1</v>
      </c>
      <c r="V5" s="6">
        <v>1</v>
      </c>
      <c r="W5" s="6">
        <v>1</v>
      </c>
      <c r="X5" s="6">
        <v>1</v>
      </c>
      <c r="Y5" s="6">
        <v>5</v>
      </c>
      <c r="Z5" s="6">
        <v>1</v>
      </c>
      <c r="AA5" s="6" t="s">
        <v>64</v>
      </c>
      <c r="AB5" s="6">
        <v>1</v>
      </c>
      <c r="AC5" s="6">
        <v>2</v>
      </c>
      <c r="AD5" s="6">
        <v>1</v>
      </c>
      <c r="AE5" s="6">
        <v>1</v>
      </c>
      <c r="AF5" s="6">
        <v>6</v>
      </c>
      <c r="AG5" s="6">
        <v>1</v>
      </c>
      <c r="AH5" s="6">
        <v>1</v>
      </c>
      <c r="AI5" s="6">
        <v>1</v>
      </c>
      <c r="AJ5" s="6">
        <v>1</v>
      </c>
      <c r="AK5" s="6">
        <v>1</v>
      </c>
      <c r="AL5" s="6">
        <v>1</v>
      </c>
      <c r="AM5" s="6">
        <v>2</v>
      </c>
      <c r="AN5" s="6">
        <v>1</v>
      </c>
      <c r="AO5" s="6">
        <v>1</v>
      </c>
      <c r="AP5" s="6">
        <v>1</v>
      </c>
      <c r="AQ5" s="6">
        <v>1</v>
      </c>
      <c r="AR5" s="6">
        <v>1</v>
      </c>
      <c r="AS5" s="6">
        <v>1</v>
      </c>
      <c r="AT5" s="6">
        <v>1</v>
      </c>
      <c r="AU5" s="6">
        <v>1</v>
      </c>
      <c r="AV5" s="6">
        <v>2</v>
      </c>
      <c r="AW5" s="6">
        <v>1</v>
      </c>
      <c r="AX5" s="6">
        <v>1</v>
      </c>
      <c r="AY5" s="6">
        <v>1</v>
      </c>
      <c r="AZ5" s="6">
        <v>1</v>
      </c>
      <c r="BA5" s="6">
        <v>1</v>
      </c>
      <c r="BB5" s="6">
        <v>2</v>
      </c>
      <c r="BC5" s="6">
        <v>1</v>
      </c>
      <c r="BD5" s="17"/>
      <c r="BE5" s="6">
        <v>1</v>
      </c>
      <c r="BF5" s="6">
        <v>1</v>
      </c>
      <c r="BG5" s="6">
        <v>1</v>
      </c>
      <c r="BH5" s="17"/>
      <c r="BI5" s="6">
        <v>1</v>
      </c>
      <c r="BJ5" s="17"/>
      <c r="BK5" s="6">
        <v>1</v>
      </c>
      <c r="BL5" s="6">
        <v>1</v>
      </c>
      <c r="BM5" s="6">
        <v>1</v>
      </c>
      <c r="BN5" s="6">
        <v>5</v>
      </c>
      <c r="BO5" s="6">
        <v>2</v>
      </c>
      <c r="BP5" s="6">
        <v>2</v>
      </c>
      <c r="BQ5" s="6">
        <v>1</v>
      </c>
      <c r="BR5" s="6">
        <v>2</v>
      </c>
    </row>
    <row r="6" spans="1:70" ht="12.75">
      <c r="BD6" s="17"/>
      <c r="BH6" s="17"/>
      <c r="BJ6" s="17"/>
    </row>
    <row r="7" spans="1:70" ht="12.75">
      <c r="A7" s="6" t="s">
        <v>141</v>
      </c>
      <c r="B7" s="6" t="s">
        <v>70</v>
      </c>
      <c r="C7" s="6" t="s">
        <v>71</v>
      </c>
      <c r="D7" s="6" t="s">
        <v>72</v>
      </c>
      <c r="E7" s="6" t="s">
        <v>73</v>
      </c>
      <c r="F7" s="6" t="s">
        <v>74</v>
      </c>
      <c r="G7" s="6" t="s">
        <v>75</v>
      </c>
      <c r="H7" s="6" t="s">
        <v>76</v>
      </c>
      <c r="I7" s="6" t="s">
        <v>77</v>
      </c>
      <c r="J7" s="6" t="s">
        <v>78</v>
      </c>
      <c r="K7" s="6" t="s">
        <v>79</v>
      </c>
      <c r="L7" s="6" t="s">
        <v>80</v>
      </c>
      <c r="M7" s="6" t="s">
        <v>81</v>
      </c>
      <c r="N7" s="6" t="s">
        <v>82</v>
      </c>
      <c r="O7" s="6" t="s">
        <v>83</v>
      </c>
      <c r="P7" s="6" t="s">
        <v>84</v>
      </c>
      <c r="Q7" s="6" t="s">
        <v>85</v>
      </c>
      <c r="R7" s="6" t="s">
        <v>86</v>
      </c>
      <c r="S7" s="6" t="s">
        <v>87</v>
      </c>
      <c r="T7" s="6" t="s">
        <v>88</v>
      </c>
      <c r="U7" s="6" t="s">
        <v>89</v>
      </c>
      <c r="V7" s="6" t="s">
        <v>90</v>
      </c>
      <c r="W7" s="6" t="s">
        <v>91</v>
      </c>
      <c r="X7" s="6" t="s">
        <v>92</v>
      </c>
      <c r="Y7" s="6" t="s">
        <v>93</v>
      </c>
      <c r="Z7" s="6" t="s">
        <v>94</v>
      </c>
      <c r="AA7" s="6" t="s">
        <v>95</v>
      </c>
      <c r="AB7" s="6" t="s">
        <v>96</v>
      </c>
      <c r="AC7" s="6" t="s">
        <v>97</v>
      </c>
      <c r="AD7" s="6" t="s">
        <v>98</v>
      </c>
      <c r="AE7" s="6" t="s">
        <v>99</v>
      </c>
      <c r="AF7" s="6" t="s">
        <v>100</v>
      </c>
      <c r="AG7" s="6" t="s">
        <v>101</v>
      </c>
      <c r="AH7" s="6" t="s">
        <v>102</v>
      </c>
      <c r="AI7" s="6" t="s">
        <v>103</v>
      </c>
      <c r="AJ7" s="6" t="s">
        <v>104</v>
      </c>
      <c r="AK7" s="6" t="s">
        <v>105</v>
      </c>
      <c r="AL7" s="6" t="s">
        <v>106</v>
      </c>
      <c r="AM7" s="6" t="s">
        <v>107</v>
      </c>
      <c r="AN7" s="6" t="s">
        <v>108</v>
      </c>
      <c r="AO7" s="6" t="s">
        <v>109</v>
      </c>
      <c r="AP7" s="6" t="s">
        <v>110</v>
      </c>
      <c r="AQ7" s="6" t="s">
        <v>111</v>
      </c>
      <c r="AR7" s="6" t="s">
        <v>112</v>
      </c>
      <c r="AS7" s="6" t="s">
        <v>113</v>
      </c>
      <c r="AT7" s="6" t="s">
        <v>114</v>
      </c>
      <c r="AU7" s="6" t="s">
        <v>115</v>
      </c>
      <c r="AV7" s="6" t="s">
        <v>116</v>
      </c>
      <c r="AW7" s="6" t="s">
        <v>117</v>
      </c>
      <c r="AX7" s="6" t="s">
        <v>118</v>
      </c>
      <c r="AY7" s="6" t="s">
        <v>119</v>
      </c>
      <c r="AZ7" s="6" t="s">
        <v>120</v>
      </c>
      <c r="BA7" s="6" t="s">
        <v>121</v>
      </c>
      <c r="BB7" s="6" t="s">
        <v>122</v>
      </c>
      <c r="BC7" s="6" t="s">
        <v>123</v>
      </c>
      <c r="BD7" s="17"/>
      <c r="BE7" s="6" t="s">
        <v>125</v>
      </c>
      <c r="BF7" s="6" t="s">
        <v>126</v>
      </c>
      <c r="BG7" s="6" t="s">
        <v>127</v>
      </c>
      <c r="BH7" s="17"/>
      <c r="BI7" s="6" t="s">
        <v>129</v>
      </c>
      <c r="BJ7" s="17"/>
      <c r="BK7" s="6" t="s">
        <v>131</v>
      </c>
      <c r="BL7" s="6" t="s">
        <v>132</v>
      </c>
      <c r="BM7" s="6" t="s">
        <v>133</v>
      </c>
      <c r="BN7" s="6" t="s">
        <v>134</v>
      </c>
      <c r="BO7" s="6" t="s">
        <v>135</v>
      </c>
      <c r="BP7" s="6" t="s">
        <v>136</v>
      </c>
      <c r="BQ7" s="6" t="s">
        <v>137</v>
      </c>
      <c r="BR7" s="6" t="s">
        <v>138</v>
      </c>
    </row>
    <row r="8" spans="1:70" ht="12.75">
      <c r="A8" s="6" t="s">
        <v>139</v>
      </c>
      <c r="B8" s="6">
        <v>3</v>
      </c>
      <c r="C8" s="6">
        <v>3</v>
      </c>
      <c r="D8" s="6">
        <v>3</v>
      </c>
      <c r="E8" s="6">
        <v>3</v>
      </c>
      <c r="F8" s="6">
        <v>7</v>
      </c>
      <c r="G8" s="6">
        <v>4</v>
      </c>
      <c r="H8" s="6">
        <v>1</v>
      </c>
      <c r="I8" s="6">
        <v>6</v>
      </c>
      <c r="J8" s="6">
        <v>6</v>
      </c>
      <c r="K8" s="6">
        <v>4</v>
      </c>
      <c r="L8" s="6">
        <v>4</v>
      </c>
      <c r="M8" s="6">
        <v>4</v>
      </c>
      <c r="N8" s="6">
        <v>6</v>
      </c>
      <c r="O8" s="6">
        <v>6</v>
      </c>
      <c r="P8" s="6">
        <v>2</v>
      </c>
      <c r="Q8" s="6">
        <v>1</v>
      </c>
      <c r="R8" s="6">
        <v>1</v>
      </c>
      <c r="S8" s="6">
        <v>4</v>
      </c>
      <c r="T8" s="6">
        <v>2</v>
      </c>
      <c r="U8" s="6">
        <v>1</v>
      </c>
      <c r="V8" s="6">
        <v>3</v>
      </c>
      <c r="W8" s="6">
        <v>6</v>
      </c>
      <c r="X8" s="6">
        <v>1</v>
      </c>
      <c r="Y8" s="6">
        <v>1</v>
      </c>
      <c r="Z8" s="6">
        <v>1</v>
      </c>
      <c r="AA8" s="6">
        <v>3</v>
      </c>
      <c r="AB8" s="6">
        <v>1</v>
      </c>
      <c r="AC8" s="6">
        <v>4</v>
      </c>
      <c r="AD8" s="6">
        <v>4</v>
      </c>
      <c r="AE8" s="6">
        <v>2</v>
      </c>
      <c r="AF8" s="6">
        <v>3</v>
      </c>
      <c r="AG8" s="6">
        <v>7</v>
      </c>
      <c r="AH8" s="6">
        <v>3</v>
      </c>
      <c r="AI8" s="6">
        <v>1</v>
      </c>
      <c r="AJ8" s="6">
        <v>6</v>
      </c>
      <c r="AK8" s="6">
        <v>3</v>
      </c>
      <c r="AL8" s="6">
        <v>3</v>
      </c>
      <c r="AM8" s="6">
        <v>1</v>
      </c>
      <c r="AN8" s="6">
        <v>6</v>
      </c>
      <c r="AO8" s="6">
        <v>4</v>
      </c>
      <c r="AP8" s="6">
        <v>3</v>
      </c>
      <c r="AQ8" s="6">
        <v>2</v>
      </c>
      <c r="AR8" s="6">
        <v>3</v>
      </c>
      <c r="AS8" s="6">
        <v>3</v>
      </c>
      <c r="AT8" s="6">
        <v>3</v>
      </c>
      <c r="AU8" s="6">
        <v>2</v>
      </c>
      <c r="AV8" s="6">
        <v>7</v>
      </c>
      <c r="AW8" s="6">
        <v>4</v>
      </c>
      <c r="AX8" s="6">
        <v>1</v>
      </c>
      <c r="AY8" s="6">
        <v>3</v>
      </c>
      <c r="AZ8" s="6">
        <v>1</v>
      </c>
      <c r="BA8" s="6">
        <v>3</v>
      </c>
      <c r="BB8" s="6">
        <v>3</v>
      </c>
      <c r="BC8" s="6">
        <v>3</v>
      </c>
      <c r="BD8" s="17"/>
      <c r="BE8" s="18" t="s">
        <v>64</v>
      </c>
      <c r="BF8" s="6">
        <v>3</v>
      </c>
      <c r="BG8" s="6">
        <v>4</v>
      </c>
      <c r="BH8" s="17"/>
      <c r="BI8" s="6">
        <v>2</v>
      </c>
      <c r="BJ8" s="17"/>
      <c r="BK8" s="6">
        <v>7</v>
      </c>
      <c r="BL8" s="18" t="s">
        <v>64</v>
      </c>
      <c r="BM8" s="6">
        <v>4</v>
      </c>
      <c r="BN8" s="6">
        <v>4</v>
      </c>
      <c r="BO8" s="6">
        <v>4</v>
      </c>
      <c r="BP8" s="6">
        <v>4</v>
      </c>
      <c r="BQ8" s="6">
        <v>3</v>
      </c>
      <c r="BR8" s="6">
        <v>1</v>
      </c>
    </row>
    <row r="9" spans="1:70" ht="15.75" customHeight="1">
      <c r="A9" s="1" t="s">
        <v>1</v>
      </c>
      <c r="B9" s="6">
        <v>2</v>
      </c>
      <c r="C9" s="6">
        <v>1</v>
      </c>
      <c r="D9" s="6">
        <v>1</v>
      </c>
      <c r="E9" s="6">
        <v>1</v>
      </c>
      <c r="F9" s="6">
        <v>1</v>
      </c>
      <c r="G9" s="6">
        <v>1</v>
      </c>
      <c r="H9" s="6">
        <v>2</v>
      </c>
      <c r="I9" s="6">
        <v>1</v>
      </c>
      <c r="J9" s="6">
        <v>1</v>
      </c>
      <c r="K9" s="6">
        <v>2</v>
      </c>
      <c r="L9" s="6">
        <v>1</v>
      </c>
      <c r="M9" s="6">
        <v>2</v>
      </c>
      <c r="N9" s="6">
        <v>1</v>
      </c>
      <c r="O9" s="6">
        <v>1</v>
      </c>
      <c r="P9" s="6">
        <v>1</v>
      </c>
      <c r="Q9" s="6">
        <v>1</v>
      </c>
      <c r="R9" s="6">
        <v>2</v>
      </c>
      <c r="S9" s="6">
        <v>1</v>
      </c>
      <c r="T9" s="6">
        <v>2</v>
      </c>
      <c r="U9" s="6">
        <v>2</v>
      </c>
      <c r="V9" s="6">
        <v>1</v>
      </c>
      <c r="W9" s="6">
        <v>1</v>
      </c>
      <c r="X9" s="6">
        <v>2</v>
      </c>
      <c r="Y9" s="6">
        <v>1</v>
      </c>
      <c r="Z9" s="6">
        <v>1</v>
      </c>
      <c r="AA9" s="17"/>
      <c r="AB9" s="6">
        <v>1</v>
      </c>
      <c r="AC9" s="6">
        <v>1</v>
      </c>
      <c r="AD9" s="6">
        <v>1</v>
      </c>
      <c r="AE9" s="6">
        <v>1</v>
      </c>
      <c r="AF9" s="6">
        <v>1</v>
      </c>
      <c r="AG9" s="6">
        <v>1</v>
      </c>
      <c r="AH9" s="6">
        <v>1</v>
      </c>
      <c r="AI9" s="6">
        <v>1</v>
      </c>
      <c r="AJ9" s="6">
        <v>1</v>
      </c>
      <c r="AK9" s="6">
        <v>1</v>
      </c>
      <c r="AL9" s="6">
        <v>1</v>
      </c>
      <c r="AM9" s="6">
        <v>2</v>
      </c>
      <c r="AN9" s="6">
        <v>1</v>
      </c>
      <c r="AO9" s="6">
        <v>1</v>
      </c>
      <c r="AP9" s="6">
        <v>1</v>
      </c>
      <c r="AQ9" s="6">
        <v>1</v>
      </c>
      <c r="AR9" s="6">
        <v>1</v>
      </c>
      <c r="AS9" s="6">
        <v>1</v>
      </c>
      <c r="AT9" s="6">
        <v>1</v>
      </c>
      <c r="AU9" s="6">
        <v>1</v>
      </c>
      <c r="AV9" s="6">
        <v>1</v>
      </c>
      <c r="AW9" s="6">
        <v>1</v>
      </c>
      <c r="AX9" s="6">
        <v>1</v>
      </c>
      <c r="AY9" s="6">
        <v>1</v>
      </c>
      <c r="AZ9" s="6">
        <v>2</v>
      </c>
      <c r="BA9" s="6">
        <v>1</v>
      </c>
      <c r="BB9" s="6">
        <v>1</v>
      </c>
      <c r="BC9" s="6">
        <v>1</v>
      </c>
      <c r="BD9" s="17"/>
      <c r="BE9" s="6">
        <v>1</v>
      </c>
      <c r="BF9" s="6">
        <v>1</v>
      </c>
      <c r="BG9" s="6">
        <v>1</v>
      </c>
      <c r="BH9" s="17"/>
      <c r="BI9" s="6">
        <v>2</v>
      </c>
      <c r="BJ9" s="17"/>
      <c r="BK9" s="6">
        <v>1</v>
      </c>
      <c r="BL9" s="6">
        <v>1</v>
      </c>
      <c r="BM9" s="6">
        <v>1</v>
      </c>
      <c r="BN9" s="6">
        <v>1</v>
      </c>
      <c r="BO9" s="6">
        <v>1</v>
      </c>
      <c r="BP9" s="6">
        <v>1</v>
      </c>
      <c r="BQ9" s="6">
        <v>1</v>
      </c>
      <c r="BR9" s="6">
        <v>1</v>
      </c>
    </row>
    <row r="10" spans="1:70" ht="15.75" customHeight="1">
      <c r="A10" s="1" t="s">
        <v>140</v>
      </c>
      <c r="B10" s="6">
        <v>1</v>
      </c>
      <c r="C10" s="6">
        <v>2</v>
      </c>
      <c r="D10" s="6">
        <v>2</v>
      </c>
      <c r="E10" s="6">
        <v>2</v>
      </c>
      <c r="F10" s="6">
        <v>2</v>
      </c>
      <c r="G10" s="6">
        <v>2</v>
      </c>
      <c r="H10" s="6">
        <v>1</v>
      </c>
      <c r="I10" s="6">
        <v>2</v>
      </c>
      <c r="J10" s="6">
        <v>3</v>
      </c>
      <c r="K10" s="6">
        <v>1</v>
      </c>
      <c r="L10" s="6">
        <v>2</v>
      </c>
      <c r="M10" s="6">
        <v>2</v>
      </c>
      <c r="N10" s="6">
        <v>2</v>
      </c>
      <c r="O10" s="6">
        <v>2</v>
      </c>
      <c r="P10" s="6">
        <v>2</v>
      </c>
      <c r="Q10" s="6">
        <v>2</v>
      </c>
      <c r="R10" s="6">
        <v>1</v>
      </c>
      <c r="S10" s="6">
        <v>2</v>
      </c>
      <c r="T10" s="6">
        <v>1</v>
      </c>
      <c r="U10" s="6">
        <v>2</v>
      </c>
      <c r="V10" s="6">
        <v>2</v>
      </c>
      <c r="W10" s="6">
        <v>3</v>
      </c>
      <c r="X10" s="6">
        <v>2</v>
      </c>
      <c r="Y10" s="6">
        <v>2</v>
      </c>
      <c r="Z10" s="6">
        <v>3</v>
      </c>
      <c r="AA10" s="17"/>
      <c r="AB10" s="6">
        <v>2</v>
      </c>
      <c r="AC10" s="6">
        <v>1</v>
      </c>
      <c r="AD10" s="6">
        <v>2</v>
      </c>
      <c r="AE10" s="6">
        <v>2</v>
      </c>
      <c r="AF10" s="6">
        <v>2</v>
      </c>
      <c r="AG10" s="6">
        <v>2</v>
      </c>
      <c r="AH10" s="6">
        <v>2</v>
      </c>
      <c r="AI10" s="6">
        <v>2</v>
      </c>
      <c r="AJ10" s="6">
        <v>2</v>
      </c>
      <c r="AK10" s="6">
        <v>2</v>
      </c>
      <c r="AL10" s="6">
        <v>2</v>
      </c>
      <c r="AM10" s="6">
        <v>1</v>
      </c>
      <c r="AN10" s="6">
        <v>4</v>
      </c>
      <c r="AO10" s="6">
        <v>2</v>
      </c>
      <c r="AP10" s="6">
        <v>2</v>
      </c>
      <c r="AQ10" s="6">
        <v>2</v>
      </c>
      <c r="AR10" s="6">
        <v>4</v>
      </c>
      <c r="AS10" s="6">
        <v>2</v>
      </c>
      <c r="AT10" s="6">
        <v>2</v>
      </c>
      <c r="AU10" s="6">
        <v>2</v>
      </c>
      <c r="AV10" s="6">
        <v>2</v>
      </c>
      <c r="AW10" s="6">
        <v>2</v>
      </c>
      <c r="AX10" s="6">
        <v>2</v>
      </c>
      <c r="AY10" s="6">
        <v>2</v>
      </c>
      <c r="AZ10" s="6">
        <v>1</v>
      </c>
      <c r="BA10" s="6">
        <v>2</v>
      </c>
      <c r="BB10" s="6">
        <v>2</v>
      </c>
      <c r="BC10" s="6">
        <v>2</v>
      </c>
      <c r="BD10" s="17"/>
      <c r="BE10" s="6">
        <v>2</v>
      </c>
      <c r="BF10" s="6">
        <v>2</v>
      </c>
      <c r="BG10" s="6">
        <v>2</v>
      </c>
      <c r="BH10" s="17"/>
      <c r="BI10" s="6">
        <v>1</v>
      </c>
      <c r="BJ10" s="17"/>
      <c r="BK10" s="6">
        <v>2</v>
      </c>
      <c r="BL10" s="6">
        <v>2</v>
      </c>
      <c r="BM10" s="6">
        <v>2</v>
      </c>
      <c r="BN10" s="6">
        <v>1</v>
      </c>
      <c r="BO10" s="6">
        <v>1</v>
      </c>
      <c r="BP10" s="6">
        <v>2</v>
      </c>
      <c r="BQ10" s="6">
        <v>2</v>
      </c>
      <c r="BR10" s="6">
        <v>2</v>
      </c>
    </row>
    <row r="11" spans="1:70" ht="12.75">
      <c r="A11" s="6" t="s">
        <v>17</v>
      </c>
      <c r="B11" s="6">
        <v>5</v>
      </c>
      <c r="C11" s="6">
        <v>1</v>
      </c>
      <c r="D11" s="6">
        <v>5</v>
      </c>
      <c r="E11" s="6">
        <v>5</v>
      </c>
      <c r="F11" s="6">
        <v>1</v>
      </c>
      <c r="G11" s="6">
        <v>5</v>
      </c>
      <c r="H11" s="6">
        <v>5</v>
      </c>
      <c r="I11" s="6">
        <v>1</v>
      </c>
      <c r="J11" s="6">
        <v>2</v>
      </c>
      <c r="K11" s="6">
        <v>5</v>
      </c>
      <c r="L11" s="6">
        <v>5</v>
      </c>
      <c r="M11" s="6">
        <v>5</v>
      </c>
      <c r="N11" s="6">
        <v>1</v>
      </c>
      <c r="O11" s="6">
        <v>1</v>
      </c>
      <c r="P11" s="19">
        <v>2</v>
      </c>
      <c r="Q11" s="19">
        <v>6</v>
      </c>
      <c r="R11" s="19">
        <v>5</v>
      </c>
      <c r="S11" s="19">
        <v>1</v>
      </c>
      <c r="T11" s="19">
        <v>1</v>
      </c>
      <c r="U11" s="19">
        <v>5</v>
      </c>
      <c r="V11" s="19">
        <v>5</v>
      </c>
      <c r="W11" s="19">
        <v>6</v>
      </c>
      <c r="X11" s="19">
        <v>1</v>
      </c>
      <c r="Y11" s="19">
        <v>1</v>
      </c>
      <c r="Z11" s="19">
        <v>1</v>
      </c>
      <c r="AA11" s="20"/>
      <c r="AB11" s="19">
        <v>5</v>
      </c>
      <c r="AC11" s="19">
        <v>6</v>
      </c>
      <c r="AD11" s="19">
        <v>1</v>
      </c>
      <c r="AE11" s="19">
        <v>5</v>
      </c>
      <c r="AF11" s="19">
        <v>6</v>
      </c>
      <c r="AG11" s="19">
        <v>1</v>
      </c>
      <c r="AH11" s="21">
        <v>1</v>
      </c>
      <c r="AI11" s="21">
        <v>6</v>
      </c>
      <c r="AJ11" s="19">
        <v>5</v>
      </c>
      <c r="AK11" s="19">
        <v>5</v>
      </c>
      <c r="AL11" s="19">
        <v>1</v>
      </c>
      <c r="AM11" s="19">
        <v>6</v>
      </c>
      <c r="AN11" s="21">
        <v>6</v>
      </c>
      <c r="AO11" s="19">
        <v>2</v>
      </c>
      <c r="AP11" s="19">
        <v>1</v>
      </c>
      <c r="AQ11" s="19">
        <v>1</v>
      </c>
      <c r="AR11" s="19">
        <v>6</v>
      </c>
      <c r="AS11" s="19">
        <v>1</v>
      </c>
      <c r="AT11" s="19">
        <v>5</v>
      </c>
      <c r="AU11" s="19">
        <v>1</v>
      </c>
      <c r="AV11" s="19">
        <v>5</v>
      </c>
      <c r="AW11" s="21">
        <v>6</v>
      </c>
      <c r="AX11" s="19">
        <v>1</v>
      </c>
      <c r="AY11" s="19">
        <v>1</v>
      </c>
      <c r="AZ11" s="19">
        <v>1</v>
      </c>
      <c r="BA11" s="19">
        <v>5</v>
      </c>
      <c r="BB11" s="19">
        <v>2</v>
      </c>
      <c r="BC11" s="19">
        <v>3</v>
      </c>
      <c r="BD11" s="22"/>
      <c r="BE11" s="19">
        <v>1</v>
      </c>
      <c r="BF11" s="19">
        <v>2</v>
      </c>
      <c r="BG11" s="19">
        <v>2</v>
      </c>
      <c r="BH11" s="20"/>
      <c r="BI11" s="19">
        <v>2</v>
      </c>
      <c r="BJ11" s="20"/>
      <c r="BK11" s="19">
        <v>1</v>
      </c>
      <c r="BL11" s="19">
        <v>3</v>
      </c>
      <c r="BM11" s="19">
        <v>3</v>
      </c>
      <c r="BN11" s="19">
        <v>3</v>
      </c>
      <c r="BO11" s="19">
        <v>3</v>
      </c>
      <c r="BP11" s="19">
        <v>2</v>
      </c>
      <c r="BQ11" s="19">
        <v>2</v>
      </c>
      <c r="BR11" s="19">
        <v>3</v>
      </c>
    </row>
    <row r="12" spans="1:70" ht="12.75">
      <c r="A12" s="6" t="s">
        <v>146</v>
      </c>
      <c r="BD12" s="17"/>
      <c r="BH12" s="17"/>
      <c r="BJ12" s="17"/>
    </row>
    <row r="13" spans="1:70" ht="12.75">
      <c r="A13" s="6" t="s">
        <v>1</v>
      </c>
      <c r="BD13" s="17"/>
      <c r="BH13" s="17"/>
      <c r="BJ13" s="17"/>
    </row>
    <row r="14" spans="1:70" ht="12.75">
      <c r="A14" s="6" t="s">
        <v>140</v>
      </c>
      <c r="T14" s="6">
        <v>2</v>
      </c>
      <c r="BD14" s="17"/>
      <c r="BH14" s="17"/>
      <c r="BJ14" s="17"/>
    </row>
    <row r="15" spans="1:70" ht="12.75">
      <c r="A15" s="6" t="s">
        <v>17</v>
      </c>
      <c r="H15" s="6">
        <v>5</v>
      </c>
      <c r="I15" s="6">
        <v>2</v>
      </c>
      <c r="P15" s="19">
        <v>2</v>
      </c>
      <c r="Q15" s="19">
        <v>3</v>
      </c>
      <c r="R15" s="19">
        <v>3</v>
      </c>
      <c r="S15" s="19">
        <v>1</v>
      </c>
      <c r="T15" s="19">
        <v>1</v>
      </c>
      <c r="U15" s="19">
        <v>6</v>
      </c>
      <c r="V15" s="19">
        <v>1</v>
      </c>
      <c r="W15" s="19">
        <v>6</v>
      </c>
      <c r="X15" s="19">
        <v>1</v>
      </c>
      <c r="Y15" s="19">
        <v>1</v>
      </c>
      <c r="Z15" s="19">
        <v>1</v>
      </c>
      <c r="AA15" s="21"/>
      <c r="AB15" s="19">
        <v>5</v>
      </c>
      <c r="AC15" s="19">
        <v>5</v>
      </c>
      <c r="AD15" s="19">
        <v>1</v>
      </c>
      <c r="AE15" s="19">
        <v>5</v>
      </c>
      <c r="AF15" s="19">
        <v>6</v>
      </c>
      <c r="AG15" s="19">
        <v>5</v>
      </c>
      <c r="AH15" s="19">
        <v>5</v>
      </c>
      <c r="AI15" s="19">
        <v>6</v>
      </c>
      <c r="AJ15" s="19">
        <v>1</v>
      </c>
      <c r="AK15" s="19">
        <v>1</v>
      </c>
      <c r="AL15" s="19">
        <v>1</v>
      </c>
      <c r="AM15" s="19">
        <v>5</v>
      </c>
      <c r="AN15" s="19">
        <v>6</v>
      </c>
      <c r="AO15" s="19">
        <v>6</v>
      </c>
      <c r="AP15" s="19">
        <v>1</v>
      </c>
      <c r="AQ15" s="19">
        <v>1</v>
      </c>
      <c r="AR15" s="19">
        <v>5</v>
      </c>
      <c r="AS15" s="19">
        <v>1</v>
      </c>
      <c r="AT15" s="19">
        <v>5</v>
      </c>
      <c r="AU15" s="19">
        <v>1</v>
      </c>
      <c r="AV15" s="19">
        <v>5</v>
      </c>
      <c r="AW15" s="19">
        <v>1</v>
      </c>
      <c r="AX15" s="19">
        <v>1</v>
      </c>
      <c r="AY15" s="19">
        <v>5</v>
      </c>
      <c r="AZ15" s="19">
        <v>5</v>
      </c>
      <c r="BA15" s="19">
        <v>5</v>
      </c>
      <c r="BB15" s="19">
        <v>2</v>
      </c>
      <c r="BC15" s="19">
        <v>5</v>
      </c>
      <c r="BD15" s="22"/>
      <c r="BE15" s="19">
        <v>1</v>
      </c>
      <c r="BF15" s="19">
        <v>4</v>
      </c>
      <c r="BG15" s="19">
        <v>2</v>
      </c>
      <c r="BH15" s="20"/>
      <c r="BI15" s="19">
        <v>1</v>
      </c>
      <c r="BJ15" s="20"/>
      <c r="BK15" s="19">
        <v>5</v>
      </c>
      <c r="BL15" s="19">
        <v>1</v>
      </c>
      <c r="BM15" s="19">
        <v>5</v>
      </c>
      <c r="BN15" s="19">
        <v>5</v>
      </c>
      <c r="BO15" s="19">
        <v>6</v>
      </c>
      <c r="BP15" s="19">
        <v>6</v>
      </c>
      <c r="BQ15" s="19">
        <v>6</v>
      </c>
      <c r="BR15" s="19">
        <v>6</v>
      </c>
    </row>
    <row r="16" spans="1:70" ht="12.75">
      <c r="A16" s="6" t="s">
        <v>147</v>
      </c>
      <c r="B16" s="6">
        <f>COUNTIF(B5:BR5,1)</f>
        <v>49</v>
      </c>
      <c r="BD16" s="17"/>
      <c r="BH16" s="17"/>
      <c r="BJ16" s="17"/>
    </row>
    <row r="17" spans="1:70" ht="12.75">
      <c r="A17" s="6" t="s">
        <v>148</v>
      </c>
      <c r="BD17" s="17"/>
      <c r="BH17" s="17"/>
      <c r="BJ17" s="17"/>
    </row>
    <row r="18" spans="1:70" ht="12.75">
      <c r="A18" s="21" t="s">
        <v>46</v>
      </c>
      <c r="B18" s="6">
        <v>5</v>
      </c>
      <c r="C18" s="6">
        <v>5</v>
      </c>
      <c r="D18" s="6">
        <v>5</v>
      </c>
      <c r="E18" s="6">
        <v>5</v>
      </c>
      <c r="F18" s="6">
        <v>5</v>
      </c>
      <c r="G18" s="6">
        <v>5</v>
      </c>
      <c r="H18" s="6">
        <v>5</v>
      </c>
      <c r="I18" s="6">
        <v>5</v>
      </c>
      <c r="J18" s="6">
        <v>5</v>
      </c>
      <c r="K18" s="6">
        <v>4</v>
      </c>
      <c r="L18" s="6">
        <v>5</v>
      </c>
      <c r="M18" s="6">
        <v>5</v>
      </c>
      <c r="N18" s="6">
        <v>5</v>
      </c>
      <c r="O18" s="6">
        <v>5</v>
      </c>
      <c r="P18" s="19">
        <v>3</v>
      </c>
      <c r="Q18" s="19">
        <v>4</v>
      </c>
      <c r="R18" s="19">
        <v>2</v>
      </c>
      <c r="S18" s="19">
        <v>4</v>
      </c>
      <c r="T18" s="19">
        <v>5</v>
      </c>
      <c r="U18" s="19">
        <v>1</v>
      </c>
      <c r="V18" s="19">
        <v>3</v>
      </c>
      <c r="W18" s="19">
        <v>1</v>
      </c>
      <c r="X18" s="19">
        <v>4</v>
      </c>
      <c r="Y18" s="19">
        <v>1</v>
      </c>
      <c r="Z18" s="19">
        <v>1</v>
      </c>
      <c r="AA18" s="21"/>
      <c r="AB18" s="19">
        <v>1</v>
      </c>
      <c r="AC18" s="19">
        <v>1</v>
      </c>
      <c r="AD18" s="19">
        <v>1</v>
      </c>
      <c r="AE18" s="19">
        <v>2</v>
      </c>
      <c r="AF18" s="19">
        <v>4</v>
      </c>
      <c r="AG18" s="6">
        <v>5</v>
      </c>
      <c r="AH18" s="19">
        <v>4</v>
      </c>
      <c r="AI18" s="19">
        <v>4</v>
      </c>
      <c r="AJ18" s="19">
        <v>4</v>
      </c>
      <c r="AK18" s="19">
        <v>4</v>
      </c>
      <c r="AL18" s="19">
        <v>4</v>
      </c>
      <c r="AM18" s="19">
        <v>5</v>
      </c>
      <c r="AN18" s="19">
        <v>4</v>
      </c>
      <c r="AO18" s="19">
        <v>5</v>
      </c>
      <c r="AP18" s="19">
        <v>5</v>
      </c>
      <c r="AQ18" s="19">
        <v>5</v>
      </c>
      <c r="AR18" s="19">
        <v>4</v>
      </c>
      <c r="AS18" s="19">
        <v>5</v>
      </c>
      <c r="AT18" s="19">
        <v>5</v>
      </c>
      <c r="AU18" s="19">
        <v>4</v>
      </c>
      <c r="AV18" s="19">
        <v>5</v>
      </c>
      <c r="AW18" s="19">
        <v>5</v>
      </c>
      <c r="AX18" s="19">
        <v>5</v>
      </c>
      <c r="AY18" s="19">
        <v>5</v>
      </c>
      <c r="AZ18" s="19">
        <v>5</v>
      </c>
      <c r="BA18" s="19">
        <v>5</v>
      </c>
      <c r="BB18" s="19">
        <v>4</v>
      </c>
      <c r="BC18" s="19">
        <v>1</v>
      </c>
      <c r="BD18" s="22"/>
      <c r="BE18" s="19">
        <v>3</v>
      </c>
      <c r="BF18" s="19">
        <v>2</v>
      </c>
      <c r="BG18" s="19">
        <v>3</v>
      </c>
      <c r="BH18" s="20"/>
      <c r="BI18" s="19">
        <v>2</v>
      </c>
      <c r="BJ18" s="22"/>
      <c r="BK18" s="19">
        <v>4</v>
      </c>
      <c r="BL18" s="19">
        <v>2</v>
      </c>
      <c r="BM18" s="19">
        <v>1</v>
      </c>
      <c r="BN18" s="19">
        <v>3</v>
      </c>
      <c r="BO18" s="19">
        <v>5</v>
      </c>
      <c r="BP18" s="19">
        <v>3</v>
      </c>
      <c r="BQ18" s="19">
        <v>5</v>
      </c>
      <c r="BR18" s="19">
        <v>4</v>
      </c>
    </row>
    <row r="19" spans="1:70" ht="12.75">
      <c r="A19" s="21" t="s">
        <v>48</v>
      </c>
      <c r="B19" s="6">
        <v>5</v>
      </c>
      <c r="C19" s="6">
        <v>4</v>
      </c>
      <c r="D19" s="6">
        <v>5</v>
      </c>
      <c r="E19" s="6">
        <v>5</v>
      </c>
      <c r="F19" s="6">
        <v>4</v>
      </c>
      <c r="G19" s="6">
        <v>5</v>
      </c>
      <c r="H19" s="6">
        <v>5</v>
      </c>
      <c r="I19" s="6">
        <v>4</v>
      </c>
      <c r="J19" s="6">
        <v>5</v>
      </c>
      <c r="K19" s="6">
        <v>4</v>
      </c>
      <c r="L19" s="6">
        <v>4</v>
      </c>
      <c r="M19" s="6">
        <v>4</v>
      </c>
      <c r="N19" s="6">
        <v>4</v>
      </c>
      <c r="O19" s="6">
        <v>5</v>
      </c>
      <c r="P19" s="19">
        <v>5</v>
      </c>
      <c r="Q19" s="19">
        <v>5</v>
      </c>
      <c r="R19" s="19">
        <v>5</v>
      </c>
      <c r="S19" s="19">
        <v>5</v>
      </c>
      <c r="T19" s="19">
        <v>5</v>
      </c>
      <c r="U19" s="19">
        <v>1</v>
      </c>
      <c r="V19" s="19">
        <v>5</v>
      </c>
      <c r="W19" s="19">
        <v>5</v>
      </c>
      <c r="X19" s="19">
        <v>4</v>
      </c>
      <c r="Y19" s="19">
        <v>3</v>
      </c>
      <c r="Z19" s="19">
        <v>1</v>
      </c>
      <c r="AA19" s="21"/>
      <c r="AB19" s="19">
        <v>5</v>
      </c>
      <c r="AC19" s="19">
        <v>5</v>
      </c>
      <c r="AD19" s="19">
        <v>3</v>
      </c>
      <c r="AE19" s="19">
        <v>2</v>
      </c>
      <c r="AF19" s="19">
        <v>5</v>
      </c>
      <c r="AG19" s="6">
        <v>4</v>
      </c>
      <c r="AH19" s="19">
        <v>4</v>
      </c>
      <c r="AI19" s="19">
        <v>4</v>
      </c>
      <c r="AJ19" s="19">
        <v>5</v>
      </c>
      <c r="AK19" s="19">
        <v>4</v>
      </c>
      <c r="AL19" s="19">
        <v>4</v>
      </c>
      <c r="AM19" s="19">
        <v>5</v>
      </c>
      <c r="AN19" s="19">
        <v>5</v>
      </c>
      <c r="AO19" s="19">
        <v>5</v>
      </c>
      <c r="AP19" s="19">
        <v>5</v>
      </c>
      <c r="AQ19" s="19">
        <v>5</v>
      </c>
      <c r="AR19" s="19">
        <v>5</v>
      </c>
      <c r="AS19" s="19">
        <v>5</v>
      </c>
      <c r="AT19" s="19">
        <v>5</v>
      </c>
      <c r="AU19" s="19">
        <v>4</v>
      </c>
      <c r="AV19" s="19">
        <v>5</v>
      </c>
      <c r="AW19" s="19">
        <v>5</v>
      </c>
      <c r="AX19" s="19">
        <v>5</v>
      </c>
      <c r="AY19" s="19">
        <v>5</v>
      </c>
      <c r="AZ19" s="19">
        <v>4</v>
      </c>
      <c r="BA19" s="19">
        <v>5</v>
      </c>
      <c r="BB19" s="19">
        <v>5</v>
      </c>
      <c r="BC19" s="19">
        <v>5</v>
      </c>
      <c r="BD19" s="22"/>
      <c r="BE19" s="19">
        <v>3</v>
      </c>
      <c r="BF19" s="19">
        <v>4</v>
      </c>
      <c r="BG19" s="19">
        <v>3</v>
      </c>
      <c r="BH19" s="20"/>
      <c r="BI19" s="19">
        <v>5</v>
      </c>
      <c r="BJ19" s="22"/>
      <c r="BK19" s="19">
        <v>4</v>
      </c>
      <c r="BL19" s="19">
        <v>3</v>
      </c>
      <c r="BM19" s="19">
        <v>1</v>
      </c>
      <c r="BN19" s="19">
        <v>3</v>
      </c>
      <c r="BO19" s="19">
        <v>5</v>
      </c>
      <c r="BP19" s="19">
        <v>4</v>
      </c>
      <c r="BQ19" s="19">
        <v>5</v>
      </c>
      <c r="BR19" s="19">
        <v>4</v>
      </c>
    </row>
    <row r="20" spans="1:70" ht="12.75">
      <c r="A20" s="21" t="s">
        <v>49</v>
      </c>
      <c r="B20" s="6">
        <v>4</v>
      </c>
      <c r="C20" s="6">
        <v>4</v>
      </c>
      <c r="D20" s="6">
        <v>4</v>
      </c>
      <c r="E20" s="6">
        <v>4</v>
      </c>
      <c r="F20" s="6">
        <v>4</v>
      </c>
      <c r="G20" s="6">
        <v>5</v>
      </c>
      <c r="H20" s="6">
        <v>5</v>
      </c>
      <c r="I20" s="6">
        <v>4</v>
      </c>
      <c r="J20" s="6">
        <v>5</v>
      </c>
      <c r="K20" s="6">
        <v>4</v>
      </c>
      <c r="L20" s="6">
        <v>4</v>
      </c>
      <c r="M20" s="6">
        <v>4</v>
      </c>
      <c r="N20" s="6">
        <v>4</v>
      </c>
      <c r="O20" s="6">
        <v>4</v>
      </c>
      <c r="P20" s="19">
        <v>4</v>
      </c>
      <c r="Q20" s="19">
        <v>4</v>
      </c>
      <c r="R20" s="19">
        <v>5</v>
      </c>
      <c r="S20" s="19">
        <v>5</v>
      </c>
      <c r="T20" s="19">
        <v>5</v>
      </c>
      <c r="U20" s="19">
        <v>2</v>
      </c>
      <c r="V20" s="19">
        <v>4</v>
      </c>
      <c r="W20" s="19">
        <v>4</v>
      </c>
      <c r="X20" s="19">
        <v>4</v>
      </c>
      <c r="Y20" s="19">
        <v>2</v>
      </c>
      <c r="Z20" s="19">
        <v>1</v>
      </c>
      <c r="AA20" s="21"/>
      <c r="AB20" s="19">
        <v>5</v>
      </c>
      <c r="AC20" s="19">
        <v>5</v>
      </c>
      <c r="AD20" s="19">
        <v>3</v>
      </c>
      <c r="AE20" s="19">
        <v>2</v>
      </c>
      <c r="AF20" s="19">
        <v>4</v>
      </c>
      <c r="AG20" s="6">
        <v>3</v>
      </c>
      <c r="AH20" s="19">
        <v>2</v>
      </c>
      <c r="AI20" s="19">
        <v>3</v>
      </c>
      <c r="AJ20" s="19">
        <v>5</v>
      </c>
      <c r="AK20" s="19">
        <v>3</v>
      </c>
      <c r="AL20" s="19">
        <v>4</v>
      </c>
      <c r="AM20" s="19">
        <v>5</v>
      </c>
      <c r="AN20" s="19">
        <v>4</v>
      </c>
      <c r="AO20" s="19">
        <v>3</v>
      </c>
      <c r="AP20" s="19">
        <v>4</v>
      </c>
      <c r="AQ20" s="19">
        <v>5</v>
      </c>
      <c r="AR20" s="19">
        <v>5</v>
      </c>
      <c r="AS20" s="19">
        <v>4</v>
      </c>
      <c r="AT20" s="19">
        <v>4</v>
      </c>
      <c r="AU20" s="19">
        <v>4</v>
      </c>
      <c r="AV20" s="19">
        <v>2</v>
      </c>
      <c r="AW20" s="19">
        <v>4</v>
      </c>
      <c r="AX20" s="19">
        <v>5</v>
      </c>
      <c r="AY20" s="19">
        <v>2</v>
      </c>
      <c r="AZ20" s="19">
        <v>5</v>
      </c>
      <c r="BA20" s="19">
        <v>4</v>
      </c>
      <c r="BB20" s="19">
        <v>5</v>
      </c>
      <c r="BC20" s="19">
        <v>1</v>
      </c>
      <c r="BD20" s="22"/>
      <c r="BE20" s="19">
        <v>4</v>
      </c>
      <c r="BF20" s="19">
        <v>4</v>
      </c>
      <c r="BG20" s="19">
        <v>4</v>
      </c>
      <c r="BH20" s="20"/>
      <c r="BI20" s="19">
        <v>5</v>
      </c>
      <c r="BJ20" s="22"/>
      <c r="BK20" s="19">
        <v>5</v>
      </c>
      <c r="BL20" s="19">
        <v>2</v>
      </c>
      <c r="BM20" s="19">
        <v>1</v>
      </c>
      <c r="BN20" s="19">
        <v>1</v>
      </c>
      <c r="BO20" s="19">
        <v>5</v>
      </c>
      <c r="BP20" s="19">
        <v>3</v>
      </c>
      <c r="BQ20" s="19">
        <v>5</v>
      </c>
      <c r="BR20" s="19">
        <v>4</v>
      </c>
    </row>
    <row r="21" spans="1:70" ht="12.75">
      <c r="BD21" s="17"/>
      <c r="BH21" s="17"/>
      <c r="BJ21" s="17"/>
    </row>
    <row r="22" spans="1:70" ht="12.75">
      <c r="A22" s="6" t="s">
        <v>146</v>
      </c>
      <c r="BD22" s="17"/>
      <c r="BH22" s="17"/>
      <c r="BJ22" s="17"/>
    </row>
    <row r="23" spans="1:70" ht="12.75">
      <c r="A23" s="21" t="s">
        <v>46</v>
      </c>
      <c r="B23" s="6">
        <v>5</v>
      </c>
      <c r="C23" s="6">
        <v>5</v>
      </c>
      <c r="D23" s="6">
        <v>5</v>
      </c>
      <c r="E23" s="6">
        <v>5</v>
      </c>
      <c r="F23" s="6">
        <v>5</v>
      </c>
      <c r="G23" s="6">
        <v>5</v>
      </c>
      <c r="H23" s="6">
        <v>5</v>
      </c>
      <c r="I23" s="6">
        <v>5</v>
      </c>
      <c r="J23" s="6">
        <v>5</v>
      </c>
      <c r="K23" s="6">
        <v>4</v>
      </c>
      <c r="L23" s="6">
        <v>4</v>
      </c>
      <c r="M23" s="6">
        <v>5</v>
      </c>
      <c r="N23" s="6">
        <v>5</v>
      </c>
      <c r="O23" s="6">
        <v>5</v>
      </c>
      <c r="P23" s="19">
        <v>4</v>
      </c>
      <c r="Q23" s="19">
        <v>4</v>
      </c>
      <c r="R23" s="19">
        <v>3</v>
      </c>
      <c r="S23" s="19">
        <v>4</v>
      </c>
      <c r="T23" s="19">
        <v>2</v>
      </c>
      <c r="U23" s="19">
        <v>4</v>
      </c>
      <c r="V23" s="19">
        <v>2</v>
      </c>
      <c r="W23" s="19">
        <v>4</v>
      </c>
      <c r="X23" s="19">
        <v>2</v>
      </c>
      <c r="Y23" s="19">
        <v>3</v>
      </c>
      <c r="Z23" s="19">
        <v>2</v>
      </c>
      <c r="AA23" s="21"/>
      <c r="AB23" s="19">
        <v>2</v>
      </c>
      <c r="AC23" s="19">
        <v>3</v>
      </c>
      <c r="AD23" s="19">
        <v>2</v>
      </c>
      <c r="AE23" s="19">
        <v>3</v>
      </c>
      <c r="AF23" s="19">
        <v>5</v>
      </c>
      <c r="AG23" s="6">
        <v>4</v>
      </c>
      <c r="AH23" s="19">
        <v>5</v>
      </c>
      <c r="AI23" s="19">
        <v>4</v>
      </c>
      <c r="AJ23" s="19">
        <v>5</v>
      </c>
      <c r="AK23" s="19">
        <v>3</v>
      </c>
      <c r="AL23" s="19">
        <v>4</v>
      </c>
      <c r="AM23" s="19">
        <v>4</v>
      </c>
      <c r="AN23" s="19">
        <v>3</v>
      </c>
      <c r="AO23" s="19">
        <v>5</v>
      </c>
      <c r="AP23" s="19">
        <v>3</v>
      </c>
      <c r="AQ23" s="19">
        <v>5</v>
      </c>
      <c r="AR23" s="19">
        <v>5</v>
      </c>
      <c r="AS23" s="19">
        <v>5</v>
      </c>
      <c r="AT23" s="19">
        <v>4</v>
      </c>
      <c r="AU23" s="19">
        <v>2</v>
      </c>
      <c r="AV23" s="19">
        <v>3</v>
      </c>
      <c r="AW23" s="19">
        <v>3</v>
      </c>
      <c r="AX23" s="19">
        <v>4</v>
      </c>
      <c r="AY23" s="19">
        <v>3</v>
      </c>
      <c r="AZ23" s="19">
        <v>4</v>
      </c>
      <c r="BA23" s="19">
        <v>3</v>
      </c>
      <c r="BB23" s="19">
        <v>3</v>
      </c>
      <c r="BC23" s="19">
        <v>4</v>
      </c>
      <c r="BD23" s="22"/>
      <c r="BE23" s="19">
        <v>4</v>
      </c>
      <c r="BF23" s="19">
        <v>5</v>
      </c>
      <c r="BG23" s="19">
        <v>2</v>
      </c>
      <c r="BH23" s="20"/>
      <c r="BI23" s="19">
        <v>2</v>
      </c>
      <c r="BJ23" s="20"/>
      <c r="BK23" s="19">
        <v>3</v>
      </c>
      <c r="BL23" s="19">
        <v>1</v>
      </c>
      <c r="BM23" s="19">
        <v>4</v>
      </c>
      <c r="BN23" s="19">
        <v>1</v>
      </c>
      <c r="BO23" s="19">
        <v>2</v>
      </c>
      <c r="BP23" s="19">
        <v>3</v>
      </c>
      <c r="BQ23" s="19">
        <v>3</v>
      </c>
      <c r="BR23" s="19">
        <v>2</v>
      </c>
    </row>
    <row r="24" spans="1:70" ht="12.75">
      <c r="A24" s="21" t="s">
        <v>48</v>
      </c>
      <c r="B24" s="6">
        <v>5</v>
      </c>
      <c r="C24" s="6">
        <v>4</v>
      </c>
      <c r="D24" s="6">
        <v>5</v>
      </c>
      <c r="E24" s="6">
        <v>5</v>
      </c>
      <c r="F24" s="6">
        <v>4</v>
      </c>
      <c r="G24" s="6">
        <v>5</v>
      </c>
      <c r="H24" s="6">
        <v>5</v>
      </c>
      <c r="I24" s="6">
        <v>5</v>
      </c>
      <c r="J24" s="6">
        <v>5</v>
      </c>
      <c r="K24" s="6">
        <v>5</v>
      </c>
      <c r="L24" s="6">
        <v>4</v>
      </c>
      <c r="M24" s="6">
        <v>4</v>
      </c>
      <c r="N24" s="6">
        <v>4</v>
      </c>
      <c r="O24" s="6">
        <v>5</v>
      </c>
      <c r="P24" s="19">
        <v>4</v>
      </c>
      <c r="Q24" s="19">
        <v>5</v>
      </c>
      <c r="R24" s="19">
        <v>5</v>
      </c>
      <c r="S24" s="19">
        <v>5</v>
      </c>
      <c r="T24" s="19">
        <v>2</v>
      </c>
      <c r="U24" s="19">
        <v>5</v>
      </c>
      <c r="V24" s="19">
        <v>5</v>
      </c>
      <c r="W24" s="19">
        <v>4</v>
      </c>
      <c r="X24" s="19">
        <v>3</v>
      </c>
      <c r="Y24" s="19">
        <v>4</v>
      </c>
      <c r="Z24" s="19">
        <v>3</v>
      </c>
      <c r="AA24" s="21"/>
      <c r="AB24" s="19">
        <v>5</v>
      </c>
      <c r="AC24" s="19">
        <v>4</v>
      </c>
      <c r="AD24" s="19">
        <v>4</v>
      </c>
      <c r="AE24" s="19">
        <v>5</v>
      </c>
      <c r="AF24" s="19">
        <v>5</v>
      </c>
      <c r="AG24" s="6">
        <v>4</v>
      </c>
      <c r="AH24" s="19">
        <v>5</v>
      </c>
      <c r="AI24" s="19">
        <v>3</v>
      </c>
      <c r="AJ24" s="19">
        <v>5</v>
      </c>
      <c r="AK24" s="19">
        <v>3</v>
      </c>
      <c r="AL24" s="19">
        <v>3</v>
      </c>
      <c r="AM24" s="19">
        <v>5</v>
      </c>
      <c r="AN24" s="19">
        <v>4</v>
      </c>
      <c r="AO24" s="19">
        <v>5</v>
      </c>
      <c r="AP24" s="19">
        <v>3</v>
      </c>
      <c r="AQ24" s="19">
        <v>5</v>
      </c>
      <c r="AR24" s="19">
        <v>5</v>
      </c>
      <c r="AS24" s="19">
        <v>5</v>
      </c>
      <c r="AT24" s="19">
        <v>3</v>
      </c>
      <c r="AU24" s="19">
        <v>5</v>
      </c>
      <c r="AV24" s="19">
        <v>2</v>
      </c>
      <c r="AW24" s="19">
        <v>4</v>
      </c>
      <c r="AX24" s="19">
        <v>5</v>
      </c>
      <c r="AY24" s="19">
        <v>2</v>
      </c>
      <c r="AZ24" s="19">
        <v>5</v>
      </c>
      <c r="BA24" s="19">
        <v>5</v>
      </c>
      <c r="BB24" s="19">
        <v>4</v>
      </c>
      <c r="BC24" s="19">
        <v>4</v>
      </c>
      <c r="BD24" s="22"/>
      <c r="BE24" s="19">
        <v>4</v>
      </c>
      <c r="BF24" s="19">
        <v>5</v>
      </c>
      <c r="BG24" s="19">
        <v>1</v>
      </c>
      <c r="BH24" s="20"/>
      <c r="BI24" s="19">
        <v>4</v>
      </c>
      <c r="BJ24" s="20"/>
      <c r="BK24" s="19">
        <v>4</v>
      </c>
      <c r="BL24" s="19">
        <v>1</v>
      </c>
      <c r="BM24" s="19">
        <v>5</v>
      </c>
      <c r="BN24" s="19">
        <v>1</v>
      </c>
      <c r="BO24" s="19">
        <v>2</v>
      </c>
      <c r="BP24" s="19">
        <v>3</v>
      </c>
      <c r="BQ24" s="19">
        <v>2</v>
      </c>
      <c r="BR24" s="19">
        <v>2</v>
      </c>
    </row>
    <row r="25" spans="1:70" ht="12.75">
      <c r="A25" s="21" t="s">
        <v>49</v>
      </c>
      <c r="B25" s="6">
        <v>4</v>
      </c>
      <c r="C25" s="6">
        <v>4</v>
      </c>
      <c r="D25" s="6">
        <v>5</v>
      </c>
      <c r="E25" s="6">
        <v>4</v>
      </c>
      <c r="F25" s="6">
        <v>5</v>
      </c>
      <c r="G25" s="6">
        <v>5</v>
      </c>
      <c r="H25" s="6">
        <v>5</v>
      </c>
      <c r="I25" s="6">
        <v>4</v>
      </c>
      <c r="J25" s="6">
        <v>5</v>
      </c>
      <c r="K25" s="6">
        <v>5</v>
      </c>
      <c r="L25" s="6">
        <v>4</v>
      </c>
      <c r="M25" s="6">
        <v>4</v>
      </c>
      <c r="N25" s="6">
        <v>5</v>
      </c>
      <c r="O25" s="6">
        <v>5</v>
      </c>
      <c r="P25" s="19">
        <v>3</v>
      </c>
      <c r="Q25" s="19">
        <v>4</v>
      </c>
      <c r="R25" s="19">
        <v>4</v>
      </c>
      <c r="S25" s="19">
        <v>4</v>
      </c>
      <c r="T25" s="19">
        <v>1</v>
      </c>
      <c r="U25" s="19">
        <v>3</v>
      </c>
      <c r="V25" s="19">
        <v>3</v>
      </c>
      <c r="W25" s="19">
        <v>4</v>
      </c>
      <c r="X25" s="19">
        <v>3</v>
      </c>
      <c r="Y25" s="19">
        <v>3</v>
      </c>
      <c r="Z25" s="19">
        <v>3</v>
      </c>
      <c r="AA25" s="21"/>
      <c r="AB25" s="19">
        <v>4</v>
      </c>
      <c r="AC25" s="19">
        <v>3</v>
      </c>
      <c r="AD25" s="19">
        <v>2</v>
      </c>
      <c r="AE25" s="19">
        <v>4</v>
      </c>
      <c r="AF25" s="19">
        <v>5</v>
      </c>
      <c r="AG25" s="6">
        <v>3</v>
      </c>
      <c r="AH25" s="19">
        <v>4</v>
      </c>
      <c r="AI25" s="19">
        <v>3</v>
      </c>
      <c r="AJ25" s="19">
        <v>5</v>
      </c>
      <c r="AK25" s="19">
        <v>2</v>
      </c>
      <c r="AL25" s="19">
        <v>4</v>
      </c>
      <c r="AM25" s="19">
        <v>5</v>
      </c>
      <c r="AN25" s="19">
        <v>3</v>
      </c>
      <c r="AO25" s="19">
        <v>5</v>
      </c>
      <c r="AP25" s="19">
        <v>3</v>
      </c>
      <c r="AQ25" s="19">
        <v>5</v>
      </c>
      <c r="AR25" s="19">
        <v>5</v>
      </c>
      <c r="AS25" s="19">
        <v>5</v>
      </c>
      <c r="AT25" s="19">
        <v>2</v>
      </c>
      <c r="AU25" s="19">
        <v>2</v>
      </c>
      <c r="AV25" s="19">
        <v>2</v>
      </c>
      <c r="AW25" s="19">
        <v>3</v>
      </c>
      <c r="AX25" s="19">
        <v>4</v>
      </c>
      <c r="AY25" s="19">
        <v>2</v>
      </c>
      <c r="AZ25" s="19">
        <v>4</v>
      </c>
      <c r="BA25" s="19">
        <v>3</v>
      </c>
      <c r="BB25" s="19">
        <v>3</v>
      </c>
      <c r="BC25" s="19">
        <v>3</v>
      </c>
      <c r="BD25" s="22"/>
      <c r="BE25" s="19">
        <v>4</v>
      </c>
      <c r="BF25" s="19">
        <v>5</v>
      </c>
      <c r="BG25" s="19">
        <v>1</v>
      </c>
      <c r="BH25" s="20"/>
      <c r="BI25" s="19">
        <v>2</v>
      </c>
      <c r="BJ25" s="20"/>
      <c r="BK25" s="19">
        <v>3</v>
      </c>
      <c r="BL25" s="19">
        <v>1</v>
      </c>
      <c r="BM25" s="19">
        <v>4</v>
      </c>
      <c r="BN25" s="19">
        <v>1</v>
      </c>
      <c r="BO25" s="19">
        <v>2</v>
      </c>
      <c r="BP25" s="19">
        <v>2</v>
      </c>
      <c r="BQ25" s="19">
        <v>2</v>
      </c>
      <c r="BR25" s="19">
        <v>2</v>
      </c>
    </row>
    <row r="26" spans="1:70" ht="12.75">
      <c r="BD26" s="17"/>
      <c r="BH26" s="17"/>
      <c r="BJ26" s="17"/>
    </row>
    <row r="27" spans="1:70" ht="12.75">
      <c r="A27" s="6" t="s">
        <v>142</v>
      </c>
      <c r="BD27" s="17"/>
      <c r="BH27" s="17"/>
      <c r="BJ27" s="17"/>
    </row>
    <row r="28" spans="1:70" ht="12.75">
      <c r="A28" s="6" t="s">
        <v>139</v>
      </c>
      <c r="B28" s="6">
        <f t="shared" ref="B28:BC28" si="0">IF(B2=B8,1,0)</f>
        <v>1</v>
      </c>
      <c r="C28" s="6">
        <f t="shared" si="0"/>
        <v>1</v>
      </c>
      <c r="D28" s="6">
        <f t="shared" si="0"/>
        <v>1</v>
      </c>
      <c r="E28" s="6">
        <f t="shared" si="0"/>
        <v>1</v>
      </c>
      <c r="F28" s="6">
        <f t="shared" si="0"/>
        <v>1</v>
      </c>
      <c r="G28" s="6">
        <f t="shared" si="0"/>
        <v>1</v>
      </c>
      <c r="H28" s="6">
        <f t="shared" si="0"/>
        <v>1</v>
      </c>
      <c r="I28" s="6">
        <f t="shared" si="0"/>
        <v>1</v>
      </c>
      <c r="J28" s="6">
        <f t="shared" si="0"/>
        <v>0</v>
      </c>
      <c r="K28" s="6">
        <f t="shared" si="0"/>
        <v>1</v>
      </c>
      <c r="L28" s="6">
        <f t="shared" si="0"/>
        <v>0</v>
      </c>
      <c r="M28" s="6">
        <f t="shared" si="0"/>
        <v>1</v>
      </c>
      <c r="N28" s="6">
        <f t="shared" si="0"/>
        <v>1</v>
      </c>
      <c r="O28" s="6">
        <f t="shared" si="0"/>
        <v>0</v>
      </c>
      <c r="P28" s="6">
        <f t="shared" si="0"/>
        <v>0</v>
      </c>
      <c r="Q28" s="6">
        <f t="shared" si="0"/>
        <v>0</v>
      </c>
      <c r="R28" s="6">
        <f t="shared" si="0"/>
        <v>1</v>
      </c>
      <c r="S28" s="6">
        <f t="shared" si="0"/>
        <v>1</v>
      </c>
      <c r="T28" s="6">
        <f t="shared" si="0"/>
        <v>0</v>
      </c>
      <c r="U28" s="6">
        <f t="shared" si="0"/>
        <v>0</v>
      </c>
      <c r="V28" s="6">
        <f t="shared" si="0"/>
        <v>0</v>
      </c>
      <c r="W28" s="6">
        <f t="shared" si="0"/>
        <v>0</v>
      </c>
      <c r="X28" s="6">
        <f t="shared" si="0"/>
        <v>1</v>
      </c>
      <c r="Y28" s="6">
        <f t="shared" si="0"/>
        <v>0</v>
      </c>
      <c r="Z28" s="6">
        <f t="shared" si="0"/>
        <v>0</v>
      </c>
      <c r="AA28" s="6">
        <f t="shared" si="0"/>
        <v>1</v>
      </c>
      <c r="AB28" s="6">
        <f t="shared" si="0"/>
        <v>0</v>
      </c>
      <c r="AC28" s="6">
        <f t="shared" si="0"/>
        <v>1</v>
      </c>
      <c r="AD28" s="6">
        <f t="shared" si="0"/>
        <v>1</v>
      </c>
      <c r="AE28" s="6">
        <f t="shared" si="0"/>
        <v>1</v>
      </c>
      <c r="AF28" s="6">
        <f t="shared" si="0"/>
        <v>1</v>
      </c>
      <c r="AG28" s="6">
        <f t="shared" si="0"/>
        <v>0</v>
      </c>
      <c r="AH28" s="6">
        <f t="shared" si="0"/>
        <v>1</v>
      </c>
      <c r="AI28" s="6">
        <f t="shared" si="0"/>
        <v>1</v>
      </c>
      <c r="AJ28" s="6">
        <f t="shared" si="0"/>
        <v>1</v>
      </c>
      <c r="AK28" s="6">
        <f t="shared" si="0"/>
        <v>1</v>
      </c>
      <c r="AL28" s="6">
        <f t="shared" si="0"/>
        <v>1</v>
      </c>
      <c r="AM28" s="6">
        <f t="shared" si="0"/>
        <v>0</v>
      </c>
      <c r="AN28" s="6">
        <f t="shared" si="0"/>
        <v>1</v>
      </c>
      <c r="AO28" s="6">
        <f t="shared" si="0"/>
        <v>0</v>
      </c>
      <c r="AP28" s="6">
        <f t="shared" si="0"/>
        <v>1</v>
      </c>
      <c r="AQ28" s="6">
        <f t="shared" si="0"/>
        <v>1</v>
      </c>
      <c r="AR28" s="6">
        <f t="shared" si="0"/>
        <v>0</v>
      </c>
      <c r="AS28" s="6">
        <f t="shared" si="0"/>
        <v>1</v>
      </c>
      <c r="AT28" s="6">
        <f t="shared" si="0"/>
        <v>0</v>
      </c>
      <c r="AU28" s="6">
        <f t="shared" si="0"/>
        <v>1</v>
      </c>
      <c r="AV28" s="6">
        <f t="shared" si="0"/>
        <v>0</v>
      </c>
      <c r="AW28" s="6">
        <f t="shared" si="0"/>
        <v>0</v>
      </c>
      <c r="AX28" s="6">
        <f t="shared" si="0"/>
        <v>0</v>
      </c>
      <c r="AY28" s="6">
        <f t="shared" si="0"/>
        <v>1</v>
      </c>
      <c r="AZ28" s="6">
        <f t="shared" si="0"/>
        <v>0</v>
      </c>
      <c r="BA28" s="6">
        <f t="shared" si="0"/>
        <v>1</v>
      </c>
      <c r="BB28" s="6">
        <f t="shared" si="0"/>
        <v>1</v>
      </c>
      <c r="BC28" s="6">
        <f t="shared" si="0"/>
        <v>1</v>
      </c>
      <c r="BD28" s="17"/>
      <c r="BE28" s="6">
        <f t="shared" ref="BE28:BG28" si="1">IF(BE2=BE8,1,0)</f>
        <v>0</v>
      </c>
      <c r="BF28" s="6">
        <f t="shared" si="1"/>
        <v>1</v>
      </c>
      <c r="BG28" s="6">
        <f t="shared" si="1"/>
        <v>0</v>
      </c>
      <c r="BH28" s="17"/>
      <c r="BI28" s="6">
        <f>IF(BI2=BI8,1,0)</f>
        <v>0</v>
      </c>
      <c r="BJ28" s="17"/>
      <c r="BK28" s="6">
        <f t="shared" ref="BK28:BR28" si="2">IF(BK2=BK8,1,0)</f>
        <v>0</v>
      </c>
      <c r="BL28" s="6">
        <f t="shared" si="2"/>
        <v>0</v>
      </c>
      <c r="BM28" s="6">
        <f t="shared" si="2"/>
        <v>1</v>
      </c>
      <c r="BN28" s="6">
        <f t="shared" si="2"/>
        <v>1</v>
      </c>
      <c r="BO28" s="6">
        <f t="shared" si="2"/>
        <v>1</v>
      </c>
      <c r="BP28" s="6">
        <f t="shared" si="2"/>
        <v>0</v>
      </c>
      <c r="BQ28" s="6">
        <f t="shared" si="2"/>
        <v>0</v>
      </c>
      <c r="BR28" s="6">
        <f t="shared" si="2"/>
        <v>1</v>
      </c>
    </row>
    <row r="29" spans="1:70" ht="15.75" customHeight="1">
      <c r="A29" s="1" t="s">
        <v>1</v>
      </c>
      <c r="B29" s="23">
        <f t="shared" ref="B29:Z29" si="3">IF(OR(B3=B9,B3=B13),1,0)</f>
        <v>1</v>
      </c>
      <c r="C29" s="23">
        <f t="shared" si="3"/>
        <v>1</v>
      </c>
      <c r="D29" s="23">
        <f t="shared" si="3"/>
        <v>1</v>
      </c>
      <c r="E29" s="23">
        <f t="shared" si="3"/>
        <v>1</v>
      </c>
      <c r="F29" s="23">
        <f t="shared" si="3"/>
        <v>1</v>
      </c>
      <c r="G29" s="23">
        <f t="shared" si="3"/>
        <v>1</v>
      </c>
      <c r="H29" s="23">
        <f t="shared" si="3"/>
        <v>1</v>
      </c>
      <c r="I29" s="23">
        <f t="shared" si="3"/>
        <v>1</v>
      </c>
      <c r="J29" s="23">
        <f t="shared" si="3"/>
        <v>1</v>
      </c>
      <c r="K29" s="23">
        <f t="shared" si="3"/>
        <v>1</v>
      </c>
      <c r="L29" s="23">
        <f t="shared" si="3"/>
        <v>1</v>
      </c>
      <c r="M29" s="23">
        <f t="shared" si="3"/>
        <v>0</v>
      </c>
      <c r="N29" s="23">
        <f t="shared" si="3"/>
        <v>1</v>
      </c>
      <c r="O29" s="23">
        <f t="shared" si="3"/>
        <v>1</v>
      </c>
      <c r="P29" s="23">
        <f t="shared" si="3"/>
        <v>1</v>
      </c>
      <c r="Q29" s="23">
        <f t="shared" si="3"/>
        <v>1</v>
      </c>
      <c r="R29" s="23">
        <f t="shared" si="3"/>
        <v>1</v>
      </c>
      <c r="S29" s="23">
        <f t="shared" si="3"/>
        <v>1</v>
      </c>
      <c r="T29" s="23">
        <f t="shared" si="3"/>
        <v>1</v>
      </c>
      <c r="U29" s="23">
        <f t="shared" si="3"/>
        <v>0</v>
      </c>
      <c r="V29" s="23">
        <f t="shared" si="3"/>
        <v>1</v>
      </c>
      <c r="W29" s="23">
        <f t="shared" si="3"/>
        <v>0</v>
      </c>
      <c r="X29" s="23">
        <f t="shared" si="3"/>
        <v>1</v>
      </c>
      <c r="Y29" s="23">
        <f t="shared" si="3"/>
        <v>1</v>
      </c>
      <c r="Z29" s="23">
        <f t="shared" si="3"/>
        <v>1</v>
      </c>
      <c r="AA29" s="23"/>
      <c r="AB29" s="23">
        <f t="shared" ref="AB29:BC29" si="4">IF(OR(AB3=AB9,AB3=AB13),1,0)</f>
        <v>1</v>
      </c>
      <c r="AC29" s="23">
        <f t="shared" si="4"/>
        <v>1</v>
      </c>
      <c r="AD29" s="23">
        <f t="shared" si="4"/>
        <v>1</v>
      </c>
      <c r="AE29" s="23">
        <f t="shared" si="4"/>
        <v>1</v>
      </c>
      <c r="AF29" s="23">
        <f t="shared" si="4"/>
        <v>1</v>
      </c>
      <c r="AG29" s="23">
        <f t="shared" si="4"/>
        <v>1</v>
      </c>
      <c r="AH29" s="23">
        <f t="shared" si="4"/>
        <v>1</v>
      </c>
      <c r="AI29" s="23">
        <f t="shared" si="4"/>
        <v>1</v>
      </c>
      <c r="AJ29" s="23">
        <f t="shared" si="4"/>
        <v>1</v>
      </c>
      <c r="AK29" s="23">
        <f t="shared" si="4"/>
        <v>1</v>
      </c>
      <c r="AL29" s="23">
        <f t="shared" si="4"/>
        <v>1</v>
      </c>
      <c r="AM29" s="23">
        <f t="shared" si="4"/>
        <v>1</v>
      </c>
      <c r="AN29" s="23">
        <f t="shared" si="4"/>
        <v>1</v>
      </c>
      <c r="AO29" s="23">
        <f t="shared" si="4"/>
        <v>1</v>
      </c>
      <c r="AP29" s="23">
        <f t="shared" si="4"/>
        <v>1</v>
      </c>
      <c r="AQ29" s="23">
        <f t="shared" si="4"/>
        <v>1</v>
      </c>
      <c r="AR29" s="23">
        <f t="shared" si="4"/>
        <v>1</v>
      </c>
      <c r="AS29" s="23">
        <f t="shared" si="4"/>
        <v>1</v>
      </c>
      <c r="AT29" s="23">
        <f t="shared" si="4"/>
        <v>1</v>
      </c>
      <c r="AU29" s="23">
        <f t="shared" si="4"/>
        <v>1</v>
      </c>
      <c r="AV29" s="23">
        <f t="shared" si="4"/>
        <v>1</v>
      </c>
      <c r="AW29" s="23">
        <f t="shared" si="4"/>
        <v>1</v>
      </c>
      <c r="AX29" s="23">
        <f t="shared" si="4"/>
        <v>0</v>
      </c>
      <c r="AY29" s="23">
        <f t="shared" si="4"/>
        <v>1</v>
      </c>
      <c r="AZ29" s="23">
        <f t="shared" si="4"/>
        <v>1</v>
      </c>
      <c r="BA29" s="23">
        <f t="shared" si="4"/>
        <v>1</v>
      </c>
      <c r="BB29" s="23">
        <f t="shared" si="4"/>
        <v>1</v>
      </c>
      <c r="BC29" s="23">
        <f t="shared" si="4"/>
        <v>1</v>
      </c>
      <c r="BD29" s="25"/>
      <c r="BE29" s="23">
        <f t="shared" ref="BE29:BG29" si="5">IF(OR(BE3=BE9,BE3=BE13),1,0)</f>
        <v>0</v>
      </c>
      <c r="BF29" s="23">
        <f t="shared" si="5"/>
        <v>1</v>
      </c>
      <c r="BG29" s="23">
        <f t="shared" si="5"/>
        <v>1</v>
      </c>
      <c r="BH29" s="25"/>
      <c r="BI29" s="23">
        <f t="shared" ref="BI29:BI31" si="6">IF(OR(BI3=BI9,BI3=BI13),1,0)</f>
        <v>1</v>
      </c>
      <c r="BJ29" s="25"/>
      <c r="BK29" s="23">
        <f t="shared" ref="BK29:BR29" si="7">IF(OR(BK3=BK9,BK3=BK13),1,0)</f>
        <v>1</v>
      </c>
      <c r="BL29" s="23">
        <f t="shared" si="7"/>
        <v>1</v>
      </c>
      <c r="BM29" s="23">
        <f t="shared" si="7"/>
        <v>1</v>
      </c>
      <c r="BN29" s="23">
        <f t="shared" si="7"/>
        <v>1</v>
      </c>
      <c r="BO29" s="23">
        <f t="shared" si="7"/>
        <v>1</v>
      </c>
      <c r="BP29" s="23">
        <f t="shared" si="7"/>
        <v>1</v>
      </c>
      <c r="BQ29" s="23">
        <f t="shared" si="7"/>
        <v>1</v>
      </c>
      <c r="BR29" s="23">
        <f t="shared" si="7"/>
        <v>1</v>
      </c>
    </row>
    <row r="30" spans="1:70" ht="15.75" customHeight="1">
      <c r="A30" s="1" t="s">
        <v>140</v>
      </c>
      <c r="B30" s="23">
        <f t="shared" ref="B30:Z30" si="8">IF(OR(B4=B10,B4=B14),1,0)</f>
        <v>1</v>
      </c>
      <c r="C30" s="23">
        <f t="shared" si="8"/>
        <v>1</v>
      </c>
      <c r="D30" s="23">
        <f t="shared" si="8"/>
        <v>0</v>
      </c>
      <c r="E30" s="23">
        <f t="shared" si="8"/>
        <v>1</v>
      </c>
      <c r="F30" s="23">
        <f t="shared" si="8"/>
        <v>1</v>
      </c>
      <c r="G30" s="23">
        <f t="shared" si="8"/>
        <v>0</v>
      </c>
      <c r="H30" s="23">
        <f t="shared" si="8"/>
        <v>1</v>
      </c>
      <c r="I30" s="23">
        <f t="shared" si="8"/>
        <v>0</v>
      </c>
      <c r="J30" s="23">
        <f t="shared" si="8"/>
        <v>1</v>
      </c>
      <c r="K30" s="23">
        <f t="shared" si="8"/>
        <v>1</v>
      </c>
      <c r="L30" s="23">
        <f t="shared" si="8"/>
        <v>1</v>
      </c>
      <c r="M30" s="23">
        <f t="shared" si="8"/>
        <v>1</v>
      </c>
      <c r="N30" s="23">
        <f t="shared" si="8"/>
        <v>1</v>
      </c>
      <c r="O30" s="23">
        <f t="shared" si="8"/>
        <v>1</v>
      </c>
      <c r="P30" s="23">
        <f t="shared" si="8"/>
        <v>1</v>
      </c>
      <c r="Q30" s="23">
        <f t="shared" si="8"/>
        <v>1</v>
      </c>
      <c r="R30" s="23">
        <f t="shared" si="8"/>
        <v>1</v>
      </c>
      <c r="S30" s="23">
        <f t="shared" si="8"/>
        <v>0</v>
      </c>
      <c r="T30" s="23">
        <f t="shared" si="8"/>
        <v>1</v>
      </c>
      <c r="U30" s="23">
        <f t="shared" si="8"/>
        <v>0</v>
      </c>
      <c r="V30" s="23">
        <f t="shared" si="8"/>
        <v>1</v>
      </c>
      <c r="W30" s="23">
        <f t="shared" si="8"/>
        <v>0</v>
      </c>
      <c r="X30" s="23">
        <f t="shared" si="8"/>
        <v>1</v>
      </c>
      <c r="Y30" s="23">
        <f t="shared" si="8"/>
        <v>1</v>
      </c>
      <c r="Z30" s="23">
        <f t="shared" si="8"/>
        <v>0</v>
      </c>
      <c r="AA30" s="23"/>
      <c r="AB30" s="23">
        <f t="shared" ref="AB30:BC30" si="9">IF(OR(AB4=AB10,AB4=AB14),1,0)</f>
        <v>0</v>
      </c>
      <c r="AC30" s="23">
        <f t="shared" si="9"/>
        <v>1</v>
      </c>
      <c r="AD30" s="23">
        <f t="shared" si="9"/>
        <v>0</v>
      </c>
      <c r="AE30" s="23">
        <f t="shared" si="9"/>
        <v>1</v>
      </c>
      <c r="AF30" s="23">
        <f t="shared" si="9"/>
        <v>0</v>
      </c>
      <c r="AG30" s="23">
        <f t="shared" si="9"/>
        <v>0</v>
      </c>
      <c r="AH30" s="23">
        <f t="shared" si="9"/>
        <v>1</v>
      </c>
      <c r="AI30" s="23">
        <f t="shared" si="9"/>
        <v>1</v>
      </c>
      <c r="AJ30" s="23">
        <f t="shared" si="9"/>
        <v>1</v>
      </c>
      <c r="AK30" s="23">
        <f t="shared" si="9"/>
        <v>1</v>
      </c>
      <c r="AL30" s="23">
        <f t="shared" si="9"/>
        <v>1</v>
      </c>
      <c r="AM30" s="23">
        <f t="shared" si="9"/>
        <v>1</v>
      </c>
      <c r="AN30" s="23">
        <f t="shared" si="9"/>
        <v>0</v>
      </c>
      <c r="AO30" s="23">
        <f t="shared" si="9"/>
        <v>1</v>
      </c>
      <c r="AP30" s="23">
        <f t="shared" si="9"/>
        <v>1</v>
      </c>
      <c r="AQ30" s="23">
        <f t="shared" si="9"/>
        <v>1</v>
      </c>
      <c r="AR30" s="23">
        <f t="shared" si="9"/>
        <v>1</v>
      </c>
      <c r="AS30" s="23">
        <f t="shared" si="9"/>
        <v>1</v>
      </c>
      <c r="AT30" s="23">
        <f t="shared" si="9"/>
        <v>1</v>
      </c>
      <c r="AU30" s="23">
        <f t="shared" si="9"/>
        <v>1</v>
      </c>
      <c r="AV30" s="23">
        <f t="shared" si="9"/>
        <v>1</v>
      </c>
      <c r="AW30" s="23">
        <f t="shared" si="9"/>
        <v>0</v>
      </c>
      <c r="AX30" s="23">
        <f t="shared" si="9"/>
        <v>1</v>
      </c>
      <c r="AY30" s="23">
        <f t="shared" si="9"/>
        <v>0</v>
      </c>
      <c r="AZ30" s="23">
        <f t="shared" si="9"/>
        <v>1</v>
      </c>
      <c r="BA30" s="23">
        <f t="shared" si="9"/>
        <v>1</v>
      </c>
      <c r="BB30" s="23">
        <f t="shared" si="9"/>
        <v>1</v>
      </c>
      <c r="BC30" s="23">
        <f t="shared" si="9"/>
        <v>1</v>
      </c>
      <c r="BD30" s="23"/>
      <c r="BE30" s="23">
        <f t="shared" ref="BE30:BG30" si="10">IF(OR(BE4=BE10,BE4=BE14),1,0)</f>
        <v>1</v>
      </c>
      <c r="BF30" s="23">
        <f t="shared" si="10"/>
        <v>0</v>
      </c>
      <c r="BG30" s="23">
        <f t="shared" si="10"/>
        <v>1</v>
      </c>
      <c r="BH30" s="23"/>
      <c r="BI30" s="23">
        <f t="shared" si="6"/>
        <v>1</v>
      </c>
      <c r="BJ30" s="23"/>
      <c r="BK30" s="23">
        <f t="shared" ref="BK30:BR30" si="11">IF(OR(BK4=BK10,BK4=BK14),1,0)</f>
        <v>1</v>
      </c>
      <c r="BL30" s="23">
        <f t="shared" si="11"/>
        <v>1</v>
      </c>
      <c r="BM30" s="23">
        <f t="shared" si="11"/>
        <v>1</v>
      </c>
      <c r="BN30" s="23">
        <f t="shared" si="11"/>
        <v>0</v>
      </c>
      <c r="BO30" s="23">
        <f t="shared" si="11"/>
        <v>1</v>
      </c>
      <c r="BP30" s="23">
        <f t="shared" si="11"/>
        <v>1</v>
      </c>
      <c r="BQ30" s="23">
        <f t="shared" si="11"/>
        <v>1</v>
      </c>
      <c r="BR30" s="23">
        <f t="shared" si="11"/>
        <v>0</v>
      </c>
    </row>
    <row r="31" spans="1:70" ht="12.75">
      <c r="A31" s="6" t="s">
        <v>17</v>
      </c>
      <c r="B31" s="23">
        <f t="shared" ref="B31:Z31" si="12">IF(OR(B5=B11,B5=B15),1,0)</f>
        <v>0</v>
      </c>
      <c r="C31" s="23">
        <f t="shared" si="12"/>
        <v>1</v>
      </c>
      <c r="D31" s="23">
        <f t="shared" si="12"/>
        <v>0</v>
      </c>
      <c r="E31" s="23">
        <f t="shared" si="12"/>
        <v>0</v>
      </c>
      <c r="F31" s="23">
        <f t="shared" si="12"/>
        <v>1</v>
      </c>
      <c r="G31" s="23">
        <f t="shared" si="12"/>
        <v>0</v>
      </c>
      <c r="H31" s="23">
        <f t="shared" si="12"/>
        <v>0</v>
      </c>
      <c r="I31" s="23">
        <f t="shared" si="12"/>
        <v>1</v>
      </c>
      <c r="J31" s="23">
        <f t="shared" si="12"/>
        <v>1</v>
      </c>
      <c r="K31" s="23">
        <f t="shared" si="12"/>
        <v>0</v>
      </c>
      <c r="L31" s="23">
        <f t="shared" si="12"/>
        <v>0</v>
      </c>
      <c r="M31" s="23">
        <f t="shared" si="12"/>
        <v>1</v>
      </c>
      <c r="N31" s="23">
        <f t="shared" si="12"/>
        <v>1</v>
      </c>
      <c r="O31" s="23">
        <f t="shared" si="12"/>
        <v>1</v>
      </c>
      <c r="P31" s="23">
        <f t="shared" si="12"/>
        <v>0</v>
      </c>
      <c r="Q31" s="26">
        <f t="shared" si="12"/>
        <v>0</v>
      </c>
      <c r="R31" s="26">
        <f t="shared" si="12"/>
        <v>0</v>
      </c>
      <c r="S31" s="23">
        <f t="shared" si="12"/>
        <v>1</v>
      </c>
      <c r="T31" s="23">
        <f t="shared" si="12"/>
        <v>1</v>
      </c>
      <c r="U31" s="26">
        <f t="shared" si="12"/>
        <v>0</v>
      </c>
      <c r="V31" s="23">
        <f t="shared" si="12"/>
        <v>1</v>
      </c>
      <c r="W31" s="23">
        <f t="shared" si="12"/>
        <v>0</v>
      </c>
      <c r="X31" s="23">
        <f t="shared" si="12"/>
        <v>1</v>
      </c>
      <c r="Y31" s="23">
        <f t="shared" si="12"/>
        <v>0</v>
      </c>
      <c r="Z31" s="23">
        <f t="shared" si="12"/>
        <v>1</v>
      </c>
      <c r="AA31" s="23"/>
      <c r="AB31" s="23">
        <f t="shared" ref="AB31:BC31" si="13">IF(OR(AB5=AB11,AB5=AB15),1,0)</f>
        <v>0</v>
      </c>
      <c r="AC31" s="26">
        <f t="shared" si="13"/>
        <v>0</v>
      </c>
      <c r="AD31" s="23">
        <f t="shared" si="13"/>
        <v>1</v>
      </c>
      <c r="AE31" s="23">
        <f t="shared" si="13"/>
        <v>0</v>
      </c>
      <c r="AF31" s="23">
        <f t="shared" si="13"/>
        <v>1</v>
      </c>
      <c r="AG31" s="23">
        <f t="shared" si="13"/>
        <v>1</v>
      </c>
      <c r="AH31" s="23">
        <f t="shared" si="13"/>
        <v>1</v>
      </c>
      <c r="AI31" s="23">
        <f t="shared" si="13"/>
        <v>0</v>
      </c>
      <c r="AJ31" s="23">
        <f t="shared" si="13"/>
        <v>1</v>
      </c>
      <c r="AK31" s="23">
        <f t="shared" si="13"/>
        <v>1</v>
      </c>
      <c r="AL31" s="23">
        <f t="shared" si="13"/>
        <v>1</v>
      </c>
      <c r="AM31" s="26">
        <f t="shared" si="13"/>
        <v>0</v>
      </c>
      <c r="AN31" s="23">
        <f t="shared" si="13"/>
        <v>0</v>
      </c>
      <c r="AO31" s="26">
        <f t="shared" si="13"/>
        <v>0</v>
      </c>
      <c r="AP31" s="23">
        <f t="shared" si="13"/>
        <v>1</v>
      </c>
      <c r="AQ31" s="23">
        <f t="shared" si="13"/>
        <v>1</v>
      </c>
      <c r="AR31" s="26">
        <f t="shared" si="13"/>
        <v>0</v>
      </c>
      <c r="AS31" s="23">
        <f t="shared" si="13"/>
        <v>1</v>
      </c>
      <c r="AT31" s="23">
        <f t="shared" si="13"/>
        <v>0</v>
      </c>
      <c r="AU31" s="23">
        <f t="shared" si="13"/>
        <v>1</v>
      </c>
      <c r="AV31" s="23">
        <f t="shared" si="13"/>
        <v>0</v>
      </c>
      <c r="AW31" s="23">
        <f t="shared" si="13"/>
        <v>1</v>
      </c>
      <c r="AX31" s="23">
        <f t="shared" si="13"/>
        <v>1</v>
      </c>
      <c r="AY31" s="23">
        <f t="shared" si="13"/>
        <v>1</v>
      </c>
      <c r="AZ31" s="23">
        <f t="shared" si="13"/>
        <v>1</v>
      </c>
      <c r="BA31" s="23">
        <f t="shared" si="13"/>
        <v>0</v>
      </c>
      <c r="BB31" s="23">
        <f t="shared" si="13"/>
        <v>1</v>
      </c>
      <c r="BC31" s="26">
        <f t="shared" si="13"/>
        <v>0</v>
      </c>
      <c r="BD31" s="23"/>
      <c r="BE31" s="23">
        <f t="shared" ref="BE31:BG31" si="14">IF(OR(BE5=BE11,BE5=BE15),1,0)</f>
        <v>1</v>
      </c>
      <c r="BF31" s="26">
        <f t="shared" si="14"/>
        <v>0</v>
      </c>
      <c r="BG31" s="23">
        <f t="shared" si="14"/>
        <v>0</v>
      </c>
      <c r="BH31" s="23"/>
      <c r="BI31" s="23">
        <f t="shared" si="6"/>
        <v>1</v>
      </c>
      <c r="BJ31" s="23"/>
      <c r="BK31" s="23">
        <f t="shared" ref="BK31:BR31" si="15">IF(OR(BK5=BK11,BK5=BK15),1,0)</f>
        <v>1</v>
      </c>
      <c r="BL31" s="23">
        <f t="shared" si="15"/>
        <v>1</v>
      </c>
      <c r="BM31" s="26">
        <f t="shared" si="15"/>
        <v>0</v>
      </c>
      <c r="BN31" s="23">
        <f t="shared" si="15"/>
        <v>1</v>
      </c>
      <c r="BO31" s="26">
        <f t="shared" si="15"/>
        <v>0</v>
      </c>
      <c r="BP31" s="23">
        <f t="shared" si="15"/>
        <v>1</v>
      </c>
      <c r="BQ31" s="26">
        <f t="shared" si="15"/>
        <v>0</v>
      </c>
      <c r="BR31" s="26">
        <f t="shared" si="15"/>
        <v>0</v>
      </c>
    </row>
    <row r="32" spans="1:70" ht="12.75">
      <c r="A32" s="6"/>
      <c r="BD32" s="17"/>
      <c r="BH32" s="17"/>
      <c r="BJ32" s="17"/>
    </row>
    <row r="33" spans="1:70" ht="12.75">
      <c r="A33" s="27" t="s">
        <v>149</v>
      </c>
      <c r="B33" s="6">
        <f t="shared" ref="B33:BR33" si="16">IF(AND(B31=0, OR(OR(B11=5, B11=6), OR(B15=5, B15=6))), 1, 0)</f>
        <v>1</v>
      </c>
      <c r="C33" s="6">
        <f t="shared" si="16"/>
        <v>0</v>
      </c>
      <c r="D33" s="6">
        <f t="shared" si="16"/>
        <v>1</v>
      </c>
      <c r="E33" s="6">
        <f t="shared" si="16"/>
        <v>1</v>
      </c>
      <c r="F33" s="6">
        <f t="shared" si="16"/>
        <v>0</v>
      </c>
      <c r="G33" s="6">
        <f t="shared" si="16"/>
        <v>1</v>
      </c>
      <c r="H33" s="6">
        <f t="shared" si="16"/>
        <v>1</v>
      </c>
      <c r="I33" s="6">
        <f t="shared" si="16"/>
        <v>0</v>
      </c>
      <c r="J33" s="6">
        <f t="shared" si="16"/>
        <v>0</v>
      </c>
      <c r="K33" s="6">
        <f t="shared" si="16"/>
        <v>1</v>
      </c>
      <c r="L33" s="6">
        <f t="shared" si="16"/>
        <v>1</v>
      </c>
      <c r="M33" s="6">
        <f t="shared" si="16"/>
        <v>0</v>
      </c>
      <c r="N33" s="6">
        <f t="shared" si="16"/>
        <v>0</v>
      </c>
      <c r="O33" s="6">
        <f t="shared" si="16"/>
        <v>0</v>
      </c>
      <c r="P33" s="6">
        <f t="shared" si="16"/>
        <v>0</v>
      </c>
      <c r="Q33" s="6">
        <f t="shared" si="16"/>
        <v>1</v>
      </c>
      <c r="R33" s="6">
        <f t="shared" si="16"/>
        <v>1</v>
      </c>
      <c r="S33" s="6">
        <f t="shared" si="16"/>
        <v>0</v>
      </c>
      <c r="T33" s="6">
        <f t="shared" si="16"/>
        <v>0</v>
      </c>
      <c r="U33" s="6">
        <f t="shared" si="16"/>
        <v>1</v>
      </c>
      <c r="V33" s="6">
        <f t="shared" si="16"/>
        <v>0</v>
      </c>
      <c r="W33" s="6">
        <f t="shared" si="16"/>
        <v>1</v>
      </c>
      <c r="X33" s="6">
        <f t="shared" si="16"/>
        <v>0</v>
      </c>
      <c r="Y33" s="6">
        <f t="shared" si="16"/>
        <v>0</v>
      </c>
      <c r="Z33" s="6">
        <f t="shared" si="16"/>
        <v>0</v>
      </c>
      <c r="AA33" s="6">
        <f t="shared" si="16"/>
        <v>0</v>
      </c>
      <c r="AB33" s="6">
        <f t="shared" si="16"/>
        <v>1</v>
      </c>
      <c r="AC33" s="6">
        <f t="shared" si="16"/>
        <v>1</v>
      </c>
      <c r="AD33" s="6">
        <f t="shared" si="16"/>
        <v>0</v>
      </c>
      <c r="AE33" s="6">
        <f t="shared" si="16"/>
        <v>1</v>
      </c>
      <c r="AF33" s="6">
        <f t="shared" si="16"/>
        <v>0</v>
      </c>
      <c r="AG33" s="6">
        <f t="shared" si="16"/>
        <v>0</v>
      </c>
      <c r="AH33" s="6">
        <f t="shared" si="16"/>
        <v>0</v>
      </c>
      <c r="AI33" s="6">
        <f t="shared" si="16"/>
        <v>1</v>
      </c>
      <c r="AJ33" s="6">
        <f t="shared" si="16"/>
        <v>0</v>
      </c>
      <c r="AK33" s="6">
        <f t="shared" si="16"/>
        <v>0</v>
      </c>
      <c r="AL33" s="6">
        <f t="shared" si="16"/>
        <v>0</v>
      </c>
      <c r="AM33" s="6">
        <f t="shared" si="16"/>
        <v>1</v>
      </c>
      <c r="AN33" s="6">
        <f t="shared" si="16"/>
        <v>1</v>
      </c>
      <c r="AO33" s="6">
        <f t="shared" si="16"/>
        <v>1</v>
      </c>
      <c r="AP33" s="6">
        <f t="shared" si="16"/>
        <v>0</v>
      </c>
      <c r="AQ33" s="6">
        <f t="shared" si="16"/>
        <v>0</v>
      </c>
      <c r="AR33" s="6">
        <f t="shared" si="16"/>
        <v>1</v>
      </c>
      <c r="AS33" s="6">
        <f t="shared" si="16"/>
        <v>0</v>
      </c>
      <c r="AT33" s="6">
        <f t="shared" si="16"/>
        <v>1</v>
      </c>
      <c r="AU33" s="6">
        <f t="shared" si="16"/>
        <v>0</v>
      </c>
      <c r="AV33" s="6">
        <f t="shared" si="16"/>
        <v>1</v>
      </c>
      <c r="AW33" s="6">
        <f t="shared" si="16"/>
        <v>0</v>
      </c>
      <c r="AX33" s="6">
        <f t="shared" si="16"/>
        <v>0</v>
      </c>
      <c r="AY33" s="6">
        <f t="shared" si="16"/>
        <v>0</v>
      </c>
      <c r="AZ33" s="6">
        <f t="shared" si="16"/>
        <v>0</v>
      </c>
      <c r="BA33" s="6">
        <f t="shared" si="16"/>
        <v>1</v>
      </c>
      <c r="BB33" s="6">
        <f t="shared" si="16"/>
        <v>0</v>
      </c>
      <c r="BC33" s="6">
        <f t="shared" si="16"/>
        <v>1</v>
      </c>
      <c r="BD33" s="6">
        <f t="shared" si="16"/>
        <v>0</v>
      </c>
      <c r="BE33" s="6">
        <f t="shared" si="16"/>
        <v>0</v>
      </c>
      <c r="BF33" s="6">
        <f t="shared" si="16"/>
        <v>0</v>
      </c>
      <c r="BG33" s="6">
        <f t="shared" si="16"/>
        <v>0</v>
      </c>
      <c r="BH33" s="6">
        <f t="shared" si="16"/>
        <v>0</v>
      </c>
      <c r="BI33" s="6">
        <f t="shared" si="16"/>
        <v>0</v>
      </c>
      <c r="BJ33" s="6">
        <f t="shared" si="16"/>
        <v>0</v>
      </c>
      <c r="BK33" s="6">
        <f t="shared" si="16"/>
        <v>0</v>
      </c>
      <c r="BL33" s="6">
        <f t="shared" si="16"/>
        <v>0</v>
      </c>
      <c r="BM33" s="6">
        <f t="shared" si="16"/>
        <v>1</v>
      </c>
      <c r="BN33" s="6">
        <f t="shared" si="16"/>
        <v>0</v>
      </c>
      <c r="BO33" s="6">
        <f t="shared" si="16"/>
        <v>1</v>
      </c>
      <c r="BP33" s="6">
        <f t="shared" si="16"/>
        <v>0</v>
      </c>
      <c r="BQ33" s="6">
        <f t="shared" si="16"/>
        <v>1</v>
      </c>
      <c r="BR33" s="6">
        <f t="shared" si="16"/>
        <v>1</v>
      </c>
    </row>
    <row r="34" spans="1:70" ht="12.75">
      <c r="A34" s="6" t="s">
        <v>150</v>
      </c>
      <c r="B34" s="6">
        <f>COUNTIF(B33:BR33,1)</f>
        <v>27</v>
      </c>
      <c r="C34" s="6">
        <f>19/31</f>
        <v>0.61290322580645162</v>
      </c>
    </row>
    <row r="36" spans="1:70" ht="12.75">
      <c r="A36" s="6" t="s">
        <v>151</v>
      </c>
      <c r="B36" s="6">
        <f t="shared" ref="B36:Z36" si="17">AVERAGE(B28:B31)*100</f>
        <v>75</v>
      </c>
      <c r="C36" s="6">
        <f t="shared" si="17"/>
        <v>100</v>
      </c>
      <c r="D36" s="6">
        <f t="shared" si="17"/>
        <v>50</v>
      </c>
      <c r="E36" s="6">
        <f t="shared" si="17"/>
        <v>75</v>
      </c>
      <c r="F36" s="6">
        <f t="shared" si="17"/>
        <v>100</v>
      </c>
      <c r="G36" s="6">
        <f t="shared" si="17"/>
        <v>50</v>
      </c>
      <c r="H36" s="6">
        <f t="shared" si="17"/>
        <v>75</v>
      </c>
      <c r="I36" s="6">
        <f t="shared" si="17"/>
        <v>75</v>
      </c>
      <c r="J36" s="6">
        <f t="shared" si="17"/>
        <v>75</v>
      </c>
      <c r="K36" s="6">
        <f t="shared" si="17"/>
        <v>75</v>
      </c>
      <c r="L36" s="6">
        <f t="shared" si="17"/>
        <v>50</v>
      </c>
      <c r="M36" s="6">
        <f t="shared" si="17"/>
        <v>75</v>
      </c>
      <c r="N36" s="6">
        <f t="shared" si="17"/>
        <v>100</v>
      </c>
      <c r="O36" s="6">
        <f t="shared" si="17"/>
        <v>75</v>
      </c>
      <c r="P36" s="6">
        <f t="shared" si="17"/>
        <v>50</v>
      </c>
      <c r="Q36" s="6">
        <f t="shared" si="17"/>
        <v>50</v>
      </c>
      <c r="R36" s="6">
        <f t="shared" si="17"/>
        <v>75</v>
      </c>
      <c r="S36" s="6">
        <f t="shared" si="17"/>
        <v>75</v>
      </c>
      <c r="T36" s="6">
        <f t="shared" si="17"/>
        <v>75</v>
      </c>
      <c r="U36" s="6">
        <f t="shared" si="17"/>
        <v>0</v>
      </c>
      <c r="V36" s="6">
        <f t="shared" si="17"/>
        <v>75</v>
      </c>
      <c r="W36" s="6">
        <f t="shared" si="17"/>
        <v>0</v>
      </c>
      <c r="X36" s="6">
        <f t="shared" si="17"/>
        <v>100</v>
      </c>
      <c r="Y36" s="6">
        <f t="shared" si="17"/>
        <v>50</v>
      </c>
      <c r="Z36" s="6">
        <f t="shared" si="17"/>
        <v>50</v>
      </c>
      <c r="AB36" s="6">
        <f t="shared" ref="AB36:BC36" si="18">AVERAGE(AB28:AB31)*100</f>
        <v>25</v>
      </c>
      <c r="AC36" s="6">
        <f t="shared" si="18"/>
        <v>75</v>
      </c>
      <c r="AD36" s="6">
        <f t="shared" si="18"/>
        <v>75</v>
      </c>
      <c r="AE36" s="6">
        <f t="shared" si="18"/>
        <v>75</v>
      </c>
      <c r="AF36" s="6">
        <f t="shared" si="18"/>
        <v>75</v>
      </c>
      <c r="AG36" s="6">
        <f t="shared" si="18"/>
        <v>50</v>
      </c>
      <c r="AH36" s="6">
        <f t="shared" si="18"/>
        <v>100</v>
      </c>
      <c r="AI36" s="6">
        <f t="shared" si="18"/>
        <v>75</v>
      </c>
      <c r="AJ36" s="6">
        <f t="shared" si="18"/>
        <v>100</v>
      </c>
      <c r="AK36" s="6">
        <f t="shared" si="18"/>
        <v>100</v>
      </c>
      <c r="AL36" s="6">
        <f t="shared" si="18"/>
        <v>100</v>
      </c>
      <c r="AM36" s="6">
        <f t="shared" si="18"/>
        <v>50</v>
      </c>
      <c r="AN36" s="6">
        <f t="shared" si="18"/>
        <v>50</v>
      </c>
      <c r="AO36" s="6">
        <f t="shared" si="18"/>
        <v>50</v>
      </c>
      <c r="AP36" s="6">
        <f t="shared" si="18"/>
        <v>100</v>
      </c>
      <c r="AQ36" s="6">
        <f t="shared" si="18"/>
        <v>100</v>
      </c>
      <c r="AR36" s="6">
        <f t="shared" si="18"/>
        <v>50</v>
      </c>
      <c r="AS36" s="6">
        <f t="shared" si="18"/>
        <v>100</v>
      </c>
      <c r="AT36" s="6">
        <f t="shared" si="18"/>
        <v>50</v>
      </c>
      <c r="AU36" s="6">
        <f t="shared" si="18"/>
        <v>100</v>
      </c>
      <c r="AV36" s="6">
        <f t="shared" si="18"/>
        <v>50</v>
      </c>
      <c r="AW36" s="6">
        <f t="shared" si="18"/>
        <v>50</v>
      </c>
      <c r="AX36" s="6">
        <f t="shared" si="18"/>
        <v>50</v>
      </c>
      <c r="AY36" s="6">
        <f t="shared" si="18"/>
        <v>75</v>
      </c>
      <c r="AZ36" s="6">
        <f t="shared" si="18"/>
        <v>75</v>
      </c>
      <c r="BA36" s="6">
        <f t="shared" si="18"/>
        <v>75</v>
      </c>
      <c r="BB36" s="6">
        <f t="shared" si="18"/>
        <v>100</v>
      </c>
      <c r="BC36" s="6">
        <f t="shared" si="18"/>
        <v>75</v>
      </c>
      <c r="BD36" s="17"/>
      <c r="BE36" s="6">
        <f t="shared" ref="BE36:BG36" si="19">AVERAGE(BE28:BE31)*100</f>
        <v>50</v>
      </c>
      <c r="BF36" s="6">
        <f t="shared" si="19"/>
        <v>50</v>
      </c>
      <c r="BG36" s="6">
        <f t="shared" si="19"/>
        <v>50</v>
      </c>
      <c r="BH36" s="17"/>
      <c r="BI36" s="6">
        <f>AVERAGE(BI28:BI31)*100</f>
        <v>75</v>
      </c>
      <c r="BJ36" s="17"/>
      <c r="BK36" s="6">
        <f t="shared" ref="BK36:BR36" si="20">AVERAGE(BK28:BK31)*100</f>
        <v>75</v>
      </c>
      <c r="BL36" s="6">
        <f t="shared" si="20"/>
        <v>75</v>
      </c>
      <c r="BM36" s="6">
        <f t="shared" si="20"/>
        <v>75</v>
      </c>
      <c r="BN36" s="6">
        <f t="shared" si="20"/>
        <v>75</v>
      </c>
      <c r="BO36" s="6">
        <f t="shared" si="20"/>
        <v>75</v>
      </c>
      <c r="BP36" s="6">
        <f t="shared" si="20"/>
        <v>75</v>
      </c>
      <c r="BQ36" s="6">
        <f t="shared" si="20"/>
        <v>50</v>
      </c>
      <c r="BR36" s="6">
        <f t="shared" si="20"/>
        <v>50</v>
      </c>
    </row>
    <row r="37" spans="1:70" ht="12.75">
      <c r="A37" s="6" t="s">
        <v>152</v>
      </c>
      <c r="B37" s="6">
        <v>2022</v>
      </c>
      <c r="C37" s="6">
        <v>2022</v>
      </c>
      <c r="D37" s="6">
        <v>2022</v>
      </c>
      <c r="E37" s="6">
        <v>2022</v>
      </c>
      <c r="F37" s="6">
        <v>2022</v>
      </c>
      <c r="G37" s="6">
        <v>2022</v>
      </c>
      <c r="H37" s="6">
        <v>2022</v>
      </c>
      <c r="I37" s="6">
        <v>2022</v>
      </c>
      <c r="J37" s="6">
        <v>2022</v>
      </c>
      <c r="K37" s="6">
        <v>2022</v>
      </c>
      <c r="L37" s="6">
        <v>2022</v>
      </c>
      <c r="M37" s="6">
        <v>2021</v>
      </c>
      <c r="N37" s="6">
        <v>2021</v>
      </c>
      <c r="O37" s="6">
        <v>2021</v>
      </c>
      <c r="P37" s="6">
        <v>2021</v>
      </c>
      <c r="Q37" s="6">
        <v>2021</v>
      </c>
      <c r="R37" s="6">
        <v>2021</v>
      </c>
      <c r="S37" s="6">
        <v>2021</v>
      </c>
      <c r="T37" s="6">
        <v>2021</v>
      </c>
      <c r="U37" s="6">
        <v>2021</v>
      </c>
      <c r="V37" s="6">
        <v>2020</v>
      </c>
      <c r="W37" s="6">
        <v>2021</v>
      </c>
      <c r="X37" s="6">
        <v>2020</v>
      </c>
      <c r="Y37" s="6">
        <v>2020</v>
      </c>
      <c r="Z37" s="6">
        <v>2020</v>
      </c>
      <c r="AB37" s="6">
        <v>2019</v>
      </c>
      <c r="AC37" s="6">
        <v>2020</v>
      </c>
      <c r="AD37" s="6">
        <v>2019</v>
      </c>
      <c r="AE37" s="6">
        <v>2019</v>
      </c>
      <c r="AF37" s="6">
        <v>2019</v>
      </c>
      <c r="AG37" s="6">
        <v>2019</v>
      </c>
      <c r="AH37" s="6">
        <v>2019</v>
      </c>
      <c r="AI37" s="6">
        <v>2019</v>
      </c>
      <c r="AJ37" s="6">
        <v>2018</v>
      </c>
      <c r="AK37" s="6">
        <v>2018</v>
      </c>
      <c r="AL37" s="6">
        <v>2018</v>
      </c>
      <c r="AM37" s="6">
        <v>2018</v>
      </c>
      <c r="AN37" s="6">
        <v>2018</v>
      </c>
      <c r="AO37" s="6">
        <v>2018</v>
      </c>
      <c r="AP37" s="6">
        <v>2018</v>
      </c>
      <c r="AQ37" s="6">
        <v>2018</v>
      </c>
      <c r="AR37" s="6">
        <v>2017</v>
      </c>
      <c r="AS37" s="6">
        <v>2017</v>
      </c>
      <c r="AT37" s="6">
        <v>2017</v>
      </c>
      <c r="AU37" s="6">
        <v>2017</v>
      </c>
      <c r="AV37" s="6">
        <v>2017</v>
      </c>
      <c r="AW37" s="6">
        <v>2017</v>
      </c>
      <c r="AX37" s="6">
        <v>2017</v>
      </c>
      <c r="AY37" s="6">
        <v>2017</v>
      </c>
      <c r="AZ37" s="6">
        <v>2019</v>
      </c>
      <c r="BA37" s="6">
        <v>2016</v>
      </c>
      <c r="BB37" s="6">
        <v>2016</v>
      </c>
      <c r="BC37" s="6">
        <v>2016</v>
      </c>
      <c r="BD37" s="17"/>
      <c r="BE37" s="6">
        <v>2015</v>
      </c>
      <c r="BF37" s="6">
        <v>2015</v>
      </c>
      <c r="BG37" s="6">
        <v>2014</v>
      </c>
      <c r="BH37" s="17"/>
      <c r="BI37" s="6">
        <v>2014</v>
      </c>
      <c r="BJ37" s="17"/>
      <c r="BK37" s="6">
        <v>2010</v>
      </c>
      <c r="BL37" s="6">
        <v>2010</v>
      </c>
      <c r="BM37" s="6">
        <v>2010</v>
      </c>
      <c r="BN37" s="6">
        <v>2007</v>
      </c>
      <c r="BO37" s="6">
        <v>2007</v>
      </c>
      <c r="BP37" s="6">
        <v>2003</v>
      </c>
      <c r="BQ37" s="6">
        <v>2003</v>
      </c>
    </row>
    <row r="41" spans="1:70" ht="12.75">
      <c r="A41" s="6" t="s">
        <v>152</v>
      </c>
      <c r="C41" s="6">
        <v>2022</v>
      </c>
      <c r="D41" s="6">
        <v>2021</v>
      </c>
      <c r="E41" s="6">
        <v>2020</v>
      </c>
      <c r="F41" s="6">
        <v>2019</v>
      </c>
      <c r="G41" s="6">
        <v>2018</v>
      </c>
      <c r="H41" s="6">
        <v>2017</v>
      </c>
      <c r="I41" s="6">
        <v>2016</v>
      </c>
      <c r="J41" s="6">
        <v>2015</v>
      </c>
      <c r="K41" s="6">
        <v>2014</v>
      </c>
      <c r="L41" s="6">
        <v>2010</v>
      </c>
      <c r="M41" s="6">
        <v>2007</v>
      </c>
      <c r="N41" s="6">
        <v>2003</v>
      </c>
    </row>
    <row r="42" spans="1:70" ht="12.75">
      <c r="A42" s="6" t="s">
        <v>153</v>
      </c>
      <c r="C42" s="6">
        <f>AVERAGE(B36:L36)</f>
        <v>72.727272727272734</v>
      </c>
      <c r="D42" s="6">
        <f>SUM(M36:U36)/10</f>
        <v>57.5</v>
      </c>
      <c r="E42" s="6">
        <f>(SUM(V36:AC36)-25)/5</f>
        <v>70</v>
      </c>
      <c r="F42" s="6">
        <f>(SUM(AB36:AI36))/8</f>
        <v>68.75</v>
      </c>
      <c r="G42" s="6">
        <f>AVERAGE(AJ36:AQ36)</f>
        <v>81.25</v>
      </c>
      <c r="H42" s="6">
        <f>AVERAGE(AR36:AY36)</f>
        <v>65.625</v>
      </c>
      <c r="I42" s="6">
        <f>AVERAGE(BA36:BC36)</f>
        <v>83.333333333333329</v>
      </c>
      <c r="J42" s="6">
        <f>AVERAGE(BE36:BF36)</f>
        <v>50</v>
      </c>
      <c r="K42" s="6">
        <f>AVERAGE(BG36:BI36)</f>
        <v>62.5</v>
      </c>
      <c r="L42" s="6">
        <f>AVERAGE(BK36:BM36)</f>
        <v>75</v>
      </c>
      <c r="M42" s="6">
        <v>75</v>
      </c>
      <c r="N42" s="6">
        <v>62.5</v>
      </c>
    </row>
    <row r="61" spans="1:70" ht="12.75">
      <c r="A61" s="6" t="s">
        <v>154</v>
      </c>
      <c r="B61" s="23">
        <f t="shared" ref="B61:Z61" si="21">IF(AND(B28=0, B31=0), 1, 0)</f>
        <v>0</v>
      </c>
      <c r="C61" s="23">
        <f t="shared" si="21"/>
        <v>0</v>
      </c>
      <c r="D61" s="23">
        <f t="shared" si="21"/>
        <v>0</v>
      </c>
      <c r="E61" s="23">
        <f t="shared" si="21"/>
        <v>0</v>
      </c>
      <c r="F61" s="23">
        <f t="shared" si="21"/>
        <v>0</v>
      </c>
      <c r="G61" s="23">
        <f t="shared" si="21"/>
        <v>0</v>
      </c>
      <c r="H61" s="23">
        <f t="shared" si="21"/>
        <v>0</v>
      </c>
      <c r="I61" s="23">
        <f t="shared" si="21"/>
        <v>0</v>
      </c>
      <c r="J61" s="23">
        <f t="shared" si="21"/>
        <v>0</v>
      </c>
      <c r="K61" s="23">
        <f t="shared" si="21"/>
        <v>0</v>
      </c>
      <c r="L61" s="23">
        <f t="shared" si="21"/>
        <v>1</v>
      </c>
      <c r="M61" s="23">
        <f t="shared" si="21"/>
        <v>0</v>
      </c>
      <c r="N61" s="23">
        <f t="shared" si="21"/>
        <v>0</v>
      </c>
      <c r="O61" s="23">
        <f t="shared" si="21"/>
        <v>0</v>
      </c>
      <c r="P61" s="23">
        <f t="shared" si="21"/>
        <v>1</v>
      </c>
      <c r="Q61" s="23">
        <f t="shared" si="21"/>
        <v>1</v>
      </c>
      <c r="R61" s="23">
        <f t="shared" si="21"/>
        <v>0</v>
      </c>
      <c r="S61" s="23">
        <f t="shared" si="21"/>
        <v>0</v>
      </c>
      <c r="T61" s="23">
        <f t="shared" si="21"/>
        <v>0</v>
      </c>
      <c r="U61" s="23">
        <f t="shared" si="21"/>
        <v>1</v>
      </c>
      <c r="V61" s="23">
        <f t="shared" si="21"/>
        <v>0</v>
      </c>
      <c r="W61" s="23">
        <f t="shared" si="21"/>
        <v>1</v>
      </c>
      <c r="X61" s="23">
        <f t="shared" si="21"/>
        <v>0</v>
      </c>
      <c r="Y61" s="23">
        <f t="shared" si="21"/>
        <v>1</v>
      </c>
      <c r="Z61" s="23">
        <f t="shared" si="21"/>
        <v>0</v>
      </c>
      <c r="AA61" s="23"/>
      <c r="AB61" s="23">
        <f t="shared" ref="AB61:BC61" si="22">IF(AND(AB28=0, AB31=0), 1, 0)</f>
        <v>1</v>
      </c>
      <c r="AC61" s="23">
        <f t="shared" si="22"/>
        <v>0</v>
      </c>
      <c r="AD61" s="23">
        <f t="shared" si="22"/>
        <v>0</v>
      </c>
      <c r="AE61" s="23">
        <f t="shared" si="22"/>
        <v>0</v>
      </c>
      <c r="AF61" s="23">
        <f t="shared" si="22"/>
        <v>0</v>
      </c>
      <c r="AG61" s="23">
        <f t="shared" si="22"/>
        <v>0</v>
      </c>
      <c r="AH61" s="23">
        <f t="shared" si="22"/>
        <v>0</v>
      </c>
      <c r="AI61" s="23">
        <f t="shared" si="22"/>
        <v>0</v>
      </c>
      <c r="AJ61" s="23">
        <f t="shared" si="22"/>
        <v>0</v>
      </c>
      <c r="AK61" s="23">
        <f t="shared" si="22"/>
        <v>0</v>
      </c>
      <c r="AL61" s="23">
        <f t="shared" si="22"/>
        <v>0</v>
      </c>
      <c r="AM61" s="23">
        <f t="shared" si="22"/>
        <v>1</v>
      </c>
      <c r="AN61" s="23">
        <f t="shared" si="22"/>
        <v>0</v>
      </c>
      <c r="AO61" s="23">
        <f t="shared" si="22"/>
        <v>1</v>
      </c>
      <c r="AP61" s="23">
        <f t="shared" si="22"/>
        <v>0</v>
      </c>
      <c r="AQ61" s="23">
        <f t="shared" si="22"/>
        <v>0</v>
      </c>
      <c r="AR61" s="23">
        <f t="shared" si="22"/>
        <v>1</v>
      </c>
      <c r="AS61" s="23">
        <f t="shared" si="22"/>
        <v>0</v>
      </c>
      <c r="AT61" s="23">
        <f t="shared" si="22"/>
        <v>1</v>
      </c>
      <c r="AU61" s="23">
        <f t="shared" si="22"/>
        <v>0</v>
      </c>
      <c r="AV61" s="23">
        <f t="shared" si="22"/>
        <v>1</v>
      </c>
      <c r="AW61" s="23">
        <f t="shared" si="22"/>
        <v>0</v>
      </c>
      <c r="AX61" s="23">
        <f t="shared" si="22"/>
        <v>0</v>
      </c>
      <c r="AY61" s="23">
        <f t="shared" si="22"/>
        <v>0</v>
      </c>
      <c r="AZ61" s="23">
        <f t="shared" si="22"/>
        <v>0</v>
      </c>
      <c r="BA61" s="23">
        <f t="shared" si="22"/>
        <v>0</v>
      </c>
      <c r="BB61" s="23">
        <f t="shared" si="22"/>
        <v>0</v>
      </c>
      <c r="BC61" s="23">
        <f t="shared" si="22"/>
        <v>0</v>
      </c>
      <c r="BD61" s="23"/>
      <c r="BE61" s="23">
        <f t="shared" ref="BE61:BG61" si="23">IF(AND(BE28=0, BE31=0), 1, 0)</f>
        <v>0</v>
      </c>
      <c r="BF61" s="23">
        <f t="shared" si="23"/>
        <v>0</v>
      </c>
      <c r="BG61" s="23">
        <f t="shared" si="23"/>
        <v>1</v>
      </c>
      <c r="BH61" s="23"/>
      <c r="BI61" s="23">
        <f>IF(AND(BI28=0, BI31=0), 1, 0)</f>
        <v>0</v>
      </c>
      <c r="BJ61" s="23"/>
      <c r="BK61" s="23">
        <f t="shared" ref="BK61:BR61" si="24">IF(AND(BK28=0, BK31=0), 1, 0)</f>
        <v>0</v>
      </c>
      <c r="BL61" s="23">
        <f t="shared" si="24"/>
        <v>0</v>
      </c>
      <c r="BM61" s="23">
        <f t="shared" si="24"/>
        <v>0</v>
      </c>
      <c r="BN61" s="23">
        <f t="shared" si="24"/>
        <v>0</v>
      </c>
      <c r="BO61" s="23">
        <f t="shared" si="24"/>
        <v>0</v>
      </c>
      <c r="BP61" s="23">
        <f t="shared" si="24"/>
        <v>0</v>
      </c>
      <c r="BQ61" s="23">
        <f t="shared" si="24"/>
        <v>1</v>
      </c>
      <c r="BR61" s="23">
        <f t="shared" si="24"/>
        <v>0</v>
      </c>
    </row>
    <row r="64" spans="1:70" ht="12.75">
      <c r="A64" s="21" t="s">
        <v>46</v>
      </c>
      <c r="B64" s="6">
        <f t="shared" ref="B64:Z64" si="25">AVERAGE(B18,B23)</f>
        <v>5</v>
      </c>
      <c r="C64" s="6">
        <f t="shared" si="25"/>
        <v>5</v>
      </c>
      <c r="D64" s="6">
        <f t="shared" si="25"/>
        <v>5</v>
      </c>
      <c r="E64" s="6">
        <f t="shared" si="25"/>
        <v>5</v>
      </c>
      <c r="F64" s="6">
        <f t="shared" si="25"/>
        <v>5</v>
      </c>
      <c r="G64" s="6">
        <f t="shared" si="25"/>
        <v>5</v>
      </c>
      <c r="H64" s="6">
        <f t="shared" si="25"/>
        <v>5</v>
      </c>
      <c r="I64" s="6">
        <f t="shared" si="25"/>
        <v>5</v>
      </c>
      <c r="J64" s="6">
        <f t="shared" si="25"/>
        <v>5</v>
      </c>
      <c r="K64" s="6">
        <f t="shared" si="25"/>
        <v>4</v>
      </c>
      <c r="L64" s="6">
        <f t="shared" si="25"/>
        <v>4.5</v>
      </c>
      <c r="M64" s="6">
        <f t="shared" si="25"/>
        <v>5</v>
      </c>
      <c r="N64" s="6">
        <f t="shared" si="25"/>
        <v>5</v>
      </c>
      <c r="O64" s="6">
        <f t="shared" si="25"/>
        <v>5</v>
      </c>
      <c r="P64" s="6">
        <f t="shared" si="25"/>
        <v>3.5</v>
      </c>
      <c r="Q64" s="6">
        <f t="shared" si="25"/>
        <v>4</v>
      </c>
      <c r="R64" s="6">
        <f t="shared" si="25"/>
        <v>2.5</v>
      </c>
      <c r="S64" s="6">
        <f t="shared" si="25"/>
        <v>4</v>
      </c>
      <c r="T64" s="6">
        <f t="shared" si="25"/>
        <v>3.5</v>
      </c>
      <c r="U64" s="6">
        <f t="shared" si="25"/>
        <v>2.5</v>
      </c>
      <c r="V64" s="6">
        <f t="shared" si="25"/>
        <v>2.5</v>
      </c>
      <c r="W64" s="6">
        <f t="shared" si="25"/>
        <v>2.5</v>
      </c>
      <c r="X64" s="6">
        <f t="shared" si="25"/>
        <v>3</v>
      </c>
      <c r="Y64" s="6">
        <f t="shared" si="25"/>
        <v>2</v>
      </c>
      <c r="Z64" s="6">
        <f t="shared" si="25"/>
        <v>1.5</v>
      </c>
      <c r="AA64" s="17"/>
      <c r="AB64" s="6">
        <f t="shared" ref="AB64:BC64" si="26">AVERAGE(AB18,AB23)</f>
        <v>1.5</v>
      </c>
      <c r="AC64" s="6">
        <f t="shared" si="26"/>
        <v>2</v>
      </c>
      <c r="AD64" s="6">
        <f t="shared" si="26"/>
        <v>1.5</v>
      </c>
      <c r="AE64" s="6">
        <f t="shared" si="26"/>
        <v>2.5</v>
      </c>
      <c r="AF64" s="6">
        <f t="shared" si="26"/>
        <v>4.5</v>
      </c>
      <c r="AG64" s="6">
        <f t="shared" si="26"/>
        <v>4.5</v>
      </c>
      <c r="AH64" s="6">
        <f t="shared" si="26"/>
        <v>4.5</v>
      </c>
      <c r="AI64" s="6">
        <f t="shared" si="26"/>
        <v>4</v>
      </c>
      <c r="AJ64" s="6">
        <f t="shared" si="26"/>
        <v>4.5</v>
      </c>
      <c r="AK64" s="6">
        <f t="shared" si="26"/>
        <v>3.5</v>
      </c>
      <c r="AL64" s="6">
        <f t="shared" si="26"/>
        <v>4</v>
      </c>
      <c r="AM64" s="6">
        <f t="shared" si="26"/>
        <v>4.5</v>
      </c>
      <c r="AN64" s="6">
        <f t="shared" si="26"/>
        <v>3.5</v>
      </c>
      <c r="AO64" s="6">
        <f t="shared" si="26"/>
        <v>5</v>
      </c>
      <c r="AP64" s="6">
        <f t="shared" si="26"/>
        <v>4</v>
      </c>
      <c r="AQ64" s="6">
        <f t="shared" si="26"/>
        <v>5</v>
      </c>
      <c r="AR64" s="6">
        <f t="shared" si="26"/>
        <v>4.5</v>
      </c>
      <c r="AS64" s="6">
        <f t="shared" si="26"/>
        <v>5</v>
      </c>
      <c r="AT64" s="6">
        <f t="shared" si="26"/>
        <v>4.5</v>
      </c>
      <c r="AU64" s="6">
        <f t="shared" si="26"/>
        <v>3</v>
      </c>
      <c r="AV64" s="6">
        <f t="shared" si="26"/>
        <v>4</v>
      </c>
      <c r="AW64" s="6">
        <f t="shared" si="26"/>
        <v>4</v>
      </c>
      <c r="AX64" s="6">
        <f t="shared" si="26"/>
        <v>4.5</v>
      </c>
      <c r="AY64" s="6">
        <f t="shared" si="26"/>
        <v>4</v>
      </c>
      <c r="AZ64" s="6">
        <f t="shared" si="26"/>
        <v>4.5</v>
      </c>
      <c r="BA64" s="6">
        <f t="shared" si="26"/>
        <v>4</v>
      </c>
      <c r="BB64" s="6">
        <f t="shared" si="26"/>
        <v>3.5</v>
      </c>
      <c r="BC64" s="6">
        <f t="shared" si="26"/>
        <v>2.5</v>
      </c>
      <c r="BD64" s="17"/>
      <c r="BE64" s="6">
        <f t="shared" ref="BE64:BG64" si="27">AVERAGE(BE18,BE23)</f>
        <v>3.5</v>
      </c>
      <c r="BF64" s="6">
        <f t="shared" si="27"/>
        <v>3.5</v>
      </c>
      <c r="BG64" s="6">
        <f t="shared" si="27"/>
        <v>2.5</v>
      </c>
      <c r="BH64" s="17"/>
      <c r="BI64" s="6">
        <f t="shared" ref="BI64:BI66" si="28">AVERAGE(BI18,BI23)</f>
        <v>2</v>
      </c>
      <c r="BJ64" s="17"/>
      <c r="BK64" s="6">
        <f t="shared" ref="BK64:BR64" si="29">AVERAGE(BK18,BK23)</f>
        <v>3.5</v>
      </c>
      <c r="BL64" s="6">
        <f t="shared" si="29"/>
        <v>1.5</v>
      </c>
      <c r="BM64" s="6">
        <f t="shared" si="29"/>
        <v>2.5</v>
      </c>
      <c r="BN64" s="6">
        <f t="shared" si="29"/>
        <v>2</v>
      </c>
      <c r="BO64" s="6">
        <f t="shared" si="29"/>
        <v>3.5</v>
      </c>
      <c r="BP64" s="6">
        <f t="shared" si="29"/>
        <v>3</v>
      </c>
      <c r="BQ64" s="6">
        <f t="shared" si="29"/>
        <v>4</v>
      </c>
      <c r="BR64" s="6">
        <f t="shared" si="29"/>
        <v>3</v>
      </c>
    </row>
    <row r="65" spans="1:70" ht="12.75">
      <c r="A65" s="21" t="s">
        <v>48</v>
      </c>
      <c r="B65" s="6">
        <f t="shared" ref="B65:Z65" si="30">AVERAGE(B19,B24)</f>
        <v>5</v>
      </c>
      <c r="C65" s="6">
        <f t="shared" si="30"/>
        <v>4</v>
      </c>
      <c r="D65" s="6">
        <f t="shared" si="30"/>
        <v>5</v>
      </c>
      <c r="E65" s="6">
        <f t="shared" si="30"/>
        <v>5</v>
      </c>
      <c r="F65" s="6">
        <f t="shared" si="30"/>
        <v>4</v>
      </c>
      <c r="G65" s="6">
        <f t="shared" si="30"/>
        <v>5</v>
      </c>
      <c r="H65" s="6">
        <f t="shared" si="30"/>
        <v>5</v>
      </c>
      <c r="I65" s="6">
        <f t="shared" si="30"/>
        <v>4.5</v>
      </c>
      <c r="J65" s="6">
        <f t="shared" si="30"/>
        <v>5</v>
      </c>
      <c r="K65" s="6">
        <f t="shared" si="30"/>
        <v>4.5</v>
      </c>
      <c r="L65" s="6">
        <f t="shared" si="30"/>
        <v>4</v>
      </c>
      <c r="M65" s="6">
        <f t="shared" si="30"/>
        <v>4</v>
      </c>
      <c r="N65" s="6">
        <f t="shared" si="30"/>
        <v>4</v>
      </c>
      <c r="O65" s="6">
        <f t="shared" si="30"/>
        <v>5</v>
      </c>
      <c r="P65" s="6">
        <f t="shared" si="30"/>
        <v>4.5</v>
      </c>
      <c r="Q65" s="6">
        <f t="shared" si="30"/>
        <v>5</v>
      </c>
      <c r="R65" s="6">
        <f t="shared" si="30"/>
        <v>5</v>
      </c>
      <c r="S65" s="6">
        <f t="shared" si="30"/>
        <v>5</v>
      </c>
      <c r="T65" s="6">
        <f t="shared" si="30"/>
        <v>3.5</v>
      </c>
      <c r="U65" s="6">
        <f t="shared" si="30"/>
        <v>3</v>
      </c>
      <c r="V65" s="6">
        <f t="shared" si="30"/>
        <v>5</v>
      </c>
      <c r="W65" s="6">
        <f t="shared" si="30"/>
        <v>4.5</v>
      </c>
      <c r="X65" s="6">
        <f t="shared" si="30"/>
        <v>3.5</v>
      </c>
      <c r="Y65" s="6">
        <f t="shared" si="30"/>
        <v>3.5</v>
      </c>
      <c r="Z65" s="6">
        <f t="shared" si="30"/>
        <v>2</v>
      </c>
      <c r="AA65" s="17"/>
      <c r="AB65" s="6">
        <f t="shared" ref="AB65:BC65" si="31">AVERAGE(AB19,AB24)</f>
        <v>5</v>
      </c>
      <c r="AC65" s="6">
        <f t="shared" si="31"/>
        <v>4.5</v>
      </c>
      <c r="AD65" s="6">
        <f t="shared" si="31"/>
        <v>3.5</v>
      </c>
      <c r="AE65" s="6">
        <f t="shared" si="31"/>
        <v>3.5</v>
      </c>
      <c r="AF65" s="6">
        <f t="shared" si="31"/>
        <v>5</v>
      </c>
      <c r="AG65" s="6">
        <f t="shared" si="31"/>
        <v>4</v>
      </c>
      <c r="AH65" s="6">
        <f t="shared" si="31"/>
        <v>4.5</v>
      </c>
      <c r="AI65" s="6">
        <f t="shared" si="31"/>
        <v>3.5</v>
      </c>
      <c r="AJ65" s="6">
        <f t="shared" si="31"/>
        <v>5</v>
      </c>
      <c r="AK65" s="6">
        <f t="shared" si="31"/>
        <v>3.5</v>
      </c>
      <c r="AL65" s="6">
        <f t="shared" si="31"/>
        <v>3.5</v>
      </c>
      <c r="AM65" s="6">
        <f t="shared" si="31"/>
        <v>5</v>
      </c>
      <c r="AN65" s="6">
        <f t="shared" si="31"/>
        <v>4.5</v>
      </c>
      <c r="AO65" s="6">
        <f t="shared" si="31"/>
        <v>5</v>
      </c>
      <c r="AP65" s="6">
        <f t="shared" si="31"/>
        <v>4</v>
      </c>
      <c r="AQ65" s="6">
        <f t="shared" si="31"/>
        <v>5</v>
      </c>
      <c r="AR65" s="6">
        <f t="shared" si="31"/>
        <v>5</v>
      </c>
      <c r="AS65" s="6">
        <f t="shared" si="31"/>
        <v>5</v>
      </c>
      <c r="AT65" s="6">
        <f t="shared" si="31"/>
        <v>4</v>
      </c>
      <c r="AU65" s="6">
        <f t="shared" si="31"/>
        <v>4.5</v>
      </c>
      <c r="AV65" s="6">
        <f t="shared" si="31"/>
        <v>3.5</v>
      </c>
      <c r="AW65" s="6">
        <f t="shared" si="31"/>
        <v>4.5</v>
      </c>
      <c r="AX65" s="6">
        <f t="shared" si="31"/>
        <v>5</v>
      </c>
      <c r="AY65" s="6">
        <f t="shared" si="31"/>
        <v>3.5</v>
      </c>
      <c r="AZ65" s="6">
        <f t="shared" si="31"/>
        <v>4.5</v>
      </c>
      <c r="BA65" s="6">
        <f t="shared" si="31"/>
        <v>5</v>
      </c>
      <c r="BB65" s="6">
        <f t="shared" si="31"/>
        <v>4.5</v>
      </c>
      <c r="BC65" s="6">
        <f t="shared" si="31"/>
        <v>4.5</v>
      </c>
      <c r="BD65" s="17"/>
      <c r="BE65" s="6">
        <f t="shared" ref="BE65:BG65" si="32">AVERAGE(BE19,BE24)</f>
        <v>3.5</v>
      </c>
      <c r="BF65" s="6">
        <f t="shared" si="32"/>
        <v>4.5</v>
      </c>
      <c r="BG65" s="6">
        <f t="shared" si="32"/>
        <v>2</v>
      </c>
      <c r="BH65" s="17"/>
      <c r="BI65" s="6">
        <f t="shared" si="28"/>
        <v>4.5</v>
      </c>
      <c r="BJ65" s="17"/>
      <c r="BK65" s="6">
        <f t="shared" ref="BK65:BR65" si="33">AVERAGE(BK19,BK24)</f>
        <v>4</v>
      </c>
      <c r="BL65" s="6">
        <f t="shared" si="33"/>
        <v>2</v>
      </c>
      <c r="BM65" s="6">
        <f t="shared" si="33"/>
        <v>3</v>
      </c>
      <c r="BN65" s="6">
        <f t="shared" si="33"/>
        <v>2</v>
      </c>
      <c r="BO65" s="6">
        <f t="shared" si="33"/>
        <v>3.5</v>
      </c>
      <c r="BP65" s="6">
        <f t="shared" si="33"/>
        <v>3.5</v>
      </c>
      <c r="BQ65" s="6">
        <f t="shared" si="33"/>
        <v>3.5</v>
      </c>
      <c r="BR65" s="6">
        <f t="shared" si="33"/>
        <v>3</v>
      </c>
    </row>
    <row r="66" spans="1:70" ht="12.75">
      <c r="A66" s="21" t="s">
        <v>49</v>
      </c>
      <c r="B66" s="6">
        <f t="shared" ref="B66:Z66" si="34">AVERAGE(B20,B25)</f>
        <v>4</v>
      </c>
      <c r="C66" s="6">
        <f t="shared" si="34"/>
        <v>4</v>
      </c>
      <c r="D66" s="6">
        <f t="shared" si="34"/>
        <v>4.5</v>
      </c>
      <c r="E66" s="6">
        <f t="shared" si="34"/>
        <v>4</v>
      </c>
      <c r="F66" s="6">
        <f t="shared" si="34"/>
        <v>4.5</v>
      </c>
      <c r="G66" s="6">
        <f t="shared" si="34"/>
        <v>5</v>
      </c>
      <c r="H66" s="6">
        <f t="shared" si="34"/>
        <v>5</v>
      </c>
      <c r="I66" s="6">
        <f t="shared" si="34"/>
        <v>4</v>
      </c>
      <c r="J66" s="6">
        <f t="shared" si="34"/>
        <v>5</v>
      </c>
      <c r="K66" s="6">
        <f t="shared" si="34"/>
        <v>4.5</v>
      </c>
      <c r="L66" s="6">
        <f t="shared" si="34"/>
        <v>4</v>
      </c>
      <c r="M66" s="6">
        <f t="shared" si="34"/>
        <v>4</v>
      </c>
      <c r="N66" s="6">
        <f t="shared" si="34"/>
        <v>4.5</v>
      </c>
      <c r="O66" s="6">
        <f t="shared" si="34"/>
        <v>4.5</v>
      </c>
      <c r="P66" s="6">
        <f t="shared" si="34"/>
        <v>3.5</v>
      </c>
      <c r="Q66" s="6">
        <f t="shared" si="34"/>
        <v>4</v>
      </c>
      <c r="R66" s="6">
        <f t="shared" si="34"/>
        <v>4.5</v>
      </c>
      <c r="S66" s="6">
        <f t="shared" si="34"/>
        <v>4.5</v>
      </c>
      <c r="T66" s="6">
        <f t="shared" si="34"/>
        <v>3</v>
      </c>
      <c r="U66" s="6">
        <f t="shared" si="34"/>
        <v>2.5</v>
      </c>
      <c r="V66" s="6">
        <f t="shared" si="34"/>
        <v>3.5</v>
      </c>
      <c r="W66" s="6">
        <f t="shared" si="34"/>
        <v>4</v>
      </c>
      <c r="X66" s="6">
        <f t="shared" si="34"/>
        <v>3.5</v>
      </c>
      <c r="Y66" s="6">
        <f t="shared" si="34"/>
        <v>2.5</v>
      </c>
      <c r="Z66" s="6">
        <f t="shared" si="34"/>
        <v>2</v>
      </c>
      <c r="AA66" s="17"/>
      <c r="AB66" s="6">
        <f t="shared" ref="AB66:BC66" si="35">AVERAGE(AB20,AB25)</f>
        <v>4.5</v>
      </c>
      <c r="AC66" s="6">
        <f t="shared" si="35"/>
        <v>4</v>
      </c>
      <c r="AD66" s="6">
        <f t="shared" si="35"/>
        <v>2.5</v>
      </c>
      <c r="AE66" s="6">
        <f t="shared" si="35"/>
        <v>3</v>
      </c>
      <c r="AF66" s="6">
        <f t="shared" si="35"/>
        <v>4.5</v>
      </c>
      <c r="AG66" s="6">
        <f t="shared" si="35"/>
        <v>3</v>
      </c>
      <c r="AH66" s="6">
        <f t="shared" si="35"/>
        <v>3</v>
      </c>
      <c r="AI66" s="6">
        <f t="shared" si="35"/>
        <v>3</v>
      </c>
      <c r="AJ66" s="6">
        <f t="shared" si="35"/>
        <v>5</v>
      </c>
      <c r="AK66" s="6">
        <f t="shared" si="35"/>
        <v>2.5</v>
      </c>
      <c r="AL66" s="6">
        <f t="shared" si="35"/>
        <v>4</v>
      </c>
      <c r="AM66" s="6">
        <f t="shared" si="35"/>
        <v>5</v>
      </c>
      <c r="AN66" s="6">
        <f t="shared" si="35"/>
        <v>3.5</v>
      </c>
      <c r="AO66" s="6">
        <f t="shared" si="35"/>
        <v>4</v>
      </c>
      <c r="AP66" s="6">
        <f t="shared" si="35"/>
        <v>3.5</v>
      </c>
      <c r="AQ66" s="6">
        <f t="shared" si="35"/>
        <v>5</v>
      </c>
      <c r="AR66" s="6">
        <f t="shared" si="35"/>
        <v>5</v>
      </c>
      <c r="AS66" s="6">
        <f t="shared" si="35"/>
        <v>4.5</v>
      </c>
      <c r="AT66" s="6">
        <f t="shared" si="35"/>
        <v>3</v>
      </c>
      <c r="AU66" s="6">
        <f t="shared" si="35"/>
        <v>3</v>
      </c>
      <c r="AV66" s="6">
        <f t="shared" si="35"/>
        <v>2</v>
      </c>
      <c r="AW66" s="6">
        <f t="shared" si="35"/>
        <v>3.5</v>
      </c>
      <c r="AX66" s="6">
        <f t="shared" si="35"/>
        <v>4.5</v>
      </c>
      <c r="AY66" s="6">
        <f t="shared" si="35"/>
        <v>2</v>
      </c>
      <c r="AZ66" s="6">
        <f t="shared" si="35"/>
        <v>4.5</v>
      </c>
      <c r="BA66" s="6">
        <f t="shared" si="35"/>
        <v>3.5</v>
      </c>
      <c r="BB66" s="6">
        <f t="shared" si="35"/>
        <v>4</v>
      </c>
      <c r="BC66" s="6">
        <f t="shared" si="35"/>
        <v>2</v>
      </c>
      <c r="BD66" s="17"/>
      <c r="BE66" s="6">
        <f t="shared" ref="BE66:BG66" si="36">AVERAGE(BE20,BE25)</f>
        <v>4</v>
      </c>
      <c r="BF66" s="6">
        <f t="shared" si="36"/>
        <v>4.5</v>
      </c>
      <c r="BG66" s="6">
        <f t="shared" si="36"/>
        <v>2.5</v>
      </c>
      <c r="BH66" s="17"/>
      <c r="BI66" s="6">
        <f t="shared" si="28"/>
        <v>3.5</v>
      </c>
      <c r="BJ66" s="17"/>
      <c r="BK66" s="6">
        <f t="shared" ref="BK66:BR66" si="37">AVERAGE(BK20,BK25)</f>
        <v>4</v>
      </c>
      <c r="BL66" s="6">
        <f t="shared" si="37"/>
        <v>1.5</v>
      </c>
      <c r="BM66" s="6">
        <f t="shared" si="37"/>
        <v>2.5</v>
      </c>
      <c r="BN66" s="6">
        <f t="shared" si="37"/>
        <v>1</v>
      </c>
      <c r="BO66" s="6">
        <f t="shared" si="37"/>
        <v>3.5</v>
      </c>
      <c r="BP66" s="6">
        <f t="shared" si="37"/>
        <v>2.5</v>
      </c>
      <c r="BQ66" s="6">
        <f t="shared" si="37"/>
        <v>3.5</v>
      </c>
      <c r="BR66" s="6">
        <f t="shared" si="37"/>
        <v>3</v>
      </c>
    </row>
    <row r="67" spans="1:70" ht="12.75">
      <c r="A67" s="6" t="s">
        <v>155</v>
      </c>
      <c r="B67" s="6">
        <f t="shared" ref="B67:Z67" si="38">AVERAGE(B64:B66)</f>
        <v>4.666666666666667</v>
      </c>
      <c r="C67" s="6">
        <f t="shared" si="38"/>
        <v>4.333333333333333</v>
      </c>
      <c r="D67" s="6">
        <f t="shared" si="38"/>
        <v>4.833333333333333</v>
      </c>
      <c r="E67" s="6">
        <f t="shared" si="38"/>
        <v>4.666666666666667</v>
      </c>
      <c r="F67" s="6">
        <f t="shared" si="38"/>
        <v>4.5</v>
      </c>
      <c r="G67" s="6">
        <f t="shared" si="38"/>
        <v>5</v>
      </c>
      <c r="H67" s="6">
        <f t="shared" si="38"/>
        <v>5</v>
      </c>
      <c r="I67" s="6">
        <f t="shared" si="38"/>
        <v>4.5</v>
      </c>
      <c r="J67" s="6">
        <f t="shared" si="38"/>
        <v>5</v>
      </c>
      <c r="K67" s="6">
        <f t="shared" si="38"/>
        <v>4.333333333333333</v>
      </c>
      <c r="L67" s="6">
        <f t="shared" si="38"/>
        <v>4.166666666666667</v>
      </c>
      <c r="M67" s="6">
        <f t="shared" si="38"/>
        <v>4.333333333333333</v>
      </c>
      <c r="N67" s="6">
        <f t="shared" si="38"/>
        <v>4.5</v>
      </c>
      <c r="O67" s="6">
        <f t="shared" si="38"/>
        <v>4.833333333333333</v>
      </c>
      <c r="P67" s="6">
        <f t="shared" si="38"/>
        <v>3.8333333333333335</v>
      </c>
      <c r="Q67" s="6">
        <f t="shared" si="38"/>
        <v>4.333333333333333</v>
      </c>
      <c r="R67" s="6">
        <f t="shared" si="38"/>
        <v>4</v>
      </c>
      <c r="S67" s="6">
        <f t="shared" si="38"/>
        <v>4.5</v>
      </c>
      <c r="T67" s="6">
        <f t="shared" si="38"/>
        <v>3.3333333333333335</v>
      </c>
      <c r="U67" s="6">
        <f t="shared" si="38"/>
        <v>2.6666666666666665</v>
      </c>
      <c r="V67" s="6">
        <f t="shared" si="38"/>
        <v>3.6666666666666665</v>
      </c>
      <c r="W67" s="6">
        <f t="shared" si="38"/>
        <v>3.6666666666666665</v>
      </c>
      <c r="X67" s="6">
        <f t="shared" si="38"/>
        <v>3.3333333333333335</v>
      </c>
      <c r="Y67" s="6">
        <f t="shared" si="38"/>
        <v>2.6666666666666665</v>
      </c>
      <c r="Z67" s="6">
        <f t="shared" si="38"/>
        <v>1.8333333333333333</v>
      </c>
      <c r="AB67" s="6">
        <f t="shared" ref="AB67:BC67" si="39">AVERAGE(AB64:AB66)</f>
        <v>3.6666666666666665</v>
      </c>
      <c r="AC67" s="6">
        <f t="shared" si="39"/>
        <v>3.5</v>
      </c>
      <c r="AD67" s="6">
        <f t="shared" si="39"/>
        <v>2.5</v>
      </c>
      <c r="AE67" s="6">
        <f t="shared" si="39"/>
        <v>3</v>
      </c>
      <c r="AF67" s="6">
        <f t="shared" si="39"/>
        <v>4.666666666666667</v>
      </c>
      <c r="AG67" s="6">
        <f t="shared" si="39"/>
        <v>3.8333333333333335</v>
      </c>
      <c r="AH67" s="6">
        <f t="shared" si="39"/>
        <v>4</v>
      </c>
      <c r="AI67" s="6">
        <f t="shared" si="39"/>
        <v>3.5</v>
      </c>
      <c r="AJ67" s="6">
        <f t="shared" si="39"/>
        <v>4.833333333333333</v>
      </c>
      <c r="AK67" s="6">
        <f t="shared" si="39"/>
        <v>3.1666666666666665</v>
      </c>
      <c r="AL67" s="6">
        <f t="shared" si="39"/>
        <v>3.8333333333333335</v>
      </c>
      <c r="AM67" s="6">
        <f t="shared" si="39"/>
        <v>4.833333333333333</v>
      </c>
      <c r="AN67" s="6">
        <f t="shared" si="39"/>
        <v>3.8333333333333335</v>
      </c>
      <c r="AO67" s="6">
        <f t="shared" si="39"/>
        <v>4.666666666666667</v>
      </c>
      <c r="AP67" s="6">
        <f t="shared" si="39"/>
        <v>3.8333333333333335</v>
      </c>
      <c r="AQ67" s="6">
        <f t="shared" si="39"/>
        <v>5</v>
      </c>
      <c r="AR67" s="6">
        <f t="shared" si="39"/>
        <v>4.833333333333333</v>
      </c>
      <c r="AS67" s="6">
        <f t="shared" si="39"/>
        <v>4.833333333333333</v>
      </c>
      <c r="AT67" s="6">
        <f t="shared" si="39"/>
        <v>3.8333333333333335</v>
      </c>
      <c r="AU67" s="6">
        <f t="shared" si="39"/>
        <v>3.5</v>
      </c>
      <c r="AV67" s="6">
        <f t="shared" si="39"/>
        <v>3.1666666666666665</v>
      </c>
      <c r="AW67" s="6">
        <f t="shared" si="39"/>
        <v>4</v>
      </c>
      <c r="AX67" s="6">
        <f t="shared" si="39"/>
        <v>4.666666666666667</v>
      </c>
      <c r="AY67" s="6">
        <f t="shared" si="39"/>
        <v>3.1666666666666665</v>
      </c>
      <c r="AZ67" s="6">
        <f t="shared" si="39"/>
        <v>4.5</v>
      </c>
      <c r="BA67" s="6">
        <f t="shared" si="39"/>
        <v>4.166666666666667</v>
      </c>
      <c r="BB67" s="6">
        <f t="shared" si="39"/>
        <v>4</v>
      </c>
      <c r="BC67" s="6">
        <f t="shared" si="39"/>
        <v>3</v>
      </c>
      <c r="BE67" s="6">
        <f t="shared" ref="BE67:BG67" si="40">AVERAGE(BE64:BE66)</f>
        <v>3.6666666666666665</v>
      </c>
      <c r="BF67" s="6">
        <f t="shared" si="40"/>
        <v>4.166666666666667</v>
      </c>
      <c r="BG67" s="6">
        <f t="shared" si="40"/>
        <v>2.3333333333333335</v>
      </c>
      <c r="BI67" s="6">
        <f>AVERAGE(BI64:BI66)</f>
        <v>3.3333333333333335</v>
      </c>
      <c r="BK67" s="6">
        <f t="shared" ref="BK67:BR67" si="41">AVERAGE(BK64:BK66)</f>
        <v>3.8333333333333335</v>
      </c>
      <c r="BL67" s="6">
        <f t="shared" si="41"/>
        <v>1.6666666666666667</v>
      </c>
      <c r="BM67" s="6">
        <f t="shared" si="41"/>
        <v>2.6666666666666665</v>
      </c>
      <c r="BN67" s="6">
        <f t="shared" si="41"/>
        <v>1.6666666666666667</v>
      </c>
      <c r="BO67" s="6">
        <f t="shared" si="41"/>
        <v>3.5</v>
      </c>
      <c r="BP67" s="6">
        <f t="shared" si="41"/>
        <v>3</v>
      </c>
      <c r="BQ67" s="6">
        <f t="shared" si="41"/>
        <v>3.6666666666666665</v>
      </c>
      <c r="BR67" s="6">
        <f t="shared" si="41"/>
        <v>3</v>
      </c>
    </row>
    <row r="68" spans="1:70" ht="12.75">
      <c r="A68" s="6" t="s">
        <v>156</v>
      </c>
      <c r="B68" s="6">
        <f t="shared" ref="B68:Z68" si="42">IF(B67&gt;4, 1, 0)</f>
        <v>1</v>
      </c>
      <c r="C68" s="6">
        <f t="shared" si="42"/>
        <v>1</v>
      </c>
      <c r="D68" s="6">
        <f t="shared" si="42"/>
        <v>1</v>
      </c>
      <c r="E68" s="6">
        <f t="shared" si="42"/>
        <v>1</v>
      </c>
      <c r="F68" s="6">
        <f t="shared" si="42"/>
        <v>1</v>
      </c>
      <c r="G68" s="6">
        <f t="shared" si="42"/>
        <v>1</v>
      </c>
      <c r="H68" s="6">
        <f t="shared" si="42"/>
        <v>1</v>
      </c>
      <c r="I68" s="6">
        <f t="shared" si="42"/>
        <v>1</v>
      </c>
      <c r="J68" s="6">
        <f t="shared" si="42"/>
        <v>1</v>
      </c>
      <c r="K68" s="6">
        <f t="shared" si="42"/>
        <v>1</v>
      </c>
      <c r="L68" s="6">
        <f t="shared" si="42"/>
        <v>1</v>
      </c>
      <c r="M68" s="6">
        <f t="shared" si="42"/>
        <v>1</v>
      </c>
      <c r="N68" s="6">
        <f t="shared" si="42"/>
        <v>1</v>
      </c>
      <c r="O68" s="6">
        <f t="shared" si="42"/>
        <v>1</v>
      </c>
      <c r="P68" s="6">
        <f t="shared" si="42"/>
        <v>0</v>
      </c>
      <c r="Q68" s="6">
        <f t="shared" si="42"/>
        <v>1</v>
      </c>
      <c r="R68" s="6">
        <f t="shared" si="42"/>
        <v>0</v>
      </c>
      <c r="S68" s="6">
        <f t="shared" si="42"/>
        <v>1</v>
      </c>
      <c r="T68" s="6">
        <f t="shared" si="42"/>
        <v>0</v>
      </c>
      <c r="U68" s="6">
        <f t="shared" si="42"/>
        <v>0</v>
      </c>
      <c r="V68" s="6">
        <f t="shared" si="42"/>
        <v>0</v>
      </c>
      <c r="W68" s="6">
        <f t="shared" si="42"/>
        <v>0</v>
      </c>
      <c r="X68" s="6">
        <f t="shared" si="42"/>
        <v>0</v>
      </c>
      <c r="Y68" s="6">
        <f t="shared" si="42"/>
        <v>0</v>
      </c>
      <c r="Z68" s="6">
        <f t="shared" si="42"/>
        <v>0</v>
      </c>
      <c r="AA68" s="6" t="s">
        <v>64</v>
      </c>
      <c r="AB68" s="6">
        <f t="shared" ref="AB68:BC68" si="43">IF(AB67&gt;4, 1, 0)</f>
        <v>0</v>
      </c>
      <c r="AC68" s="6">
        <f t="shared" si="43"/>
        <v>0</v>
      </c>
      <c r="AD68" s="6">
        <f t="shared" si="43"/>
        <v>0</v>
      </c>
      <c r="AE68" s="6">
        <f t="shared" si="43"/>
        <v>0</v>
      </c>
      <c r="AF68" s="6">
        <f t="shared" si="43"/>
        <v>1</v>
      </c>
      <c r="AG68" s="6">
        <f t="shared" si="43"/>
        <v>0</v>
      </c>
      <c r="AH68" s="6">
        <f t="shared" si="43"/>
        <v>0</v>
      </c>
      <c r="AI68" s="6">
        <f t="shared" si="43"/>
        <v>0</v>
      </c>
      <c r="AJ68" s="6">
        <f t="shared" si="43"/>
        <v>1</v>
      </c>
      <c r="AK68" s="6">
        <f t="shared" si="43"/>
        <v>0</v>
      </c>
      <c r="AL68" s="6">
        <f t="shared" si="43"/>
        <v>0</v>
      </c>
      <c r="AM68" s="6">
        <f t="shared" si="43"/>
        <v>1</v>
      </c>
      <c r="AN68" s="6">
        <f t="shared" si="43"/>
        <v>0</v>
      </c>
      <c r="AO68" s="6">
        <f t="shared" si="43"/>
        <v>1</v>
      </c>
      <c r="AP68" s="6">
        <f t="shared" si="43"/>
        <v>0</v>
      </c>
      <c r="AQ68" s="6">
        <f t="shared" si="43"/>
        <v>1</v>
      </c>
      <c r="AR68" s="6">
        <f t="shared" si="43"/>
        <v>1</v>
      </c>
      <c r="AS68" s="6">
        <f t="shared" si="43"/>
        <v>1</v>
      </c>
      <c r="AT68" s="6">
        <f t="shared" si="43"/>
        <v>0</v>
      </c>
      <c r="AU68" s="6">
        <f t="shared" si="43"/>
        <v>0</v>
      </c>
      <c r="AV68" s="6">
        <f t="shared" si="43"/>
        <v>0</v>
      </c>
      <c r="AW68" s="6">
        <f t="shared" si="43"/>
        <v>0</v>
      </c>
      <c r="AX68" s="6">
        <f t="shared" si="43"/>
        <v>1</v>
      </c>
      <c r="AY68" s="6">
        <f t="shared" si="43"/>
        <v>0</v>
      </c>
      <c r="AZ68" s="6">
        <f t="shared" si="43"/>
        <v>1</v>
      </c>
      <c r="BA68" s="6">
        <f t="shared" si="43"/>
        <v>1</v>
      </c>
      <c r="BB68" s="6">
        <f t="shared" si="43"/>
        <v>0</v>
      </c>
      <c r="BC68" s="6">
        <f t="shared" si="43"/>
        <v>0</v>
      </c>
      <c r="BE68" s="6">
        <f t="shared" ref="BE68:BG68" si="44">IF(BE67&gt;4, 1, 0)</f>
        <v>0</v>
      </c>
      <c r="BF68" s="6">
        <f t="shared" si="44"/>
        <v>1</v>
      </c>
      <c r="BG68" s="6">
        <f t="shared" si="44"/>
        <v>0</v>
      </c>
      <c r="BI68" s="6">
        <f>IF(BI67&gt;4, 1, 0)</f>
        <v>0</v>
      </c>
      <c r="BK68" s="6">
        <f t="shared" ref="BK68:BR68" si="45">IF(BK67&gt;4, 1, 0)</f>
        <v>0</v>
      </c>
      <c r="BL68" s="6">
        <f t="shared" si="45"/>
        <v>0</v>
      </c>
      <c r="BM68" s="6">
        <f t="shared" si="45"/>
        <v>0</v>
      </c>
      <c r="BN68" s="6">
        <f t="shared" si="45"/>
        <v>0</v>
      </c>
      <c r="BO68" s="6">
        <f t="shared" si="45"/>
        <v>0</v>
      </c>
      <c r="BP68" s="6">
        <f t="shared" si="45"/>
        <v>0</v>
      </c>
      <c r="BQ68" s="6">
        <f t="shared" si="45"/>
        <v>0</v>
      </c>
      <c r="BR68" s="6">
        <f t="shared" si="45"/>
        <v>0</v>
      </c>
    </row>
    <row r="69" spans="1:70" ht="12.75">
      <c r="A69" s="6" t="s">
        <v>157</v>
      </c>
      <c r="B69" s="28">
        <f t="shared" ref="B69:Z69" si="46">IF(B67&lt;2, 1, 0)</f>
        <v>0</v>
      </c>
      <c r="C69" s="28">
        <f t="shared" si="46"/>
        <v>0</v>
      </c>
      <c r="D69" s="28">
        <f t="shared" si="46"/>
        <v>0</v>
      </c>
      <c r="E69" s="28">
        <f t="shared" si="46"/>
        <v>0</v>
      </c>
      <c r="F69" s="28">
        <f t="shared" si="46"/>
        <v>0</v>
      </c>
      <c r="G69" s="28">
        <f t="shared" si="46"/>
        <v>0</v>
      </c>
      <c r="H69" s="28">
        <f t="shared" si="46"/>
        <v>0</v>
      </c>
      <c r="I69" s="28">
        <f t="shared" si="46"/>
        <v>0</v>
      </c>
      <c r="J69" s="28">
        <f t="shared" si="46"/>
        <v>0</v>
      </c>
      <c r="K69" s="28">
        <f t="shared" si="46"/>
        <v>0</v>
      </c>
      <c r="L69" s="28">
        <f t="shared" si="46"/>
        <v>0</v>
      </c>
      <c r="M69" s="28">
        <f t="shared" si="46"/>
        <v>0</v>
      </c>
      <c r="N69" s="28">
        <f t="shared" si="46"/>
        <v>0</v>
      </c>
      <c r="O69" s="28">
        <f t="shared" si="46"/>
        <v>0</v>
      </c>
      <c r="P69" s="28">
        <f t="shared" si="46"/>
        <v>0</v>
      </c>
      <c r="Q69" s="28">
        <f t="shared" si="46"/>
        <v>0</v>
      </c>
      <c r="R69" s="28">
        <f t="shared" si="46"/>
        <v>0</v>
      </c>
      <c r="S69" s="28">
        <f t="shared" si="46"/>
        <v>0</v>
      </c>
      <c r="T69" s="28">
        <f t="shared" si="46"/>
        <v>0</v>
      </c>
      <c r="U69" s="28">
        <f t="shared" si="46"/>
        <v>0</v>
      </c>
      <c r="V69" s="28">
        <f t="shared" si="46"/>
        <v>0</v>
      </c>
      <c r="W69" s="28">
        <f t="shared" si="46"/>
        <v>0</v>
      </c>
      <c r="X69" s="28">
        <f t="shared" si="46"/>
        <v>0</v>
      </c>
      <c r="Y69" s="28">
        <f t="shared" si="46"/>
        <v>0</v>
      </c>
      <c r="Z69" s="28">
        <f t="shared" si="46"/>
        <v>1</v>
      </c>
      <c r="AA69" s="28">
        <v>0</v>
      </c>
      <c r="AB69" s="28">
        <f t="shared" ref="AB69:BC69" si="47">IF(AB67&lt;2, 1, 0)</f>
        <v>0</v>
      </c>
      <c r="AC69" s="28">
        <f t="shared" si="47"/>
        <v>0</v>
      </c>
      <c r="AD69" s="28">
        <f t="shared" si="47"/>
        <v>0</v>
      </c>
      <c r="AE69" s="28">
        <f t="shared" si="47"/>
        <v>0</v>
      </c>
      <c r="AF69" s="28">
        <f t="shared" si="47"/>
        <v>0</v>
      </c>
      <c r="AG69" s="28">
        <f t="shared" si="47"/>
        <v>0</v>
      </c>
      <c r="AH69" s="28">
        <f t="shared" si="47"/>
        <v>0</v>
      </c>
      <c r="AI69" s="28">
        <f t="shared" si="47"/>
        <v>0</v>
      </c>
      <c r="AJ69" s="28">
        <f t="shared" si="47"/>
        <v>0</v>
      </c>
      <c r="AK69" s="28">
        <f t="shared" si="47"/>
        <v>0</v>
      </c>
      <c r="AL69" s="28">
        <f t="shared" si="47"/>
        <v>0</v>
      </c>
      <c r="AM69" s="28">
        <f t="shared" si="47"/>
        <v>0</v>
      </c>
      <c r="AN69" s="28">
        <f t="shared" si="47"/>
        <v>0</v>
      </c>
      <c r="AO69" s="28">
        <f t="shared" si="47"/>
        <v>0</v>
      </c>
      <c r="AP69" s="28">
        <f t="shared" si="47"/>
        <v>0</v>
      </c>
      <c r="AQ69" s="28">
        <f t="shared" si="47"/>
        <v>0</v>
      </c>
      <c r="AR69" s="28">
        <f t="shared" si="47"/>
        <v>0</v>
      </c>
      <c r="AS69" s="28">
        <f t="shared" si="47"/>
        <v>0</v>
      </c>
      <c r="AT69" s="28">
        <f t="shared" si="47"/>
        <v>0</v>
      </c>
      <c r="AU69" s="28">
        <f t="shared" si="47"/>
        <v>0</v>
      </c>
      <c r="AV69" s="28">
        <f t="shared" si="47"/>
        <v>0</v>
      </c>
      <c r="AW69" s="28">
        <f t="shared" si="47"/>
        <v>0</v>
      </c>
      <c r="AX69" s="28">
        <f t="shared" si="47"/>
        <v>0</v>
      </c>
      <c r="AY69" s="28">
        <f t="shared" si="47"/>
        <v>0</v>
      </c>
      <c r="AZ69" s="28">
        <f t="shared" si="47"/>
        <v>0</v>
      </c>
      <c r="BA69" s="28">
        <f t="shared" si="47"/>
        <v>0</v>
      </c>
      <c r="BB69" s="28">
        <f t="shared" si="47"/>
        <v>0</v>
      </c>
      <c r="BC69" s="28">
        <f t="shared" si="47"/>
        <v>0</v>
      </c>
      <c r="BD69" s="28">
        <v>0</v>
      </c>
      <c r="BE69" s="28">
        <f t="shared" ref="BE69:BG69" si="48">IF(BE67&lt;2, 1, 0)</f>
        <v>0</v>
      </c>
      <c r="BF69" s="28">
        <f t="shared" si="48"/>
        <v>0</v>
      </c>
      <c r="BG69" s="28">
        <f t="shared" si="48"/>
        <v>0</v>
      </c>
      <c r="BH69" s="28">
        <v>0</v>
      </c>
      <c r="BI69" s="28">
        <f>IF(BI67&lt;2, 1, 0)</f>
        <v>0</v>
      </c>
      <c r="BJ69" s="28">
        <v>0</v>
      </c>
      <c r="BK69" s="28">
        <f t="shared" ref="BK69:BR69" si="49">IF(BK67&lt;2, 1, 0)</f>
        <v>0</v>
      </c>
      <c r="BL69" s="28">
        <f t="shared" si="49"/>
        <v>1</v>
      </c>
      <c r="BM69" s="28">
        <f t="shared" si="49"/>
        <v>0</v>
      </c>
      <c r="BN69" s="28">
        <f t="shared" si="49"/>
        <v>1</v>
      </c>
      <c r="BO69" s="28">
        <f t="shared" si="49"/>
        <v>0</v>
      </c>
      <c r="BP69" s="28">
        <f t="shared" si="49"/>
        <v>0</v>
      </c>
      <c r="BQ69" s="28">
        <f t="shared" si="49"/>
        <v>0</v>
      </c>
      <c r="BR69" s="28">
        <f t="shared" si="49"/>
        <v>0</v>
      </c>
    </row>
    <row r="70" spans="1:70" ht="12.75">
      <c r="A70" s="6" t="s">
        <v>158</v>
      </c>
      <c r="B70" s="6">
        <f t="shared" ref="B70:B71" si="50">COUNTIF(B68:BR68,1)</f>
        <v>27</v>
      </c>
      <c r="BD70" s="17"/>
      <c r="BH70" s="17"/>
      <c r="BJ70" s="17"/>
    </row>
    <row r="71" spans="1:70" ht="12.75">
      <c r="A71" s="6" t="s">
        <v>159</v>
      </c>
      <c r="B71" s="28">
        <f t="shared" si="50"/>
        <v>3</v>
      </c>
      <c r="BD71" s="17"/>
      <c r="BH71" s="17"/>
      <c r="BJ71" s="17"/>
    </row>
    <row r="72" spans="1:70" ht="12.75">
      <c r="BD72" s="17"/>
      <c r="BH72" s="17"/>
      <c r="BJ72" s="17"/>
    </row>
    <row r="73" spans="1:70" ht="12.75">
      <c r="BD73" s="17"/>
      <c r="BH73" s="17"/>
      <c r="BJ73" s="17"/>
    </row>
    <row r="74" spans="1:70" ht="12.75">
      <c r="A74" s="6" t="s">
        <v>160</v>
      </c>
      <c r="D74" s="6" t="s">
        <v>161</v>
      </c>
      <c r="E74" s="6" t="s">
        <v>162</v>
      </c>
      <c r="F74" s="6" t="s">
        <v>163</v>
      </c>
      <c r="BD74" s="17"/>
      <c r="BH74" s="17"/>
      <c r="BJ74" s="17"/>
    </row>
    <row r="75" spans="1:70" ht="12.75">
      <c r="A75" s="6" t="s">
        <v>139</v>
      </c>
      <c r="B75" s="6">
        <f>SUM(B28:BR28)/64</f>
        <v>0.59375</v>
      </c>
      <c r="D75" s="6" t="s">
        <v>64</v>
      </c>
      <c r="K75" s="6"/>
      <c r="BD75" s="17"/>
      <c r="BH75" s="17"/>
      <c r="BJ75" s="17"/>
    </row>
    <row r="76" spans="1:70" ht="15">
      <c r="A76" s="1" t="s">
        <v>164</v>
      </c>
      <c r="B76" s="6">
        <f t="shared" ref="B76:B78" si="51">SUM(B29:BR29)/65</f>
        <v>0.92307692307692313</v>
      </c>
      <c r="D76" s="6">
        <v>0.87</v>
      </c>
      <c r="E76" s="6">
        <v>0</v>
      </c>
      <c r="F76" s="29">
        <v>0</v>
      </c>
      <c r="BD76" s="17"/>
      <c r="BH76" s="17"/>
      <c r="BJ76" s="17"/>
    </row>
    <row r="77" spans="1:70" ht="15">
      <c r="A77" s="1" t="s">
        <v>140</v>
      </c>
      <c r="B77" s="6">
        <f t="shared" si="51"/>
        <v>0.7384615384615385</v>
      </c>
      <c r="D77" s="6">
        <v>0.57999999999999996</v>
      </c>
      <c r="E77" s="30">
        <v>5.347222222222222E-2</v>
      </c>
      <c r="F77" s="31">
        <v>6.0000000000000001E-3</v>
      </c>
      <c r="BD77" s="17"/>
      <c r="BH77" s="17"/>
      <c r="BJ77" s="17"/>
    </row>
    <row r="78" spans="1:70" ht="12.75">
      <c r="A78" s="6" t="s">
        <v>17</v>
      </c>
      <c r="B78" s="6">
        <f t="shared" si="51"/>
        <v>0.52307692307692311</v>
      </c>
      <c r="D78" s="6">
        <v>0.34</v>
      </c>
      <c r="E78" s="30">
        <v>0.56319444444444444</v>
      </c>
      <c r="F78" s="29">
        <v>0.42</v>
      </c>
      <c r="BD78" s="17"/>
      <c r="BH78" s="17"/>
      <c r="BJ78" s="17"/>
    </row>
    <row r="79" spans="1:70" ht="12.75">
      <c r="M79" s="23"/>
    </row>
    <row r="80" spans="1:70" ht="12.75">
      <c r="A80" s="21" t="s">
        <v>46</v>
      </c>
      <c r="B80" s="6">
        <f t="shared" ref="B80:B82" si="52">AVERAGE(B64:BR64)</f>
        <v>3.7153846153846155</v>
      </c>
    </row>
    <row r="81" spans="1:11" ht="12.75">
      <c r="A81" s="21" t="s">
        <v>48</v>
      </c>
      <c r="B81" s="6">
        <f t="shared" si="52"/>
        <v>4.1538461538461542</v>
      </c>
    </row>
    <row r="82" spans="1:11" ht="12.75">
      <c r="A82" s="21" t="s">
        <v>49</v>
      </c>
      <c r="B82" s="6">
        <f t="shared" si="52"/>
        <v>3.6384615384615384</v>
      </c>
      <c r="I82" s="6">
        <v>0</v>
      </c>
      <c r="J82" s="6">
        <f t="shared" ref="J82:J84" si="53">COUNTIF($B$36:$BR$36, I82)</f>
        <v>2</v>
      </c>
    </row>
    <row r="83" spans="1:11" ht="12.75">
      <c r="I83" s="6">
        <v>25</v>
      </c>
      <c r="J83" s="6">
        <f t="shared" si="53"/>
        <v>1</v>
      </c>
    </row>
    <row r="84" spans="1:11" ht="12.75">
      <c r="I84" s="6">
        <v>50</v>
      </c>
      <c r="J84" s="6">
        <f t="shared" si="53"/>
        <v>21</v>
      </c>
    </row>
    <row r="85" spans="1:11" ht="12.75">
      <c r="I85" s="6">
        <v>75</v>
      </c>
      <c r="J85" s="6">
        <f>COUNTIF(B36:BR36, I85)</f>
        <v>28</v>
      </c>
      <c r="K85" s="6"/>
    </row>
    <row r="86" spans="1:11" ht="12.75">
      <c r="I86" s="6">
        <v>100</v>
      </c>
      <c r="J86" s="6">
        <f>COUNTIF(B36:BR36, I86)</f>
        <v>13</v>
      </c>
    </row>
    <row r="87" spans="1:11" ht="12.75">
      <c r="B87" s="6" t="s">
        <v>165</v>
      </c>
      <c r="C87" s="6" t="s">
        <v>166</v>
      </c>
    </row>
    <row r="88" spans="1:11" ht="12.75">
      <c r="A88" s="6" t="s">
        <v>167</v>
      </c>
      <c r="B88" s="6">
        <f>COUNTIF(B2:BR2,1)</f>
        <v>5</v>
      </c>
      <c r="C88" s="28">
        <f t="shared" ref="C88:C94" si="54">COUNTIF(B100:BR100,1)</f>
        <v>0</v>
      </c>
    </row>
    <row r="89" spans="1:11" ht="12.75">
      <c r="A89" s="6" t="s">
        <v>168</v>
      </c>
      <c r="B89" s="6">
        <f>COUNTIF(B2:BR2,2)</f>
        <v>4</v>
      </c>
      <c r="C89" s="28">
        <f t="shared" si="54"/>
        <v>1</v>
      </c>
      <c r="G89" s="6" t="s">
        <v>165</v>
      </c>
    </row>
    <row r="90" spans="1:11" ht="12.75">
      <c r="A90" s="32" t="s">
        <v>169</v>
      </c>
      <c r="B90" s="6">
        <f>COUNTIF(B2:BR2,3)</f>
        <v>28</v>
      </c>
      <c r="C90" s="28">
        <f t="shared" si="54"/>
        <v>12</v>
      </c>
      <c r="F90" s="6" t="s">
        <v>167</v>
      </c>
      <c r="G90" s="6">
        <f>COUNTIF(B8:BR8,1)</f>
        <v>13</v>
      </c>
      <c r="H90" s="28"/>
    </row>
    <row r="91" spans="1:11" ht="12.75">
      <c r="A91" s="32" t="s">
        <v>170</v>
      </c>
      <c r="B91" s="6">
        <f>COUNTIF(B2:BR2,4)</f>
        <v>18</v>
      </c>
      <c r="C91" s="28">
        <f t="shared" si="54"/>
        <v>9</v>
      </c>
      <c r="F91" s="6" t="s">
        <v>168</v>
      </c>
      <c r="G91" s="6">
        <f>COUNTIF(B8:BR8,2)</f>
        <v>6</v>
      </c>
      <c r="H91" s="28"/>
    </row>
    <row r="92" spans="1:11" ht="25.5">
      <c r="A92" s="32" t="s">
        <v>171</v>
      </c>
      <c r="B92" s="6">
        <f>COUNTIF(B2:BR2,5)</f>
        <v>1</v>
      </c>
      <c r="C92" s="28">
        <f t="shared" si="54"/>
        <v>1</v>
      </c>
      <c r="F92" s="32" t="s">
        <v>169</v>
      </c>
      <c r="G92" s="6">
        <f>COUNTIF(B8:BR8,3)</f>
        <v>20</v>
      </c>
      <c r="H92" s="28"/>
    </row>
    <row r="93" spans="1:11" ht="12.75">
      <c r="A93" s="32" t="s">
        <v>172</v>
      </c>
      <c r="B93" s="6">
        <f>COUNTIF(B2:BR2,6)</f>
        <v>7</v>
      </c>
      <c r="C93" s="28">
        <f t="shared" si="54"/>
        <v>3</v>
      </c>
      <c r="F93" s="32" t="s">
        <v>170</v>
      </c>
      <c r="G93" s="6">
        <f>COUNTIF(B8:BR8,4)</f>
        <v>14</v>
      </c>
      <c r="H93" s="28"/>
    </row>
    <row r="94" spans="1:11" ht="25.5">
      <c r="A94" s="32" t="s">
        <v>173</v>
      </c>
      <c r="B94" s="6">
        <f>COUNTIF(B2:BR2,7)</f>
        <v>1</v>
      </c>
      <c r="C94" s="28">
        <f t="shared" si="54"/>
        <v>0</v>
      </c>
      <c r="F94" s="32" t="s">
        <v>171</v>
      </c>
      <c r="G94" s="6">
        <f>COUNTIF(B8:BR8,5)</f>
        <v>0</v>
      </c>
      <c r="H94" s="28"/>
    </row>
    <row r="95" spans="1:11" ht="25.5">
      <c r="A95" s="6" t="s">
        <v>165</v>
      </c>
      <c r="B95" s="6">
        <f t="shared" ref="B95:C95" si="55">SUM(B88:B94)</f>
        <v>64</v>
      </c>
      <c r="C95" s="6">
        <f t="shared" si="55"/>
        <v>26</v>
      </c>
      <c r="F95" s="32" t="s">
        <v>172</v>
      </c>
      <c r="G95" s="6">
        <f>COUNTIF(B8:BR8,6)</f>
        <v>7</v>
      </c>
      <c r="H95" s="28"/>
    </row>
    <row r="96" spans="1:11" ht="25.5">
      <c r="F96" s="32" t="s">
        <v>173</v>
      </c>
      <c r="G96" s="6">
        <f>COUNTIF(B8:BR8,7)</f>
        <v>4</v>
      </c>
      <c r="H96" s="28"/>
    </row>
    <row r="97" spans="1:70" ht="12.75">
      <c r="F97" s="6" t="s">
        <v>165</v>
      </c>
      <c r="G97" s="6">
        <f>SUM(G90:G96)</f>
        <v>64</v>
      </c>
    </row>
    <row r="100" spans="1:70" ht="12.75">
      <c r="A100" s="6" t="s">
        <v>174</v>
      </c>
      <c r="B100" s="6">
        <f t="shared" ref="B100:BR100" si="56">IF(AND(B2=1, B28=0), 1, 0)</f>
        <v>0</v>
      </c>
      <c r="C100" s="6">
        <f t="shared" si="56"/>
        <v>0</v>
      </c>
      <c r="D100" s="6">
        <f t="shared" si="56"/>
        <v>0</v>
      </c>
      <c r="E100" s="6">
        <f t="shared" si="56"/>
        <v>0</v>
      </c>
      <c r="F100" s="6">
        <f t="shared" si="56"/>
        <v>0</v>
      </c>
      <c r="G100" s="6">
        <f t="shared" si="56"/>
        <v>0</v>
      </c>
      <c r="H100" s="6">
        <f t="shared" si="56"/>
        <v>0</v>
      </c>
      <c r="I100" s="6">
        <f t="shared" si="56"/>
        <v>0</v>
      </c>
      <c r="J100" s="6">
        <f t="shared" si="56"/>
        <v>0</v>
      </c>
      <c r="K100" s="6">
        <f t="shared" si="56"/>
        <v>0</v>
      </c>
      <c r="L100" s="6">
        <f t="shared" si="56"/>
        <v>0</v>
      </c>
      <c r="M100" s="6">
        <f t="shared" si="56"/>
        <v>0</v>
      </c>
      <c r="N100" s="6">
        <f t="shared" si="56"/>
        <v>0</v>
      </c>
      <c r="O100" s="6">
        <f t="shared" si="56"/>
        <v>0</v>
      </c>
      <c r="P100" s="6">
        <f t="shared" si="56"/>
        <v>0</v>
      </c>
      <c r="Q100" s="6">
        <f t="shared" si="56"/>
        <v>0</v>
      </c>
      <c r="R100" s="6">
        <f t="shared" si="56"/>
        <v>0</v>
      </c>
      <c r="S100" s="6">
        <f t="shared" si="56"/>
        <v>0</v>
      </c>
      <c r="T100" s="6">
        <f t="shared" si="56"/>
        <v>0</v>
      </c>
      <c r="U100" s="6">
        <f t="shared" si="56"/>
        <v>0</v>
      </c>
      <c r="V100" s="6">
        <f t="shared" si="56"/>
        <v>0</v>
      </c>
      <c r="W100" s="6">
        <f t="shared" si="56"/>
        <v>0</v>
      </c>
      <c r="X100" s="6">
        <f t="shared" si="56"/>
        <v>0</v>
      </c>
      <c r="Y100" s="6">
        <f t="shared" si="56"/>
        <v>0</v>
      </c>
      <c r="Z100" s="6">
        <f t="shared" si="56"/>
        <v>0</v>
      </c>
      <c r="AA100" s="6">
        <f t="shared" si="56"/>
        <v>0</v>
      </c>
      <c r="AB100" s="6">
        <f t="shared" si="56"/>
        <v>0</v>
      </c>
      <c r="AC100" s="6">
        <f t="shared" si="56"/>
        <v>0</v>
      </c>
      <c r="AD100" s="6">
        <f t="shared" si="56"/>
        <v>0</v>
      </c>
      <c r="AE100" s="6">
        <f t="shared" si="56"/>
        <v>0</v>
      </c>
      <c r="AF100" s="6">
        <f t="shared" si="56"/>
        <v>0</v>
      </c>
      <c r="AG100" s="6">
        <f t="shared" si="56"/>
        <v>0</v>
      </c>
      <c r="AH100" s="6">
        <f t="shared" si="56"/>
        <v>0</v>
      </c>
      <c r="AI100" s="6">
        <f t="shared" si="56"/>
        <v>0</v>
      </c>
      <c r="AJ100" s="6">
        <f t="shared" si="56"/>
        <v>0</v>
      </c>
      <c r="AK100" s="6">
        <f t="shared" si="56"/>
        <v>0</v>
      </c>
      <c r="AL100" s="6">
        <f t="shared" si="56"/>
        <v>0</v>
      </c>
      <c r="AM100" s="6">
        <f t="shared" si="56"/>
        <v>0</v>
      </c>
      <c r="AN100" s="6">
        <f t="shared" si="56"/>
        <v>0</v>
      </c>
      <c r="AO100" s="6">
        <f t="shared" si="56"/>
        <v>0</v>
      </c>
      <c r="AP100" s="6">
        <f t="shared" si="56"/>
        <v>0</v>
      </c>
      <c r="AQ100" s="6">
        <f t="shared" si="56"/>
        <v>0</v>
      </c>
      <c r="AR100" s="6">
        <f t="shared" si="56"/>
        <v>0</v>
      </c>
      <c r="AS100" s="6">
        <f t="shared" si="56"/>
        <v>0</v>
      </c>
      <c r="AT100" s="6">
        <f t="shared" si="56"/>
        <v>0</v>
      </c>
      <c r="AU100" s="6">
        <f t="shared" si="56"/>
        <v>0</v>
      </c>
      <c r="AV100" s="6">
        <f t="shared" si="56"/>
        <v>0</v>
      </c>
      <c r="AW100" s="6">
        <f t="shared" si="56"/>
        <v>0</v>
      </c>
      <c r="AX100" s="6">
        <f t="shared" si="56"/>
        <v>0</v>
      </c>
      <c r="AY100" s="6">
        <f t="shared" si="56"/>
        <v>0</v>
      </c>
      <c r="AZ100" s="6">
        <f t="shared" si="56"/>
        <v>0</v>
      </c>
      <c r="BA100" s="6">
        <f t="shared" si="56"/>
        <v>0</v>
      </c>
      <c r="BB100" s="6">
        <f t="shared" si="56"/>
        <v>0</v>
      </c>
      <c r="BC100" s="6">
        <f t="shared" si="56"/>
        <v>0</v>
      </c>
      <c r="BD100" s="6">
        <f t="shared" si="56"/>
        <v>0</v>
      </c>
      <c r="BE100" s="6">
        <f t="shared" si="56"/>
        <v>0</v>
      </c>
      <c r="BF100" s="6">
        <f t="shared" si="56"/>
        <v>0</v>
      </c>
      <c r="BG100" s="6">
        <f t="shared" si="56"/>
        <v>0</v>
      </c>
      <c r="BH100" s="6">
        <f t="shared" si="56"/>
        <v>0</v>
      </c>
      <c r="BI100" s="6">
        <f t="shared" si="56"/>
        <v>0</v>
      </c>
      <c r="BJ100" s="6">
        <f t="shared" si="56"/>
        <v>0</v>
      </c>
      <c r="BK100" s="6">
        <f t="shared" si="56"/>
        <v>0</v>
      </c>
      <c r="BL100" s="6">
        <f t="shared" si="56"/>
        <v>0</v>
      </c>
      <c r="BM100" s="6">
        <f t="shared" si="56"/>
        <v>0</v>
      </c>
      <c r="BN100" s="6">
        <f t="shared" si="56"/>
        <v>0</v>
      </c>
      <c r="BO100" s="6">
        <f t="shared" si="56"/>
        <v>0</v>
      </c>
      <c r="BP100" s="6">
        <f t="shared" si="56"/>
        <v>0</v>
      </c>
      <c r="BQ100" s="6">
        <f t="shared" si="56"/>
        <v>0</v>
      </c>
      <c r="BR100" s="6">
        <f t="shared" si="56"/>
        <v>0</v>
      </c>
    </row>
    <row r="101" spans="1:70" ht="12.75">
      <c r="A101" s="6" t="s">
        <v>175</v>
      </c>
      <c r="B101" s="23">
        <f t="shared" ref="B101:BR101" si="57">IF(AND(B2=2, B28=0), 1, 0)</f>
        <v>0</v>
      </c>
      <c r="C101" s="23">
        <f t="shared" si="57"/>
        <v>0</v>
      </c>
      <c r="D101" s="23">
        <f t="shared" si="57"/>
        <v>0</v>
      </c>
      <c r="E101" s="23">
        <f t="shared" si="57"/>
        <v>0</v>
      </c>
      <c r="F101" s="23">
        <f t="shared" si="57"/>
        <v>0</v>
      </c>
      <c r="G101" s="23">
        <f t="shared" si="57"/>
        <v>0</v>
      </c>
      <c r="H101" s="23">
        <f t="shared" si="57"/>
        <v>0</v>
      </c>
      <c r="I101" s="23">
        <f t="shared" si="57"/>
        <v>0</v>
      </c>
      <c r="J101" s="23">
        <f t="shared" si="57"/>
        <v>0</v>
      </c>
      <c r="K101" s="23">
        <f t="shared" si="57"/>
        <v>0</v>
      </c>
      <c r="L101" s="23">
        <f t="shared" si="57"/>
        <v>0</v>
      </c>
      <c r="M101" s="23">
        <f t="shared" si="57"/>
        <v>0</v>
      </c>
      <c r="N101" s="23">
        <f t="shared" si="57"/>
        <v>0</v>
      </c>
      <c r="O101" s="23">
        <f t="shared" si="57"/>
        <v>0</v>
      </c>
      <c r="P101" s="23">
        <f t="shared" si="57"/>
        <v>0</v>
      </c>
      <c r="Q101" s="23">
        <f t="shared" si="57"/>
        <v>0</v>
      </c>
      <c r="R101" s="23">
        <f t="shared" si="57"/>
        <v>0</v>
      </c>
      <c r="S101" s="23">
        <f t="shared" si="57"/>
        <v>0</v>
      </c>
      <c r="T101" s="23">
        <f t="shared" si="57"/>
        <v>0</v>
      </c>
      <c r="U101" s="23">
        <f t="shared" si="57"/>
        <v>0</v>
      </c>
      <c r="V101" s="23">
        <f t="shared" si="57"/>
        <v>0</v>
      </c>
      <c r="W101" s="23">
        <f t="shared" si="57"/>
        <v>0</v>
      </c>
      <c r="X101" s="23">
        <f t="shared" si="57"/>
        <v>0</v>
      </c>
      <c r="Y101" s="23">
        <f t="shared" si="57"/>
        <v>0</v>
      </c>
      <c r="Z101" s="23">
        <f t="shared" si="57"/>
        <v>0</v>
      </c>
      <c r="AA101" s="23">
        <f t="shared" si="57"/>
        <v>0</v>
      </c>
      <c r="AB101" s="23">
        <f t="shared" si="57"/>
        <v>0</v>
      </c>
      <c r="AC101" s="23">
        <f t="shared" si="57"/>
        <v>0</v>
      </c>
      <c r="AD101" s="23">
        <f t="shared" si="57"/>
        <v>0</v>
      </c>
      <c r="AE101" s="23">
        <f t="shared" si="57"/>
        <v>0</v>
      </c>
      <c r="AF101" s="23">
        <f t="shared" si="57"/>
        <v>0</v>
      </c>
      <c r="AG101" s="23">
        <f t="shared" si="57"/>
        <v>0</v>
      </c>
      <c r="AH101" s="23">
        <f t="shared" si="57"/>
        <v>0</v>
      </c>
      <c r="AI101" s="23">
        <f t="shared" si="57"/>
        <v>0</v>
      </c>
      <c r="AJ101" s="23">
        <f t="shared" si="57"/>
        <v>0</v>
      </c>
      <c r="AK101" s="23">
        <f t="shared" si="57"/>
        <v>0</v>
      </c>
      <c r="AL101" s="23">
        <f t="shared" si="57"/>
        <v>0</v>
      </c>
      <c r="AM101" s="23">
        <f t="shared" si="57"/>
        <v>0</v>
      </c>
      <c r="AN101" s="23">
        <f t="shared" si="57"/>
        <v>0</v>
      </c>
      <c r="AO101" s="23">
        <f t="shared" si="57"/>
        <v>0</v>
      </c>
      <c r="AP101" s="23">
        <f t="shared" si="57"/>
        <v>0</v>
      </c>
      <c r="AQ101" s="23">
        <f t="shared" si="57"/>
        <v>0</v>
      </c>
      <c r="AR101" s="23">
        <f t="shared" si="57"/>
        <v>0</v>
      </c>
      <c r="AS101" s="23">
        <f t="shared" si="57"/>
        <v>0</v>
      </c>
      <c r="AT101" s="23">
        <f t="shared" si="57"/>
        <v>0</v>
      </c>
      <c r="AU101" s="23">
        <f t="shared" si="57"/>
        <v>0</v>
      </c>
      <c r="AV101" s="23">
        <f t="shared" si="57"/>
        <v>0</v>
      </c>
      <c r="AW101" s="23">
        <f t="shared" si="57"/>
        <v>0</v>
      </c>
      <c r="AX101" s="23">
        <f t="shared" si="57"/>
        <v>0</v>
      </c>
      <c r="AY101" s="23">
        <f t="shared" si="57"/>
        <v>0</v>
      </c>
      <c r="AZ101" s="23">
        <f t="shared" si="57"/>
        <v>1</v>
      </c>
      <c r="BA101" s="23">
        <f t="shared" si="57"/>
        <v>0</v>
      </c>
      <c r="BB101" s="23">
        <f t="shared" si="57"/>
        <v>0</v>
      </c>
      <c r="BC101" s="23">
        <f t="shared" si="57"/>
        <v>0</v>
      </c>
      <c r="BD101" s="23">
        <f t="shared" si="57"/>
        <v>0</v>
      </c>
      <c r="BE101" s="23">
        <f t="shared" si="57"/>
        <v>0</v>
      </c>
      <c r="BF101" s="23">
        <f t="shared" si="57"/>
        <v>0</v>
      </c>
      <c r="BG101" s="23">
        <f t="shared" si="57"/>
        <v>0</v>
      </c>
      <c r="BH101" s="23">
        <f t="shared" si="57"/>
        <v>0</v>
      </c>
      <c r="BI101" s="23">
        <f t="shared" si="57"/>
        <v>0</v>
      </c>
      <c r="BJ101" s="23">
        <f t="shared" si="57"/>
        <v>0</v>
      </c>
      <c r="BK101" s="23">
        <f t="shared" si="57"/>
        <v>0</v>
      </c>
      <c r="BL101" s="23">
        <f t="shared" si="57"/>
        <v>0</v>
      </c>
      <c r="BM101" s="23">
        <f t="shared" si="57"/>
        <v>0</v>
      </c>
      <c r="BN101" s="23">
        <f t="shared" si="57"/>
        <v>0</v>
      </c>
      <c r="BO101" s="23">
        <f t="shared" si="57"/>
        <v>0</v>
      </c>
      <c r="BP101" s="23">
        <f t="shared" si="57"/>
        <v>0</v>
      </c>
      <c r="BQ101" s="23">
        <f t="shared" si="57"/>
        <v>0</v>
      </c>
      <c r="BR101" s="23">
        <f t="shared" si="57"/>
        <v>0</v>
      </c>
    </row>
    <row r="102" spans="1:70" ht="12.75">
      <c r="A102" s="6" t="s">
        <v>176</v>
      </c>
      <c r="B102" s="23">
        <f t="shared" ref="B102:BR102" si="58">IF(AND(B2=3, B28=0), 1, 0)</f>
        <v>0</v>
      </c>
      <c r="C102" s="23">
        <f t="shared" si="58"/>
        <v>0</v>
      </c>
      <c r="D102" s="23">
        <f t="shared" si="58"/>
        <v>0</v>
      </c>
      <c r="E102" s="23">
        <f t="shared" si="58"/>
        <v>0</v>
      </c>
      <c r="F102" s="23">
        <f t="shared" si="58"/>
        <v>0</v>
      </c>
      <c r="G102" s="23">
        <f t="shared" si="58"/>
        <v>0</v>
      </c>
      <c r="H102" s="23">
        <f t="shared" si="58"/>
        <v>0</v>
      </c>
      <c r="I102" s="23">
        <f t="shared" si="58"/>
        <v>0</v>
      </c>
      <c r="J102" s="23">
        <f t="shared" si="58"/>
        <v>0</v>
      </c>
      <c r="K102" s="23">
        <f t="shared" si="58"/>
        <v>0</v>
      </c>
      <c r="L102" s="23">
        <f t="shared" si="58"/>
        <v>1</v>
      </c>
      <c r="M102" s="23">
        <f t="shared" si="58"/>
        <v>0</v>
      </c>
      <c r="N102" s="23">
        <f t="shared" si="58"/>
        <v>0</v>
      </c>
      <c r="O102" s="23">
        <f t="shared" si="58"/>
        <v>1</v>
      </c>
      <c r="P102" s="23">
        <f t="shared" si="58"/>
        <v>0</v>
      </c>
      <c r="Q102" s="23">
        <f t="shared" si="58"/>
        <v>0</v>
      </c>
      <c r="R102" s="23">
        <f t="shared" si="58"/>
        <v>0</v>
      </c>
      <c r="S102" s="23">
        <f t="shared" si="58"/>
        <v>0</v>
      </c>
      <c r="T102" s="23">
        <f t="shared" si="58"/>
        <v>0</v>
      </c>
      <c r="U102" s="23">
        <f t="shared" si="58"/>
        <v>1</v>
      </c>
      <c r="V102" s="23">
        <f t="shared" si="58"/>
        <v>0</v>
      </c>
      <c r="W102" s="23">
        <f t="shared" si="58"/>
        <v>0</v>
      </c>
      <c r="X102" s="23">
        <f t="shared" si="58"/>
        <v>0</v>
      </c>
      <c r="Y102" s="23">
        <f t="shared" si="58"/>
        <v>1</v>
      </c>
      <c r="Z102" s="23">
        <f t="shared" si="58"/>
        <v>1</v>
      </c>
      <c r="AA102" s="23">
        <f t="shared" si="58"/>
        <v>0</v>
      </c>
      <c r="AB102" s="23">
        <f t="shared" si="58"/>
        <v>0</v>
      </c>
      <c r="AC102" s="23">
        <f t="shared" si="58"/>
        <v>0</v>
      </c>
      <c r="AD102" s="23">
        <f t="shared" si="58"/>
        <v>0</v>
      </c>
      <c r="AE102" s="23">
        <f t="shared" si="58"/>
        <v>0</v>
      </c>
      <c r="AF102" s="23">
        <f t="shared" si="58"/>
        <v>0</v>
      </c>
      <c r="AG102" s="23">
        <f t="shared" si="58"/>
        <v>1</v>
      </c>
      <c r="AH102" s="23">
        <f t="shared" si="58"/>
        <v>0</v>
      </c>
      <c r="AI102" s="23">
        <f t="shared" si="58"/>
        <v>0</v>
      </c>
      <c r="AJ102" s="23">
        <f t="shared" si="58"/>
        <v>0</v>
      </c>
      <c r="AK102" s="23">
        <f t="shared" si="58"/>
        <v>0</v>
      </c>
      <c r="AL102" s="23">
        <f t="shared" si="58"/>
        <v>0</v>
      </c>
      <c r="AM102" s="23">
        <f t="shared" si="58"/>
        <v>0</v>
      </c>
      <c r="AN102" s="23">
        <f t="shared" si="58"/>
        <v>0</v>
      </c>
      <c r="AO102" s="23">
        <f t="shared" si="58"/>
        <v>0</v>
      </c>
      <c r="AP102" s="23">
        <f t="shared" si="58"/>
        <v>0</v>
      </c>
      <c r="AQ102" s="23">
        <f t="shared" si="58"/>
        <v>0</v>
      </c>
      <c r="AR102" s="23">
        <f t="shared" si="58"/>
        <v>0</v>
      </c>
      <c r="AS102" s="23">
        <f t="shared" si="58"/>
        <v>0</v>
      </c>
      <c r="AT102" s="23">
        <f t="shared" si="58"/>
        <v>0</v>
      </c>
      <c r="AU102" s="23">
        <f t="shared" si="58"/>
        <v>0</v>
      </c>
      <c r="AV102" s="23">
        <f t="shared" si="58"/>
        <v>1</v>
      </c>
      <c r="AW102" s="23">
        <f t="shared" si="58"/>
        <v>1</v>
      </c>
      <c r="AX102" s="23">
        <f t="shared" si="58"/>
        <v>1</v>
      </c>
      <c r="AY102" s="23">
        <f t="shared" si="58"/>
        <v>0</v>
      </c>
      <c r="AZ102" s="23">
        <f t="shared" si="58"/>
        <v>0</v>
      </c>
      <c r="BA102" s="23">
        <f t="shared" si="58"/>
        <v>0</v>
      </c>
      <c r="BB102" s="23">
        <f t="shared" si="58"/>
        <v>0</v>
      </c>
      <c r="BC102" s="23">
        <f t="shared" si="58"/>
        <v>0</v>
      </c>
      <c r="BD102" s="23">
        <f t="shared" si="58"/>
        <v>0</v>
      </c>
      <c r="BE102" s="23">
        <f t="shared" si="58"/>
        <v>0</v>
      </c>
      <c r="BF102" s="23">
        <f t="shared" si="58"/>
        <v>0</v>
      </c>
      <c r="BG102" s="23">
        <f t="shared" si="58"/>
        <v>1</v>
      </c>
      <c r="BH102" s="23">
        <f t="shared" si="58"/>
        <v>0</v>
      </c>
      <c r="BI102" s="23">
        <f t="shared" si="58"/>
        <v>1</v>
      </c>
      <c r="BJ102" s="23">
        <f t="shared" si="58"/>
        <v>0</v>
      </c>
      <c r="BK102" s="23">
        <f t="shared" si="58"/>
        <v>0</v>
      </c>
      <c r="BL102" s="23">
        <f t="shared" si="58"/>
        <v>0</v>
      </c>
      <c r="BM102" s="23">
        <f t="shared" si="58"/>
        <v>0</v>
      </c>
      <c r="BN102" s="23">
        <f t="shared" si="58"/>
        <v>0</v>
      </c>
      <c r="BO102" s="23">
        <f t="shared" si="58"/>
        <v>0</v>
      </c>
      <c r="BP102" s="23">
        <f t="shared" si="58"/>
        <v>1</v>
      </c>
      <c r="BQ102" s="23">
        <f t="shared" si="58"/>
        <v>0</v>
      </c>
      <c r="BR102" s="23">
        <f t="shared" si="58"/>
        <v>0</v>
      </c>
    </row>
    <row r="103" spans="1:70" ht="12.75">
      <c r="A103" s="6" t="s">
        <v>177</v>
      </c>
      <c r="B103" s="23">
        <f t="shared" ref="B103:BR103" si="59">IF(AND(B2=4, B28=0), 1, 0)</f>
        <v>0</v>
      </c>
      <c r="C103" s="23">
        <f t="shared" si="59"/>
        <v>0</v>
      </c>
      <c r="D103" s="23">
        <f t="shared" si="59"/>
        <v>0</v>
      </c>
      <c r="E103" s="23">
        <f t="shared" si="59"/>
        <v>0</v>
      </c>
      <c r="F103" s="23">
        <f t="shared" si="59"/>
        <v>0</v>
      </c>
      <c r="G103" s="23">
        <f t="shared" si="59"/>
        <v>0</v>
      </c>
      <c r="H103" s="23">
        <f t="shared" si="59"/>
        <v>0</v>
      </c>
      <c r="I103" s="23">
        <f t="shared" si="59"/>
        <v>0</v>
      </c>
      <c r="J103" s="23">
        <f t="shared" si="59"/>
        <v>1</v>
      </c>
      <c r="K103" s="23">
        <f t="shared" si="59"/>
        <v>0</v>
      </c>
      <c r="L103" s="23">
        <f t="shared" si="59"/>
        <v>0</v>
      </c>
      <c r="M103" s="23">
        <f t="shared" si="59"/>
        <v>0</v>
      </c>
      <c r="N103" s="23">
        <f t="shared" si="59"/>
        <v>0</v>
      </c>
      <c r="O103" s="23">
        <f t="shared" si="59"/>
        <v>0</v>
      </c>
      <c r="P103" s="23">
        <f t="shared" si="59"/>
        <v>0</v>
      </c>
      <c r="Q103" s="23">
        <f t="shared" si="59"/>
        <v>1</v>
      </c>
      <c r="R103" s="23">
        <f t="shared" si="59"/>
        <v>0</v>
      </c>
      <c r="S103" s="23">
        <f t="shared" si="59"/>
        <v>0</v>
      </c>
      <c r="T103" s="23">
        <f t="shared" si="59"/>
        <v>1</v>
      </c>
      <c r="U103" s="23">
        <f t="shared" si="59"/>
        <v>0</v>
      </c>
      <c r="V103" s="23">
        <f t="shared" si="59"/>
        <v>0</v>
      </c>
      <c r="W103" s="23">
        <f t="shared" si="59"/>
        <v>1</v>
      </c>
      <c r="X103" s="23">
        <f t="shared" si="59"/>
        <v>0</v>
      </c>
      <c r="Y103" s="23">
        <f t="shared" si="59"/>
        <v>0</v>
      </c>
      <c r="Z103" s="23">
        <f t="shared" si="59"/>
        <v>0</v>
      </c>
      <c r="AA103" s="23">
        <f t="shared" si="59"/>
        <v>0</v>
      </c>
      <c r="AB103" s="23">
        <f t="shared" si="59"/>
        <v>1</v>
      </c>
      <c r="AC103" s="23">
        <f t="shared" si="59"/>
        <v>0</v>
      </c>
      <c r="AD103" s="23">
        <f t="shared" si="59"/>
        <v>0</v>
      </c>
      <c r="AE103" s="23">
        <f t="shared" si="59"/>
        <v>0</v>
      </c>
      <c r="AF103" s="23">
        <f t="shared" si="59"/>
        <v>0</v>
      </c>
      <c r="AG103" s="23">
        <f t="shared" si="59"/>
        <v>0</v>
      </c>
      <c r="AH103" s="23">
        <f t="shared" si="59"/>
        <v>0</v>
      </c>
      <c r="AI103" s="23">
        <f t="shared" si="59"/>
        <v>0</v>
      </c>
      <c r="AJ103" s="23">
        <f t="shared" si="59"/>
        <v>0</v>
      </c>
      <c r="AK103" s="23">
        <f t="shared" si="59"/>
        <v>0</v>
      </c>
      <c r="AL103" s="23">
        <f t="shared" si="59"/>
        <v>0</v>
      </c>
      <c r="AM103" s="23">
        <f t="shared" si="59"/>
        <v>1</v>
      </c>
      <c r="AN103" s="23">
        <f t="shared" si="59"/>
        <v>0</v>
      </c>
      <c r="AO103" s="23">
        <f t="shared" si="59"/>
        <v>0</v>
      </c>
      <c r="AP103" s="23">
        <f t="shared" si="59"/>
        <v>0</v>
      </c>
      <c r="AQ103" s="23">
        <f t="shared" si="59"/>
        <v>0</v>
      </c>
      <c r="AR103" s="23">
        <f t="shared" si="59"/>
        <v>1</v>
      </c>
      <c r="AS103" s="23">
        <f t="shared" si="59"/>
        <v>0</v>
      </c>
      <c r="AT103" s="23">
        <f t="shared" si="59"/>
        <v>0</v>
      </c>
      <c r="AU103" s="23">
        <f t="shared" si="59"/>
        <v>0</v>
      </c>
      <c r="AV103" s="23">
        <f t="shared" si="59"/>
        <v>0</v>
      </c>
      <c r="AW103" s="23">
        <f t="shared" si="59"/>
        <v>0</v>
      </c>
      <c r="AX103" s="23">
        <f t="shared" si="59"/>
        <v>0</v>
      </c>
      <c r="AY103" s="23">
        <f t="shared" si="59"/>
        <v>0</v>
      </c>
      <c r="AZ103" s="23">
        <f t="shared" si="59"/>
        <v>0</v>
      </c>
      <c r="BA103" s="23">
        <f t="shared" si="59"/>
        <v>0</v>
      </c>
      <c r="BB103" s="23">
        <f t="shared" si="59"/>
        <v>0</v>
      </c>
      <c r="BC103" s="23">
        <f t="shared" si="59"/>
        <v>0</v>
      </c>
      <c r="BD103" s="23">
        <f t="shared" si="59"/>
        <v>0</v>
      </c>
      <c r="BE103" s="23">
        <f t="shared" si="59"/>
        <v>0</v>
      </c>
      <c r="BF103" s="23">
        <f t="shared" si="59"/>
        <v>0</v>
      </c>
      <c r="BG103" s="23">
        <f t="shared" si="59"/>
        <v>0</v>
      </c>
      <c r="BH103" s="23">
        <f t="shared" si="59"/>
        <v>0</v>
      </c>
      <c r="BI103" s="23">
        <f t="shared" si="59"/>
        <v>0</v>
      </c>
      <c r="BJ103" s="23">
        <f t="shared" si="59"/>
        <v>0</v>
      </c>
      <c r="BK103" s="23">
        <f t="shared" si="59"/>
        <v>1</v>
      </c>
      <c r="BL103" s="23">
        <f t="shared" si="59"/>
        <v>0</v>
      </c>
      <c r="BM103" s="23">
        <f t="shared" si="59"/>
        <v>0</v>
      </c>
      <c r="BN103" s="23">
        <f t="shared" si="59"/>
        <v>0</v>
      </c>
      <c r="BO103" s="23">
        <f t="shared" si="59"/>
        <v>0</v>
      </c>
      <c r="BP103" s="23">
        <f t="shared" si="59"/>
        <v>0</v>
      </c>
      <c r="BQ103" s="23">
        <f t="shared" si="59"/>
        <v>1</v>
      </c>
      <c r="BR103" s="23">
        <f t="shared" si="59"/>
        <v>0</v>
      </c>
    </row>
    <row r="104" spans="1:70" ht="12.75">
      <c r="A104" s="6" t="s">
        <v>178</v>
      </c>
      <c r="B104" s="23">
        <f t="shared" ref="B104:BR104" si="60">IF(AND(B2=5, B28=0), 1, 0)</f>
        <v>0</v>
      </c>
      <c r="C104" s="23">
        <f t="shared" si="60"/>
        <v>0</v>
      </c>
      <c r="D104" s="23">
        <f t="shared" si="60"/>
        <v>0</v>
      </c>
      <c r="E104" s="23">
        <f t="shared" si="60"/>
        <v>0</v>
      </c>
      <c r="F104" s="23">
        <f t="shared" si="60"/>
        <v>0</v>
      </c>
      <c r="G104" s="23">
        <f t="shared" si="60"/>
        <v>0</v>
      </c>
      <c r="H104" s="23">
        <f t="shared" si="60"/>
        <v>0</v>
      </c>
      <c r="I104" s="23">
        <f t="shared" si="60"/>
        <v>0</v>
      </c>
      <c r="J104" s="23">
        <f t="shared" si="60"/>
        <v>0</v>
      </c>
      <c r="K104" s="23">
        <f t="shared" si="60"/>
        <v>0</v>
      </c>
      <c r="L104" s="23">
        <f t="shared" si="60"/>
        <v>0</v>
      </c>
      <c r="M104" s="23">
        <f t="shared" si="60"/>
        <v>0</v>
      </c>
      <c r="N104" s="23">
        <f t="shared" si="60"/>
        <v>0</v>
      </c>
      <c r="O104" s="23">
        <f t="shared" si="60"/>
        <v>0</v>
      </c>
      <c r="P104" s="23">
        <f t="shared" si="60"/>
        <v>0</v>
      </c>
      <c r="Q104" s="23">
        <f t="shared" si="60"/>
        <v>0</v>
      </c>
      <c r="R104" s="23">
        <f t="shared" si="60"/>
        <v>0</v>
      </c>
      <c r="S104" s="23">
        <f t="shared" si="60"/>
        <v>0</v>
      </c>
      <c r="T104" s="23">
        <f t="shared" si="60"/>
        <v>0</v>
      </c>
      <c r="U104" s="23">
        <f t="shared" si="60"/>
        <v>0</v>
      </c>
      <c r="V104" s="23">
        <f t="shared" si="60"/>
        <v>0</v>
      </c>
      <c r="W104" s="23">
        <f t="shared" si="60"/>
        <v>0</v>
      </c>
      <c r="X104" s="23">
        <f t="shared" si="60"/>
        <v>0</v>
      </c>
      <c r="Y104" s="23">
        <f t="shared" si="60"/>
        <v>0</v>
      </c>
      <c r="Z104" s="23">
        <f t="shared" si="60"/>
        <v>0</v>
      </c>
      <c r="AA104" s="23">
        <f t="shared" si="60"/>
        <v>0</v>
      </c>
      <c r="AB104" s="23">
        <f t="shared" si="60"/>
        <v>0</v>
      </c>
      <c r="AC104" s="23">
        <f t="shared" si="60"/>
        <v>0</v>
      </c>
      <c r="AD104" s="23">
        <f t="shared" si="60"/>
        <v>0</v>
      </c>
      <c r="AE104" s="23">
        <f t="shared" si="60"/>
        <v>0</v>
      </c>
      <c r="AF104" s="23">
        <f t="shared" si="60"/>
        <v>0</v>
      </c>
      <c r="AG104" s="23">
        <f t="shared" si="60"/>
        <v>0</v>
      </c>
      <c r="AH104" s="23">
        <f t="shared" si="60"/>
        <v>0</v>
      </c>
      <c r="AI104" s="23">
        <f t="shared" si="60"/>
        <v>0</v>
      </c>
      <c r="AJ104" s="23">
        <f t="shared" si="60"/>
        <v>0</v>
      </c>
      <c r="AK104" s="23">
        <f t="shared" si="60"/>
        <v>0</v>
      </c>
      <c r="AL104" s="23">
        <f t="shared" si="60"/>
        <v>0</v>
      </c>
      <c r="AM104" s="23">
        <f t="shared" si="60"/>
        <v>0</v>
      </c>
      <c r="AN104" s="23">
        <f t="shared" si="60"/>
        <v>0</v>
      </c>
      <c r="AO104" s="23">
        <f t="shared" si="60"/>
        <v>0</v>
      </c>
      <c r="AP104" s="23">
        <f t="shared" si="60"/>
        <v>0</v>
      </c>
      <c r="AQ104" s="23">
        <f t="shared" si="60"/>
        <v>0</v>
      </c>
      <c r="AR104" s="23">
        <f t="shared" si="60"/>
        <v>0</v>
      </c>
      <c r="AS104" s="23">
        <f t="shared" si="60"/>
        <v>0</v>
      </c>
      <c r="AT104" s="23">
        <f t="shared" si="60"/>
        <v>1</v>
      </c>
      <c r="AU104" s="23">
        <f t="shared" si="60"/>
        <v>0</v>
      </c>
      <c r="AV104" s="23">
        <f t="shared" si="60"/>
        <v>0</v>
      </c>
      <c r="AW104" s="23">
        <f t="shared" si="60"/>
        <v>0</v>
      </c>
      <c r="AX104" s="23">
        <f t="shared" si="60"/>
        <v>0</v>
      </c>
      <c r="AY104" s="23">
        <f t="shared" si="60"/>
        <v>0</v>
      </c>
      <c r="AZ104" s="23">
        <f t="shared" si="60"/>
        <v>0</v>
      </c>
      <c r="BA104" s="23">
        <f t="shared" si="60"/>
        <v>0</v>
      </c>
      <c r="BB104" s="23">
        <f t="shared" si="60"/>
        <v>0</v>
      </c>
      <c r="BC104" s="23">
        <f t="shared" si="60"/>
        <v>0</v>
      </c>
      <c r="BD104" s="23">
        <f t="shared" si="60"/>
        <v>0</v>
      </c>
      <c r="BE104" s="23">
        <f t="shared" si="60"/>
        <v>0</v>
      </c>
      <c r="BF104" s="23">
        <f t="shared" si="60"/>
        <v>0</v>
      </c>
      <c r="BG104" s="23">
        <f t="shared" si="60"/>
        <v>0</v>
      </c>
      <c r="BH104" s="23">
        <f t="shared" si="60"/>
        <v>0</v>
      </c>
      <c r="BI104" s="23">
        <f t="shared" si="60"/>
        <v>0</v>
      </c>
      <c r="BJ104" s="23">
        <f t="shared" si="60"/>
        <v>0</v>
      </c>
      <c r="BK104" s="23">
        <f t="shared" si="60"/>
        <v>0</v>
      </c>
      <c r="BL104" s="23">
        <f t="shared" si="60"/>
        <v>0</v>
      </c>
      <c r="BM104" s="23">
        <f t="shared" si="60"/>
        <v>0</v>
      </c>
      <c r="BN104" s="23">
        <f t="shared" si="60"/>
        <v>0</v>
      </c>
      <c r="BO104" s="23">
        <f t="shared" si="60"/>
        <v>0</v>
      </c>
      <c r="BP104" s="23">
        <f t="shared" si="60"/>
        <v>0</v>
      </c>
      <c r="BQ104" s="23">
        <f t="shared" si="60"/>
        <v>0</v>
      </c>
      <c r="BR104" s="23">
        <f t="shared" si="60"/>
        <v>0</v>
      </c>
    </row>
    <row r="105" spans="1:70" ht="12.75">
      <c r="A105" s="6" t="s">
        <v>179</v>
      </c>
      <c r="B105" s="23">
        <f t="shared" ref="B105:BR105" si="61">IF(AND(B2=6, B28=0), 1, 0)</f>
        <v>0</v>
      </c>
      <c r="C105" s="23">
        <f t="shared" si="61"/>
        <v>0</v>
      </c>
      <c r="D105" s="23">
        <f t="shared" si="61"/>
        <v>0</v>
      </c>
      <c r="E105" s="23">
        <f t="shared" si="61"/>
        <v>0</v>
      </c>
      <c r="F105" s="23">
        <f t="shared" si="61"/>
        <v>0</v>
      </c>
      <c r="G105" s="23">
        <f t="shared" si="61"/>
        <v>0</v>
      </c>
      <c r="H105" s="23">
        <f t="shared" si="61"/>
        <v>0</v>
      </c>
      <c r="I105" s="23">
        <f t="shared" si="61"/>
        <v>0</v>
      </c>
      <c r="J105" s="23">
        <f t="shared" si="61"/>
        <v>0</v>
      </c>
      <c r="K105" s="23">
        <f t="shared" si="61"/>
        <v>0</v>
      </c>
      <c r="L105" s="23">
        <f t="shared" si="61"/>
        <v>0</v>
      </c>
      <c r="M105" s="23">
        <f t="shared" si="61"/>
        <v>0</v>
      </c>
      <c r="N105" s="23">
        <f t="shared" si="61"/>
        <v>0</v>
      </c>
      <c r="O105" s="23">
        <f t="shared" si="61"/>
        <v>0</v>
      </c>
      <c r="P105" s="23">
        <f t="shared" si="61"/>
        <v>1</v>
      </c>
      <c r="Q105" s="23">
        <f t="shared" si="61"/>
        <v>0</v>
      </c>
      <c r="R105" s="23">
        <f t="shared" si="61"/>
        <v>0</v>
      </c>
      <c r="S105" s="23">
        <f t="shared" si="61"/>
        <v>0</v>
      </c>
      <c r="T105" s="23">
        <f t="shared" si="61"/>
        <v>0</v>
      </c>
      <c r="U105" s="23">
        <f t="shared" si="61"/>
        <v>0</v>
      </c>
      <c r="V105" s="23">
        <f t="shared" si="61"/>
        <v>1</v>
      </c>
      <c r="W105" s="23">
        <f t="shared" si="61"/>
        <v>0</v>
      </c>
      <c r="X105" s="23">
        <f t="shared" si="61"/>
        <v>0</v>
      </c>
      <c r="Y105" s="23">
        <f t="shared" si="61"/>
        <v>0</v>
      </c>
      <c r="Z105" s="23">
        <f t="shared" si="61"/>
        <v>0</v>
      </c>
      <c r="AA105" s="23">
        <f t="shared" si="61"/>
        <v>0</v>
      </c>
      <c r="AB105" s="23">
        <f t="shared" si="61"/>
        <v>0</v>
      </c>
      <c r="AC105" s="23">
        <f t="shared" si="61"/>
        <v>0</v>
      </c>
      <c r="AD105" s="23">
        <f t="shared" si="61"/>
        <v>0</v>
      </c>
      <c r="AE105" s="23">
        <f t="shared" si="61"/>
        <v>0</v>
      </c>
      <c r="AF105" s="23">
        <f t="shared" si="61"/>
        <v>0</v>
      </c>
      <c r="AG105" s="23">
        <f t="shared" si="61"/>
        <v>0</v>
      </c>
      <c r="AH105" s="23">
        <f t="shared" si="61"/>
        <v>0</v>
      </c>
      <c r="AI105" s="23">
        <f t="shared" si="61"/>
        <v>0</v>
      </c>
      <c r="AJ105" s="23">
        <f t="shared" si="61"/>
        <v>0</v>
      </c>
      <c r="AK105" s="23">
        <f t="shared" si="61"/>
        <v>0</v>
      </c>
      <c r="AL105" s="23">
        <f t="shared" si="61"/>
        <v>0</v>
      </c>
      <c r="AM105" s="23">
        <f t="shared" si="61"/>
        <v>0</v>
      </c>
      <c r="AN105" s="23">
        <f t="shared" si="61"/>
        <v>0</v>
      </c>
      <c r="AO105" s="23">
        <f t="shared" si="61"/>
        <v>1</v>
      </c>
      <c r="AP105" s="23">
        <f t="shared" si="61"/>
        <v>0</v>
      </c>
      <c r="AQ105" s="23">
        <f t="shared" si="61"/>
        <v>0</v>
      </c>
      <c r="AR105" s="23">
        <f t="shared" si="61"/>
        <v>0</v>
      </c>
      <c r="AS105" s="23">
        <f t="shared" si="61"/>
        <v>0</v>
      </c>
      <c r="AT105" s="23">
        <f t="shared" si="61"/>
        <v>0</v>
      </c>
      <c r="AU105" s="23">
        <f t="shared" si="61"/>
        <v>0</v>
      </c>
      <c r="AV105" s="23">
        <f t="shared" si="61"/>
        <v>0</v>
      </c>
      <c r="AW105" s="23">
        <f t="shared" si="61"/>
        <v>0</v>
      </c>
      <c r="AX105" s="23">
        <f t="shared" si="61"/>
        <v>0</v>
      </c>
      <c r="AY105" s="23">
        <f t="shared" si="61"/>
        <v>0</v>
      </c>
      <c r="AZ105" s="23">
        <f t="shared" si="61"/>
        <v>0</v>
      </c>
      <c r="BA105" s="23">
        <f t="shared" si="61"/>
        <v>0</v>
      </c>
      <c r="BB105" s="23">
        <f t="shared" si="61"/>
        <v>0</v>
      </c>
      <c r="BC105" s="23">
        <f t="shared" si="61"/>
        <v>0</v>
      </c>
      <c r="BD105" s="23">
        <f t="shared" si="61"/>
        <v>0</v>
      </c>
      <c r="BE105" s="23">
        <f t="shared" si="61"/>
        <v>0</v>
      </c>
      <c r="BF105" s="23">
        <f t="shared" si="61"/>
        <v>0</v>
      </c>
      <c r="BG105" s="23">
        <f t="shared" si="61"/>
        <v>0</v>
      </c>
      <c r="BH105" s="23">
        <f t="shared" si="61"/>
        <v>0</v>
      </c>
      <c r="BI105" s="23">
        <f t="shared" si="61"/>
        <v>0</v>
      </c>
      <c r="BJ105" s="23">
        <f t="shared" si="61"/>
        <v>0</v>
      </c>
      <c r="BK105" s="23">
        <f t="shared" si="61"/>
        <v>0</v>
      </c>
      <c r="BL105" s="23">
        <f t="shared" si="61"/>
        <v>0</v>
      </c>
      <c r="BM105" s="23">
        <f t="shared" si="61"/>
        <v>0</v>
      </c>
      <c r="BN105" s="23">
        <f t="shared" si="61"/>
        <v>0</v>
      </c>
      <c r="BO105" s="23">
        <f t="shared" si="61"/>
        <v>0</v>
      </c>
      <c r="BP105" s="23">
        <f t="shared" si="61"/>
        <v>0</v>
      </c>
      <c r="BQ105" s="23">
        <f t="shared" si="61"/>
        <v>0</v>
      </c>
      <c r="BR105" s="23">
        <f t="shared" si="61"/>
        <v>0</v>
      </c>
    </row>
    <row r="106" spans="1:70" ht="12.75">
      <c r="A106" s="27" t="s">
        <v>180</v>
      </c>
      <c r="B106" s="23">
        <f t="shared" ref="B106:BR106" si="62">IF(AND(B2=7, B28=0), 1, 0)</f>
        <v>0</v>
      </c>
      <c r="C106" s="23">
        <f t="shared" si="62"/>
        <v>0</v>
      </c>
      <c r="D106" s="23">
        <f t="shared" si="62"/>
        <v>0</v>
      </c>
      <c r="E106" s="23">
        <f t="shared" si="62"/>
        <v>0</v>
      </c>
      <c r="F106" s="23">
        <f t="shared" si="62"/>
        <v>0</v>
      </c>
      <c r="G106" s="23">
        <f t="shared" si="62"/>
        <v>0</v>
      </c>
      <c r="H106" s="23">
        <f t="shared" si="62"/>
        <v>0</v>
      </c>
      <c r="I106" s="23">
        <f t="shared" si="62"/>
        <v>0</v>
      </c>
      <c r="J106" s="23">
        <f t="shared" si="62"/>
        <v>0</v>
      </c>
      <c r="K106" s="23">
        <f t="shared" si="62"/>
        <v>0</v>
      </c>
      <c r="L106" s="23">
        <f t="shared" si="62"/>
        <v>0</v>
      </c>
      <c r="M106" s="23">
        <f t="shared" si="62"/>
        <v>0</v>
      </c>
      <c r="N106" s="23">
        <f t="shared" si="62"/>
        <v>0</v>
      </c>
      <c r="O106" s="23">
        <f t="shared" si="62"/>
        <v>0</v>
      </c>
      <c r="P106" s="23">
        <f t="shared" si="62"/>
        <v>0</v>
      </c>
      <c r="Q106" s="23">
        <f t="shared" si="62"/>
        <v>0</v>
      </c>
      <c r="R106" s="23">
        <f t="shared" si="62"/>
        <v>0</v>
      </c>
      <c r="S106" s="23">
        <f t="shared" si="62"/>
        <v>0</v>
      </c>
      <c r="T106" s="23">
        <f t="shared" si="62"/>
        <v>0</v>
      </c>
      <c r="U106" s="23">
        <f t="shared" si="62"/>
        <v>0</v>
      </c>
      <c r="V106" s="23">
        <f t="shared" si="62"/>
        <v>0</v>
      </c>
      <c r="W106" s="23">
        <f t="shared" si="62"/>
        <v>0</v>
      </c>
      <c r="X106" s="23">
        <f t="shared" si="62"/>
        <v>0</v>
      </c>
      <c r="Y106" s="23">
        <f t="shared" si="62"/>
        <v>0</v>
      </c>
      <c r="Z106" s="23">
        <f t="shared" si="62"/>
        <v>0</v>
      </c>
      <c r="AA106" s="23">
        <f t="shared" si="62"/>
        <v>0</v>
      </c>
      <c r="AB106" s="23">
        <f t="shared" si="62"/>
        <v>0</v>
      </c>
      <c r="AC106" s="23">
        <f t="shared" si="62"/>
        <v>0</v>
      </c>
      <c r="AD106" s="23">
        <f t="shared" si="62"/>
        <v>0</v>
      </c>
      <c r="AE106" s="23">
        <f t="shared" si="62"/>
        <v>0</v>
      </c>
      <c r="AF106" s="23">
        <f t="shared" si="62"/>
        <v>0</v>
      </c>
      <c r="AG106" s="23">
        <f t="shared" si="62"/>
        <v>0</v>
      </c>
      <c r="AH106" s="23">
        <f t="shared" si="62"/>
        <v>0</v>
      </c>
      <c r="AI106" s="23">
        <f t="shared" si="62"/>
        <v>0</v>
      </c>
      <c r="AJ106" s="23">
        <f t="shared" si="62"/>
        <v>0</v>
      </c>
      <c r="AK106" s="23">
        <f t="shared" si="62"/>
        <v>0</v>
      </c>
      <c r="AL106" s="23">
        <f t="shared" si="62"/>
        <v>0</v>
      </c>
      <c r="AM106" s="23">
        <f t="shared" si="62"/>
        <v>0</v>
      </c>
      <c r="AN106" s="23">
        <f t="shared" si="62"/>
        <v>0</v>
      </c>
      <c r="AO106" s="23">
        <f t="shared" si="62"/>
        <v>0</v>
      </c>
      <c r="AP106" s="23">
        <f t="shared" si="62"/>
        <v>0</v>
      </c>
      <c r="AQ106" s="23">
        <f t="shared" si="62"/>
        <v>0</v>
      </c>
      <c r="AR106" s="23">
        <f t="shared" si="62"/>
        <v>0</v>
      </c>
      <c r="AS106" s="23">
        <f t="shared" si="62"/>
        <v>0</v>
      </c>
      <c r="AT106" s="23">
        <f t="shared" si="62"/>
        <v>0</v>
      </c>
      <c r="AU106" s="23">
        <f t="shared" si="62"/>
        <v>0</v>
      </c>
      <c r="AV106" s="23">
        <f t="shared" si="62"/>
        <v>0</v>
      </c>
      <c r="AW106" s="23">
        <f t="shared" si="62"/>
        <v>0</v>
      </c>
      <c r="AX106" s="23">
        <f t="shared" si="62"/>
        <v>0</v>
      </c>
      <c r="AY106" s="23">
        <f t="shared" si="62"/>
        <v>0</v>
      </c>
      <c r="AZ106" s="23">
        <f t="shared" si="62"/>
        <v>0</v>
      </c>
      <c r="BA106" s="23">
        <f t="shared" si="62"/>
        <v>0</v>
      </c>
      <c r="BB106" s="23">
        <f t="shared" si="62"/>
        <v>0</v>
      </c>
      <c r="BC106" s="23">
        <f t="shared" si="62"/>
        <v>0</v>
      </c>
      <c r="BD106" s="23">
        <f t="shared" si="62"/>
        <v>0</v>
      </c>
      <c r="BE106" s="23">
        <f t="shared" si="62"/>
        <v>0</v>
      </c>
      <c r="BF106" s="23">
        <f t="shared" si="62"/>
        <v>0</v>
      </c>
      <c r="BG106" s="23">
        <f t="shared" si="62"/>
        <v>0</v>
      </c>
      <c r="BH106" s="23">
        <f t="shared" si="62"/>
        <v>0</v>
      </c>
      <c r="BI106" s="23">
        <f t="shared" si="62"/>
        <v>0</v>
      </c>
      <c r="BJ106" s="23">
        <f t="shared" si="62"/>
        <v>0</v>
      </c>
      <c r="BK106" s="23">
        <f t="shared" si="62"/>
        <v>0</v>
      </c>
      <c r="BL106" s="23">
        <f t="shared" si="62"/>
        <v>0</v>
      </c>
      <c r="BM106" s="23">
        <f t="shared" si="62"/>
        <v>0</v>
      </c>
      <c r="BN106" s="23">
        <f t="shared" si="62"/>
        <v>0</v>
      </c>
      <c r="BO106" s="23">
        <f t="shared" si="62"/>
        <v>0</v>
      </c>
      <c r="BP106" s="23">
        <f t="shared" si="62"/>
        <v>0</v>
      </c>
      <c r="BQ106" s="23">
        <f t="shared" si="62"/>
        <v>0</v>
      </c>
      <c r="BR106" s="23">
        <f t="shared" si="62"/>
        <v>0</v>
      </c>
    </row>
    <row r="112" spans="1:70" ht="12.75">
      <c r="G112" s="6" t="s">
        <v>58</v>
      </c>
      <c r="H112" s="6">
        <f>COUNTIF(B9:BR9,1)</f>
        <v>54</v>
      </c>
    </row>
    <row r="113" spans="1:8" ht="12.75">
      <c r="B113" s="6" t="s">
        <v>181</v>
      </c>
      <c r="C113" s="6" t="s">
        <v>182</v>
      </c>
      <c r="G113" s="6" t="s">
        <v>56</v>
      </c>
      <c r="H113" s="6">
        <f>COUNTIF(B9:BR9,2)</f>
        <v>11</v>
      </c>
    </row>
    <row r="114" spans="1:8" ht="12.75">
      <c r="A114" s="6" t="s">
        <v>183</v>
      </c>
      <c r="B114" s="6">
        <f>AVERAGE(B28:K28)</f>
        <v>0.9</v>
      </c>
      <c r="C114" s="28">
        <f>AVERAGE(BG28:BR28)</f>
        <v>0.4</v>
      </c>
    </row>
    <row r="115" spans="1:8" ht="12.75">
      <c r="A115" s="6" t="s">
        <v>184</v>
      </c>
      <c r="B115" s="6">
        <f>AVERAGE(B67:K67)</f>
        <v>4.6833333333333336</v>
      </c>
      <c r="C115" s="6">
        <f>AVERAGE(BG67:BR67)</f>
        <v>2.8666666666666667</v>
      </c>
      <c r="G115" s="32"/>
    </row>
    <row r="116" spans="1:8" ht="12.75">
      <c r="G116" s="32"/>
    </row>
    <row r="117" spans="1:8" ht="12.75">
      <c r="G117" s="32"/>
    </row>
    <row r="118" spans="1:8" ht="12.75">
      <c r="G118" s="6" t="s">
        <v>60</v>
      </c>
      <c r="H118" s="6">
        <f>COUNTIF(B10:BR10,1)</f>
        <v>11</v>
      </c>
    </row>
    <row r="119" spans="1:8" ht="12.75">
      <c r="G119" s="6" t="s">
        <v>185</v>
      </c>
      <c r="H119" s="6">
        <f>COUNTIF(B10:BR10,2)</f>
        <v>49</v>
      </c>
    </row>
    <row r="120" spans="1:8" ht="12.75">
      <c r="G120" s="6" t="s">
        <v>186</v>
      </c>
      <c r="H120" s="6">
        <f>COUNTIF(B10:BR10,3)</f>
        <v>3</v>
      </c>
    </row>
    <row r="121" spans="1:8" ht="12.75">
      <c r="G121" s="6" t="s">
        <v>187</v>
      </c>
      <c r="H121" s="6">
        <f>COUNTIF(B10:BR10,4)</f>
        <v>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R51"/>
  <sheetViews>
    <sheetView workbookViewId="0">
      <pane xSplit="1" topLeftCell="B1" activePane="topRight" state="frozen"/>
      <selection pane="topRight" activeCell="D41" sqref="D41"/>
    </sheetView>
  </sheetViews>
  <sheetFormatPr defaultColWidth="11.25" defaultRowHeight="15.75" customHeight="1"/>
  <cols>
    <col min="1" max="1" width="18.625" customWidth="1"/>
  </cols>
  <sheetData>
    <row r="1" spans="1:70" ht="12.75">
      <c r="A1" s="6" t="s">
        <v>188</v>
      </c>
      <c r="B1" s="6" t="s">
        <v>70</v>
      </c>
      <c r="C1" s="6" t="s">
        <v>71</v>
      </c>
      <c r="D1" s="6" t="s">
        <v>72</v>
      </c>
      <c r="E1" s="6" t="s">
        <v>73</v>
      </c>
      <c r="F1" s="6" t="s">
        <v>74</v>
      </c>
      <c r="G1" s="6" t="s">
        <v>75</v>
      </c>
      <c r="H1" s="6" t="s">
        <v>76</v>
      </c>
      <c r="I1" s="6" t="s">
        <v>77</v>
      </c>
      <c r="J1" s="6" t="s">
        <v>78</v>
      </c>
      <c r="K1" s="6" t="s">
        <v>79</v>
      </c>
      <c r="L1" s="6" t="s">
        <v>80</v>
      </c>
      <c r="M1" s="6" t="s">
        <v>81</v>
      </c>
      <c r="N1" s="6" t="s">
        <v>82</v>
      </c>
      <c r="O1" s="6" t="s">
        <v>83</v>
      </c>
      <c r="P1" s="6" t="s">
        <v>84</v>
      </c>
      <c r="Q1" s="6" t="s">
        <v>85</v>
      </c>
      <c r="R1" s="6" t="s">
        <v>86</v>
      </c>
      <c r="S1" s="6" t="s">
        <v>87</v>
      </c>
      <c r="T1" s="6" t="s">
        <v>88</v>
      </c>
      <c r="U1" s="6" t="s">
        <v>89</v>
      </c>
      <c r="V1" s="6" t="s">
        <v>90</v>
      </c>
      <c r="W1" s="6" t="s">
        <v>91</v>
      </c>
      <c r="X1" s="6" t="s">
        <v>92</v>
      </c>
      <c r="Y1" s="6" t="s">
        <v>93</v>
      </c>
      <c r="Z1" s="6" t="s">
        <v>94</v>
      </c>
      <c r="AA1" s="6" t="s">
        <v>95</v>
      </c>
      <c r="AB1" s="6" t="s">
        <v>96</v>
      </c>
      <c r="AC1" s="6" t="s">
        <v>97</v>
      </c>
      <c r="AD1" s="6" t="s">
        <v>98</v>
      </c>
      <c r="AE1" s="6" t="s">
        <v>99</v>
      </c>
      <c r="AF1" s="6" t="s">
        <v>100</v>
      </c>
      <c r="AG1" s="6" t="s">
        <v>101</v>
      </c>
      <c r="AH1" s="6" t="s">
        <v>102</v>
      </c>
      <c r="AI1" s="6" t="s">
        <v>103</v>
      </c>
      <c r="AJ1" s="6" t="s">
        <v>104</v>
      </c>
      <c r="AK1" s="6" t="s">
        <v>105</v>
      </c>
      <c r="AL1" s="6" t="s">
        <v>106</v>
      </c>
      <c r="AM1" s="6" t="s">
        <v>107</v>
      </c>
      <c r="AN1" s="6" t="s">
        <v>108</v>
      </c>
      <c r="AO1" s="6" t="s">
        <v>109</v>
      </c>
      <c r="AP1" s="6" t="s">
        <v>110</v>
      </c>
      <c r="AQ1" s="6" t="s">
        <v>111</v>
      </c>
      <c r="AR1" s="6" t="s">
        <v>112</v>
      </c>
      <c r="AS1" s="6" t="s">
        <v>113</v>
      </c>
      <c r="AT1" s="6" t="s">
        <v>114</v>
      </c>
      <c r="AU1" s="6" t="s">
        <v>115</v>
      </c>
      <c r="AV1" s="6" t="s">
        <v>116</v>
      </c>
      <c r="AW1" s="6" t="s">
        <v>117</v>
      </c>
      <c r="AX1" s="6" t="s">
        <v>118</v>
      </c>
      <c r="AY1" s="6" t="s">
        <v>119</v>
      </c>
      <c r="AZ1" s="6" t="s">
        <v>120</v>
      </c>
      <c r="BA1" s="6" t="s">
        <v>121</v>
      </c>
      <c r="BB1" s="6" t="s">
        <v>122</v>
      </c>
      <c r="BC1" s="6" t="s">
        <v>123</v>
      </c>
      <c r="BD1" s="17" t="s">
        <v>124</v>
      </c>
      <c r="BE1" s="18" t="s">
        <v>125</v>
      </c>
      <c r="BF1" s="6" t="s">
        <v>126</v>
      </c>
      <c r="BG1" s="6" t="s">
        <v>127</v>
      </c>
      <c r="BH1" s="17" t="s">
        <v>128</v>
      </c>
      <c r="BI1" s="6" t="s">
        <v>129</v>
      </c>
      <c r="BJ1" s="17" t="s">
        <v>130</v>
      </c>
      <c r="BK1" s="6" t="s">
        <v>131</v>
      </c>
      <c r="BL1" s="18" t="s">
        <v>132</v>
      </c>
      <c r="BM1" s="6" t="s">
        <v>133</v>
      </c>
      <c r="BN1" s="6" t="s">
        <v>134</v>
      </c>
      <c r="BO1" s="6" t="s">
        <v>135</v>
      </c>
      <c r="BP1" s="6" t="s">
        <v>136</v>
      </c>
      <c r="BQ1" s="6" t="s">
        <v>137</v>
      </c>
      <c r="BR1" s="6" t="s">
        <v>138</v>
      </c>
    </row>
    <row r="2" spans="1:70" ht="12.75">
      <c r="A2" s="6" t="s">
        <v>139</v>
      </c>
      <c r="B2" s="6">
        <v>4</v>
      </c>
      <c r="C2" s="6">
        <v>5</v>
      </c>
      <c r="D2" s="6">
        <v>6</v>
      </c>
      <c r="E2" s="6">
        <v>5</v>
      </c>
      <c r="F2" s="6">
        <v>7</v>
      </c>
      <c r="G2" s="6">
        <v>4</v>
      </c>
      <c r="H2" s="6">
        <v>3</v>
      </c>
      <c r="I2" s="6">
        <v>2</v>
      </c>
      <c r="J2" s="6">
        <v>6</v>
      </c>
      <c r="K2" s="6">
        <v>7</v>
      </c>
      <c r="L2" s="6">
        <v>4</v>
      </c>
      <c r="M2" s="6">
        <v>7</v>
      </c>
      <c r="N2" s="6">
        <v>6</v>
      </c>
      <c r="O2" s="6">
        <v>6</v>
      </c>
      <c r="P2" s="6">
        <v>6</v>
      </c>
      <c r="Q2" s="6">
        <v>4</v>
      </c>
      <c r="R2" s="6">
        <v>4</v>
      </c>
      <c r="S2" s="6">
        <v>6</v>
      </c>
      <c r="T2" s="6">
        <v>2</v>
      </c>
      <c r="U2" s="6">
        <v>4</v>
      </c>
      <c r="V2" s="6">
        <v>6</v>
      </c>
      <c r="W2" s="6">
        <v>4</v>
      </c>
      <c r="X2" s="6">
        <v>4</v>
      </c>
      <c r="Y2" s="6">
        <v>6</v>
      </c>
      <c r="Z2" s="6">
        <v>6</v>
      </c>
      <c r="AA2" s="6">
        <v>3</v>
      </c>
      <c r="AB2" s="6">
        <v>6</v>
      </c>
      <c r="AC2" s="6">
        <v>2</v>
      </c>
      <c r="AD2" s="6">
        <v>2</v>
      </c>
      <c r="AE2" s="6">
        <v>2</v>
      </c>
      <c r="AF2" s="6">
        <v>5</v>
      </c>
      <c r="AG2" s="6">
        <v>3</v>
      </c>
      <c r="AH2" s="6">
        <v>5</v>
      </c>
      <c r="AI2" s="6">
        <v>4</v>
      </c>
      <c r="AJ2" s="6">
        <v>6</v>
      </c>
      <c r="AK2" s="6">
        <v>5</v>
      </c>
      <c r="AL2" s="6">
        <v>6</v>
      </c>
      <c r="AM2" s="6">
        <v>6</v>
      </c>
      <c r="AN2" s="6">
        <v>6</v>
      </c>
      <c r="AO2" s="6">
        <v>1</v>
      </c>
      <c r="AP2" s="6">
        <v>5</v>
      </c>
      <c r="AQ2" s="6">
        <v>2</v>
      </c>
      <c r="AR2" s="6">
        <v>2</v>
      </c>
      <c r="AS2" s="6">
        <v>3</v>
      </c>
      <c r="AT2" s="6">
        <v>5</v>
      </c>
      <c r="AU2" s="6">
        <v>2</v>
      </c>
      <c r="AV2" s="6">
        <v>4</v>
      </c>
      <c r="AW2" s="6">
        <v>5</v>
      </c>
      <c r="AX2" s="6">
        <v>5</v>
      </c>
      <c r="AY2" s="6">
        <v>4</v>
      </c>
      <c r="AZ2" s="6">
        <v>2</v>
      </c>
      <c r="BA2" s="6">
        <v>5</v>
      </c>
      <c r="BB2" s="6">
        <v>3</v>
      </c>
      <c r="BC2" s="6">
        <v>3</v>
      </c>
      <c r="BD2" s="17" t="s">
        <v>64</v>
      </c>
      <c r="BE2" s="18">
        <v>4</v>
      </c>
      <c r="BF2" s="6">
        <v>5</v>
      </c>
      <c r="BG2" s="6">
        <v>7</v>
      </c>
      <c r="BH2" s="17" t="s">
        <v>64</v>
      </c>
      <c r="BI2" s="6">
        <v>2</v>
      </c>
      <c r="BJ2" s="17" t="s">
        <v>64</v>
      </c>
      <c r="BK2" s="6">
        <v>2</v>
      </c>
      <c r="BL2" s="18"/>
      <c r="BM2" s="6">
        <v>4</v>
      </c>
      <c r="BN2" s="6">
        <v>3</v>
      </c>
      <c r="BO2" s="6">
        <v>5</v>
      </c>
      <c r="BP2" s="6">
        <v>3</v>
      </c>
      <c r="BQ2" s="6">
        <v>4</v>
      </c>
      <c r="BR2" s="6">
        <v>4</v>
      </c>
    </row>
    <row r="3" spans="1:70" ht="15">
      <c r="A3" s="1" t="s">
        <v>1</v>
      </c>
      <c r="B3" s="6">
        <v>2</v>
      </c>
      <c r="C3" s="6">
        <v>1</v>
      </c>
      <c r="D3" s="6">
        <v>2</v>
      </c>
      <c r="E3" s="6">
        <v>1</v>
      </c>
      <c r="F3" s="6">
        <v>1</v>
      </c>
      <c r="G3" s="6">
        <v>2</v>
      </c>
      <c r="H3" s="6">
        <v>2</v>
      </c>
      <c r="I3" s="6">
        <v>1</v>
      </c>
      <c r="J3" s="6">
        <v>1</v>
      </c>
      <c r="K3" s="6">
        <v>2</v>
      </c>
      <c r="L3" s="6">
        <v>2</v>
      </c>
      <c r="M3" s="6">
        <v>2</v>
      </c>
      <c r="N3" s="6">
        <v>1</v>
      </c>
      <c r="O3" s="6">
        <v>1</v>
      </c>
      <c r="P3" s="6">
        <v>1</v>
      </c>
      <c r="Q3" s="6">
        <v>1</v>
      </c>
      <c r="R3" s="6">
        <v>2</v>
      </c>
      <c r="S3" s="6">
        <v>1</v>
      </c>
      <c r="T3" s="6">
        <v>2</v>
      </c>
      <c r="U3" s="6">
        <v>2</v>
      </c>
      <c r="V3" s="6">
        <v>1</v>
      </c>
      <c r="W3" s="6">
        <v>2</v>
      </c>
      <c r="X3" s="6">
        <v>1</v>
      </c>
      <c r="Y3" s="6">
        <v>1</v>
      </c>
      <c r="Z3" s="6">
        <v>1</v>
      </c>
      <c r="AA3" s="17" t="s">
        <v>64</v>
      </c>
      <c r="AB3" s="6">
        <v>1</v>
      </c>
      <c r="AC3" s="6">
        <v>2</v>
      </c>
      <c r="AD3" s="6">
        <v>1</v>
      </c>
      <c r="AE3" s="6">
        <v>1</v>
      </c>
      <c r="AF3" s="6">
        <v>1</v>
      </c>
      <c r="AG3" s="6">
        <v>1</v>
      </c>
      <c r="AH3" s="6">
        <v>1</v>
      </c>
      <c r="AI3" s="6">
        <v>1</v>
      </c>
      <c r="AJ3" s="6">
        <v>1</v>
      </c>
      <c r="AK3" s="6">
        <v>1</v>
      </c>
      <c r="AL3" s="6">
        <v>1</v>
      </c>
      <c r="AM3" s="6">
        <v>2</v>
      </c>
      <c r="AN3" s="6">
        <v>1</v>
      </c>
      <c r="AO3" s="6">
        <v>1</v>
      </c>
      <c r="AP3" s="6">
        <v>1</v>
      </c>
      <c r="AQ3" s="6">
        <v>1</v>
      </c>
      <c r="AR3" s="6">
        <v>1</v>
      </c>
      <c r="AS3" s="6">
        <v>1</v>
      </c>
      <c r="AT3" s="6">
        <v>1</v>
      </c>
      <c r="AU3" s="6">
        <v>1</v>
      </c>
      <c r="AV3" s="6">
        <v>1</v>
      </c>
      <c r="AW3" s="6">
        <v>1</v>
      </c>
      <c r="AX3" s="6">
        <v>1</v>
      </c>
      <c r="AY3" s="6">
        <v>1</v>
      </c>
      <c r="AZ3" s="6">
        <v>2</v>
      </c>
      <c r="BA3" s="6">
        <v>1</v>
      </c>
      <c r="BB3" s="6">
        <v>1</v>
      </c>
      <c r="BC3" s="6">
        <v>1</v>
      </c>
      <c r="BD3" s="17" t="s">
        <v>64</v>
      </c>
      <c r="BE3" s="6">
        <v>1</v>
      </c>
      <c r="BF3" s="6">
        <v>1</v>
      </c>
      <c r="BG3" s="6">
        <v>1</v>
      </c>
      <c r="BH3" s="17" t="s">
        <v>64</v>
      </c>
      <c r="BI3" s="6">
        <v>2</v>
      </c>
      <c r="BJ3" s="17" t="s">
        <v>64</v>
      </c>
      <c r="BK3" s="6">
        <v>1</v>
      </c>
      <c r="BL3" s="6">
        <v>1</v>
      </c>
      <c r="BM3" s="6">
        <v>1</v>
      </c>
      <c r="BN3" s="6">
        <v>1</v>
      </c>
      <c r="BO3" s="6">
        <v>2</v>
      </c>
      <c r="BP3" s="6">
        <v>2</v>
      </c>
      <c r="BQ3" s="6">
        <v>1</v>
      </c>
      <c r="BR3" s="6">
        <v>1</v>
      </c>
    </row>
    <row r="4" spans="1:70" ht="15">
      <c r="A4" s="1" t="s">
        <v>140</v>
      </c>
      <c r="B4" s="6">
        <v>1</v>
      </c>
      <c r="C4" s="6">
        <v>2</v>
      </c>
      <c r="D4" s="6">
        <v>1</v>
      </c>
      <c r="E4" s="6">
        <v>1</v>
      </c>
      <c r="F4" s="6">
        <v>2</v>
      </c>
      <c r="G4" s="6">
        <v>1</v>
      </c>
      <c r="H4" s="6">
        <v>1</v>
      </c>
      <c r="I4" s="6">
        <v>3</v>
      </c>
      <c r="J4" s="6">
        <v>3</v>
      </c>
      <c r="K4" s="6">
        <v>1</v>
      </c>
      <c r="L4" s="6">
        <v>2</v>
      </c>
      <c r="M4" s="6">
        <v>1</v>
      </c>
      <c r="N4" s="6">
        <v>2</v>
      </c>
      <c r="O4" s="6">
        <v>2</v>
      </c>
      <c r="P4" s="6">
        <v>2</v>
      </c>
      <c r="Q4" s="6">
        <v>2</v>
      </c>
      <c r="R4" s="6">
        <v>1</v>
      </c>
      <c r="S4" s="6">
        <v>2</v>
      </c>
      <c r="T4" s="6">
        <v>2</v>
      </c>
      <c r="U4" s="6">
        <v>1</v>
      </c>
      <c r="V4" s="6">
        <v>3</v>
      </c>
      <c r="W4" s="6">
        <v>2</v>
      </c>
      <c r="X4" s="6">
        <v>2</v>
      </c>
      <c r="Y4" s="6">
        <v>2</v>
      </c>
      <c r="Z4" s="6">
        <v>2</v>
      </c>
      <c r="AA4" s="17" t="s">
        <v>64</v>
      </c>
      <c r="AB4" s="6">
        <v>2</v>
      </c>
      <c r="AC4" s="6">
        <v>1</v>
      </c>
      <c r="AD4" s="6">
        <v>1</v>
      </c>
      <c r="AE4" s="6">
        <v>2</v>
      </c>
      <c r="AF4" s="6">
        <v>1</v>
      </c>
      <c r="AG4" s="6">
        <v>2</v>
      </c>
      <c r="AH4" s="6">
        <v>2</v>
      </c>
      <c r="AI4" s="6">
        <v>2</v>
      </c>
      <c r="AJ4" s="6">
        <v>3</v>
      </c>
      <c r="AK4" s="6">
        <v>2</v>
      </c>
      <c r="AL4" s="6">
        <v>2</v>
      </c>
      <c r="AM4" s="6">
        <v>1</v>
      </c>
      <c r="AN4" s="6">
        <v>2</v>
      </c>
      <c r="AO4" s="6">
        <v>2</v>
      </c>
      <c r="AP4" s="6">
        <v>2</v>
      </c>
      <c r="AQ4" s="6">
        <v>2</v>
      </c>
      <c r="AR4" s="6">
        <v>2</v>
      </c>
      <c r="AS4" s="6">
        <v>2</v>
      </c>
      <c r="AT4" s="6">
        <v>2</v>
      </c>
      <c r="AU4" s="6">
        <v>2</v>
      </c>
      <c r="AV4" s="6">
        <v>2</v>
      </c>
      <c r="AW4" s="6">
        <v>2</v>
      </c>
      <c r="AX4" s="6">
        <v>3</v>
      </c>
      <c r="AY4" s="6">
        <v>2</v>
      </c>
      <c r="AZ4" s="6">
        <v>1</v>
      </c>
      <c r="BA4" s="6">
        <v>2</v>
      </c>
      <c r="BB4" s="6">
        <v>2</v>
      </c>
      <c r="BC4" s="6">
        <v>2</v>
      </c>
      <c r="BD4" s="17" t="s">
        <v>64</v>
      </c>
      <c r="BE4" s="6">
        <v>2</v>
      </c>
      <c r="BF4" s="6">
        <v>1</v>
      </c>
      <c r="BG4" s="6">
        <v>2</v>
      </c>
      <c r="BH4" s="17" t="s">
        <v>64</v>
      </c>
      <c r="BI4" s="6">
        <v>1</v>
      </c>
      <c r="BJ4" s="17" t="s">
        <v>64</v>
      </c>
      <c r="BK4" s="6">
        <v>2</v>
      </c>
      <c r="BL4" s="6">
        <v>2</v>
      </c>
      <c r="BM4" s="6">
        <v>2</v>
      </c>
      <c r="BN4" s="6">
        <v>2</v>
      </c>
      <c r="BO4" s="6">
        <v>3</v>
      </c>
      <c r="BP4" s="6">
        <v>1</v>
      </c>
      <c r="BQ4" s="6">
        <v>2</v>
      </c>
      <c r="BR4" s="6">
        <v>3</v>
      </c>
    </row>
    <row r="5" spans="1:70" ht="12.75">
      <c r="A5" s="6" t="s">
        <v>17</v>
      </c>
      <c r="B5" s="6">
        <v>5</v>
      </c>
      <c r="C5" s="6">
        <v>2</v>
      </c>
      <c r="D5" s="6">
        <v>5</v>
      </c>
      <c r="E5" s="6">
        <v>3</v>
      </c>
      <c r="F5" s="6">
        <v>5</v>
      </c>
      <c r="G5" s="6">
        <v>5</v>
      </c>
      <c r="H5" s="6">
        <v>5</v>
      </c>
      <c r="I5" s="6">
        <v>5</v>
      </c>
      <c r="J5" s="6">
        <v>5</v>
      </c>
      <c r="K5" s="6">
        <v>5</v>
      </c>
      <c r="L5" s="6">
        <v>5</v>
      </c>
      <c r="M5" s="6">
        <v>5</v>
      </c>
      <c r="N5" s="6">
        <v>1</v>
      </c>
      <c r="O5" s="6">
        <v>5</v>
      </c>
      <c r="P5" s="6">
        <v>4</v>
      </c>
      <c r="Q5" s="6">
        <v>5</v>
      </c>
      <c r="R5" s="6">
        <v>5</v>
      </c>
      <c r="S5" s="6">
        <v>5</v>
      </c>
      <c r="T5" s="6">
        <v>5</v>
      </c>
      <c r="U5" s="6">
        <v>5</v>
      </c>
      <c r="V5" s="6">
        <v>5</v>
      </c>
      <c r="W5" s="6">
        <v>5</v>
      </c>
      <c r="X5" s="6">
        <v>5</v>
      </c>
      <c r="Y5" s="6">
        <v>5</v>
      </c>
      <c r="Z5" s="6">
        <v>5</v>
      </c>
      <c r="AA5" s="6" t="s">
        <v>64</v>
      </c>
      <c r="AB5" s="6">
        <v>5</v>
      </c>
      <c r="AC5" s="6">
        <v>5</v>
      </c>
      <c r="AD5" s="6">
        <v>1</v>
      </c>
      <c r="AE5" s="6">
        <v>5</v>
      </c>
      <c r="AF5" s="6">
        <v>5</v>
      </c>
      <c r="AG5" s="6">
        <v>5</v>
      </c>
      <c r="AH5" s="6">
        <v>5</v>
      </c>
      <c r="AI5" s="6">
        <v>3</v>
      </c>
      <c r="AJ5" s="6">
        <v>1</v>
      </c>
      <c r="AK5" s="6">
        <v>5</v>
      </c>
      <c r="AL5" s="6">
        <v>5</v>
      </c>
      <c r="AM5" s="6">
        <v>5</v>
      </c>
      <c r="AN5" s="6">
        <v>3</v>
      </c>
      <c r="AO5" s="6">
        <v>5</v>
      </c>
      <c r="AP5" s="6">
        <v>5</v>
      </c>
      <c r="AQ5" s="6">
        <v>1</v>
      </c>
      <c r="AR5" s="6">
        <v>5</v>
      </c>
      <c r="AS5" s="6">
        <v>5</v>
      </c>
      <c r="AT5" s="6">
        <v>5</v>
      </c>
      <c r="AU5" s="6">
        <v>5</v>
      </c>
      <c r="AV5" s="6">
        <v>5</v>
      </c>
      <c r="AW5" s="6">
        <v>5</v>
      </c>
      <c r="AX5" s="6">
        <v>5</v>
      </c>
      <c r="AY5" s="6">
        <v>5</v>
      </c>
      <c r="AZ5" s="6">
        <v>5</v>
      </c>
      <c r="BA5" s="6">
        <v>1</v>
      </c>
      <c r="BB5" s="6">
        <v>5</v>
      </c>
      <c r="BC5" s="6">
        <v>5</v>
      </c>
      <c r="BD5" s="17" t="s">
        <v>64</v>
      </c>
      <c r="BE5" s="6">
        <v>5</v>
      </c>
      <c r="BF5" s="6">
        <v>5</v>
      </c>
      <c r="BG5" s="6">
        <v>5</v>
      </c>
      <c r="BH5" s="17" t="s">
        <v>64</v>
      </c>
      <c r="BI5" s="6">
        <v>5</v>
      </c>
      <c r="BJ5" s="17" t="s">
        <v>64</v>
      </c>
      <c r="BK5" s="6">
        <v>2</v>
      </c>
      <c r="BL5" s="6">
        <v>5</v>
      </c>
      <c r="BM5" s="6">
        <v>5</v>
      </c>
      <c r="BN5" s="6">
        <v>5</v>
      </c>
      <c r="BO5" s="6">
        <v>5</v>
      </c>
      <c r="BP5" s="6">
        <v>5</v>
      </c>
      <c r="BQ5" s="6">
        <v>5</v>
      </c>
      <c r="BR5" s="6">
        <v>5</v>
      </c>
    </row>
    <row r="6" spans="1:70" ht="27.75" customHeight="1">
      <c r="BD6" s="17"/>
      <c r="BH6" s="17"/>
      <c r="BJ6" s="17"/>
    </row>
    <row r="7" spans="1:70" ht="12.75">
      <c r="A7" s="6" t="s">
        <v>141</v>
      </c>
      <c r="B7" s="6" t="s">
        <v>70</v>
      </c>
      <c r="C7" s="6" t="s">
        <v>71</v>
      </c>
      <c r="D7" s="6" t="s">
        <v>72</v>
      </c>
      <c r="E7" s="6" t="s">
        <v>73</v>
      </c>
      <c r="F7" s="6" t="s">
        <v>74</v>
      </c>
      <c r="G7" s="6" t="s">
        <v>75</v>
      </c>
      <c r="H7" s="6" t="s">
        <v>76</v>
      </c>
      <c r="I7" s="6" t="s">
        <v>77</v>
      </c>
      <c r="J7" s="6" t="s">
        <v>78</v>
      </c>
      <c r="K7" s="6" t="s">
        <v>79</v>
      </c>
      <c r="L7" s="6" t="s">
        <v>80</v>
      </c>
      <c r="M7" s="6" t="s">
        <v>81</v>
      </c>
      <c r="N7" s="6" t="s">
        <v>82</v>
      </c>
      <c r="O7" s="6" t="s">
        <v>83</v>
      </c>
      <c r="P7" s="6" t="s">
        <v>84</v>
      </c>
      <c r="Q7" s="6" t="s">
        <v>85</v>
      </c>
      <c r="R7" s="6" t="s">
        <v>86</v>
      </c>
      <c r="S7" s="6" t="s">
        <v>87</v>
      </c>
      <c r="T7" s="6" t="s">
        <v>88</v>
      </c>
      <c r="U7" s="6" t="s">
        <v>89</v>
      </c>
      <c r="V7" s="6" t="s">
        <v>90</v>
      </c>
      <c r="W7" s="6" t="s">
        <v>91</v>
      </c>
      <c r="X7" s="6" t="s">
        <v>92</v>
      </c>
      <c r="Y7" s="6" t="s">
        <v>93</v>
      </c>
      <c r="Z7" s="6" t="s">
        <v>94</v>
      </c>
      <c r="AA7" s="6" t="s">
        <v>95</v>
      </c>
      <c r="AB7" s="6" t="s">
        <v>96</v>
      </c>
      <c r="AC7" s="6" t="s">
        <v>97</v>
      </c>
      <c r="AD7" s="6" t="s">
        <v>98</v>
      </c>
      <c r="AE7" s="6" t="s">
        <v>99</v>
      </c>
      <c r="AF7" s="6" t="s">
        <v>100</v>
      </c>
      <c r="AG7" s="6" t="s">
        <v>101</v>
      </c>
      <c r="AH7" s="6" t="s">
        <v>102</v>
      </c>
      <c r="AI7" s="6" t="s">
        <v>103</v>
      </c>
      <c r="AJ7" s="6" t="s">
        <v>104</v>
      </c>
      <c r="AK7" s="6" t="s">
        <v>105</v>
      </c>
      <c r="AL7" s="6" t="s">
        <v>106</v>
      </c>
      <c r="AM7" s="6" t="s">
        <v>107</v>
      </c>
      <c r="AN7" s="6" t="s">
        <v>108</v>
      </c>
      <c r="AO7" s="6" t="s">
        <v>109</v>
      </c>
      <c r="AP7" s="6" t="s">
        <v>110</v>
      </c>
      <c r="AQ7" s="6" t="s">
        <v>111</v>
      </c>
      <c r="AR7" s="6" t="s">
        <v>112</v>
      </c>
      <c r="AS7" s="6" t="s">
        <v>113</v>
      </c>
      <c r="AT7" s="6" t="s">
        <v>114</v>
      </c>
      <c r="AU7" s="6" t="s">
        <v>115</v>
      </c>
      <c r="AV7" s="6" t="s">
        <v>116</v>
      </c>
      <c r="AW7" s="6" t="s">
        <v>117</v>
      </c>
      <c r="AX7" s="6" t="s">
        <v>118</v>
      </c>
      <c r="AY7" s="6" t="s">
        <v>119</v>
      </c>
      <c r="AZ7" s="6" t="s">
        <v>120</v>
      </c>
      <c r="BA7" s="6" t="s">
        <v>121</v>
      </c>
      <c r="BB7" s="6" t="s">
        <v>122</v>
      </c>
      <c r="BC7" s="6" t="s">
        <v>123</v>
      </c>
      <c r="BD7" s="17"/>
      <c r="BE7" s="6" t="s">
        <v>125</v>
      </c>
      <c r="BF7" s="6" t="s">
        <v>126</v>
      </c>
      <c r="BG7" s="6" t="s">
        <v>127</v>
      </c>
      <c r="BH7" s="17"/>
      <c r="BI7" s="6" t="s">
        <v>129</v>
      </c>
      <c r="BJ7" s="17"/>
      <c r="BK7" s="6" t="s">
        <v>131</v>
      </c>
      <c r="BL7" s="6" t="s">
        <v>132</v>
      </c>
      <c r="BM7" s="6" t="s">
        <v>133</v>
      </c>
      <c r="BN7" s="6" t="s">
        <v>134</v>
      </c>
      <c r="BO7" s="6" t="s">
        <v>135</v>
      </c>
      <c r="BP7" s="6" t="s">
        <v>136</v>
      </c>
      <c r="BQ7" s="6" t="s">
        <v>137</v>
      </c>
      <c r="BR7" s="6" t="s">
        <v>138</v>
      </c>
    </row>
    <row r="8" spans="1:70" ht="12.75">
      <c r="A8" s="6" t="s">
        <v>139</v>
      </c>
      <c r="B8" s="6">
        <v>3</v>
      </c>
      <c r="C8" s="6">
        <v>3</v>
      </c>
      <c r="D8" s="6">
        <v>3</v>
      </c>
      <c r="E8" s="6">
        <v>3</v>
      </c>
      <c r="F8" s="6">
        <v>7</v>
      </c>
      <c r="G8" s="6">
        <v>4</v>
      </c>
      <c r="H8" s="6">
        <v>1</v>
      </c>
      <c r="I8" s="6">
        <v>6</v>
      </c>
      <c r="J8" s="6">
        <v>6</v>
      </c>
      <c r="K8" s="6">
        <v>4</v>
      </c>
      <c r="L8" s="6">
        <v>4</v>
      </c>
      <c r="M8" s="6">
        <v>4</v>
      </c>
      <c r="N8" s="6">
        <v>6</v>
      </c>
      <c r="O8" s="6">
        <v>6</v>
      </c>
      <c r="P8" s="6">
        <v>2</v>
      </c>
      <c r="Q8" s="6">
        <v>1</v>
      </c>
      <c r="R8" s="6">
        <v>1</v>
      </c>
      <c r="S8" s="6">
        <v>4</v>
      </c>
      <c r="T8" s="6">
        <v>2</v>
      </c>
      <c r="U8" s="6">
        <v>1</v>
      </c>
      <c r="V8" s="6">
        <v>3</v>
      </c>
      <c r="W8" s="6">
        <v>6</v>
      </c>
      <c r="X8" s="6">
        <v>1</v>
      </c>
      <c r="Y8" s="6">
        <v>1</v>
      </c>
      <c r="Z8" s="6">
        <v>1</v>
      </c>
      <c r="AA8" s="6">
        <v>3</v>
      </c>
      <c r="AB8" s="6">
        <v>1</v>
      </c>
      <c r="AC8" s="6">
        <v>4</v>
      </c>
      <c r="AD8" s="6">
        <v>4</v>
      </c>
      <c r="AE8" s="6">
        <v>2</v>
      </c>
      <c r="AF8" s="6">
        <v>3</v>
      </c>
      <c r="AG8" s="6">
        <v>7</v>
      </c>
      <c r="AH8" s="6">
        <v>3</v>
      </c>
      <c r="AI8" s="6">
        <v>1</v>
      </c>
      <c r="AJ8" s="6">
        <v>6</v>
      </c>
      <c r="AK8" s="6">
        <v>3</v>
      </c>
      <c r="AL8" s="6">
        <v>3</v>
      </c>
      <c r="AM8" s="6">
        <v>1</v>
      </c>
      <c r="AN8" s="6">
        <v>6</v>
      </c>
      <c r="AO8" s="6">
        <v>4</v>
      </c>
      <c r="AP8" s="6">
        <v>3</v>
      </c>
      <c r="AQ8" s="6">
        <v>2</v>
      </c>
      <c r="AR8" s="6">
        <v>3</v>
      </c>
      <c r="AS8" s="6">
        <v>3</v>
      </c>
      <c r="AT8" s="6">
        <v>3</v>
      </c>
      <c r="AU8" s="6">
        <v>2</v>
      </c>
      <c r="AV8" s="6">
        <v>7</v>
      </c>
      <c r="AW8" s="6">
        <v>4</v>
      </c>
      <c r="AX8" s="6">
        <v>1</v>
      </c>
      <c r="AY8" s="6">
        <v>3</v>
      </c>
      <c r="AZ8" s="6">
        <v>1</v>
      </c>
      <c r="BA8" s="6">
        <v>3</v>
      </c>
      <c r="BB8" s="6">
        <v>3</v>
      </c>
      <c r="BC8" s="6">
        <v>3</v>
      </c>
      <c r="BD8" s="17"/>
      <c r="BE8" s="18" t="s">
        <v>64</v>
      </c>
      <c r="BF8" s="6">
        <v>3</v>
      </c>
      <c r="BG8" s="6">
        <v>4</v>
      </c>
      <c r="BH8" s="17"/>
      <c r="BI8" s="6">
        <v>2</v>
      </c>
      <c r="BJ8" s="17"/>
      <c r="BK8" s="6">
        <v>7</v>
      </c>
      <c r="BL8" s="18" t="s">
        <v>64</v>
      </c>
      <c r="BM8" s="6">
        <v>4</v>
      </c>
      <c r="BN8" s="6">
        <v>4</v>
      </c>
      <c r="BO8" s="6">
        <v>4</v>
      </c>
      <c r="BP8" s="6">
        <v>4</v>
      </c>
      <c r="BQ8" s="6">
        <v>3</v>
      </c>
      <c r="BR8" s="6">
        <v>1</v>
      </c>
    </row>
    <row r="9" spans="1:70" ht="15">
      <c r="A9" s="1" t="s">
        <v>1</v>
      </c>
      <c r="B9" s="6">
        <v>2</v>
      </c>
      <c r="C9" s="6">
        <v>1</v>
      </c>
      <c r="D9" s="6">
        <v>1</v>
      </c>
      <c r="E9" s="6">
        <v>1</v>
      </c>
      <c r="F9" s="6">
        <v>1</v>
      </c>
      <c r="G9" s="6">
        <v>1</v>
      </c>
      <c r="H9" s="6">
        <v>2</v>
      </c>
      <c r="I9" s="6">
        <v>1</v>
      </c>
      <c r="J9" s="6">
        <v>1</v>
      </c>
      <c r="K9" s="6">
        <v>2</v>
      </c>
      <c r="L9" s="6">
        <v>1</v>
      </c>
      <c r="M9" s="6">
        <v>2</v>
      </c>
      <c r="N9" s="6">
        <v>1</v>
      </c>
      <c r="O9" s="6">
        <v>1</v>
      </c>
      <c r="P9" s="6">
        <v>1</v>
      </c>
      <c r="Q9" s="6">
        <v>1</v>
      </c>
      <c r="R9" s="6">
        <v>2</v>
      </c>
      <c r="S9" s="6">
        <v>1</v>
      </c>
      <c r="T9" s="6">
        <v>2</v>
      </c>
      <c r="U9" s="6">
        <v>2</v>
      </c>
      <c r="V9" s="6">
        <v>1</v>
      </c>
      <c r="W9" s="6">
        <v>1</v>
      </c>
      <c r="X9" s="6">
        <v>2</v>
      </c>
      <c r="Y9" s="6">
        <v>1</v>
      </c>
      <c r="Z9" s="6">
        <v>1</v>
      </c>
      <c r="AA9" s="17"/>
      <c r="AB9" s="6">
        <v>1</v>
      </c>
      <c r="AC9" s="6">
        <v>1</v>
      </c>
      <c r="AD9" s="6">
        <v>1</v>
      </c>
      <c r="AE9" s="6">
        <v>1</v>
      </c>
      <c r="AF9" s="6">
        <v>1</v>
      </c>
      <c r="AG9" s="6">
        <v>1</v>
      </c>
      <c r="AH9" s="6">
        <v>1</v>
      </c>
      <c r="AI9" s="6">
        <v>1</v>
      </c>
      <c r="AJ9" s="6">
        <v>1</v>
      </c>
      <c r="AK9" s="6">
        <v>1</v>
      </c>
      <c r="AL9" s="6">
        <v>1</v>
      </c>
      <c r="AM9" s="6">
        <v>2</v>
      </c>
      <c r="AN9" s="6">
        <v>1</v>
      </c>
      <c r="AO9" s="6">
        <v>1</v>
      </c>
      <c r="AP9" s="6">
        <v>1</v>
      </c>
      <c r="AQ9" s="6">
        <v>1</v>
      </c>
      <c r="AR9" s="6">
        <v>1</v>
      </c>
      <c r="AS9" s="6">
        <v>1</v>
      </c>
      <c r="AT9" s="6">
        <v>1</v>
      </c>
      <c r="AU9" s="6">
        <v>1</v>
      </c>
      <c r="AV9" s="6">
        <v>1</v>
      </c>
      <c r="AW9" s="6">
        <v>1</v>
      </c>
      <c r="AX9" s="6">
        <v>1</v>
      </c>
      <c r="AY9" s="6">
        <v>1</v>
      </c>
      <c r="AZ9" s="6">
        <v>2</v>
      </c>
      <c r="BA9" s="6">
        <v>1</v>
      </c>
      <c r="BB9" s="6">
        <v>1</v>
      </c>
      <c r="BC9" s="6">
        <v>1</v>
      </c>
      <c r="BD9" s="17"/>
      <c r="BE9" s="6">
        <v>1</v>
      </c>
      <c r="BF9" s="6">
        <v>1</v>
      </c>
      <c r="BG9" s="6">
        <v>1</v>
      </c>
      <c r="BH9" s="17"/>
      <c r="BI9" s="6">
        <v>2</v>
      </c>
      <c r="BJ9" s="17"/>
      <c r="BK9" s="6">
        <v>1</v>
      </c>
      <c r="BL9" s="6">
        <v>1</v>
      </c>
      <c r="BM9" s="6">
        <v>1</v>
      </c>
      <c r="BN9" s="6">
        <v>1</v>
      </c>
      <c r="BO9" s="6">
        <v>1</v>
      </c>
      <c r="BP9" s="6">
        <v>1</v>
      </c>
      <c r="BQ9" s="6">
        <v>1</v>
      </c>
      <c r="BR9" s="6">
        <v>1</v>
      </c>
    </row>
    <row r="10" spans="1:70" ht="15">
      <c r="A10" s="1" t="s">
        <v>140</v>
      </c>
      <c r="B10" s="6">
        <v>1</v>
      </c>
      <c r="C10" s="6">
        <v>2</v>
      </c>
      <c r="D10" s="6">
        <v>2</v>
      </c>
      <c r="E10" s="6">
        <v>2</v>
      </c>
      <c r="F10" s="6">
        <v>2</v>
      </c>
      <c r="G10" s="6">
        <v>2</v>
      </c>
      <c r="H10" s="6">
        <v>1</v>
      </c>
      <c r="I10" s="6">
        <v>2</v>
      </c>
      <c r="J10" s="6">
        <v>3</v>
      </c>
      <c r="K10" s="6">
        <v>1</v>
      </c>
      <c r="L10" s="6">
        <v>2</v>
      </c>
      <c r="M10" s="6">
        <v>2</v>
      </c>
      <c r="N10" s="6">
        <v>2</v>
      </c>
      <c r="O10" s="6">
        <v>2</v>
      </c>
      <c r="P10" s="6">
        <v>2</v>
      </c>
      <c r="Q10" s="6">
        <v>2</v>
      </c>
      <c r="R10" s="6">
        <v>1</v>
      </c>
      <c r="S10" s="6">
        <v>2</v>
      </c>
      <c r="T10" s="6">
        <v>1</v>
      </c>
      <c r="U10" s="6">
        <v>2</v>
      </c>
      <c r="V10" s="6">
        <v>2</v>
      </c>
      <c r="W10" s="6">
        <v>3</v>
      </c>
      <c r="X10" s="6">
        <v>2</v>
      </c>
      <c r="Y10" s="6">
        <v>2</v>
      </c>
      <c r="Z10" s="6">
        <v>3</v>
      </c>
      <c r="AA10" s="17"/>
      <c r="AB10" s="6">
        <v>2</v>
      </c>
      <c r="AC10" s="6">
        <v>1</v>
      </c>
      <c r="AD10" s="6">
        <v>2</v>
      </c>
      <c r="AE10" s="6">
        <v>2</v>
      </c>
      <c r="AF10" s="6">
        <v>2</v>
      </c>
      <c r="AG10" s="6">
        <v>2</v>
      </c>
      <c r="AH10" s="6">
        <v>2</v>
      </c>
      <c r="AI10" s="6">
        <v>2</v>
      </c>
      <c r="AJ10" s="6">
        <v>2</v>
      </c>
      <c r="AK10" s="6">
        <v>2</v>
      </c>
      <c r="AL10" s="6">
        <v>2</v>
      </c>
      <c r="AM10" s="6">
        <v>1</v>
      </c>
      <c r="AN10" s="6">
        <v>4</v>
      </c>
      <c r="AO10" s="6">
        <v>2</v>
      </c>
      <c r="AP10" s="6">
        <v>2</v>
      </c>
      <c r="AQ10" s="6">
        <v>2</v>
      </c>
      <c r="AR10" s="6">
        <v>4</v>
      </c>
      <c r="AS10" s="6">
        <v>2</v>
      </c>
      <c r="AT10" s="6">
        <v>2</v>
      </c>
      <c r="AU10" s="6">
        <v>2</v>
      </c>
      <c r="AV10" s="6">
        <v>2</v>
      </c>
      <c r="AW10" s="6">
        <v>2</v>
      </c>
      <c r="AX10" s="6">
        <v>2</v>
      </c>
      <c r="AY10" s="6">
        <v>2</v>
      </c>
      <c r="AZ10" s="6">
        <v>1</v>
      </c>
      <c r="BA10" s="6">
        <v>2</v>
      </c>
      <c r="BB10" s="6">
        <v>2</v>
      </c>
      <c r="BC10" s="6">
        <v>2</v>
      </c>
      <c r="BD10" s="17"/>
      <c r="BE10" s="6">
        <v>2</v>
      </c>
      <c r="BF10" s="6">
        <v>2</v>
      </c>
      <c r="BG10" s="6">
        <v>2</v>
      </c>
      <c r="BH10" s="17"/>
      <c r="BI10" s="6">
        <v>1</v>
      </c>
      <c r="BJ10" s="17"/>
      <c r="BK10" s="6">
        <v>2</v>
      </c>
      <c r="BL10" s="6">
        <v>2</v>
      </c>
      <c r="BM10" s="6">
        <v>2</v>
      </c>
      <c r="BN10" s="6">
        <v>1</v>
      </c>
      <c r="BO10" s="6">
        <v>1</v>
      </c>
      <c r="BP10" s="6">
        <v>2</v>
      </c>
      <c r="BQ10" s="6">
        <v>2</v>
      </c>
      <c r="BR10" s="6">
        <v>2</v>
      </c>
    </row>
    <row r="11" spans="1:70" ht="12.75">
      <c r="A11" s="6" t="s">
        <v>17</v>
      </c>
      <c r="B11" s="6">
        <v>5</v>
      </c>
      <c r="C11" s="6">
        <v>1</v>
      </c>
      <c r="D11" s="6">
        <v>5</v>
      </c>
      <c r="E11" s="6">
        <v>5</v>
      </c>
      <c r="F11" s="6">
        <v>1</v>
      </c>
      <c r="G11" s="6">
        <v>5</v>
      </c>
      <c r="H11" s="6">
        <v>5</v>
      </c>
      <c r="I11" s="6">
        <v>1</v>
      </c>
      <c r="J11" s="6">
        <v>2</v>
      </c>
      <c r="K11" s="6">
        <v>5</v>
      </c>
      <c r="L11" s="6">
        <v>5</v>
      </c>
      <c r="M11" s="6">
        <v>5</v>
      </c>
      <c r="N11" s="6">
        <v>1</v>
      </c>
      <c r="O11" s="6">
        <v>1</v>
      </c>
      <c r="P11" s="19">
        <v>2</v>
      </c>
      <c r="Q11" s="19">
        <v>6</v>
      </c>
      <c r="R11" s="19">
        <v>5</v>
      </c>
      <c r="S11" s="19">
        <v>1</v>
      </c>
      <c r="T11" s="19">
        <v>1</v>
      </c>
      <c r="U11" s="19">
        <v>5</v>
      </c>
      <c r="V11" s="19">
        <v>5</v>
      </c>
      <c r="W11" s="19">
        <v>6</v>
      </c>
      <c r="X11" s="19">
        <v>1</v>
      </c>
      <c r="Y11" s="19">
        <v>1</v>
      </c>
      <c r="Z11" s="19">
        <v>1</v>
      </c>
      <c r="AA11" s="20"/>
      <c r="AB11" s="19">
        <v>5</v>
      </c>
      <c r="AC11" s="19">
        <v>6</v>
      </c>
      <c r="AD11" s="19">
        <v>1</v>
      </c>
      <c r="AE11" s="19">
        <v>5</v>
      </c>
      <c r="AF11" s="19">
        <v>6</v>
      </c>
      <c r="AG11" s="19">
        <v>1</v>
      </c>
      <c r="AH11" s="21">
        <v>1</v>
      </c>
      <c r="AI11" s="21">
        <v>6</v>
      </c>
      <c r="AJ11" s="19">
        <v>5</v>
      </c>
      <c r="AK11" s="19">
        <v>5</v>
      </c>
      <c r="AL11" s="19">
        <v>1</v>
      </c>
      <c r="AM11" s="19">
        <v>6</v>
      </c>
      <c r="AN11" s="21">
        <v>6</v>
      </c>
      <c r="AO11" s="19">
        <v>2</v>
      </c>
      <c r="AP11" s="19">
        <v>1</v>
      </c>
      <c r="AQ11" s="19">
        <v>1</v>
      </c>
      <c r="AR11" s="19">
        <v>6</v>
      </c>
      <c r="AS11" s="19">
        <v>1</v>
      </c>
      <c r="AT11" s="19">
        <v>5</v>
      </c>
      <c r="AU11" s="19">
        <v>1</v>
      </c>
      <c r="AV11" s="19">
        <v>5</v>
      </c>
      <c r="AW11" s="21">
        <v>6</v>
      </c>
      <c r="AX11" s="19">
        <v>1</v>
      </c>
      <c r="AY11" s="19">
        <v>1</v>
      </c>
      <c r="AZ11" s="19">
        <v>1</v>
      </c>
      <c r="BA11" s="19">
        <v>5</v>
      </c>
      <c r="BB11" s="19">
        <v>2</v>
      </c>
      <c r="BC11" s="19">
        <v>3</v>
      </c>
      <c r="BD11" s="22"/>
      <c r="BE11" s="19">
        <v>1</v>
      </c>
      <c r="BF11" s="19">
        <v>2</v>
      </c>
      <c r="BG11" s="19">
        <v>2</v>
      </c>
      <c r="BH11" s="20"/>
      <c r="BI11" s="19">
        <v>2</v>
      </c>
      <c r="BJ11" s="20"/>
      <c r="BK11" s="19">
        <v>1</v>
      </c>
      <c r="BL11" s="19">
        <v>3</v>
      </c>
      <c r="BM11" s="19">
        <v>3</v>
      </c>
      <c r="BN11" s="19">
        <v>3</v>
      </c>
      <c r="BO11" s="19">
        <v>3</v>
      </c>
      <c r="BP11" s="19">
        <v>2</v>
      </c>
      <c r="BQ11" s="19">
        <v>2</v>
      </c>
      <c r="BR11" s="19">
        <v>3</v>
      </c>
    </row>
    <row r="12" spans="1:70" ht="12.75">
      <c r="A12" s="6" t="s">
        <v>146</v>
      </c>
      <c r="BD12" s="17"/>
      <c r="BH12" s="17"/>
      <c r="BJ12" s="17"/>
    </row>
    <row r="13" spans="1:70" ht="12.75">
      <c r="A13" s="6" t="s">
        <v>1</v>
      </c>
      <c r="BD13" s="17"/>
      <c r="BH13" s="17"/>
      <c r="BJ13" s="17"/>
    </row>
    <row r="14" spans="1:70" ht="12.75">
      <c r="A14" s="6" t="s">
        <v>140</v>
      </c>
      <c r="T14" s="6">
        <v>2</v>
      </c>
      <c r="AO14" s="6">
        <v>4</v>
      </c>
      <c r="AW14" s="6">
        <v>4</v>
      </c>
      <c r="AX14" s="6">
        <v>4</v>
      </c>
      <c r="BA14" s="6">
        <v>3</v>
      </c>
      <c r="BD14" s="17"/>
      <c r="BH14" s="17"/>
      <c r="BJ14" s="17"/>
      <c r="BN14" s="6">
        <v>4</v>
      </c>
      <c r="BO14" s="6">
        <v>2</v>
      </c>
    </row>
    <row r="15" spans="1:70" ht="12.75">
      <c r="A15" s="6" t="s">
        <v>17</v>
      </c>
      <c r="H15" s="6">
        <v>5</v>
      </c>
      <c r="I15" s="6">
        <v>2</v>
      </c>
      <c r="P15" s="19">
        <v>2</v>
      </c>
      <c r="Q15" s="19">
        <v>3</v>
      </c>
      <c r="R15" s="19">
        <v>3</v>
      </c>
      <c r="S15" s="19">
        <v>1</v>
      </c>
      <c r="T15" s="19">
        <v>1</v>
      </c>
      <c r="U15" s="19">
        <v>6</v>
      </c>
      <c r="V15" s="19">
        <v>1</v>
      </c>
      <c r="W15" s="19">
        <v>6</v>
      </c>
      <c r="X15" s="19">
        <v>1</v>
      </c>
      <c r="Y15" s="19">
        <v>1</v>
      </c>
      <c r="Z15" s="19">
        <v>1</v>
      </c>
      <c r="AA15" s="21"/>
      <c r="AB15" s="19">
        <v>5</v>
      </c>
      <c r="AC15" s="19">
        <v>5</v>
      </c>
      <c r="AD15" s="19">
        <v>1</v>
      </c>
      <c r="AE15" s="19">
        <v>5</v>
      </c>
      <c r="AF15" s="19">
        <v>6</v>
      </c>
      <c r="AG15" s="19">
        <v>5</v>
      </c>
      <c r="AH15" s="19">
        <v>5</v>
      </c>
      <c r="AI15" s="19">
        <v>6</v>
      </c>
      <c r="AJ15" s="19">
        <v>1</v>
      </c>
      <c r="AK15" s="19">
        <v>1</v>
      </c>
      <c r="AL15" s="19">
        <v>1</v>
      </c>
      <c r="AM15" s="19">
        <v>5</v>
      </c>
      <c r="AN15" s="19">
        <v>6</v>
      </c>
      <c r="AO15" s="19">
        <v>6</v>
      </c>
      <c r="AP15" s="19">
        <v>1</v>
      </c>
      <c r="AQ15" s="19">
        <v>1</v>
      </c>
      <c r="AR15" s="19">
        <v>5</v>
      </c>
      <c r="AS15" s="19">
        <v>1</v>
      </c>
      <c r="AT15" s="19">
        <v>5</v>
      </c>
      <c r="AU15" s="19">
        <v>1</v>
      </c>
      <c r="AV15" s="19">
        <v>5</v>
      </c>
      <c r="AW15" s="19">
        <v>1</v>
      </c>
      <c r="AX15" s="19">
        <v>1</v>
      </c>
      <c r="AY15" s="19">
        <v>5</v>
      </c>
      <c r="AZ15" s="19">
        <v>5</v>
      </c>
      <c r="BA15" s="19">
        <v>5</v>
      </c>
      <c r="BB15" s="19">
        <v>2</v>
      </c>
      <c r="BC15" s="19">
        <v>5</v>
      </c>
      <c r="BD15" s="22"/>
      <c r="BE15" s="19">
        <v>1</v>
      </c>
      <c r="BF15" s="19">
        <v>4</v>
      </c>
      <c r="BG15" s="19">
        <v>2</v>
      </c>
      <c r="BH15" s="20"/>
      <c r="BI15" s="19">
        <v>1</v>
      </c>
      <c r="BJ15" s="20"/>
      <c r="BK15" s="19">
        <v>5</v>
      </c>
      <c r="BL15" s="19">
        <v>1</v>
      </c>
      <c r="BM15" s="19">
        <v>5</v>
      </c>
      <c r="BN15" s="19">
        <v>5</v>
      </c>
      <c r="BO15" s="19">
        <v>6</v>
      </c>
      <c r="BP15" s="19">
        <v>6</v>
      </c>
      <c r="BQ15" s="19">
        <v>6</v>
      </c>
      <c r="BR15" s="19">
        <v>6</v>
      </c>
    </row>
    <row r="16" spans="1:70" ht="12.75">
      <c r="BD16" s="17"/>
      <c r="BH16" s="17"/>
      <c r="BJ16" s="17"/>
    </row>
    <row r="17" spans="1:70" ht="12.75">
      <c r="BD17" s="17"/>
      <c r="BH17" s="17"/>
      <c r="BJ17" s="17"/>
    </row>
    <row r="18" spans="1:70" ht="12.75">
      <c r="A18" s="21"/>
      <c r="P18" s="19"/>
      <c r="Q18" s="19"/>
      <c r="R18" s="19"/>
      <c r="S18" s="19"/>
      <c r="T18" s="19"/>
      <c r="U18" s="19"/>
      <c r="V18" s="19"/>
      <c r="W18" s="19"/>
      <c r="X18" s="19"/>
      <c r="Y18" s="19"/>
      <c r="Z18" s="19"/>
      <c r="AA18" s="21"/>
      <c r="AB18" s="19"/>
      <c r="AC18" s="19"/>
      <c r="AD18" s="19"/>
      <c r="AE18" s="19"/>
      <c r="AF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22"/>
      <c r="BE18" s="19"/>
      <c r="BF18" s="19"/>
      <c r="BG18" s="19"/>
      <c r="BH18" s="20"/>
      <c r="BI18" s="19"/>
      <c r="BJ18" s="22"/>
      <c r="BK18" s="19"/>
      <c r="BL18" s="19"/>
      <c r="BM18" s="19"/>
      <c r="BN18" s="19"/>
      <c r="BO18" s="19"/>
      <c r="BP18" s="19"/>
      <c r="BQ18" s="19"/>
      <c r="BR18" s="19"/>
    </row>
    <row r="19" spans="1:70" ht="12.75">
      <c r="A19" s="21"/>
      <c r="P19" s="19"/>
      <c r="Q19" s="19"/>
      <c r="R19" s="19"/>
      <c r="S19" s="19"/>
      <c r="T19" s="19"/>
      <c r="U19" s="19"/>
      <c r="V19" s="19"/>
      <c r="W19" s="19"/>
      <c r="X19" s="19"/>
      <c r="Y19" s="19"/>
      <c r="Z19" s="19"/>
      <c r="AA19" s="21"/>
      <c r="AB19" s="19"/>
      <c r="AC19" s="19"/>
      <c r="AD19" s="19"/>
      <c r="AE19" s="19"/>
      <c r="AF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22"/>
      <c r="BE19" s="19"/>
      <c r="BF19" s="19"/>
      <c r="BG19" s="19"/>
      <c r="BH19" s="20"/>
      <c r="BI19" s="19"/>
      <c r="BJ19" s="22"/>
      <c r="BK19" s="19"/>
      <c r="BL19" s="19"/>
      <c r="BM19" s="19"/>
      <c r="BN19" s="19"/>
      <c r="BO19" s="19"/>
      <c r="BP19" s="19"/>
      <c r="BQ19" s="19"/>
      <c r="BR19" s="19"/>
    </row>
    <row r="20" spans="1:70" ht="12.75">
      <c r="A20" t="s">
        <v>525</v>
      </c>
      <c r="P20" s="19"/>
      <c r="Q20" s="19"/>
      <c r="R20" s="19"/>
      <c r="S20" s="19"/>
      <c r="T20" s="19"/>
      <c r="U20" s="19"/>
      <c r="V20" s="19"/>
      <c r="W20" s="19"/>
      <c r="X20" s="19"/>
      <c r="Y20" s="19"/>
      <c r="Z20" s="19"/>
      <c r="AA20" s="21"/>
      <c r="AB20" s="19"/>
      <c r="AC20" s="19"/>
      <c r="AD20" s="19"/>
      <c r="AE20" s="19"/>
      <c r="AF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22"/>
      <c r="BE20" s="19"/>
      <c r="BF20" s="19"/>
      <c r="BG20" s="19"/>
      <c r="BH20" s="20"/>
      <c r="BI20" s="19"/>
      <c r="BJ20" s="22"/>
      <c r="BK20" s="19"/>
      <c r="BL20" s="19"/>
      <c r="BM20" s="19"/>
      <c r="BN20" s="19"/>
      <c r="BO20" s="19"/>
      <c r="BP20" s="19"/>
      <c r="BQ20" s="19"/>
      <c r="BR20" s="19"/>
    </row>
    <row r="21" spans="1:70" ht="12.75">
      <c r="A21" s="6" t="s">
        <v>160</v>
      </c>
      <c r="BD21" s="17"/>
      <c r="BH21" s="17"/>
      <c r="BJ21" s="17"/>
    </row>
    <row r="22" spans="1:70" ht="12.75">
      <c r="A22" s="6" t="s">
        <v>139</v>
      </c>
      <c r="B22" s="6">
        <f>SUM(B28:U28)/20</f>
        <v>0.35</v>
      </c>
      <c r="BD22" s="17"/>
      <c r="BH22" s="17"/>
      <c r="BJ22" s="17"/>
    </row>
    <row r="23" spans="1:70" ht="12.75">
      <c r="A23" s="21" t="s">
        <v>1</v>
      </c>
      <c r="B23" s="6">
        <f t="shared" ref="B23:B25" si="0">SUM(B29:U29)/20</f>
        <v>0.85</v>
      </c>
      <c r="P23" s="19"/>
      <c r="Q23" s="19"/>
      <c r="R23" s="19"/>
      <c r="S23" s="19"/>
      <c r="T23" s="19"/>
      <c r="U23" s="19"/>
      <c r="V23" s="19"/>
      <c r="W23" s="19"/>
      <c r="X23" s="19"/>
      <c r="Y23" s="19"/>
      <c r="Z23" s="19"/>
      <c r="AA23" s="21"/>
      <c r="AB23" s="19"/>
      <c r="AC23" s="19"/>
      <c r="AD23" s="19"/>
      <c r="AE23" s="19"/>
      <c r="AF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22"/>
      <c r="BE23" s="19"/>
      <c r="BF23" s="19"/>
      <c r="BG23" s="19"/>
      <c r="BH23" s="20"/>
      <c r="BI23" s="19"/>
      <c r="BJ23" s="20"/>
      <c r="BK23" s="19"/>
      <c r="BL23" s="19"/>
      <c r="BM23" s="19"/>
      <c r="BN23" s="19"/>
      <c r="BO23" s="19"/>
      <c r="BP23" s="19"/>
      <c r="BQ23" s="19"/>
      <c r="BR23" s="19"/>
    </row>
    <row r="24" spans="1:70" ht="12.75">
      <c r="A24" t="s">
        <v>140</v>
      </c>
      <c r="B24" s="6">
        <f t="shared" si="0"/>
        <v>0.7</v>
      </c>
      <c r="P24" s="19"/>
      <c r="Q24" s="19"/>
      <c r="R24" s="19"/>
      <c r="S24" s="19"/>
      <c r="T24" s="19"/>
      <c r="U24" s="19"/>
      <c r="V24" s="19"/>
      <c r="W24" s="19"/>
      <c r="X24" s="19"/>
      <c r="Y24" s="19"/>
      <c r="Z24" s="19"/>
      <c r="AA24" s="21"/>
      <c r="AB24" s="19"/>
      <c r="AC24" s="19"/>
      <c r="AD24" s="19"/>
      <c r="AE24" s="19"/>
      <c r="AF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22"/>
      <c r="BE24" s="19"/>
      <c r="BF24" s="19"/>
      <c r="BG24" s="19"/>
      <c r="BH24" s="20"/>
      <c r="BI24" s="19"/>
      <c r="BJ24" s="20"/>
      <c r="BK24" s="19"/>
      <c r="BL24" s="19"/>
      <c r="BM24" s="19"/>
      <c r="BN24" s="19"/>
      <c r="BO24" s="19"/>
      <c r="BP24" s="19"/>
      <c r="BQ24" s="19"/>
      <c r="BR24" s="19"/>
    </row>
    <row r="25" spans="1:70" ht="12.75">
      <c r="A25" s="21" t="s">
        <v>17</v>
      </c>
      <c r="B25" s="6">
        <f t="shared" si="0"/>
        <v>0.5</v>
      </c>
      <c r="P25" s="19"/>
      <c r="Q25" s="19"/>
      <c r="R25" s="19"/>
      <c r="S25" s="19"/>
      <c r="T25" s="19"/>
      <c r="U25" s="19"/>
      <c r="V25" s="19"/>
      <c r="W25" s="19"/>
      <c r="X25" s="19"/>
      <c r="Y25" s="19"/>
      <c r="Z25" s="19"/>
      <c r="AA25" s="21"/>
      <c r="AB25" s="19"/>
      <c r="AC25" s="19"/>
      <c r="AD25" s="19"/>
      <c r="AE25" s="19"/>
      <c r="AF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22"/>
      <c r="BE25" s="19"/>
      <c r="BF25" s="19"/>
      <c r="BG25" s="19"/>
      <c r="BH25" s="20"/>
      <c r="BI25" s="19"/>
      <c r="BJ25" s="20"/>
      <c r="BK25" s="19"/>
      <c r="BL25" s="19"/>
      <c r="BM25" s="19"/>
      <c r="BN25" s="19"/>
      <c r="BO25" s="19"/>
      <c r="BP25" s="19"/>
      <c r="BQ25" s="19"/>
      <c r="BR25" s="19"/>
    </row>
    <row r="26" spans="1:70" ht="12.75">
      <c r="BD26" s="17"/>
      <c r="BH26" s="17"/>
      <c r="BJ26" s="17"/>
    </row>
    <row r="27" spans="1:70" ht="12.75">
      <c r="A27" s="6" t="s">
        <v>142</v>
      </c>
      <c r="BD27" s="17"/>
      <c r="BH27" s="17"/>
      <c r="BJ27" s="17"/>
    </row>
    <row r="28" spans="1:70" ht="12.75">
      <c r="A28" s="6" t="s">
        <v>139</v>
      </c>
      <c r="B28" s="6">
        <f t="shared" ref="B28:BC28" si="1">IF(B2=B8,1,0)</f>
        <v>0</v>
      </c>
      <c r="C28" s="6">
        <f t="shared" si="1"/>
        <v>0</v>
      </c>
      <c r="D28" s="6">
        <f t="shared" si="1"/>
        <v>0</v>
      </c>
      <c r="E28" s="6">
        <f t="shared" si="1"/>
        <v>0</v>
      </c>
      <c r="F28" s="6">
        <f t="shared" si="1"/>
        <v>1</v>
      </c>
      <c r="G28" s="6">
        <f t="shared" si="1"/>
        <v>1</v>
      </c>
      <c r="H28" s="6">
        <f t="shared" si="1"/>
        <v>0</v>
      </c>
      <c r="I28" s="6">
        <f t="shared" si="1"/>
        <v>0</v>
      </c>
      <c r="J28" s="6">
        <f t="shared" si="1"/>
        <v>1</v>
      </c>
      <c r="K28" s="6">
        <f t="shared" si="1"/>
        <v>0</v>
      </c>
      <c r="L28" s="6">
        <f t="shared" si="1"/>
        <v>1</v>
      </c>
      <c r="M28" s="6">
        <f t="shared" si="1"/>
        <v>0</v>
      </c>
      <c r="N28" s="6">
        <f t="shared" si="1"/>
        <v>1</v>
      </c>
      <c r="O28" s="6">
        <f t="shared" si="1"/>
        <v>1</v>
      </c>
      <c r="P28" s="6">
        <f t="shared" si="1"/>
        <v>0</v>
      </c>
      <c r="Q28" s="6">
        <f t="shared" si="1"/>
        <v>0</v>
      </c>
      <c r="R28" s="6">
        <f t="shared" si="1"/>
        <v>0</v>
      </c>
      <c r="S28" s="6">
        <f t="shared" si="1"/>
        <v>0</v>
      </c>
      <c r="T28" s="6">
        <f t="shared" si="1"/>
        <v>1</v>
      </c>
      <c r="U28" s="6">
        <f t="shared" si="1"/>
        <v>0</v>
      </c>
      <c r="V28" s="6">
        <f t="shared" si="1"/>
        <v>0</v>
      </c>
      <c r="W28" s="6">
        <f t="shared" si="1"/>
        <v>0</v>
      </c>
      <c r="X28" s="6">
        <f t="shared" si="1"/>
        <v>0</v>
      </c>
      <c r="Y28" s="6">
        <f t="shared" si="1"/>
        <v>0</v>
      </c>
      <c r="Z28" s="6">
        <f t="shared" si="1"/>
        <v>0</v>
      </c>
      <c r="AA28" s="6">
        <f t="shared" si="1"/>
        <v>1</v>
      </c>
      <c r="AB28" s="6">
        <f t="shared" si="1"/>
        <v>0</v>
      </c>
      <c r="AC28" s="6">
        <f t="shared" si="1"/>
        <v>0</v>
      </c>
      <c r="AD28" s="6">
        <f t="shared" si="1"/>
        <v>0</v>
      </c>
      <c r="AE28" s="6">
        <f t="shared" si="1"/>
        <v>1</v>
      </c>
      <c r="AF28" s="6">
        <f t="shared" si="1"/>
        <v>0</v>
      </c>
      <c r="AG28" s="6">
        <f t="shared" si="1"/>
        <v>0</v>
      </c>
      <c r="AH28" s="6">
        <f t="shared" si="1"/>
        <v>0</v>
      </c>
      <c r="AI28" s="6">
        <f t="shared" si="1"/>
        <v>0</v>
      </c>
      <c r="AJ28" s="6">
        <f t="shared" si="1"/>
        <v>1</v>
      </c>
      <c r="AK28" s="6">
        <f t="shared" si="1"/>
        <v>0</v>
      </c>
      <c r="AL28" s="6">
        <f t="shared" si="1"/>
        <v>0</v>
      </c>
      <c r="AM28" s="6">
        <f t="shared" si="1"/>
        <v>0</v>
      </c>
      <c r="AN28" s="6">
        <f t="shared" si="1"/>
        <v>1</v>
      </c>
      <c r="AO28" s="6">
        <f t="shared" si="1"/>
        <v>0</v>
      </c>
      <c r="AP28" s="6">
        <f t="shared" si="1"/>
        <v>0</v>
      </c>
      <c r="AQ28" s="6">
        <f t="shared" si="1"/>
        <v>1</v>
      </c>
      <c r="AR28" s="6">
        <f t="shared" si="1"/>
        <v>0</v>
      </c>
      <c r="AS28" s="6">
        <f t="shared" si="1"/>
        <v>1</v>
      </c>
      <c r="AT28" s="6">
        <f t="shared" si="1"/>
        <v>0</v>
      </c>
      <c r="AU28" s="6">
        <f t="shared" si="1"/>
        <v>1</v>
      </c>
      <c r="AV28" s="6">
        <f t="shared" si="1"/>
        <v>0</v>
      </c>
      <c r="AW28" s="6">
        <f t="shared" si="1"/>
        <v>0</v>
      </c>
      <c r="AX28" s="6">
        <f t="shared" si="1"/>
        <v>0</v>
      </c>
      <c r="AY28" s="6">
        <f t="shared" si="1"/>
        <v>0</v>
      </c>
      <c r="AZ28" s="6">
        <f t="shared" si="1"/>
        <v>0</v>
      </c>
      <c r="BA28" s="6">
        <f t="shared" si="1"/>
        <v>0</v>
      </c>
      <c r="BB28" s="6">
        <f t="shared" si="1"/>
        <v>1</v>
      </c>
      <c r="BC28" s="6">
        <f t="shared" si="1"/>
        <v>1</v>
      </c>
      <c r="BD28" s="17"/>
      <c r="BE28" s="6">
        <f t="shared" ref="BE28:BG28" si="2">IF(BE2=BE8,1,0)</f>
        <v>0</v>
      </c>
      <c r="BF28" s="6">
        <f t="shared" si="2"/>
        <v>0</v>
      </c>
      <c r="BG28" s="6">
        <f t="shared" si="2"/>
        <v>0</v>
      </c>
      <c r="BH28" s="17"/>
      <c r="BI28" s="6">
        <f>IF(BI2=BI8,1,0)</f>
        <v>1</v>
      </c>
      <c r="BJ28" s="17"/>
      <c r="BK28" s="6">
        <f t="shared" ref="BK28:BR28" si="3">IF(BK2=BK8,1,0)</f>
        <v>0</v>
      </c>
      <c r="BL28" s="6">
        <f t="shared" si="3"/>
        <v>0</v>
      </c>
      <c r="BM28" s="6">
        <f t="shared" si="3"/>
        <v>1</v>
      </c>
      <c r="BN28" s="6">
        <f t="shared" si="3"/>
        <v>0</v>
      </c>
      <c r="BO28" s="6">
        <f t="shared" si="3"/>
        <v>0</v>
      </c>
      <c r="BP28" s="6">
        <f t="shared" si="3"/>
        <v>0</v>
      </c>
      <c r="BQ28" s="6">
        <f t="shared" si="3"/>
        <v>0</v>
      </c>
      <c r="BR28" s="6">
        <f t="shared" si="3"/>
        <v>0</v>
      </c>
    </row>
    <row r="29" spans="1:70" ht="15">
      <c r="A29" s="1" t="s">
        <v>1</v>
      </c>
      <c r="B29" s="23">
        <f t="shared" ref="B29:BC29" si="4">IF(OR(B3=B9,B3=B13),1,0)</f>
        <v>1</v>
      </c>
      <c r="C29" s="23">
        <f t="shared" si="4"/>
        <v>1</v>
      </c>
      <c r="D29" s="23">
        <f t="shared" si="4"/>
        <v>0</v>
      </c>
      <c r="E29" s="23">
        <f t="shared" si="4"/>
        <v>1</v>
      </c>
      <c r="F29" s="23">
        <f t="shared" si="4"/>
        <v>1</v>
      </c>
      <c r="G29" s="23">
        <f t="shared" si="4"/>
        <v>0</v>
      </c>
      <c r="H29" s="23">
        <f t="shared" si="4"/>
        <v>1</v>
      </c>
      <c r="I29" s="23">
        <f t="shared" si="4"/>
        <v>1</v>
      </c>
      <c r="J29" s="23">
        <f t="shared" si="4"/>
        <v>1</v>
      </c>
      <c r="K29" s="23">
        <f t="shared" si="4"/>
        <v>1</v>
      </c>
      <c r="L29" s="23">
        <f t="shared" si="4"/>
        <v>0</v>
      </c>
      <c r="M29" s="23">
        <f t="shared" si="4"/>
        <v>1</v>
      </c>
      <c r="N29" s="23">
        <f t="shared" si="4"/>
        <v>1</v>
      </c>
      <c r="O29" s="23">
        <f t="shared" si="4"/>
        <v>1</v>
      </c>
      <c r="P29" s="23">
        <f t="shared" si="4"/>
        <v>1</v>
      </c>
      <c r="Q29" s="23">
        <f t="shared" si="4"/>
        <v>1</v>
      </c>
      <c r="R29" s="23">
        <f t="shared" si="4"/>
        <v>1</v>
      </c>
      <c r="S29" s="23">
        <f t="shared" si="4"/>
        <v>1</v>
      </c>
      <c r="T29" s="23">
        <f t="shared" si="4"/>
        <v>1</v>
      </c>
      <c r="U29" s="23">
        <f t="shared" si="4"/>
        <v>1</v>
      </c>
      <c r="V29" s="23">
        <f t="shared" si="4"/>
        <v>1</v>
      </c>
      <c r="W29" s="23">
        <f t="shared" si="4"/>
        <v>0</v>
      </c>
      <c r="X29" s="23">
        <f t="shared" si="4"/>
        <v>0</v>
      </c>
      <c r="Y29" s="23">
        <f t="shared" si="4"/>
        <v>1</v>
      </c>
      <c r="Z29" s="23">
        <f t="shared" si="4"/>
        <v>1</v>
      </c>
      <c r="AA29" s="23">
        <f t="shared" si="4"/>
        <v>0</v>
      </c>
      <c r="AB29" s="23">
        <f t="shared" si="4"/>
        <v>1</v>
      </c>
      <c r="AC29" s="23">
        <f t="shared" si="4"/>
        <v>0</v>
      </c>
      <c r="AD29" s="23">
        <f t="shared" si="4"/>
        <v>1</v>
      </c>
      <c r="AE29" s="23">
        <f t="shared" si="4"/>
        <v>1</v>
      </c>
      <c r="AF29" s="23">
        <f t="shared" si="4"/>
        <v>1</v>
      </c>
      <c r="AG29" s="23">
        <f t="shared" si="4"/>
        <v>1</v>
      </c>
      <c r="AH29" s="23">
        <f t="shared" si="4"/>
        <v>1</v>
      </c>
      <c r="AI29" s="23">
        <f t="shared" si="4"/>
        <v>1</v>
      </c>
      <c r="AJ29" s="23">
        <f t="shared" si="4"/>
        <v>1</v>
      </c>
      <c r="AK29" s="23">
        <f t="shared" si="4"/>
        <v>1</v>
      </c>
      <c r="AL29" s="23">
        <f t="shared" si="4"/>
        <v>1</v>
      </c>
      <c r="AM29" s="23">
        <f t="shared" si="4"/>
        <v>1</v>
      </c>
      <c r="AN29" s="23">
        <f t="shared" si="4"/>
        <v>1</v>
      </c>
      <c r="AO29" s="23">
        <f t="shared" si="4"/>
        <v>1</v>
      </c>
      <c r="AP29" s="23">
        <f t="shared" si="4"/>
        <v>1</v>
      </c>
      <c r="AQ29" s="23">
        <f t="shared" si="4"/>
        <v>1</v>
      </c>
      <c r="AR29" s="23">
        <f t="shared" si="4"/>
        <v>1</v>
      </c>
      <c r="AS29" s="23">
        <f t="shared" si="4"/>
        <v>1</v>
      </c>
      <c r="AT29" s="23">
        <f t="shared" si="4"/>
        <v>1</v>
      </c>
      <c r="AU29" s="23">
        <f t="shared" si="4"/>
        <v>1</v>
      </c>
      <c r="AV29" s="23">
        <f t="shared" si="4"/>
        <v>1</v>
      </c>
      <c r="AW29" s="23">
        <f t="shared" si="4"/>
        <v>1</v>
      </c>
      <c r="AX29" s="23">
        <f t="shared" si="4"/>
        <v>1</v>
      </c>
      <c r="AY29" s="23">
        <f t="shared" si="4"/>
        <v>1</v>
      </c>
      <c r="AZ29" s="23">
        <f t="shared" si="4"/>
        <v>1</v>
      </c>
      <c r="BA29" s="23">
        <f t="shared" si="4"/>
        <v>1</v>
      </c>
      <c r="BB29" s="23">
        <f t="shared" si="4"/>
        <v>1</v>
      </c>
      <c r="BC29" s="23">
        <f t="shared" si="4"/>
        <v>1</v>
      </c>
      <c r="BD29" s="25"/>
      <c r="BE29" s="23">
        <f t="shared" ref="BE29:BG29" si="5">IF(OR(BE3=BE9,BE3=BE13),1,0)</f>
        <v>1</v>
      </c>
      <c r="BF29" s="23">
        <f t="shared" si="5"/>
        <v>1</v>
      </c>
      <c r="BG29" s="23">
        <f t="shared" si="5"/>
        <v>1</v>
      </c>
      <c r="BH29" s="25"/>
      <c r="BI29" s="23">
        <f t="shared" ref="BI29:BI31" si="6">IF(OR(BI3=BI9,BI3=BI13),1,0)</f>
        <v>1</v>
      </c>
      <c r="BJ29" s="25"/>
      <c r="BK29" s="23">
        <f t="shared" ref="BK29:BR29" si="7">IF(OR(BK3=BK9,BK3=BK13),1,0)</f>
        <v>1</v>
      </c>
      <c r="BL29" s="23">
        <f t="shared" si="7"/>
        <v>1</v>
      </c>
      <c r="BM29" s="23">
        <f t="shared" si="7"/>
        <v>1</v>
      </c>
      <c r="BN29" s="23">
        <f t="shared" si="7"/>
        <v>1</v>
      </c>
      <c r="BO29" s="23">
        <f t="shared" si="7"/>
        <v>0</v>
      </c>
      <c r="BP29" s="23">
        <f t="shared" si="7"/>
        <v>0</v>
      </c>
      <c r="BQ29" s="23">
        <f t="shared" si="7"/>
        <v>1</v>
      </c>
      <c r="BR29" s="23">
        <f t="shared" si="7"/>
        <v>1</v>
      </c>
    </row>
    <row r="30" spans="1:70" ht="15">
      <c r="A30" s="1" t="s">
        <v>140</v>
      </c>
      <c r="B30" s="23">
        <f t="shared" ref="B30:BC30" si="8">IF(OR(B4=B10,B4=B14),1,0)</f>
        <v>1</v>
      </c>
      <c r="C30" s="23">
        <f t="shared" si="8"/>
        <v>1</v>
      </c>
      <c r="D30" s="23">
        <f t="shared" si="8"/>
        <v>0</v>
      </c>
      <c r="E30" s="23">
        <f t="shared" si="8"/>
        <v>0</v>
      </c>
      <c r="F30" s="23">
        <f t="shared" si="8"/>
        <v>1</v>
      </c>
      <c r="G30" s="23">
        <f t="shared" si="8"/>
        <v>0</v>
      </c>
      <c r="H30" s="23">
        <f t="shared" si="8"/>
        <v>1</v>
      </c>
      <c r="I30" s="23">
        <f t="shared" si="8"/>
        <v>0</v>
      </c>
      <c r="J30" s="23">
        <f t="shared" si="8"/>
        <v>1</v>
      </c>
      <c r="K30" s="23">
        <f t="shared" si="8"/>
        <v>1</v>
      </c>
      <c r="L30" s="23">
        <f t="shared" si="8"/>
        <v>1</v>
      </c>
      <c r="M30" s="23">
        <f t="shared" si="8"/>
        <v>0</v>
      </c>
      <c r="N30" s="23">
        <f t="shared" si="8"/>
        <v>1</v>
      </c>
      <c r="O30" s="23">
        <f t="shared" si="8"/>
        <v>1</v>
      </c>
      <c r="P30" s="23">
        <f t="shared" si="8"/>
        <v>1</v>
      </c>
      <c r="Q30" s="23">
        <f t="shared" si="8"/>
        <v>1</v>
      </c>
      <c r="R30" s="23">
        <f t="shared" si="8"/>
        <v>1</v>
      </c>
      <c r="S30" s="23">
        <f t="shared" si="8"/>
        <v>1</v>
      </c>
      <c r="T30" s="23">
        <f t="shared" si="8"/>
        <v>1</v>
      </c>
      <c r="U30" s="23">
        <f t="shared" si="8"/>
        <v>0</v>
      </c>
      <c r="V30" s="23">
        <f t="shared" si="8"/>
        <v>0</v>
      </c>
      <c r="W30" s="23">
        <f t="shared" si="8"/>
        <v>0</v>
      </c>
      <c r="X30" s="23">
        <f t="shared" si="8"/>
        <v>1</v>
      </c>
      <c r="Y30" s="23">
        <f t="shared" si="8"/>
        <v>1</v>
      </c>
      <c r="Z30" s="23">
        <f t="shared" si="8"/>
        <v>0</v>
      </c>
      <c r="AA30" s="23">
        <f t="shared" si="8"/>
        <v>0</v>
      </c>
      <c r="AB30" s="23">
        <f t="shared" si="8"/>
        <v>1</v>
      </c>
      <c r="AC30" s="23">
        <f t="shared" si="8"/>
        <v>1</v>
      </c>
      <c r="AD30" s="23">
        <f t="shared" si="8"/>
        <v>0</v>
      </c>
      <c r="AE30" s="23">
        <f t="shared" si="8"/>
        <v>1</v>
      </c>
      <c r="AF30" s="23">
        <f t="shared" si="8"/>
        <v>0</v>
      </c>
      <c r="AG30" s="23">
        <f t="shared" si="8"/>
        <v>1</v>
      </c>
      <c r="AH30" s="23">
        <f t="shared" si="8"/>
        <v>1</v>
      </c>
      <c r="AI30" s="23">
        <f t="shared" si="8"/>
        <v>1</v>
      </c>
      <c r="AJ30" s="23">
        <f t="shared" si="8"/>
        <v>0</v>
      </c>
      <c r="AK30" s="23">
        <f t="shared" si="8"/>
        <v>1</v>
      </c>
      <c r="AL30" s="23">
        <f t="shared" si="8"/>
        <v>1</v>
      </c>
      <c r="AM30" s="23">
        <f t="shared" si="8"/>
        <v>1</v>
      </c>
      <c r="AN30" s="23">
        <f t="shared" si="8"/>
        <v>0</v>
      </c>
      <c r="AO30" s="23">
        <f t="shared" si="8"/>
        <v>1</v>
      </c>
      <c r="AP30" s="23">
        <f t="shared" si="8"/>
        <v>1</v>
      </c>
      <c r="AQ30" s="23">
        <f t="shared" si="8"/>
        <v>1</v>
      </c>
      <c r="AR30" s="23">
        <f t="shared" si="8"/>
        <v>0</v>
      </c>
      <c r="AS30" s="23">
        <f t="shared" si="8"/>
        <v>1</v>
      </c>
      <c r="AT30" s="23">
        <f t="shared" si="8"/>
        <v>1</v>
      </c>
      <c r="AU30" s="23">
        <f t="shared" si="8"/>
        <v>1</v>
      </c>
      <c r="AV30" s="23">
        <f t="shared" si="8"/>
        <v>1</v>
      </c>
      <c r="AW30" s="23">
        <f t="shared" si="8"/>
        <v>1</v>
      </c>
      <c r="AX30" s="23">
        <f t="shared" si="8"/>
        <v>0</v>
      </c>
      <c r="AY30" s="23">
        <f t="shared" si="8"/>
        <v>1</v>
      </c>
      <c r="AZ30" s="23">
        <f t="shared" si="8"/>
        <v>1</v>
      </c>
      <c r="BA30" s="23">
        <f t="shared" si="8"/>
        <v>1</v>
      </c>
      <c r="BB30" s="23">
        <f t="shared" si="8"/>
        <v>1</v>
      </c>
      <c r="BC30" s="23">
        <f t="shared" si="8"/>
        <v>1</v>
      </c>
      <c r="BD30" s="25"/>
      <c r="BE30" s="23">
        <f t="shared" ref="BE30:BG30" si="9">IF(OR(BE4=BE10,BE4=BE14),1,0)</f>
        <v>1</v>
      </c>
      <c r="BF30" s="23">
        <f t="shared" si="9"/>
        <v>0</v>
      </c>
      <c r="BG30" s="23">
        <f t="shared" si="9"/>
        <v>1</v>
      </c>
      <c r="BH30" s="25"/>
      <c r="BI30" s="23">
        <f t="shared" si="6"/>
        <v>1</v>
      </c>
      <c r="BJ30" s="25"/>
      <c r="BK30" s="23">
        <f t="shared" ref="BK30:BR30" si="10">IF(OR(BK4=BK10,BK4=BK14),1,0)</f>
        <v>1</v>
      </c>
      <c r="BL30" s="23">
        <f t="shared" si="10"/>
        <v>1</v>
      </c>
      <c r="BM30" s="23">
        <f t="shared" si="10"/>
        <v>1</v>
      </c>
      <c r="BN30" s="23">
        <f t="shared" si="10"/>
        <v>0</v>
      </c>
      <c r="BO30" s="23">
        <f t="shared" si="10"/>
        <v>0</v>
      </c>
      <c r="BP30" s="23">
        <f t="shared" si="10"/>
        <v>0</v>
      </c>
      <c r="BQ30" s="23">
        <f t="shared" si="10"/>
        <v>1</v>
      </c>
      <c r="BR30" s="23">
        <f t="shared" si="10"/>
        <v>0</v>
      </c>
    </row>
    <row r="31" spans="1:70" ht="12.75">
      <c r="A31" s="6" t="s">
        <v>17</v>
      </c>
      <c r="B31" s="23">
        <f t="shared" ref="B31:BC31" si="11">IF(OR(B5=B11,B5=B15),1,0)</f>
        <v>1</v>
      </c>
      <c r="C31" s="23">
        <f t="shared" si="11"/>
        <v>0</v>
      </c>
      <c r="D31" s="23">
        <f t="shared" si="11"/>
        <v>1</v>
      </c>
      <c r="E31" s="23">
        <f t="shared" si="11"/>
        <v>0</v>
      </c>
      <c r="F31" s="23">
        <f t="shared" si="11"/>
        <v>0</v>
      </c>
      <c r="G31" s="23">
        <f t="shared" si="11"/>
        <v>1</v>
      </c>
      <c r="H31" s="23">
        <f t="shared" si="11"/>
        <v>1</v>
      </c>
      <c r="I31" s="26">
        <f t="shared" si="11"/>
        <v>0</v>
      </c>
      <c r="J31" s="23">
        <f t="shared" si="11"/>
        <v>0</v>
      </c>
      <c r="K31" s="23">
        <f t="shared" si="11"/>
        <v>1</v>
      </c>
      <c r="L31" s="23">
        <f t="shared" si="11"/>
        <v>1</v>
      </c>
      <c r="M31" s="23">
        <f t="shared" si="11"/>
        <v>1</v>
      </c>
      <c r="N31" s="23">
        <f t="shared" si="11"/>
        <v>1</v>
      </c>
      <c r="O31" s="23">
        <f t="shared" si="11"/>
        <v>0</v>
      </c>
      <c r="P31" s="23">
        <f t="shared" si="11"/>
        <v>0</v>
      </c>
      <c r="Q31" s="26">
        <f t="shared" si="11"/>
        <v>0</v>
      </c>
      <c r="R31" s="23">
        <f t="shared" si="11"/>
        <v>1</v>
      </c>
      <c r="S31" s="23">
        <f t="shared" si="11"/>
        <v>0</v>
      </c>
      <c r="T31" s="23">
        <f t="shared" si="11"/>
        <v>0</v>
      </c>
      <c r="U31" s="23">
        <f t="shared" si="11"/>
        <v>1</v>
      </c>
      <c r="V31" s="23">
        <f t="shared" si="11"/>
        <v>1</v>
      </c>
      <c r="W31" s="23">
        <f t="shared" si="11"/>
        <v>0</v>
      </c>
      <c r="X31" s="23">
        <f t="shared" si="11"/>
        <v>0</v>
      </c>
      <c r="Y31" s="23">
        <f t="shared" si="11"/>
        <v>0</v>
      </c>
      <c r="Z31" s="23">
        <f t="shared" si="11"/>
        <v>0</v>
      </c>
      <c r="AA31" s="23">
        <f t="shared" si="11"/>
        <v>0</v>
      </c>
      <c r="AB31" s="23">
        <f t="shared" si="11"/>
        <v>1</v>
      </c>
      <c r="AC31" s="23">
        <f t="shared" si="11"/>
        <v>1</v>
      </c>
      <c r="AD31" s="23">
        <f t="shared" si="11"/>
        <v>1</v>
      </c>
      <c r="AE31" s="23">
        <f t="shared" si="11"/>
        <v>1</v>
      </c>
      <c r="AF31" s="23">
        <f t="shared" si="11"/>
        <v>0</v>
      </c>
      <c r="AG31" s="23">
        <f t="shared" si="11"/>
        <v>1</v>
      </c>
      <c r="AH31" s="23">
        <f t="shared" si="11"/>
        <v>1</v>
      </c>
      <c r="AI31" s="23">
        <f t="shared" si="11"/>
        <v>0</v>
      </c>
      <c r="AJ31" s="23">
        <f t="shared" si="11"/>
        <v>1</v>
      </c>
      <c r="AK31" s="23">
        <f t="shared" si="11"/>
        <v>1</v>
      </c>
      <c r="AL31" s="23">
        <f t="shared" si="11"/>
        <v>0</v>
      </c>
      <c r="AM31" s="23">
        <f t="shared" si="11"/>
        <v>1</v>
      </c>
      <c r="AN31" s="23">
        <f t="shared" si="11"/>
        <v>0</v>
      </c>
      <c r="AO31" s="26">
        <f t="shared" si="11"/>
        <v>0</v>
      </c>
      <c r="AP31" s="23">
        <f t="shared" si="11"/>
        <v>0</v>
      </c>
      <c r="AQ31" s="23">
        <f t="shared" si="11"/>
        <v>1</v>
      </c>
      <c r="AR31" s="23">
        <f t="shared" si="11"/>
        <v>1</v>
      </c>
      <c r="AS31" s="23">
        <f t="shared" si="11"/>
        <v>0</v>
      </c>
      <c r="AT31" s="23">
        <f t="shared" si="11"/>
        <v>1</v>
      </c>
      <c r="AU31" s="23">
        <f t="shared" si="11"/>
        <v>0</v>
      </c>
      <c r="AV31" s="23">
        <f t="shared" si="11"/>
        <v>1</v>
      </c>
      <c r="AW31" s="26">
        <f t="shared" si="11"/>
        <v>0</v>
      </c>
      <c r="AX31" s="23">
        <f t="shared" si="11"/>
        <v>0</v>
      </c>
      <c r="AY31" s="23">
        <f t="shared" si="11"/>
        <v>1</v>
      </c>
      <c r="AZ31" s="23">
        <f t="shared" si="11"/>
        <v>1</v>
      </c>
      <c r="BA31" s="23">
        <f t="shared" si="11"/>
        <v>0</v>
      </c>
      <c r="BB31" s="23">
        <f t="shared" si="11"/>
        <v>0</v>
      </c>
      <c r="BC31" s="23">
        <f t="shared" si="11"/>
        <v>1</v>
      </c>
      <c r="BD31" s="23"/>
      <c r="BE31" s="23">
        <f t="shared" ref="BE31:BG31" si="12">IF(OR(BE5=BE11,BE5=BE15),1,0)</f>
        <v>0</v>
      </c>
      <c r="BF31" s="26">
        <f t="shared" si="12"/>
        <v>0</v>
      </c>
      <c r="BG31" s="23">
        <f t="shared" si="12"/>
        <v>0</v>
      </c>
      <c r="BH31" s="23"/>
      <c r="BI31" s="26">
        <f t="shared" si="6"/>
        <v>0</v>
      </c>
      <c r="BJ31" s="23"/>
      <c r="BK31" s="26">
        <f t="shared" ref="BK31:BR31" si="13">IF(OR(BK5=BK11,BK5=BK15),1,0)</f>
        <v>0</v>
      </c>
      <c r="BL31" s="26">
        <f t="shared" si="13"/>
        <v>0</v>
      </c>
      <c r="BM31" s="23">
        <f t="shared" si="13"/>
        <v>1</v>
      </c>
      <c r="BN31" s="23">
        <f t="shared" si="13"/>
        <v>1</v>
      </c>
      <c r="BO31" s="26">
        <f t="shared" si="13"/>
        <v>0</v>
      </c>
      <c r="BP31" s="26">
        <f t="shared" si="13"/>
        <v>0</v>
      </c>
      <c r="BQ31" s="26">
        <f t="shared" si="13"/>
        <v>0</v>
      </c>
      <c r="BR31" s="26">
        <f t="shared" si="13"/>
        <v>0</v>
      </c>
    </row>
    <row r="32" spans="1:70" ht="12.75">
      <c r="BD32" s="17"/>
      <c r="BH32" s="17"/>
      <c r="BJ32" s="17"/>
    </row>
    <row r="33" spans="1:70" ht="12.75">
      <c r="A33" s="6" t="s">
        <v>151</v>
      </c>
      <c r="B33" s="6">
        <f t="shared" ref="B33:BR33" si="14">AVERAGE(B28:B31)*100</f>
        <v>75</v>
      </c>
      <c r="C33" s="6">
        <f t="shared" si="14"/>
        <v>50</v>
      </c>
      <c r="D33" s="6">
        <f t="shared" si="14"/>
        <v>25</v>
      </c>
      <c r="E33" s="6">
        <f t="shared" si="14"/>
        <v>25</v>
      </c>
      <c r="F33" s="6">
        <f t="shared" si="14"/>
        <v>75</v>
      </c>
      <c r="G33" s="6">
        <f t="shared" si="14"/>
        <v>50</v>
      </c>
      <c r="H33" s="6">
        <f t="shared" si="14"/>
        <v>75</v>
      </c>
      <c r="I33" s="6">
        <f t="shared" si="14"/>
        <v>25</v>
      </c>
      <c r="J33" s="6">
        <f t="shared" si="14"/>
        <v>75</v>
      </c>
      <c r="K33" s="6">
        <f t="shared" si="14"/>
        <v>75</v>
      </c>
      <c r="L33" s="6">
        <f t="shared" si="14"/>
        <v>75</v>
      </c>
      <c r="M33" s="6">
        <f t="shared" si="14"/>
        <v>50</v>
      </c>
      <c r="N33" s="6">
        <f t="shared" si="14"/>
        <v>100</v>
      </c>
      <c r="O33" s="6">
        <f t="shared" si="14"/>
        <v>75</v>
      </c>
      <c r="P33" s="6">
        <f t="shared" si="14"/>
        <v>50</v>
      </c>
      <c r="Q33" s="6">
        <f t="shared" si="14"/>
        <v>50</v>
      </c>
      <c r="R33" s="6">
        <f t="shared" si="14"/>
        <v>75</v>
      </c>
      <c r="S33" s="6">
        <f t="shared" si="14"/>
        <v>50</v>
      </c>
      <c r="T33" s="6">
        <f t="shared" si="14"/>
        <v>75</v>
      </c>
      <c r="U33" s="6">
        <f t="shared" si="14"/>
        <v>50</v>
      </c>
      <c r="V33" s="6">
        <f t="shared" si="14"/>
        <v>50</v>
      </c>
      <c r="W33" s="6">
        <f t="shared" si="14"/>
        <v>0</v>
      </c>
      <c r="X33" s="6">
        <f t="shared" si="14"/>
        <v>25</v>
      </c>
      <c r="Y33" s="6">
        <f t="shared" si="14"/>
        <v>50</v>
      </c>
      <c r="Z33" s="6">
        <f t="shared" si="14"/>
        <v>25</v>
      </c>
      <c r="AA33" s="6">
        <f t="shared" si="14"/>
        <v>25</v>
      </c>
      <c r="AB33" s="6">
        <f t="shared" si="14"/>
        <v>75</v>
      </c>
      <c r="AC33" s="6">
        <f t="shared" si="14"/>
        <v>50</v>
      </c>
      <c r="AD33" s="6">
        <f t="shared" si="14"/>
        <v>50</v>
      </c>
      <c r="AE33" s="6">
        <f t="shared" si="14"/>
        <v>100</v>
      </c>
      <c r="AF33" s="6">
        <f t="shared" si="14"/>
        <v>25</v>
      </c>
      <c r="AG33" s="6">
        <f t="shared" si="14"/>
        <v>75</v>
      </c>
      <c r="AH33" s="6">
        <f t="shared" si="14"/>
        <v>75</v>
      </c>
      <c r="AI33" s="6">
        <f t="shared" si="14"/>
        <v>50</v>
      </c>
      <c r="AJ33" s="6">
        <f t="shared" si="14"/>
        <v>75</v>
      </c>
      <c r="AK33" s="6">
        <f t="shared" si="14"/>
        <v>75</v>
      </c>
      <c r="AL33" s="6">
        <f t="shared" si="14"/>
        <v>50</v>
      </c>
      <c r="AM33" s="6">
        <f t="shared" si="14"/>
        <v>75</v>
      </c>
      <c r="AN33" s="6">
        <f t="shared" si="14"/>
        <v>50</v>
      </c>
      <c r="AO33" s="6">
        <f t="shared" si="14"/>
        <v>50</v>
      </c>
      <c r="AP33" s="6">
        <f t="shared" si="14"/>
        <v>50</v>
      </c>
      <c r="AQ33" s="6">
        <f t="shared" si="14"/>
        <v>100</v>
      </c>
      <c r="AR33" s="6">
        <f t="shared" si="14"/>
        <v>50</v>
      </c>
      <c r="AS33" s="6">
        <f t="shared" si="14"/>
        <v>75</v>
      </c>
      <c r="AT33" s="6">
        <f t="shared" si="14"/>
        <v>75</v>
      </c>
      <c r="AU33" s="6">
        <f t="shared" si="14"/>
        <v>75</v>
      </c>
      <c r="AV33" s="6">
        <f t="shared" si="14"/>
        <v>75</v>
      </c>
      <c r="AW33" s="6">
        <f t="shared" si="14"/>
        <v>50</v>
      </c>
      <c r="AX33" s="6">
        <f t="shared" si="14"/>
        <v>25</v>
      </c>
      <c r="AY33" s="6">
        <f t="shared" si="14"/>
        <v>75</v>
      </c>
      <c r="AZ33" s="6">
        <f t="shared" si="14"/>
        <v>75</v>
      </c>
      <c r="BA33" s="6">
        <f t="shared" si="14"/>
        <v>50</v>
      </c>
      <c r="BB33" s="6">
        <f t="shared" si="14"/>
        <v>75</v>
      </c>
      <c r="BC33" s="6">
        <f t="shared" si="14"/>
        <v>100</v>
      </c>
      <c r="BD33" s="17" t="e">
        <f t="shared" si="14"/>
        <v>#DIV/0!</v>
      </c>
      <c r="BE33" s="6">
        <f t="shared" si="14"/>
        <v>50</v>
      </c>
      <c r="BF33" s="6">
        <f t="shared" si="14"/>
        <v>25</v>
      </c>
      <c r="BG33" s="6">
        <f t="shared" si="14"/>
        <v>50</v>
      </c>
      <c r="BH33" s="17" t="e">
        <f t="shared" si="14"/>
        <v>#DIV/0!</v>
      </c>
      <c r="BI33" s="6">
        <f t="shared" si="14"/>
        <v>75</v>
      </c>
      <c r="BJ33" s="17" t="e">
        <f t="shared" si="14"/>
        <v>#DIV/0!</v>
      </c>
      <c r="BK33" s="6">
        <f t="shared" si="14"/>
        <v>50</v>
      </c>
      <c r="BL33" s="6">
        <f t="shared" si="14"/>
        <v>50</v>
      </c>
      <c r="BM33" s="6">
        <f t="shared" si="14"/>
        <v>100</v>
      </c>
      <c r="BN33" s="6">
        <f t="shared" si="14"/>
        <v>50</v>
      </c>
      <c r="BO33" s="6">
        <f t="shared" si="14"/>
        <v>0</v>
      </c>
      <c r="BP33" s="6">
        <f t="shared" si="14"/>
        <v>0</v>
      </c>
      <c r="BQ33" s="6">
        <f t="shared" si="14"/>
        <v>50</v>
      </c>
      <c r="BR33" s="6">
        <f t="shared" si="14"/>
        <v>25</v>
      </c>
    </row>
    <row r="34" spans="1:70" ht="12.75">
      <c r="BD34" s="17"/>
      <c r="BH34" s="17"/>
      <c r="BJ34" s="17"/>
    </row>
    <row r="35" spans="1:70" ht="12.75">
      <c r="A35" s="21"/>
      <c r="AA35" s="17"/>
      <c r="BD35" s="17"/>
      <c r="BH35" s="17"/>
      <c r="BJ35" s="17"/>
    </row>
    <row r="36" spans="1:70" ht="12.75">
      <c r="A36" s="21"/>
      <c r="AA36" s="17"/>
      <c r="BD36" s="17"/>
      <c r="BH36" s="17"/>
      <c r="BJ36" s="17"/>
    </row>
    <row r="37" spans="1:70" ht="12.75">
      <c r="A37" s="21"/>
      <c r="AA37" s="17"/>
      <c r="BD37" s="17"/>
      <c r="BH37" s="17"/>
      <c r="BJ37" s="17"/>
    </row>
    <row r="38" spans="1:70" ht="12.75">
      <c r="BD38" s="17"/>
      <c r="BH38" s="17"/>
      <c r="BJ38" s="17"/>
    </row>
    <row r="39" spans="1:70" ht="12.75">
      <c r="BD39" s="17"/>
      <c r="BH39" s="17"/>
      <c r="BJ39" s="17"/>
    </row>
    <row r="40" spans="1:70" ht="12.75">
      <c r="A40" s="6" t="s">
        <v>160</v>
      </c>
      <c r="D40" s="6" t="s">
        <v>161</v>
      </c>
      <c r="E40" s="6" t="s">
        <v>162</v>
      </c>
      <c r="F40" s="6" t="s">
        <v>163</v>
      </c>
      <c r="BD40" s="17"/>
      <c r="BH40" s="17"/>
      <c r="BJ40" s="17"/>
    </row>
    <row r="41" spans="1:70" ht="12.75">
      <c r="A41" s="6" t="s">
        <v>139</v>
      </c>
      <c r="B41" s="6">
        <f>SUM(B28:BR28)/64</f>
        <v>0.28125</v>
      </c>
      <c r="D41" s="6" t="s">
        <v>64</v>
      </c>
      <c r="BD41" s="17"/>
      <c r="BH41" s="17"/>
      <c r="BJ41" s="17"/>
    </row>
    <row r="42" spans="1:70" ht="15">
      <c r="A42" s="1" t="s">
        <v>164</v>
      </c>
      <c r="B42" s="6">
        <f t="shared" ref="B42:B44" si="15">SUM(B29:BR29)/65</f>
        <v>0.87692307692307692</v>
      </c>
      <c r="D42" s="6">
        <v>0.87</v>
      </c>
      <c r="E42" s="6">
        <v>0</v>
      </c>
      <c r="F42" s="29">
        <v>0</v>
      </c>
      <c r="BD42" s="17"/>
      <c r="BH42" s="17"/>
      <c r="BJ42" s="17"/>
    </row>
    <row r="43" spans="1:70" ht="15">
      <c r="A43" s="1" t="s">
        <v>140</v>
      </c>
      <c r="B43" s="6">
        <f t="shared" si="15"/>
        <v>0.69230769230769229</v>
      </c>
      <c r="D43" s="6">
        <v>0.57999999999999996</v>
      </c>
      <c r="E43" s="30">
        <v>5.5555555555555552E-2</v>
      </c>
      <c r="F43" s="31">
        <v>5.0000000000000001E-3</v>
      </c>
      <c r="BD43" s="17"/>
      <c r="BH43" s="17"/>
      <c r="BJ43" s="17"/>
    </row>
    <row r="44" spans="1:70" ht="12.75">
      <c r="A44" s="6" t="s">
        <v>17</v>
      </c>
      <c r="B44" s="6">
        <f t="shared" si="15"/>
        <v>0.44615384615384618</v>
      </c>
      <c r="D44" s="6">
        <v>0.34</v>
      </c>
      <c r="E44" s="30">
        <v>0.52500000000000002</v>
      </c>
      <c r="F44" s="29">
        <v>0.33</v>
      </c>
      <c r="BD44" s="17"/>
      <c r="BH44" s="17"/>
      <c r="BJ44" s="17"/>
    </row>
    <row r="45" spans="1:70" ht="12.75">
      <c r="A45" s="21" t="s">
        <v>46</v>
      </c>
      <c r="B45" s="6" t="e">
        <f t="shared" ref="B45:B47" si="16">AVERAGE(B35:BR35)</f>
        <v>#DIV/0!</v>
      </c>
      <c r="BD45" s="17"/>
      <c r="BH45" s="17"/>
      <c r="BJ45" s="17"/>
    </row>
    <row r="46" spans="1:70" ht="12.75">
      <c r="A46" s="21" t="s">
        <v>48</v>
      </c>
      <c r="B46" s="6" t="e">
        <f t="shared" si="16"/>
        <v>#DIV/0!</v>
      </c>
      <c r="BD46" s="17"/>
      <c r="BH46" s="17"/>
      <c r="BJ46" s="17"/>
    </row>
    <row r="47" spans="1:70" ht="12.75">
      <c r="A47" s="21" t="s">
        <v>49</v>
      </c>
      <c r="B47" s="6" t="e">
        <f t="shared" si="16"/>
        <v>#DIV/0!</v>
      </c>
      <c r="I47" s="6">
        <v>0</v>
      </c>
      <c r="J47" s="6">
        <f t="shared" ref="J47:J51" si="17">COUNTIF($B$33:$BR$33, I47)</f>
        <v>3</v>
      </c>
      <c r="BD47" s="17"/>
      <c r="BH47" s="17"/>
      <c r="BJ47" s="17"/>
    </row>
    <row r="48" spans="1:70" ht="12.75">
      <c r="I48" s="6">
        <v>25</v>
      </c>
      <c r="J48" s="6">
        <f t="shared" si="17"/>
        <v>10</v>
      </c>
      <c r="BD48" s="17"/>
      <c r="BH48" s="17"/>
      <c r="BJ48" s="17"/>
    </row>
    <row r="49" spans="9:62" ht="12.75">
      <c r="I49" s="6">
        <v>50</v>
      </c>
      <c r="J49" s="6">
        <f t="shared" si="17"/>
        <v>25</v>
      </c>
      <c r="BD49" s="17"/>
      <c r="BH49" s="17"/>
      <c r="BJ49" s="17"/>
    </row>
    <row r="50" spans="9:62" ht="12.75">
      <c r="I50" s="6">
        <v>75</v>
      </c>
      <c r="J50" s="6">
        <f t="shared" si="17"/>
        <v>23</v>
      </c>
    </row>
    <row r="51" spans="9:62" ht="12.75">
      <c r="I51" s="6">
        <v>100</v>
      </c>
      <c r="J51" s="6">
        <f t="shared" si="17"/>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F379E-8C10-4DBD-B7BD-9E76CB889038}">
  <dimension ref="A1:BR51"/>
  <sheetViews>
    <sheetView workbookViewId="0">
      <selection activeCell="D21" sqref="D21"/>
    </sheetView>
  </sheetViews>
  <sheetFormatPr defaultColWidth="11.25" defaultRowHeight="15.75" customHeight="1"/>
  <cols>
    <col min="1" max="1" width="18.625" customWidth="1"/>
    <col min="2" max="2" width="12.625" bestFit="1" customWidth="1"/>
  </cols>
  <sheetData>
    <row r="1" spans="1:70" ht="12.75">
      <c r="A1" s="6" t="s">
        <v>524</v>
      </c>
      <c r="B1" s="6" t="s">
        <v>70</v>
      </c>
      <c r="C1" s="6" t="s">
        <v>71</v>
      </c>
      <c r="D1" s="6" t="s">
        <v>72</v>
      </c>
      <c r="E1" s="6" t="s">
        <v>73</v>
      </c>
      <c r="F1" s="6" t="s">
        <v>74</v>
      </c>
      <c r="G1" s="6" t="s">
        <v>75</v>
      </c>
      <c r="H1" s="6" t="s">
        <v>76</v>
      </c>
      <c r="I1" s="6" t="s">
        <v>77</v>
      </c>
      <c r="J1" s="6" t="s">
        <v>78</v>
      </c>
      <c r="K1" s="6" t="s">
        <v>79</v>
      </c>
      <c r="L1" s="6" t="s">
        <v>80</v>
      </c>
      <c r="M1" s="6" t="s">
        <v>81</v>
      </c>
      <c r="N1" s="6" t="s">
        <v>82</v>
      </c>
      <c r="O1" s="6" t="s">
        <v>83</v>
      </c>
      <c r="P1" s="6" t="s">
        <v>84</v>
      </c>
      <c r="Q1" s="6" t="s">
        <v>85</v>
      </c>
      <c r="R1" s="6" t="s">
        <v>86</v>
      </c>
      <c r="S1" s="6" t="s">
        <v>87</v>
      </c>
      <c r="T1" s="6" t="s">
        <v>88</v>
      </c>
      <c r="U1" s="6" t="s">
        <v>89</v>
      </c>
      <c r="V1" s="6" t="s">
        <v>90</v>
      </c>
      <c r="W1" s="6" t="s">
        <v>91</v>
      </c>
      <c r="X1" s="6" t="s">
        <v>92</v>
      </c>
      <c r="Y1" s="6" t="s">
        <v>93</v>
      </c>
      <c r="Z1" s="6" t="s">
        <v>94</v>
      </c>
      <c r="AA1" s="6" t="s">
        <v>95</v>
      </c>
      <c r="AB1" s="6" t="s">
        <v>96</v>
      </c>
      <c r="AC1" s="6" t="s">
        <v>97</v>
      </c>
      <c r="AD1" s="6" t="s">
        <v>98</v>
      </c>
      <c r="AE1" s="6" t="s">
        <v>99</v>
      </c>
      <c r="AF1" s="6" t="s">
        <v>100</v>
      </c>
      <c r="AG1" s="6" t="s">
        <v>101</v>
      </c>
      <c r="AH1" s="6" t="s">
        <v>102</v>
      </c>
      <c r="AI1" s="6" t="s">
        <v>103</v>
      </c>
      <c r="AJ1" s="6" t="s">
        <v>104</v>
      </c>
      <c r="AK1" s="6" t="s">
        <v>105</v>
      </c>
      <c r="AL1" s="6" t="s">
        <v>106</v>
      </c>
      <c r="AM1" s="6" t="s">
        <v>107</v>
      </c>
      <c r="AN1" s="6" t="s">
        <v>108</v>
      </c>
      <c r="AO1" s="6" t="s">
        <v>109</v>
      </c>
      <c r="AP1" s="6" t="s">
        <v>110</v>
      </c>
      <c r="AQ1" s="6" t="s">
        <v>111</v>
      </c>
      <c r="AR1" s="6" t="s">
        <v>112</v>
      </c>
      <c r="AS1" s="6" t="s">
        <v>113</v>
      </c>
      <c r="AT1" s="6" t="s">
        <v>114</v>
      </c>
      <c r="AU1" s="6" t="s">
        <v>115</v>
      </c>
      <c r="AV1" s="6" t="s">
        <v>116</v>
      </c>
      <c r="AW1" s="6" t="s">
        <v>117</v>
      </c>
      <c r="AX1" s="6" t="s">
        <v>118</v>
      </c>
      <c r="AY1" s="6" t="s">
        <v>119</v>
      </c>
      <c r="AZ1" s="6" t="s">
        <v>120</v>
      </c>
      <c r="BA1" s="6" t="s">
        <v>121</v>
      </c>
      <c r="BB1" s="6" t="s">
        <v>122</v>
      </c>
      <c r="BC1" s="6" t="s">
        <v>123</v>
      </c>
      <c r="BD1" s="17" t="s">
        <v>124</v>
      </c>
      <c r="BE1" s="18" t="s">
        <v>125</v>
      </c>
      <c r="BF1" s="6" t="s">
        <v>126</v>
      </c>
      <c r="BG1" s="6" t="s">
        <v>127</v>
      </c>
      <c r="BH1" s="17" t="s">
        <v>128</v>
      </c>
      <c r="BI1" s="6" t="s">
        <v>129</v>
      </c>
      <c r="BJ1" s="17" t="s">
        <v>130</v>
      </c>
      <c r="BK1" s="6" t="s">
        <v>131</v>
      </c>
      <c r="BL1" s="18" t="s">
        <v>132</v>
      </c>
      <c r="BM1" s="6" t="s">
        <v>133</v>
      </c>
      <c r="BN1" s="6" t="s">
        <v>134</v>
      </c>
      <c r="BO1" s="6" t="s">
        <v>135</v>
      </c>
      <c r="BP1" s="6" t="s">
        <v>136</v>
      </c>
      <c r="BQ1" s="6" t="s">
        <v>137</v>
      </c>
      <c r="BR1" s="6" t="s">
        <v>138</v>
      </c>
    </row>
    <row r="2" spans="1:70" ht="12.75">
      <c r="A2" s="6" t="s">
        <v>139</v>
      </c>
      <c r="B2" s="6">
        <v>3</v>
      </c>
      <c r="C2" s="6">
        <v>1</v>
      </c>
      <c r="D2" s="6">
        <v>3</v>
      </c>
      <c r="E2" s="6">
        <v>3</v>
      </c>
      <c r="F2" s="6">
        <v>7</v>
      </c>
      <c r="G2" s="6">
        <v>4</v>
      </c>
      <c r="H2" s="6">
        <v>6</v>
      </c>
      <c r="I2" s="6">
        <v>6</v>
      </c>
      <c r="J2" s="6">
        <v>6</v>
      </c>
      <c r="K2" s="6">
        <v>2</v>
      </c>
      <c r="L2" s="6">
        <v>4</v>
      </c>
      <c r="M2" s="6">
        <v>4</v>
      </c>
      <c r="N2" s="6">
        <v>6</v>
      </c>
      <c r="O2" s="6">
        <v>6</v>
      </c>
      <c r="P2" s="6">
        <v>3</v>
      </c>
      <c r="Q2" s="6">
        <v>3</v>
      </c>
      <c r="R2" s="6">
        <v>4</v>
      </c>
      <c r="S2" s="6">
        <v>4</v>
      </c>
      <c r="T2" s="6">
        <v>2</v>
      </c>
      <c r="U2" s="6">
        <v>3</v>
      </c>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17"/>
      <c r="BE2" s="18"/>
      <c r="BF2" s="6"/>
      <c r="BG2" s="6"/>
      <c r="BH2" s="17"/>
      <c r="BI2" s="6"/>
      <c r="BJ2" s="17"/>
      <c r="BK2" s="6"/>
      <c r="BL2" s="18"/>
      <c r="BM2" s="6"/>
      <c r="BN2" s="6"/>
      <c r="BO2" s="6"/>
      <c r="BP2" s="6"/>
      <c r="BQ2" s="6"/>
      <c r="BR2" s="6"/>
    </row>
    <row r="3" spans="1:70" ht="15">
      <c r="A3" s="1" t="s">
        <v>1</v>
      </c>
      <c r="B3" s="6">
        <v>2</v>
      </c>
      <c r="C3" s="6">
        <v>2</v>
      </c>
      <c r="D3" s="6">
        <v>1</v>
      </c>
      <c r="E3" s="6">
        <v>1</v>
      </c>
      <c r="F3" s="6">
        <v>1</v>
      </c>
      <c r="G3" s="6">
        <v>1</v>
      </c>
      <c r="H3" s="6">
        <v>2</v>
      </c>
      <c r="I3" s="6">
        <v>1</v>
      </c>
      <c r="J3" s="6">
        <v>1</v>
      </c>
      <c r="K3" s="6">
        <v>2</v>
      </c>
      <c r="L3" s="6">
        <v>1</v>
      </c>
      <c r="M3" s="6">
        <v>1</v>
      </c>
      <c r="N3" s="6">
        <v>1</v>
      </c>
      <c r="O3" s="6">
        <v>1</v>
      </c>
      <c r="P3" s="6">
        <v>1</v>
      </c>
      <c r="Q3" s="6">
        <v>1</v>
      </c>
      <c r="R3" s="6">
        <v>2</v>
      </c>
      <c r="S3" s="6">
        <v>1</v>
      </c>
      <c r="T3" s="6">
        <v>2</v>
      </c>
      <c r="U3" s="6">
        <v>2</v>
      </c>
      <c r="V3" s="6"/>
      <c r="W3" s="6"/>
      <c r="X3" s="6"/>
      <c r="Y3" s="6"/>
      <c r="Z3" s="6"/>
      <c r="AA3" s="17"/>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17"/>
      <c r="BE3" s="6"/>
      <c r="BF3" s="6"/>
      <c r="BG3" s="6"/>
      <c r="BH3" s="17"/>
      <c r="BI3" s="6"/>
      <c r="BJ3" s="17"/>
      <c r="BK3" s="6"/>
      <c r="BL3" s="6"/>
      <c r="BM3" s="6"/>
      <c r="BN3" s="6"/>
      <c r="BO3" s="6"/>
      <c r="BP3" s="6"/>
      <c r="BQ3" s="6"/>
      <c r="BR3" s="6"/>
    </row>
    <row r="4" spans="1:70" ht="15">
      <c r="A4" s="1" t="s">
        <v>140</v>
      </c>
      <c r="B4" s="6">
        <v>1</v>
      </c>
      <c r="C4" s="6">
        <v>2</v>
      </c>
      <c r="D4" s="6">
        <v>1</v>
      </c>
      <c r="E4" s="6">
        <v>2</v>
      </c>
      <c r="F4" s="6">
        <v>2</v>
      </c>
      <c r="G4" s="6">
        <v>2</v>
      </c>
      <c r="H4" s="6">
        <v>3</v>
      </c>
      <c r="I4" s="6">
        <v>3</v>
      </c>
      <c r="J4" s="6">
        <v>3</v>
      </c>
      <c r="K4" s="6">
        <v>1</v>
      </c>
      <c r="L4" s="6">
        <v>2</v>
      </c>
      <c r="M4" s="6">
        <v>2</v>
      </c>
      <c r="N4" s="6">
        <v>2</v>
      </c>
      <c r="O4" s="6">
        <v>1</v>
      </c>
      <c r="P4" s="6">
        <v>2</v>
      </c>
      <c r="Q4" s="6">
        <v>2</v>
      </c>
      <c r="R4" s="6">
        <v>1</v>
      </c>
      <c r="S4" s="6">
        <v>2</v>
      </c>
      <c r="T4" s="6">
        <v>2</v>
      </c>
      <c r="U4" s="6">
        <v>1</v>
      </c>
      <c r="V4" s="6"/>
      <c r="W4" s="6"/>
      <c r="X4" s="6"/>
      <c r="Y4" s="6"/>
      <c r="Z4" s="6"/>
      <c r="AA4" s="17"/>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17"/>
      <c r="BE4" s="6"/>
      <c r="BF4" s="6"/>
      <c r="BG4" s="6"/>
      <c r="BH4" s="17"/>
      <c r="BI4" s="6"/>
      <c r="BJ4" s="17"/>
      <c r="BK4" s="6"/>
      <c r="BL4" s="6"/>
      <c r="BM4" s="6"/>
      <c r="BN4" s="6"/>
      <c r="BO4" s="6"/>
      <c r="BP4" s="6"/>
      <c r="BQ4" s="6"/>
      <c r="BR4" s="6"/>
    </row>
    <row r="5" spans="1:70" ht="12.75">
      <c r="A5" s="6" t="s">
        <v>17</v>
      </c>
      <c r="B5" s="6">
        <v>5</v>
      </c>
      <c r="C5" s="6">
        <v>5</v>
      </c>
      <c r="D5" s="6">
        <v>5</v>
      </c>
      <c r="E5" s="6">
        <v>5</v>
      </c>
      <c r="F5" s="6">
        <v>5</v>
      </c>
      <c r="G5" s="6">
        <v>5</v>
      </c>
      <c r="H5" s="6">
        <v>5</v>
      </c>
      <c r="I5" s="6">
        <v>5</v>
      </c>
      <c r="J5" s="6">
        <v>2</v>
      </c>
      <c r="K5" s="6">
        <v>5</v>
      </c>
      <c r="L5" s="6">
        <v>5</v>
      </c>
      <c r="M5" s="6">
        <v>5</v>
      </c>
      <c r="N5" s="6">
        <v>5</v>
      </c>
      <c r="O5" s="6">
        <v>5</v>
      </c>
      <c r="P5" s="6">
        <v>5</v>
      </c>
      <c r="Q5" s="6">
        <v>5</v>
      </c>
      <c r="R5" s="6">
        <v>5</v>
      </c>
      <c r="S5" s="6">
        <v>5</v>
      </c>
      <c r="T5" s="6">
        <v>5</v>
      </c>
      <c r="U5" s="6">
        <v>5</v>
      </c>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17"/>
      <c r="BE5" s="6"/>
      <c r="BF5" s="6"/>
      <c r="BG5" s="6"/>
      <c r="BH5" s="17"/>
      <c r="BI5" s="6"/>
      <c r="BJ5" s="17"/>
      <c r="BK5" s="6"/>
      <c r="BL5" s="6"/>
      <c r="BM5" s="6"/>
      <c r="BN5" s="6"/>
      <c r="BO5" s="6"/>
      <c r="BP5" s="6"/>
      <c r="BQ5" s="6"/>
      <c r="BR5" s="6"/>
    </row>
    <row r="6" spans="1:70" ht="27.75" customHeight="1">
      <c r="BD6" s="17"/>
      <c r="BH6" s="17"/>
      <c r="BJ6" s="17"/>
    </row>
    <row r="7" spans="1:70" ht="12.75">
      <c r="A7" s="6" t="s">
        <v>141</v>
      </c>
      <c r="B7" s="6" t="s">
        <v>70</v>
      </c>
      <c r="C7" s="6" t="s">
        <v>71</v>
      </c>
      <c r="D7" s="6" t="s">
        <v>72</v>
      </c>
      <c r="E7" s="6" t="s">
        <v>73</v>
      </c>
      <c r="F7" s="6" t="s">
        <v>74</v>
      </c>
      <c r="G7" s="6" t="s">
        <v>75</v>
      </c>
      <c r="H7" s="6" t="s">
        <v>76</v>
      </c>
      <c r="I7" s="6" t="s">
        <v>77</v>
      </c>
      <c r="J7" s="6" t="s">
        <v>78</v>
      </c>
      <c r="K7" s="6" t="s">
        <v>79</v>
      </c>
      <c r="L7" s="6" t="s">
        <v>80</v>
      </c>
      <c r="M7" s="6" t="s">
        <v>81</v>
      </c>
      <c r="N7" s="6" t="s">
        <v>82</v>
      </c>
      <c r="O7" s="6" t="s">
        <v>83</v>
      </c>
      <c r="P7" s="6" t="s">
        <v>84</v>
      </c>
      <c r="Q7" s="6" t="s">
        <v>85</v>
      </c>
      <c r="R7" s="6" t="s">
        <v>86</v>
      </c>
      <c r="S7" s="6" t="s">
        <v>87</v>
      </c>
      <c r="T7" s="6" t="s">
        <v>88</v>
      </c>
      <c r="U7" s="6" t="s">
        <v>89</v>
      </c>
      <c r="V7" s="6" t="s">
        <v>90</v>
      </c>
      <c r="W7" s="6" t="s">
        <v>91</v>
      </c>
      <c r="X7" s="6" t="s">
        <v>92</v>
      </c>
      <c r="Y7" s="6" t="s">
        <v>93</v>
      </c>
      <c r="Z7" s="6" t="s">
        <v>94</v>
      </c>
      <c r="AA7" s="6" t="s">
        <v>95</v>
      </c>
      <c r="AB7" s="6" t="s">
        <v>96</v>
      </c>
      <c r="AC7" s="6" t="s">
        <v>97</v>
      </c>
      <c r="AD7" s="6" t="s">
        <v>98</v>
      </c>
      <c r="AE7" s="6" t="s">
        <v>99</v>
      </c>
      <c r="AF7" s="6" t="s">
        <v>100</v>
      </c>
      <c r="AG7" s="6" t="s">
        <v>101</v>
      </c>
      <c r="AH7" s="6" t="s">
        <v>102</v>
      </c>
      <c r="AI7" s="6" t="s">
        <v>103</v>
      </c>
      <c r="AJ7" s="6" t="s">
        <v>104</v>
      </c>
      <c r="AK7" s="6" t="s">
        <v>105</v>
      </c>
      <c r="AL7" s="6" t="s">
        <v>106</v>
      </c>
      <c r="AM7" s="6" t="s">
        <v>107</v>
      </c>
      <c r="AN7" s="6" t="s">
        <v>108</v>
      </c>
      <c r="AO7" s="6" t="s">
        <v>109</v>
      </c>
      <c r="AP7" s="6" t="s">
        <v>110</v>
      </c>
      <c r="AQ7" s="6" t="s">
        <v>111</v>
      </c>
      <c r="AR7" s="6" t="s">
        <v>112</v>
      </c>
      <c r="AS7" s="6" t="s">
        <v>113</v>
      </c>
      <c r="AT7" s="6" t="s">
        <v>114</v>
      </c>
      <c r="AU7" s="6" t="s">
        <v>115</v>
      </c>
      <c r="AV7" s="6" t="s">
        <v>116</v>
      </c>
      <c r="AW7" s="6" t="s">
        <v>117</v>
      </c>
      <c r="AX7" s="6" t="s">
        <v>118</v>
      </c>
      <c r="AY7" s="6" t="s">
        <v>119</v>
      </c>
      <c r="AZ7" s="6" t="s">
        <v>120</v>
      </c>
      <c r="BA7" s="6" t="s">
        <v>121</v>
      </c>
      <c r="BB7" s="6" t="s">
        <v>122</v>
      </c>
      <c r="BC7" s="6" t="s">
        <v>123</v>
      </c>
      <c r="BD7" s="17"/>
      <c r="BE7" s="6" t="s">
        <v>125</v>
      </c>
      <c r="BF7" s="6" t="s">
        <v>126</v>
      </c>
      <c r="BG7" s="6" t="s">
        <v>127</v>
      </c>
      <c r="BH7" s="17"/>
      <c r="BI7" s="6" t="s">
        <v>129</v>
      </c>
      <c r="BJ7" s="17"/>
      <c r="BK7" s="6" t="s">
        <v>131</v>
      </c>
      <c r="BL7" s="6" t="s">
        <v>132</v>
      </c>
      <c r="BM7" s="6" t="s">
        <v>133</v>
      </c>
      <c r="BN7" s="6" t="s">
        <v>134</v>
      </c>
      <c r="BO7" s="6" t="s">
        <v>135</v>
      </c>
      <c r="BP7" s="6" t="s">
        <v>136</v>
      </c>
      <c r="BQ7" s="6" t="s">
        <v>137</v>
      </c>
      <c r="BR7" s="6" t="s">
        <v>138</v>
      </c>
    </row>
    <row r="8" spans="1:70" ht="12.75">
      <c r="A8" s="6" t="s">
        <v>139</v>
      </c>
      <c r="B8" s="6">
        <v>3</v>
      </c>
      <c r="C8" s="6">
        <v>3</v>
      </c>
      <c r="D8" s="6">
        <v>3</v>
      </c>
      <c r="E8" s="6">
        <v>3</v>
      </c>
      <c r="F8" s="6">
        <v>7</v>
      </c>
      <c r="G8" s="6">
        <v>4</v>
      </c>
      <c r="H8" s="6">
        <v>1</v>
      </c>
      <c r="I8" s="6">
        <v>6</v>
      </c>
      <c r="J8" s="6">
        <v>6</v>
      </c>
      <c r="K8" s="6">
        <v>4</v>
      </c>
      <c r="L8" s="6">
        <v>4</v>
      </c>
      <c r="M8" s="6">
        <v>4</v>
      </c>
      <c r="N8" s="6">
        <v>6</v>
      </c>
      <c r="O8" s="6">
        <v>6</v>
      </c>
      <c r="P8" s="6">
        <v>2</v>
      </c>
      <c r="Q8" s="6">
        <v>1</v>
      </c>
      <c r="R8" s="6">
        <v>1</v>
      </c>
      <c r="S8" s="6">
        <v>4</v>
      </c>
      <c r="T8" s="6">
        <v>2</v>
      </c>
      <c r="U8" s="6">
        <v>1</v>
      </c>
      <c r="V8" s="6">
        <v>3</v>
      </c>
      <c r="W8" s="6">
        <v>6</v>
      </c>
      <c r="X8" s="6">
        <v>1</v>
      </c>
      <c r="Y8" s="6">
        <v>1</v>
      </c>
      <c r="Z8" s="6">
        <v>1</v>
      </c>
      <c r="AA8" s="6">
        <v>3</v>
      </c>
      <c r="AB8" s="6">
        <v>1</v>
      </c>
      <c r="AC8" s="6">
        <v>4</v>
      </c>
      <c r="AD8" s="6">
        <v>4</v>
      </c>
      <c r="AE8" s="6">
        <v>2</v>
      </c>
      <c r="AF8" s="6">
        <v>3</v>
      </c>
      <c r="AG8" s="6">
        <v>7</v>
      </c>
      <c r="AH8" s="6">
        <v>3</v>
      </c>
      <c r="AI8" s="6">
        <v>1</v>
      </c>
      <c r="AJ8" s="6">
        <v>6</v>
      </c>
      <c r="AK8" s="6">
        <v>3</v>
      </c>
      <c r="AL8" s="6">
        <v>3</v>
      </c>
      <c r="AM8" s="6">
        <v>1</v>
      </c>
      <c r="AN8" s="6">
        <v>6</v>
      </c>
      <c r="AO8" s="6">
        <v>4</v>
      </c>
      <c r="AP8" s="6">
        <v>3</v>
      </c>
      <c r="AQ8" s="6">
        <v>2</v>
      </c>
      <c r="AR8" s="6">
        <v>3</v>
      </c>
      <c r="AS8" s="6">
        <v>3</v>
      </c>
      <c r="AT8" s="6">
        <v>3</v>
      </c>
      <c r="AU8" s="6">
        <v>2</v>
      </c>
      <c r="AV8" s="6">
        <v>7</v>
      </c>
      <c r="AW8" s="6">
        <v>4</v>
      </c>
      <c r="AX8" s="6">
        <v>1</v>
      </c>
      <c r="AY8" s="6">
        <v>3</v>
      </c>
      <c r="AZ8" s="6">
        <v>1</v>
      </c>
      <c r="BA8" s="6">
        <v>3</v>
      </c>
      <c r="BB8" s="6">
        <v>3</v>
      </c>
      <c r="BC8" s="6">
        <v>3</v>
      </c>
      <c r="BD8" s="17"/>
      <c r="BE8" s="18" t="s">
        <v>64</v>
      </c>
      <c r="BF8" s="6">
        <v>3</v>
      </c>
      <c r="BG8" s="6">
        <v>4</v>
      </c>
      <c r="BH8" s="17"/>
      <c r="BI8" s="6">
        <v>2</v>
      </c>
      <c r="BJ8" s="17"/>
      <c r="BK8" s="6">
        <v>7</v>
      </c>
      <c r="BL8" s="18" t="s">
        <v>64</v>
      </c>
      <c r="BM8" s="6">
        <v>4</v>
      </c>
      <c r="BN8" s="6">
        <v>4</v>
      </c>
      <c r="BO8" s="6">
        <v>4</v>
      </c>
      <c r="BP8" s="6">
        <v>4</v>
      </c>
      <c r="BQ8" s="6">
        <v>3</v>
      </c>
      <c r="BR8" s="6">
        <v>1</v>
      </c>
    </row>
    <row r="9" spans="1:70" ht="15">
      <c r="A9" s="1" t="s">
        <v>1</v>
      </c>
      <c r="B9" s="6">
        <v>2</v>
      </c>
      <c r="C9" s="6">
        <v>1</v>
      </c>
      <c r="D9" s="6">
        <v>1</v>
      </c>
      <c r="E9" s="6">
        <v>1</v>
      </c>
      <c r="F9" s="6">
        <v>1</v>
      </c>
      <c r="G9" s="6">
        <v>1</v>
      </c>
      <c r="H9" s="6">
        <v>2</v>
      </c>
      <c r="I9" s="6">
        <v>1</v>
      </c>
      <c r="J9" s="6">
        <v>1</v>
      </c>
      <c r="K9" s="6">
        <v>2</v>
      </c>
      <c r="L9" s="6">
        <v>1</v>
      </c>
      <c r="M9" s="6">
        <v>2</v>
      </c>
      <c r="N9" s="6">
        <v>1</v>
      </c>
      <c r="O9" s="6">
        <v>1</v>
      </c>
      <c r="P9" s="6">
        <v>1</v>
      </c>
      <c r="Q9" s="6">
        <v>1</v>
      </c>
      <c r="R9" s="6">
        <v>2</v>
      </c>
      <c r="S9" s="6">
        <v>1</v>
      </c>
      <c r="T9" s="6">
        <v>2</v>
      </c>
      <c r="U9" s="6">
        <v>2</v>
      </c>
      <c r="V9" s="6">
        <v>1</v>
      </c>
      <c r="W9" s="6">
        <v>1</v>
      </c>
      <c r="X9" s="6">
        <v>2</v>
      </c>
      <c r="Y9" s="6">
        <v>1</v>
      </c>
      <c r="Z9" s="6">
        <v>1</v>
      </c>
      <c r="AA9" s="17"/>
      <c r="AB9" s="6">
        <v>1</v>
      </c>
      <c r="AC9" s="6">
        <v>1</v>
      </c>
      <c r="AD9" s="6">
        <v>1</v>
      </c>
      <c r="AE9" s="6">
        <v>1</v>
      </c>
      <c r="AF9" s="6">
        <v>1</v>
      </c>
      <c r="AG9" s="6">
        <v>1</v>
      </c>
      <c r="AH9" s="6">
        <v>1</v>
      </c>
      <c r="AI9" s="6">
        <v>1</v>
      </c>
      <c r="AJ9" s="6">
        <v>1</v>
      </c>
      <c r="AK9" s="6">
        <v>1</v>
      </c>
      <c r="AL9" s="6">
        <v>1</v>
      </c>
      <c r="AM9" s="6">
        <v>2</v>
      </c>
      <c r="AN9" s="6">
        <v>1</v>
      </c>
      <c r="AO9" s="6">
        <v>1</v>
      </c>
      <c r="AP9" s="6">
        <v>1</v>
      </c>
      <c r="AQ9" s="6">
        <v>1</v>
      </c>
      <c r="AR9" s="6">
        <v>1</v>
      </c>
      <c r="AS9" s="6">
        <v>1</v>
      </c>
      <c r="AT9" s="6">
        <v>1</v>
      </c>
      <c r="AU9" s="6">
        <v>1</v>
      </c>
      <c r="AV9" s="6">
        <v>1</v>
      </c>
      <c r="AW9" s="6">
        <v>1</v>
      </c>
      <c r="AX9" s="6">
        <v>1</v>
      </c>
      <c r="AY9" s="6">
        <v>1</v>
      </c>
      <c r="AZ9" s="6">
        <v>2</v>
      </c>
      <c r="BA9" s="6">
        <v>1</v>
      </c>
      <c r="BB9" s="6">
        <v>1</v>
      </c>
      <c r="BC9" s="6">
        <v>1</v>
      </c>
      <c r="BD9" s="17"/>
      <c r="BE9" s="6">
        <v>1</v>
      </c>
      <c r="BF9" s="6">
        <v>1</v>
      </c>
      <c r="BG9" s="6">
        <v>1</v>
      </c>
      <c r="BH9" s="17"/>
      <c r="BI9" s="6">
        <v>2</v>
      </c>
      <c r="BJ9" s="17"/>
      <c r="BK9" s="6">
        <v>1</v>
      </c>
      <c r="BL9" s="6">
        <v>1</v>
      </c>
      <c r="BM9" s="6">
        <v>1</v>
      </c>
      <c r="BN9" s="6">
        <v>1</v>
      </c>
      <c r="BO9" s="6">
        <v>1</v>
      </c>
      <c r="BP9" s="6">
        <v>1</v>
      </c>
      <c r="BQ9" s="6">
        <v>1</v>
      </c>
      <c r="BR9" s="6">
        <v>1</v>
      </c>
    </row>
    <row r="10" spans="1:70" ht="15">
      <c r="A10" s="1" t="s">
        <v>140</v>
      </c>
      <c r="B10" s="6">
        <v>1</v>
      </c>
      <c r="C10" s="6">
        <v>2</v>
      </c>
      <c r="D10" s="6">
        <v>2</v>
      </c>
      <c r="E10" s="6">
        <v>2</v>
      </c>
      <c r="F10" s="6">
        <v>2</v>
      </c>
      <c r="G10" s="6">
        <v>2</v>
      </c>
      <c r="H10" s="6">
        <v>1</v>
      </c>
      <c r="I10" s="6">
        <v>2</v>
      </c>
      <c r="J10" s="6">
        <v>3</v>
      </c>
      <c r="K10" s="6">
        <v>1</v>
      </c>
      <c r="L10" s="6">
        <v>2</v>
      </c>
      <c r="M10" s="6">
        <v>2</v>
      </c>
      <c r="N10" s="6">
        <v>2</v>
      </c>
      <c r="O10" s="6">
        <v>2</v>
      </c>
      <c r="P10" s="6">
        <v>2</v>
      </c>
      <c r="Q10" s="6">
        <v>2</v>
      </c>
      <c r="R10" s="6">
        <v>1</v>
      </c>
      <c r="S10" s="6">
        <v>2</v>
      </c>
      <c r="T10" s="6">
        <v>1</v>
      </c>
      <c r="U10" s="6">
        <v>2</v>
      </c>
      <c r="V10" s="6">
        <v>2</v>
      </c>
      <c r="W10" s="6">
        <v>3</v>
      </c>
      <c r="X10" s="6">
        <v>2</v>
      </c>
      <c r="Y10" s="6">
        <v>2</v>
      </c>
      <c r="Z10" s="6">
        <v>3</v>
      </c>
      <c r="AA10" s="17"/>
      <c r="AB10" s="6">
        <v>2</v>
      </c>
      <c r="AC10" s="6">
        <v>1</v>
      </c>
      <c r="AD10" s="6">
        <v>2</v>
      </c>
      <c r="AE10" s="6">
        <v>2</v>
      </c>
      <c r="AF10" s="6">
        <v>2</v>
      </c>
      <c r="AG10" s="6">
        <v>2</v>
      </c>
      <c r="AH10" s="6">
        <v>2</v>
      </c>
      <c r="AI10" s="6">
        <v>2</v>
      </c>
      <c r="AJ10" s="6">
        <v>2</v>
      </c>
      <c r="AK10" s="6">
        <v>2</v>
      </c>
      <c r="AL10" s="6">
        <v>2</v>
      </c>
      <c r="AM10" s="6">
        <v>1</v>
      </c>
      <c r="AN10" s="6">
        <v>4</v>
      </c>
      <c r="AO10" s="6">
        <v>2</v>
      </c>
      <c r="AP10" s="6">
        <v>2</v>
      </c>
      <c r="AQ10" s="6">
        <v>2</v>
      </c>
      <c r="AR10" s="6">
        <v>4</v>
      </c>
      <c r="AS10" s="6">
        <v>2</v>
      </c>
      <c r="AT10" s="6">
        <v>2</v>
      </c>
      <c r="AU10" s="6">
        <v>2</v>
      </c>
      <c r="AV10" s="6">
        <v>2</v>
      </c>
      <c r="AW10" s="6">
        <v>2</v>
      </c>
      <c r="AX10" s="6">
        <v>2</v>
      </c>
      <c r="AY10" s="6">
        <v>2</v>
      </c>
      <c r="AZ10" s="6">
        <v>1</v>
      </c>
      <c r="BA10" s="6">
        <v>2</v>
      </c>
      <c r="BB10" s="6">
        <v>2</v>
      </c>
      <c r="BC10" s="6">
        <v>2</v>
      </c>
      <c r="BD10" s="17"/>
      <c r="BE10" s="6">
        <v>2</v>
      </c>
      <c r="BF10" s="6">
        <v>2</v>
      </c>
      <c r="BG10" s="6">
        <v>2</v>
      </c>
      <c r="BH10" s="17"/>
      <c r="BI10" s="6">
        <v>1</v>
      </c>
      <c r="BJ10" s="17"/>
      <c r="BK10" s="6">
        <v>2</v>
      </c>
      <c r="BL10" s="6">
        <v>2</v>
      </c>
      <c r="BM10" s="6">
        <v>2</v>
      </c>
      <c r="BN10" s="6">
        <v>1</v>
      </c>
      <c r="BO10" s="6">
        <v>1</v>
      </c>
      <c r="BP10" s="6">
        <v>2</v>
      </c>
      <c r="BQ10" s="6">
        <v>2</v>
      </c>
      <c r="BR10" s="6">
        <v>2</v>
      </c>
    </row>
    <row r="11" spans="1:70" ht="12.75">
      <c r="A11" s="6" t="s">
        <v>17</v>
      </c>
      <c r="B11" s="6">
        <v>5</v>
      </c>
      <c r="C11" s="6">
        <v>1</v>
      </c>
      <c r="D11" s="6">
        <v>5</v>
      </c>
      <c r="E11" s="6">
        <v>5</v>
      </c>
      <c r="F11" s="6">
        <v>1</v>
      </c>
      <c r="G11" s="6">
        <v>5</v>
      </c>
      <c r="H11" s="6">
        <v>5</v>
      </c>
      <c r="I11" s="6">
        <v>1</v>
      </c>
      <c r="J11" s="6">
        <v>2</v>
      </c>
      <c r="K11" s="6">
        <v>5</v>
      </c>
      <c r="L11" s="6">
        <v>5</v>
      </c>
      <c r="M11" s="6">
        <v>5</v>
      </c>
      <c r="N11" s="6">
        <v>1</v>
      </c>
      <c r="O11" s="6">
        <v>1</v>
      </c>
      <c r="P11" s="19">
        <v>2</v>
      </c>
      <c r="Q11" s="19">
        <v>6</v>
      </c>
      <c r="R11" s="19">
        <v>5</v>
      </c>
      <c r="S11" s="19">
        <v>1</v>
      </c>
      <c r="T11" s="19">
        <v>1</v>
      </c>
      <c r="U11" s="19">
        <v>5</v>
      </c>
      <c r="V11" s="19">
        <v>5</v>
      </c>
      <c r="W11" s="19">
        <v>6</v>
      </c>
      <c r="X11" s="19">
        <v>1</v>
      </c>
      <c r="Y11" s="19">
        <v>1</v>
      </c>
      <c r="Z11" s="19">
        <v>1</v>
      </c>
      <c r="AA11" s="20"/>
      <c r="AB11" s="19">
        <v>5</v>
      </c>
      <c r="AC11" s="19">
        <v>6</v>
      </c>
      <c r="AD11" s="19">
        <v>1</v>
      </c>
      <c r="AE11" s="19">
        <v>5</v>
      </c>
      <c r="AF11" s="19">
        <v>6</v>
      </c>
      <c r="AG11" s="19">
        <v>1</v>
      </c>
      <c r="AH11" s="21">
        <v>1</v>
      </c>
      <c r="AI11" s="21">
        <v>6</v>
      </c>
      <c r="AJ11" s="19">
        <v>5</v>
      </c>
      <c r="AK11" s="19">
        <v>5</v>
      </c>
      <c r="AL11" s="19">
        <v>1</v>
      </c>
      <c r="AM11" s="19">
        <v>6</v>
      </c>
      <c r="AN11" s="21">
        <v>6</v>
      </c>
      <c r="AO11" s="19">
        <v>2</v>
      </c>
      <c r="AP11" s="19">
        <v>1</v>
      </c>
      <c r="AQ11" s="19">
        <v>1</v>
      </c>
      <c r="AR11" s="19">
        <v>6</v>
      </c>
      <c r="AS11" s="19">
        <v>1</v>
      </c>
      <c r="AT11" s="19">
        <v>5</v>
      </c>
      <c r="AU11" s="19">
        <v>1</v>
      </c>
      <c r="AV11" s="19">
        <v>5</v>
      </c>
      <c r="AW11" s="21">
        <v>6</v>
      </c>
      <c r="AX11" s="19">
        <v>1</v>
      </c>
      <c r="AY11" s="19">
        <v>1</v>
      </c>
      <c r="AZ11" s="19">
        <v>1</v>
      </c>
      <c r="BA11" s="19">
        <v>5</v>
      </c>
      <c r="BB11" s="19">
        <v>2</v>
      </c>
      <c r="BC11" s="19">
        <v>3</v>
      </c>
      <c r="BD11" s="22"/>
      <c r="BE11" s="19">
        <v>1</v>
      </c>
      <c r="BF11" s="19">
        <v>2</v>
      </c>
      <c r="BG11" s="19">
        <v>2</v>
      </c>
      <c r="BH11" s="20"/>
      <c r="BI11" s="19">
        <v>2</v>
      </c>
      <c r="BJ11" s="20"/>
      <c r="BK11" s="19">
        <v>1</v>
      </c>
      <c r="BL11" s="19">
        <v>3</v>
      </c>
      <c r="BM11" s="19">
        <v>3</v>
      </c>
      <c r="BN11" s="19">
        <v>3</v>
      </c>
      <c r="BO11" s="19">
        <v>3</v>
      </c>
      <c r="BP11" s="19">
        <v>2</v>
      </c>
      <c r="BQ11" s="19">
        <v>2</v>
      </c>
      <c r="BR11" s="19">
        <v>3</v>
      </c>
    </row>
    <row r="12" spans="1:70" ht="12.75">
      <c r="A12" s="6" t="s">
        <v>146</v>
      </c>
      <c r="BD12" s="17"/>
      <c r="BH12" s="17"/>
      <c r="BJ12" s="17"/>
    </row>
    <row r="13" spans="1:70" ht="12.75">
      <c r="A13" s="6" t="s">
        <v>1</v>
      </c>
      <c r="BD13" s="17"/>
      <c r="BH13" s="17"/>
      <c r="BJ13" s="17"/>
    </row>
    <row r="14" spans="1:70" ht="12.75">
      <c r="A14" s="6" t="s">
        <v>140</v>
      </c>
      <c r="T14" s="6">
        <v>2</v>
      </c>
      <c r="AO14" s="6">
        <v>4</v>
      </c>
      <c r="AW14" s="6">
        <v>4</v>
      </c>
      <c r="AX14" s="6">
        <v>4</v>
      </c>
      <c r="BA14" s="6">
        <v>3</v>
      </c>
      <c r="BD14" s="17"/>
      <c r="BH14" s="17"/>
      <c r="BJ14" s="17"/>
      <c r="BN14" s="6">
        <v>4</v>
      </c>
      <c r="BO14" s="6">
        <v>2</v>
      </c>
    </row>
    <row r="15" spans="1:70" ht="12.75">
      <c r="A15" s="6" t="s">
        <v>17</v>
      </c>
      <c r="H15" s="6">
        <v>5</v>
      </c>
      <c r="I15" s="6">
        <v>2</v>
      </c>
      <c r="P15" s="19">
        <v>2</v>
      </c>
      <c r="Q15" s="19">
        <v>3</v>
      </c>
      <c r="R15" s="19">
        <v>3</v>
      </c>
      <c r="S15" s="19">
        <v>1</v>
      </c>
      <c r="T15" s="19">
        <v>1</v>
      </c>
      <c r="U15" s="19">
        <v>6</v>
      </c>
      <c r="V15" s="19">
        <v>1</v>
      </c>
      <c r="W15" s="19">
        <v>6</v>
      </c>
      <c r="X15" s="19">
        <v>1</v>
      </c>
      <c r="Y15" s="19">
        <v>1</v>
      </c>
      <c r="Z15" s="19">
        <v>1</v>
      </c>
      <c r="AA15" s="21"/>
      <c r="AB15" s="19">
        <v>5</v>
      </c>
      <c r="AC15" s="19">
        <v>5</v>
      </c>
      <c r="AD15" s="19">
        <v>1</v>
      </c>
      <c r="AE15" s="19">
        <v>5</v>
      </c>
      <c r="AF15" s="19">
        <v>6</v>
      </c>
      <c r="AG15" s="19">
        <v>5</v>
      </c>
      <c r="AH15" s="19">
        <v>5</v>
      </c>
      <c r="AI15" s="19">
        <v>6</v>
      </c>
      <c r="AJ15" s="19">
        <v>1</v>
      </c>
      <c r="AK15" s="19">
        <v>1</v>
      </c>
      <c r="AL15" s="19">
        <v>1</v>
      </c>
      <c r="AM15" s="19">
        <v>5</v>
      </c>
      <c r="AN15" s="19">
        <v>6</v>
      </c>
      <c r="AO15" s="19">
        <v>6</v>
      </c>
      <c r="AP15" s="19">
        <v>1</v>
      </c>
      <c r="AQ15" s="19">
        <v>1</v>
      </c>
      <c r="AR15" s="19">
        <v>5</v>
      </c>
      <c r="AS15" s="19">
        <v>1</v>
      </c>
      <c r="AT15" s="19">
        <v>5</v>
      </c>
      <c r="AU15" s="19">
        <v>1</v>
      </c>
      <c r="AV15" s="19">
        <v>5</v>
      </c>
      <c r="AW15" s="19">
        <v>1</v>
      </c>
      <c r="AX15" s="19">
        <v>1</v>
      </c>
      <c r="AY15" s="19">
        <v>5</v>
      </c>
      <c r="AZ15" s="19">
        <v>5</v>
      </c>
      <c r="BA15" s="19">
        <v>5</v>
      </c>
      <c r="BB15" s="19">
        <v>2</v>
      </c>
      <c r="BC15" s="19">
        <v>5</v>
      </c>
      <c r="BD15" s="22"/>
      <c r="BE15" s="19">
        <v>1</v>
      </c>
      <c r="BF15" s="19">
        <v>4</v>
      </c>
      <c r="BG15" s="19">
        <v>2</v>
      </c>
      <c r="BH15" s="20"/>
      <c r="BI15" s="19">
        <v>1</v>
      </c>
      <c r="BJ15" s="20"/>
      <c r="BK15" s="19">
        <v>5</v>
      </c>
      <c r="BL15" s="19">
        <v>1</v>
      </c>
      <c r="BM15" s="19">
        <v>5</v>
      </c>
      <c r="BN15" s="19">
        <v>5</v>
      </c>
      <c r="BO15" s="19">
        <v>6</v>
      </c>
      <c r="BP15" s="19">
        <v>6</v>
      </c>
      <c r="BQ15" s="19">
        <v>6</v>
      </c>
      <c r="BR15" s="19">
        <v>6</v>
      </c>
    </row>
    <row r="16" spans="1:70" ht="12.75">
      <c r="BD16" s="17"/>
      <c r="BH16" s="17"/>
      <c r="BJ16" s="17"/>
    </row>
    <row r="17" spans="1:70" ht="12.75">
      <c r="BD17" s="17"/>
      <c r="BH17" s="17"/>
      <c r="BJ17" s="17"/>
    </row>
    <row r="18" spans="1:70" ht="12.75">
      <c r="P18" s="19"/>
      <c r="Q18" s="19"/>
      <c r="R18" s="19"/>
      <c r="S18" s="19"/>
      <c r="T18" s="19"/>
      <c r="U18" s="19"/>
      <c r="V18" s="19"/>
      <c r="W18" s="19"/>
      <c r="X18" s="19"/>
      <c r="Y18" s="19"/>
      <c r="Z18" s="19"/>
      <c r="AA18" s="21"/>
      <c r="AB18" s="19"/>
      <c r="AC18" s="19"/>
      <c r="AD18" s="19"/>
      <c r="AE18" s="19"/>
      <c r="AF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22"/>
      <c r="BE18" s="19"/>
      <c r="BF18" s="19"/>
      <c r="BG18" s="19"/>
      <c r="BH18" s="20"/>
      <c r="BI18" s="19"/>
      <c r="BJ18" s="22"/>
      <c r="BK18" s="19"/>
      <c r="BL18" s="19"/>
      <c r="BM18" s="19"/>
      <c r="BN18" s="19"/>
      <c r="BO18" s="19"/>
      <c r="BP18" s="19"/>
      <c r="BQ18" s="19"/>
      <c r="BR18" s="19"/>
    </row>
    <row r="19" spans="1:70" ht="12.75">
      <c r="A19" t="s">
        <v>525</v>
      </c>
      <c r="P19" s="19"/>
      <c r="Q19" s="19"/>
      <c r="R19" s="19"/>
      <c r="S19" s="19"/>
      <c r="T19" s="19"/>
      <c r="U19" s="19"/>
      <c r="V19" s="19"/>
      <c r="W19" s="19"/>
      <c r="X19" s="19"/>
      <c r="Y19" s="19"/>
      <c r="Z19" s="19"/>
      <c r="AA19" s="21"/>
      <c r="AB19" s="19"/>
      <c r="AC19" s="19"/>
      <c r="AD19" s="19"/>
      <c r="AE19" s="19"/>
      <c r="AF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22"/>
      <c r="BE19" s="19"/>
      <c r="BF19" s="19"/>
      <c r="BG19" s="19"/>
      <c r="BH19" s="20"/>
      <c r="BI19" s="19"/>
      <c r="BJ19" s="22"/>
      <c r="BK19" s="19"/>
      <c r="BL19" s="19"/>
      <c r="BM19" s="19"/>
      <c r="BN19" s="19"/>
      <c r="BO19" s="19"/>
      <c r="BP19" s="19"/>
      <c r="BQ19" s="19"/>
      <c r="BR19" s="19"/>
    </row>
    <row r="20" spans="1:70" ht="12.75">
      <c r="A20" s="6" t="s">
        <v>527</v>
      </c>
      <c r="B20" t="s">
        <v>529</v>
      </c>
      <c r="C20" t="s">
        <v>526</v>
      </c>
      <c r="P20" s="19"/>
      <c r="Q20" s="19"/>
      <c r="R20" s="19"/>
      <c r="S20" s="19"/>
      <c r="T20" s="19"/>
      <c r="U20" s="19"/>
      <c r="V20" s="19"/>
      <c r="W20" s="19"/>
      <c r="X20" s="19"/>
      <c r="Y20" s="19"/>
      <c r="Z20" s="19"/>
      <c r="AA20" s="21"/>
      <c r="AB20" s="19"/>
      <c r="AC20" s="19"/>
      <c r="AD20" s="19"/>
      <c r="AE20" s="19"/>
      <c r="AF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22"/>
      <c r="BE20" s="19"/>
      <c r="BF20" s="19"/>
      <c r="BG20" s="19"/>
      <c r="BH20" s="20"/>
      <c r="BI20" s="19"/>
      <c r="BJ20" s="22"/>
      <c r="BK20" s="19"/>
      <c r="BL20" s="19"/>
      <c r="BM20" s="19"/>
      <c r="BN20" s="19"/>
      <c r="BO20" s="19"/>
      <c r="BP20" s="19"/>
      <c r="BQ20" s="19"/>
      <c r="BR20" s="19"/>
    </row>
    <row r="21" spans="1:70" ht="12.75">
      <c r="A21" s="6" t="s">
        <v>528</v>
      </c>
      <c r="B21" s="6">
        <f>SUM(B28:U28)/20</f>
        <v>0.65</v>
      </c>
      <c r="C21">
        <v>0.35</v>
      </c>
      <c r="BD21" s="17"/>
      <c r="BH21" s="17"/>
      <c r="BJ21" s="17"/>
    </row>
    <row r="22" spans="1:70" ht="12.75">
      <c r="A22" t="s">
        <v>1</v>
      </c>
      <c r="B22" s="6">
        <f>SUM(B29:U29)/20</f>
        <v>0.9</v>
      </c>
      <c r="C22">
        <v>0.85</v>
      </c>
      <c r="BD22" s="17"/>
      <c r="BH22" s="17"/>
      <c r="BJ22" s="17"/>
    </row>
    <row r="23" spans="1:70" ht="12.75">
      <c r="A23" t="s">
        <v>140</v>
      </c>
      <c r="B23" s="6">
        <f>SUM(B30:U30)/20</f>
        <v>0.75</v>
      </c>
      <c r="C23" s="6">
        <v>0.7</v>
      </c>
      <c r="P23" s="19"/>
      <c r="Q23" s="19"/>
      <c r="R23" s="19"/>
      <c r="S23" s="19"/>
      <c r="T23" s="19"/>
      <c r="U23" s="19"/>
      <c r="V23" s="19"/>
      <c r="W23" s="19"/>
      <c r="X23" s="19"/>
      <c r="Y23" s="19"/>
      <c r="Z23" s="19"/>
      <c r="AA23" s="21"/>
      <c r="AB23" s="19"/>
      <c r="AC23" s="19"/>
      <c r="AD23" s="19"/>
      <c r="AE23" s="19"/>
      <c r="AF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22"/>
      <c r="BE23" s="19"/>
      <c r="BF23" s="19"/>
      <c r="BG23" s="19"/>
      <c r="BH23" s="20"/>
      <c r="BI23" s="19"/>
      <c r="BJ23" s="20"/>
      <c r="BK23" s="19"/>
      <c r="BL23" s="19"/>
      <c r="BM23" s="19"/>
      <c r="BN23" s="19"/>
      <c r="BO23" s="19"/>
      <c r="BP23" s="19"/>
      <c r="BQ23" s="19"/>
      <c r="BR23" s="19"/>
    </row>
    <row r="24" spans="1:70" ht="12.75">
      <c r="A24" s="21" t="s">
        <v>17</v>
      </c>
      <c r="B24" s="6">
        <f>SUM(B31:U31)/20</f>
        <v>0.55000000000000004</v>
      </c>
      <c r="C24">
        <v>0.5</v>
      </c>
      <c r="P24" s="19"/>
      <c r="Q24" s="19"/>
      <c r="R24" s="19"/>
      <c r="S24" s="19"/>
      <c r="T24" s="19"/>
      <c r="U24" s="19"/>
      <c r="V24" s="19"/>
      <c r="W24" s="19"/>
      <c r="X24" s="19"/>
      <c r="Y24" s="19"/>
      <c r="Z24" s="19"/>
      <c r="AA24" s="21"/>
      <c r="AB24" s="19"/>
      <c r="AC24" s="19"/>
      <c r="AD24" s="19"/>
      <c r="AE24" s="19"/>
      <c r="AF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22"/>
      <c r="BE24" s="19"/>
      <c r="BF24" s="19"/>
      <c r="BG24" s="19"/>
      <c r="BH24" s="20"/>
      <c r="BI24" s="19"/>
      <c r="BJ24" s="20"/>
      <c r="BK24" s="19"/>
      <c r="BL24" s="19"/>
      <c r="BM24" s="19"/>
      <c r="BN24" s="19"/>
      <c r="BO24" s="19"/>
      <c r="BP24" s="19"/>
      <c r="BQ24" s="19"/>
      <c r="BR24" s="19"/>
    </row>
    <row r="25" spans="1:70" ht="12.75">
      <c r="A25" s="21"/>
      <c r="P25" s="19"/>
      <c r="Q25" s="19"/>
      <c r="R25" s="19"/>
      <c r="S25" s="19"/>
      <c r="T25" s="19"/>
      <c r="U25" s="19"/>
      <c r="V25" s="19"/>
      <c r="W25" s="19"/>
      <c r="X25" s="19"/>
      <c r="Y25" s="19"/>
      <c r="Z25" s="19"/>
      <c r="AA25" s="21"/>
      <c r="AB25" s="19"/>
      <c r="AC25" s="19"/>
      <c r="AD25" s="19"/>
      <c r="AE25" s="19"/>
      <c r="AF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22"/>
      <c r="BE25" s="19"/>
      <c r="BF25" s="19"/>
      <c r="BG25" s="19"/>
      <c r="BH25" s="20"/>
      <c r="BI25" s="19"/>
      <c r="BJ25" s="20"/>
      <c r="BK25" s="19"/>
      <c r="BL25" s="19"/>
      <c r="BM25" s="19"/>
      <c r="BN25" s="19"/>
      <c r="BO25" s="19"/>
      <c r="BP25" s="19"/>
      <c r="BQ25" s="19"/>
      <c r="BR25" s="19"/>
    </row>
    <row r="26" spans="1:70" ht="12.75">
      <c r="BD26" s="17"/>
      <c r="BH26" s="17"/>
      <c r="BJ26" s="17"/>
    </row>
    <row r="27" spans="1:70" ht="12.75">
      <c r="A27" s="6" t="s">
        <v>142</v>
      </c>
      <c r="BD27" s="17"/>
      <c r="BH27" s="17"/>
      <c r="BJ27" s="17"/>
    </row>
    <row r="28" spans="1:70" ht="12.75">
      <c r="A28" s="6" t="s">
        <v>139</v>
      </c>
      <c r="B28" s="6">
        <f t="shared" ref="B28:BC28" si="0">IF(B2=B8,1,0)</f>
        <v>1</v>
      </c>
      <c r="C28" s="6">
        <f t="shared" si="0"/>
        <v>0</v>
      </c>
      <c r="D28" s="6">
        <f t="shared" si="0"/>
        <v>1</v>
      </c>
      <c r="E28" s="6">
        <f t="shared" si="0"/>
        <v>1</v>
      </c>
      <c r="F28" s="6">
        <f t="shared" si="0"/>
        <v>1</v>
      </c>
      <c r="G28" s="6">
        <f t="shared" si="0"/>
        <v>1</v>
      </c>
      <c r="H28" s="6">
        <f t="shared" si="0"/>
        <v>0</v>
      </c>
      <c r="I28" s="6">
        <f t="shared" si="0"/>
        <v>1</v>
      </c>
      <c r="J28" s="6">
        <f t="shared" si="0"/>
        <v>1</v>
      </c>
      <c r="K28" s="6">
        <f t="shared" si="0"/>
        <v>0</v>
      </c>
      <c r="L28" s="6">
        <f t="shared" si="0"/>
        <v>1</v>
      </c>
      <c r="M28" s="6">
        <f t="shared" si="0"/>
        <v>1</v>
      </c>
      <c r="N28" s="6">
        <f t="shared" si="0"/>
        <v>1</v>
      </c>
      <c r="O28" s="6">
        <f t="shared" si="0"/>
        <v>1</v>
      </c>
      <c r="P28" s="6">
        <f t="shared" si="0"/>
        <v>0</v>
      </c>
      <c r="Q28" s="6">
        <f t="shared" si="0"/>
        <v>0</v>
      </c>
      <c r="R28" s="6">
        <f t="shared" si="0"/>
        <v>0</v>
      </c>
      <c r="S28" s="6">
        <f t="shared" si="0"/>
        <v>1</v>
      </c>
      <c r="T28" s="6">
        <f t="shared" si="0"/>
        <v>1</v>
      </c>
      <c r="U28" s="6">
        <f t="shared" si="0"/>
        <v>0</v>
      </c>
      <c r="V28" s="6">
        <f t="shared" si="0"/>
        <v>0</v>
      </c>
      <c r="W28" s="6">
        <f t="shared" si="0"/>
        <v>0</v>
      </c>
      <c r="X28" s="6">
        <f t="shared" si="0"/>
        <v>0</v>
      </c>
      <c r="Y28" s="6">
        <f t="shared" si="0"/>
        <v>0</v>
      </c>
      <c r="Z28" s="6">
        <f t="shared" si="0"/>
        <v>0</v>
      </c>
      <c r="AA28" s="6">
        <f t="shared" si="0"/>
        <v>0</v>
      </c>
      <c r="AB28" s="6">
        <f t="shared" si="0"/>
        <v>0</v>
      </c>
      <c r="AC28" s="6">
        <f t="shared" si="0"/>
        <v>0</v>
      </c>
      <c r="AD28" s="6">
        <f t="shared" si="0"/>
        <v>0</v>
      </c>
      <c r="AE28" s="6">
        <f t="shared" si="0"/>
        <v>0</v>
      </c>
      <c r="AF28" s="6">
        <f t="shared" si="0"/>
        <v>0</v>
      </c>
      <c r="AG28" s="6">
        <f t="shared" si="0"/>
        <v>0</v>
      </c>
      <c r="AH28" s="6">
        <f t="shared" si="0"/>
        <v>0</v>
      </c>
      <c r="AI28" s="6">
        <f t="shared" si="0"/>
        <v>0</v>
      </c>
      <c r="AJ28" s="6">
        <f t="shared" si="0"/>
        <v>0</v>
      </c>
      <c r="AK28" s="6">
        <f t="shared" si="0"/>
        <v>0</v>
      </c>
      <c r="AL28" s="6">
        <f t="shared" si="0"/>
        <v>0</v>
      </c>
      <c r="AM28" s="6">
        <f t="shared" si="0"/>
        <v>0</v>
      </c>
      <c r="AN28" s="6">
        <f t="shared" si="0"/>
        <v>0</v>
      </c>
      <c r="AO28" s="6">
        <f t="shared" si="0"/>
        <v>0</v>
      </c>
      <c r="AP28" s="6">
        <f t="shared" si="0"/>
        <v>0</v>
      </c>
      <c r="AQ28" s="6">
        <f t="shared" si="0"/>
        <v>0</v>
      </c>
      <c r="AR28" s="6">
        <f t="shared" si="0"/>
        <v>0</v>
      </c>
      <c r="AS28" s="6">
        <f t="shared" si="0"/>
        <v>0</v>
      </c>
      <c r="AT28" s="6">
        <f t="shared" si="0"/>
        <v>0</v>
      </c>
      <c r="AU28" s="6">
        <f t="shared" si="0"/>
        <v>0</v>
      </c>
      <c r="AV28" s="6">
        <f t="shared" si="0"/>
        <v>0</v>
      </c>
      <c r="AW28" s="6">
        <f t="shared" si="0"/>
        <v>0</v>
      </c>
      <c r="AX28" s="6">
        <f t="shared" si="0"/>
        <v>0</v>
      </c>
      <c r="AY28" s="6">
        <f t="shared" si="0"/>
        <v>0</v>
      </c>
      <c r="AZ28" s="6">
        <f t="shared" si="0"/>
        <v>0</v>
      </c>
      <c r="BA28" s="6">
        <f t="shared" si="0"/>
        <v>0</v>
      </c>
      <c r="BB28" s="6">
        <f t="shared" si="0"/>
        <v>0</v>
      </c>
      <c r="BC28" s="6">
        <f t="shared" si="0"/>
        <v>0</v>
      </c>
      <c r="BD28" s="17"/>
      <c r="BE28" s="6">
        <f t="shared" ref="BE28:BG28" si="1">IF(BE2=BE8,1,0)</f>
        <v>0</v>
      </c>
      <c r="BF28" s="6">
        <f t="shared" si="1"/>
        <v>0</v>
      </c>
      <c r="BG28" s="6">
        <f t="shared" si="1"/>
        <v>0</v>
      </c>
      <c r="BH28" s="17"/>
      <c r="BI28" s="6">
        <f>IF(BI2=BI8,1,0)</f>
        <v>0</v>
      </c>
      <c r="BJ28" s="17"/>
      <c r="BK28" s="6">
        <f t="shared" ref="BK28:BR28" si="2">IF(BK2=BK8,1,0)</f>
        <v>0</v>
      </c>
      <c r="BL28" s="6">
        <f t="shared" si="2"/>
        <v>0</v>
      </c>
      <c r="BM28" s="6">
        <f t="shared" si="2"/>
        <v>0</v>
      </c>
      <c r="BN28" s="6">
        <f t="shared" si="2"/>
        <v>0</v>
      </c>
      <c r="BO28" s="6">
        <f t="shared" si="2"/>
        <v>0</v>
      </c>
      <c r="BP28" s="6">
        <f t="shared" si="2"/>
        <v>0</v>
      </c>
      <c r="BQ28" s="6">
        <f t="shared" si="2"/>
        <v>0</v>
      </c>
      <c r="BR28" s="6">
        <f t="shared" si="2"/>
        <v>0</v>
      </c>
    </row>
    <row r="29" spans="1:70" ht="15">
      <c r="A29" s="1" t="s">
        <v>1</v>
      </c>
      <c r="B29" s="23">
        <f t="shared" ref="B29:BC31" si="3">IF(OR(B3=B9,B3=B13),1,0)</f>
        <v>1</v>
      </c>
      <c r="C29" s="23">
        <f t="shared" si="3"/>
        <v>0</v>
      </c>
      <c r="D29" s="23">
        <f t="shared" si="3"/>
        <v>1</v>
      </c>
      <c r="E29" s="23">
        <f t="shared" si="3"/>
        <v>1</v>
      </c>
      <c r="F29" s="23">
        <f t="shared" si="3"/>
        <v>1</v>
      </c>
      <c r="G29" s="23">
        <f t="shared" si="3"/>
        <v>1</v>
      </c>
      <c r="H29" s="23">
        <f t="shared" si="3"/>
        <v>1</v>
      </c>
      <c r="I29" s="23">
        <f t="shared" si="3"/>
        <v>1</v>
      </c>
      <c r="J29" s="23">
        <f t="shared" si="3"/>
        <v>1</v>
      </c>
      <c r="K29" s="23">
        <f t="shared" si="3"/>
        <v>1</v>
      </c>
      <c r="L29" s="23">
        <f t="shared" si="3"/>
        <v>1</v>
      </c>
      <c r="M29" s="23">
        <f t="shared" si="3"/>
        <v>0</v>
      </c>
      <c r="N29" s="23">
        <f t="shared" si="3"/>
        <v>1</v>
      </c>
      <c r="O29" s="23">
        <f t="shared" si="3"/>
        <v>1</v>
      </c>
      <c r="P29" s="23">
        <f t="shared" si="3"/>
        <v>1</v>
      </c>
      <c r="Q29" s="23">
        <f t="shared" si="3"/>
        <v>1</v>
      </c>
      <c r="R29" s="23">
        <f t="shared" si="3"/>
        <v>1</v>
      </c>
      <c r="S29" s="23">
        <f t="shared" si="3"/>
        <v>1</v>
      </c>
      <c r="T29" s="23">
        <f t="shared" si="3"/>
        <v>1</v>
      </c>
      <c r="U29" s="23">
        <f t="shared" si="3"/>
        <v>1</v>
      </c>
      <c r="V29" s="23">
        <f t="shared" si="3"/>
        <v>1</v>
      </c>
      <c r="W29" s="23">
        <f t="shared" si="3"/>
        <v>1</v>
      </c>
      <c r="X29" s="23">
        <f t="shared" si="3"/>
        <v>1</v>
      </c>
      <c r="Y29" s="23">
        <f t="shared" si="3"/>
        <v>1</v>
      </c>
      <c r="Z29" s="23">
        <f t="shared" si="3"/>
        <v>1</v>
      </c>
      <c r="AA29" s="23">
        <f t="shared" si="3"/>
        <v>1</v>
      </c>
      <c r="AB29" s="23">
        <f t="shared" si="3"/>
        <v>1</v>
      </c>
      <c r="AC29" s="23">
        <f t="shared" si="3"/>
        <v>1</v>
      </c>
      <c r="AD29" s="23">
        <f t="shared" si="3"/>
        <v>1</v>
      </c>
      <c r="AE29" s="23">
        <f t="shared" si="3"/>
        <v>1</v>
      </c>
      <c r="AF29" s="23">
        <f t="shared" si="3"/>
        <v>1</v>
      </c>
      <c r="AG29" s="23">
        <f t="shared" si="3"/>
        <v>1</v>
      </c>
      <c r="AH29" s="23">
        <f t="shared" si="3"/>
        <v>1</v>
      </c>
      <c r="AI29" s="23">
        <f t="shared" si="3"/>
        <v>1</v>
      </c>
      <c r="AJ29" s="23">
        <f t="shared" si="3"/>
        <v>1</v>
      </c>
      <c r="AK29" s="23">
        <f t="shared" si="3"/>
        <v>1</v>
      </c>
      <c r="AL29" s="23">
        <f t="shared" si="3"/>
        <v>1</v>
      </c>
      <c r="AM29" s="23">
        <f t="shared" si="3"/>
        <v>1</v>
      </c>
      <c r="AN29" s="23">
        <f t="shared" si="3"/>
        <v>1</v>
      </c>
      <c r="AO29" s="23">
        <f t="shared" si="3"/>
        <v>1</v>
      </c>
      <c r="AP29" s="23">
        <f t="shared" si="3"/>
        <v>1</v>
      </c>
      <c r="AQ29" s="23">
        <f t="shared" si="3"/>
        <v>1</v>
      </c>
      <c r="AR29" s="23">
        <f t="shared" si="3"/>
        <v>1</v>
      </c>
      <c r="AS29" s="23">
        <f t="shared" si="3"/>
        <v>1</v>
      </c>
      <c r="AT29" s="23">
        <f t="shared" si="3"/>
        <v>1</v>
      </c>
      <c r="AU29" s="23">
        <f t="shared" si="3"/>
        <v>1</v>
      </c>
      <c r="AV29" s="23">
        <f t="shared" si="3"/>
        <v>1</v>
      </c>
      <c r="AW29" s="23">
        <f t="shared" si="3"/>
        <v>1</v>
      </c>
      <c r="AX29" s="23">
        <f t="shared" si="3"/>
        <v>1</v>
      </c>
      <c r="AY29" s="23">
        <f t="shared" si="3"/>
        <v>1</v>
      </c>
      <c r="AZ29" s="23">
        <f t="shared" si="3"/>
        <v>1</v>
      </c>
      <c r="BA29" s="23">
        <f t="shared" si="3"/>
        <v>1</v>
      </c>
      <c r="BB29" s="23">
        <f t="shared" si="3"/>
        <v>1</v>
      </c>
      <c r="BC29" s="23">
        <f t="shared" si="3"/>
        <v>1</v>
      </c>
      <c r="BD29" s="25"/>
      <c r="BE29" s="23">
        <f t="shared" ref="BE29:BG31" si="4">IF(OR(BE3=BE9,BE3=BE13),1,0)</f>
        <v>1</v>
      </c>
      <c r="BF29" s="23">
        <f t="shared" si="4"/>
        <v>1</v>
      </c>
      <c r="BG29" s="23">
        <f t="shared" si="4"/>
        <v>1</v>
      </c>
      <c r="BH29" s="25"/>
      <c r="BI29" s="23">
        <f t="shared" ref="BI29:BI31" si="5">IF(OR(BI3=BI9,BI3=BI13),1,0)</f>
        <v>1</v>
      </c>
      <c r="BJ29" s="25"/>
      <c r="BK29" s="23">
        <f t="shared" ref="BK29:BR31" si="6">IF(OR(BK3=BK9,BK3=BK13),1,0)</f>
        <v>1</v>
      </c>
      <c r="BL29" s="23">
        <f t="shared" si="6"/>
        <v>1</v>
      </c>
      <c r="BM29" s="23">
        <f t="shared" si="6"/>
        <v>1</v>
      </c>
      <c r="BN29" s="23">
        <f t="shared" si="6"/>
        <v>1</v>
      </c>
      <c r="BO29" s="23">
        <f t="shared" si="6"/>
        <v>1</v>
      </c>
      <c r="BP29" s="23">
        <f t="shared" si="6"/>
        <v>1</v>
      </c>
      <c r="BQ29" s="23">
        <f t="shared" si="6"/>
        <v>1</v>
      </c>
      <c r="BR29" s="23">
        <f t="shared" si="6"/>
        <v>1</v>
      </c>
    </row>
    <row r="30" spans="1:70" ht="15">
      <c r="A30" s="1" t="s">
        <v>140</v>
      </c>
      <c r="B30" s="23">
        <f t="shared" si="3"/>
        <v>1</v>
      </c>
      <c r="C30" s="23">
        <f t="shared" si="3"/>
        <v>1</v>
      </c>
      <c r="D30" s="23">
        <f t="shared" si="3"/>
        <v>0</v>
      </c>
      <c r="E30" s="23">
        <f t="shared" si="3"/>
        <v>1</v>
      </c>
      <c r="F30" s="23">
        <f t="shared" si="3"/>
        <v>1</v>
      </c>
      <c r="G30" s="23">
        <f t="shared" si="3"/>
        <v>1</v>
      </c>
      <c r="H30" s="23">
        <f t="shared" si="3"/>
        <v>0</v>
      </c>
      <c r="I30" s="23">
        <f t="shared" si="3"/>
        <v>0</v>
      </c>
      <c r="J30" s="23">
        <f t="shared" si="3"/>
        <v>1</v>
      </c>
      <c r="K30" s="23">
        <f t="shared" si="3"/>
        <v>1</v>
      </c>
      <c r="L30" s="23">
        <f t="shared" si="3"/>
        <v>1</v>
      </c>
      <c r="M30" s="23">
        <f t="shared" si="3"/>
        <v>1</v>
      </c>
      <c r="N30" s="23">
        <f t="shared" si="3"/>
        <v>1</v>
      </c>
      <c r="O30" s="23">
        <f t="shared" si="3"/>
        <v>0</v>
      </c>
      <c r="P30" s="23">
        <f t="shared" si="3"/>
        <v>1</v>
      </c>
      <c r="Q30" s="23">
        <f t="shared" si="3"/>
        <v>1</v>
      </c>
      <c r="R30" s="23">
        <f t="shared" si="3"/>
        <v>1</v>
      </c>
      <c r="S30" s="23">
        <f t="shared" si="3"/>
        <v>1</v>
      </c>
      <c r="T30" s="23">
        <f t="shared" si="3"/>
        <v>1</v>
      </c>
      <c r="U30" s="23">
        <f t="shared" si="3"/>
        <v>0</v>
      </c>
      <c r="V30" s="23">
        <f t="shared" si="3"/>
        <v>1</v>
      </c>
      <c r="W30" s="23">
        <f t="shared" si="3"/>
        <v>1</v>
      </c>
      <c r="X30" s="23">
        <f t="shared" si="3"/>
        <v>1</v>
      </c>
      <c r="Y30" s="23">
        <f t="shared" si="3"/>
        <v>1</v>
      </c>
      <c r="Z30" s="23">
        <f t="shared" si="3"/>
        <v>1</v>
      </c>
      <c r="AA30" s="23">
        <f t="shared" si="3"/>
        <v>1</v>
      </c>
      <c r="AB30" s="23">
        <f t="shared" si="3"/>
        <v>1</v>
      </c>
      <c r="AC30" s="23">
        <f t="shared" si="3"/>
        <v>1</v>
      </c>
      <c r="AD30" s="23">
        <f t="shared" si="3"/>
        <v>1</v>
      </c>
      <c r="AE30" s="23">
        <f t="shared" si="3"/>
        <v>1</v>
      </c>
      <c r="AF30" s="23">
        <f t="shared" si="3"/>
        <v>1</v>
      </c>
      <c r="AG30" s="23">
        <f t="shared" si="3"/>
        <v>1</v>
      </c>
      <c r="AH30" s="23">
        <f t="shared" si="3"/>
        <v>1</v>
      </c>
      <c r="AI30" s="23">
        <f t="shared" si="3"/>
        <v>1</v>
      </c>
      <c r="AJ30" s="23">
        <f t="shared" si="3"/>
        <v>1</v>
      </c>
      <c r="AK30" s="23">
        <f t="shared" si="3"/>
        <v>1</v>
      </c>
      <c r="AL30" s="23">
        <f t="shared" si="3"/>
        <v>1</v>
      </c>
      <c r="AM30" s="23">
        <f t="shared" si="3"/>
        <v>1</v>
      </c>
      <c r="AN30" s="23">
        <f t="shared" si="3"/>
        <v>1</v>
      </c>
      <c r="AO30" s="23">
        <f t="shared" si="3"/>
        <v>0</v>
      </c>
      <c r="AP30" s="23">
        <f t="shared" si="3"/>
        <v>1</v>
      </c>
      <c r="AQ30" s="23">
        <f t="shared" si="3"/>
        <v>1</v>
      </c>
      <c r="AR30" s="23">
        <f t="shared" si="3"/>
        <v>1</v>
      </c>
      <c r="AS30" s="23">
        <f t="shared" si="3"/>
        <v>1</v>
      </c>
      <c r="AT30" s="23">
        <f t="shared" si="3"/>
        <v>1</v>
      </c>
      <c r="AU30" s="23">
        <f t="shared" si="3"/>
        <v>1</v>
      </c>
      <c r="AV30" s="23">
        <f t="shared" si="3"/>
        <v>1</v>
      </c>
      <c r="AW30" s="23">
        <f t="shared" si="3"/>
        <v>0</v>
      </c>
      <c r="AX30" s="23">
        <f t="shared" si="3"/>
        <v>0</v>
      </c>
      <c r="AY30" s="23">
        <f t="shared" si="3"/>
        <v>1</v>
      </c>
      <c r="AZ30" s="23">
        <f t="shared" si="3"/>
        <v>1</v>
      </c>
      <c r="BA30" s="23">
        <f t="shared" si="3"/>
        <v>0</v>
      </c>
      <c r="BB30" s="23">
        <f t="shared" si="3"/>
        <v>1</v>
      </c>
      <c r="BC30" s="23">
        <f t="shared" si="3"/>
        <v>1</v>
      </c>
      <c r="BD30" s="25"/>
      <c r="BE30" s="23">
        <f t="shared" si="4"/>
        <v>1</v>
      </c>
      <c r="BF30" s="23">
        <f t="shared" si="4"/>
        <v>1</v>
      </c>
      <c r="BG30" s="23">
        <f t="shared" si="4"/>
        <v>1</v>
      </c>
      <c r="BH30" s="25"/>
      <c r="BI30" s="23">
        <f t="shared" si="5"/>
        <v>1</v>
      </c>
      <c r="BJ30" s="25"/>
      <c r="BK30" s="23">
        <f t="shared" si="6"/>
        <v>1</v>
      </c>
      <c r="BL30" s="23">
        <f t="shared" si="6"/>
        <v>1</v>
      </c>
      <c r="BM30" s="23">
        <f t="shared" si="6"/>
        <v>1</v>
      </c>
      <c r="BN30" s="23">
        <f t="shared" si="6"/>
        <v>0</v>
      </c>
      <c r="BO30" s="23">
        <f t="shared" si="6"/>
        <v>0</v>
      </c>
      <c r="BP30" s="23">
        <f t="shared" si="6"/>
        <v>1</v>
      </c>
      <c r="BQ30" s="23">
        <f t="shared" si="6"/>
        <v>1</v>
      </c>
      <c r="BR30" s="23">
        <f t="shared" si="6"/>
        <v>1</v>
      </c>
    </row>
    <row r="31" spans="1:70" ht="12.75">
      <c r="A31" s="6" t="s">
        <v>17</v>
      </c>
      <c r="B31" s="23">
        <f t="shared" si="3"/>
        <v>1</v>
      </c>
      <c r="C31" s="23">
        <f t="shared" si="3"/>
        <v>0</v>
      </c>
      <c r="D31" s="23">
        <f t="shared" si="3"/>
        <v>1</v>
      </c>
      <c r="E31" s="23">
        <f t="shared" si="3"/>
        <v>1</v>
      </c>
      <c r="F31" s="23">
        <f t="shared" si="3"/>
        <v>0</v>
      </c>
      <c r="G31" s="23">
        <f t="shared" si="3"/>
        <v>1</v>
      </c>
      <c r="H31" s="23">
        <f t="shared" si="3"/>
        <v>1</v>
      </c>
      <c r="I31" s="26">
        <f t="shared" si="3"/>
        <v>0</v>
      </c>
      <c r="J31" s="23">
        <f t="shared" si="3"/>
        <v>1</v>
      </c>
      <c r="K31" s="23">
        <f t="shared" si="3"/>
        <v>1</v>
      </c>
      <c r="L31" s="23">
        <f t="shared" si="3"/>
        <v>1</v>
      </c>
      <c r="M31" s="23">
        <f t="shared" si="3"/>
        <v>1</v>
      </c>
      <c r="N31" s="23">
        <f t="shared" si="3"/>
        <v>0</v>
      </c>
      <c r="O31" s="23">
        <f t="shared" si="3"/>
        <v>0</v>
      </c>
      <c r="P31" s="23">
        <f t="shared" si="3"/>
        <v>0</v>
      </c>
      <c r="Q31" s="26">
        <f t="shared" si="3"/>
        <v>0</v>
      </c>
      <c r="R31" s="23">
        <f t="shared" si="3"/>
        <v>1</v>
      </c>
      <c r="S31" s="23">
        <f t="shared" si="3"/>
        <v>0</v>
      </c>
      <c r="T31" s="23">
        <f t="shared" si="3"/>
        <v>0</v>
      </c>
      <c r="U31" s="23">
        <f t="shared" si="3"/>
        <v>1</v>
      </c>
      <c r="V31" s="23">
        <f t="shared" si="3"/>
        <v>0</v>
      </c>
      <c r="W31" s="23">
        <f t="shared" si="3"/>
        <v>0</v>
      </c>
      <c r="X31" s="23">
        <f t="shared" si="3"/>
        <v>0</v>
      </c>
      <c r="Y31" s="23">
        <f t="shared" si="3"/>
        <v>0</v>
      </c>
      <c r="Z31" s="23">
        <f t="shared" si="3"/>
        <v>0</v>
      </c>
      <c r="AA31" s="23">
        <f t="shared" si="3"/>
        <v>1</v>
      </c>
      <c r="AB31" s="23">
        <f t="shared" si="3"/>
        <v>0</v>
      </c>
      <c r="AC31" s="23">
        <f t="shared" si="3"/>
        <v>0</v>
      </c>
      <c r="AD31" s="23">
        <f t="shared" si="3"/>
        <v>0</v>
      </c>
      <c r="AE31" s="23">
        <f t="shared" si="3"/>
        <v>0</v>
      </c>
      <c r="AF31" s="23">
        <f t="shared" si="3"/>
        <v>0</v>
      </c>
      <c r="AG31" s="23">
        <f t="shared" si="3"/>
        <v>0</v>
      </c>
      <c r="AH31" s="23">
        <f t="shared" si="3"/>
        <v>0</v>
      </c>
      <c r="AI31" s="23">
        <f t="shared" si="3"/>
        <v>0</v>
      </c>
      <c r="AJ31" s="23">
        <f t="shared" si="3"/>
        <v>0</v>
      </c>
      <c r="AK31" s="23">
        <f t="shared" si="3"/>
        <v>0</v>
      </c>
      <c r="AL31" s="23">
        <f t="shared" si="3"/>
        <v>0</v>
      </c>
      <c r="AM31" s="23">
        <f t="shared" si="3"/>
        <v>0</v>
      </c>
      <c r="AN31" s="23">
        <f t="shared" si="3"/>
        <v>0</v>
      </c>
      <c r="AO31" s="26">
        <f t="shared" si="3"/>
        <v>0</v>
      </c>
      <c r="AP31" s="23">
        <f t="shared" si="3"/>
        <v>0</v>
      </c>
      <c r="AQ31" s="23">
        <f t="shared" si="3"/>
        <v>0</v>
      </c>
      <c r="AR31" s="23">
        <f t="shared" si="3"/>
        <v>0</v>
      </c>
      <c r="AS31" s="23">
        <f t="shared" si="3"/>
        <v>0</v>
      </c>
      <c r="AT31" s="23">
        <f t="shared" si="3"/>
        <v>0</v>
      </c>
      <c r="AU31" s="23">
        <f t="shared" si="3"/>
        <v>0</v>
      </c>
      <c r="AV31" s="23">
        <f t="shared" si="3"/>
        <v>0</v>
      </c>
      <c r="AW31" s="26">
        <f t="shared" si="3"/>
        <v>0</v>
      </c>
      <c r="AX31" s="23">
        <f t="shared" si="3"/>
        <v>0</v>
      </c>
      <c r="AY31" s="23">
        <f t="shared" si="3"/>
        <v>0</v>
      </c>
      <c r="AZ31" s="23">
        <f t="shared" si="3"/>
        <v>0</v>
      </c>
      <c r="BA31" s="23">
        <f t="shared" si="3"/>
        <v>0</v>
      </c>
      <c r="BB31" s="23">
        <f t="shared" si="3"/>
        <v>0</v>
      </c>
      <c r="BC31" s="23">
        <f t="shared" si="3"/>
        <v>0</v>
      </c>
      <c r="BD31" s="23"/>
      <c r="BE31" s="23">
        <f t="shared" si="4"/>
        <v>0</v>
      </c>
      <c r="BF31" s="26">
        <f t="shared" si="4"/>
        <v>0</v>
      </c>
      <c r="BG31" s="23">
        <f t="shared" si="4"/>
        <v>0</v>
      </c>
      <c r="BH31" s="23"/>
      <c r="BI31" s="26">
        <f t="shared" si="5"/>
        <v>0</v>
      </c>
      <c r="BJ31" s="23"/>
      <c r="BK31" s="26">
        <f t="shared" si="6"/>
        <v>0</v>
      </c>
      <c r="BL31" s="26">
        <f t="shared" si="6"/>
        <v>0</v>
      </c>
      <c r="BM31" s="23">
        <f t="shared" si="6"/>
        <v>0</v>
      </c>
      <c r="BN31" s="23">
        <f t="shared" si="6"/>
        <v>0</v>
      </c>
      <c r="BO31" s="26">
        <f t="shared" si="6"/>
        <v>0</v>
      </c>
      <c r="BP31" s="26">
        <f t="shared" si="6"/>
        <v>0</v>
      </c>
      <c r="BQ31" s="26">
        <f t="shared" si="6"/>
        <v>0</v>
      </c>
      <c r="BR31" s="26">
        <f t="shared" si="6"/>
        <v>0</v>
      </c>
    </row>
    <row r="32" spans="1:70" ht="12.75">
      <c r="BD32" s="17"/>
      <c r="BH32" s="17"/>
      <c r="BJ32" s="17"/>
    </row>
    <row r="33" spans="1:70" ht="12.75">
      <c r="A33" s="6" t="s">
        <v>151</v>
      </c>
      <c r="B33" s="6">
        <f t="shared" ref="B33:BR33" si="7">AVERAGE(B28:B31)*100</f>
        <v>100</v>
      </c>
      <c r="C33" s="6">
        <f t="shared" si="7"/>
        <v>25</v>
      </c>
      <c r="D33" s="6">
        <f t="shared" si="7"/>
        <v>75</v>
      </c>
      <c r="E33" s="6">
        <f t="shared" si="7"/>
        <v>100</v>
      </c>
      <c r="F33" s="6">
        <f t="shared" si="7"/>
        <v>75</v>
      </c>
      <c r="G33" s="6">
        <f t="shared" si="7"/>
        <v>100</v>
      </c>
      <c r="H33" s="6">
        <f t="shared" si="7"/>
        <v>50</v>
      </c>
      <c r="I33" s="6">
        <f t="shared" si="7"/>
        <v>50</v>
      </c>
      <c r="J33" s="6">
        <f t="shared" si="7"/>
        <v>100</v>
      </c>
      <c r="K33" s="6">
        <f t="shared" si="7"/>
        <v>75</v>
      </c>
      <c r="L33" s="6">
        <f t="shared" si="7"/>
        <v>100</v>
      </c>
      <c r="M33" s="6">
        <f t="shared" si="7"/>
        <v>75</v>
      </c>
      <c r="N33" s="6">
        <f t="shared" si="7"/>
        <v>75</v>
      </c>
      <c r="O33" s="6">
        <f t="shared" si="7"/>
        <v>50</v>
      </c>
      <c r="P33" s="6">
        <f t="shared" si="7"/>
        <v>50</v>
      </c>
      <c r="Q33" s="6">
        <f t="shared" si="7"/>
        <v>50</v>
      </c>
      <c r="R33" s="6">
        <f t="shared" si="7"/>
        <v>75</v>
      </c>
      <c r="S33" s="6">
        <f t="shared" si="7"/>
        <v>75</v>
      </c>
      <c r="T33" s="6">
        <f t="shared" si="7"/>
        <v>75</v>
      </c>
      <c r="U33" s="6">
        <f t="shared" si="7"/>
        <v>50</v>
      </c>
      <c r="V33" s="6">
        <f t="shared" si="7"/>
        <v>50</v>
      </c>
      <c r="W33" s="6">
        <f t="shared" si="7"/>
        <v>50</v>
      </c>
      <c r="X33" s="6">
        <f t="shared" si="7"/>
        <v>50</v>
      </c>
      <c r="Y33" s="6">
        <f t="shared" si="7"/>
        <v>50</v>
      </c>
      <c r="Z33" s="6">
        <f t="shared" si="7"/>
        <v>50</v>
      </c>
      <c r="AA33" s="6">
        <f t="shared" si="7"/>
        <v>75</v>
      </c>
      <c r="AB33" s="6">
        <f t="shared" si="7"/>
        <v>50</v>
      </c>
      <c r="AC33" s="6">
        <f t="shared" si="7"/>
        <v>50</v>
      </c>
      <c r="AD33" s="6">
        <f t="shared" si="7"/>
        <v>50</v>
      </c>
      <c r="AE33" s="6">
        <f t="shared" si="7"/>
        <v>50</v>
      </c>
      <c r="AF33" s="6">
        <f t="shared" si="7"/>
        <v>50</v>
      </c>
      <c r="AG33" s="6">
        <f t="shared" si="7"/>
        <v>50</v>
      </c>
      <c r="AH33" s="6">
        <f t="shared" si="7"/>
        <v>50</v>
      </c>
      <c r="AI33" s="6">
        <f t="shared" si="7"/>
        <v>50</v>
      </c>
      <c r="AJ33" s="6">
        <f t="shared" si="7"/>
        <v>50</v>
      </c>
      <c r="AK33" s="6">
        <f t="shared" si="7"/>
        <v>50</v>
      </c>
      <c r="AL33" s="6">
        <f t="shared" si="7"/>
        <v>50</v>
      </c>
      <c r="AM33" s="6">
        <f t="shared" si="7"/>
        <v>50</v>
      </c>
      <c r="AN33" s="6">
        <f t="shared" si="7"/>
        <v>50</v>
      </c>
      <c r="AO33" s="6">
        <f t="shared" si="7"/>
        <v>25</v>
      </c>
      <c r="AP33" s="6">
        <f t="shared" si="7"/>
        <v>50</v>
      </c>
      <c r="AQ33" s="6">
        <f t="shared" si="7"/>
        <v>50</v>
      </c>
      <c r="AR33" s="6">
        <f t="shared" si="7"/>
        <v>50</v>
      </c>
      <c r="AS33" s="6">
        <f t="shared" si="7"/>
        <v>50</v>
      </c>
      <c r="AT33" s="6">
        <f t="shared" si="7"/>
        <v>50</v>
      </c>
      <c r="AU33" s="6">
        <f t="shared" si="7"/>
        <v>50</v>
      </c>
      <c r="AV33" s="6">
        <f t="shared" si="7"/>
        <v>50</v>
      </c>
      <c r="AW33" s="6">
        <f t="shared" si="7"/>
        <v>25</v>
      </c>
      <c r="AX33" s="6">
        <f t="shared" si="7"/>
        <v>25</v>
      </c>
      <c r="AY33" s="6">
        <f t="shared" si="7"/>
        <v>50</v>
      </c>
      <c r="AZ33" s="6">
        <f t="shared" si="7"/>
        <v>50</v>
      </c>
      <c r="BA33" s="6">
        <f t="shared" si="7"/>
        <v>25</v>
      </c>
      <c r="BB33" s="6">
        <f t="shared" si="7"/>
        <v>50</v>
      </c>
      <c r="BC33" s="6">
        <f t="shared" si="7"/>
        <v>50</v>
      </c>
      <c r="BD33" s="17" t="e">
        <f t="shared" si="7"/>
        <v>#DIV/0!</v>
      </c>
      <c r="BE33" s="6">
        <f t="shared" si="7"/>
        <v>50</v>
      </c>
      <c r="BF33" s="6">
        <f t="shared" si="7"/>
        <v>50</v>
      </c>
      <c r="BG33" s="6">
        <f t="shared" si="7"/>
        <v>50</v>
      </c>
      <c r="BH33" s="17" t="e">
        <f t="shared" si="7"/>
        <v>#DIV/0!</v>
      </c>
      <c r="BI33" s="6">
        <f t="shared" si="7"/>
        <v>50</v>
      </c>
      <c r="BJ33" s="17" t="e">
        <f t="shared" si="7"/>
        <v>#DIV/0!</v>
      </c>
      <c r="BK33" s="6">
        <f t="shared" si="7"/>
        <v>50</v>
      </c>
      <c r="BL33" s="6">
        <f t="shared" si="7"/>
        <v>50</v>
      </c>
      <c r="BM33" s="6">
        <f t="shared" si="7"/>
        <v>50</v>
      </c>
      <c r="BN33" s="6">
        <f t="shared" si="7"/>
        <v>25</v>
      </c>
      <c r="BO33" s="6">
        <f t="shared" si="7"/>
        <v>25</v>
      </c>
      <c r="BP33" s="6">
        <f t="shared" si="7"/>
        <v>50</v>
      </c>
      <c r="BQ33" s="6">
        <f t="shared" si="7"/>
        <v>50</v>
      </c>
      <c r="BR33" s="6">
        <f t="shared" si="7"/>
        <v>50</v>
      </c>
    </row>
    <row r="34" spans="1:70" ht="12.75">
      <c r="BD34" s="17"/>
      <c r="BH34" s="17"/>
      <c r="BJ34" s="17"/>
    </row>
    <row r="35" spans="1:70" ht="12.75">
      <c r="A35" s="21"/>
      <c r="AA35" s="17"/>
      <c r="BD35" s="17"/>
      <c r="BH35" s="17"/>
      <c r="BJ35" s="17"/>
    </row>
    <row r="36" spans="1:70" ht="12.75">
      <c r="A36" s="21"/>
      <c r="AA36" s="17"/>
      <c r="BD36" s="17"/>
      <c r="BH36" s="17"/>
      <c r="BJ36" s="17"/>
    </row>
    <row r="37" spans="1:70" ht="12.75">
      <c r="A37" s="21"/>
      <c r="AA37" s="17"/>
      <c r="BD37" s="17"/>
      <c r="BH37" s="17"/>
      <c r="BJ37" s="17"/>
    </row>
    <row r="38" spans="1:70" ht="12.75">
      <c r="BD38" s="17"/>
      <c r="BH38" s="17"/>
      <c r="BJ38" s="17"/>
    </row>
    <row r="39" spans="1:70" ht="12.75">
      <c r="BD39" s="17"/>
      <c r="BH39" s="17"/>
      <c r="BJ39" s="17"/>
    </row>
    <row r="40" spans="1:70" ht="12.75">
      <c r="A40" s="6" t="s">
        <v>160</v>
      </c>
      <c r="D40" s="6" t="s">
        <v>161</v>
      </c>
      <c r="E40" s="6" t="s">
        <v>162</v>
      </c>
      <c r="F40" s="6" t="s">
        <v>163</v>
      </c>
      <c r="BD40" s="17"/>
      <c r="BH40" s="17"/>
      <c r="BJ40" s="17"/>
    </row>
    <row r="41" spans="1:70" ht="12.75">
      <c r="A41" s="6" t="s">
        <v>139</v>
      </c>
      <c r="B41" s="6">
        <f>SUM(B28:BR28)/64</f>
        <v>0.203125</v>
      </c>
      <c r="D41" s="6" t="s">
        <v>64</v>
      </c>
      <c r="BD41" s="17"/>
      <c r="BH41" s="17"/>
      <c r="BJ41" s="17"/>
    </row>
    <row r="42" spans="1:70" ht="15">
      <c r="A42" s="1" t="s">
        <v>164</v>
      </c>
      <c r="B42" s="6">
        <f t="shared" ref="B42:B44" si="8">SUM(B29:BR29)/65</f>
        <v>0.98461538461538467</v>
      </c>
      <c r="D42" s="6">
        <v>0.87</v>
      </c>
      <c r="E42" s="6">
        <v>0</v>
      </c>
      <c r="F42" s="29">
        <v>0</v>
      </c>
      <c r="BD42" s="17"/>
      <c r="BH42" s="17"/>
      <c r="BJ42" s="17"/>
    </row>
    <row r="43" spans="1:70" ht="15">
      <c r="A43" s="1" t="s">
        <v>140</v>
      </c>
      <c r="B43" s="6">
        <f t="shared" si="8"/>
        <v>0.84615384615384615</v>
      </c>
      <c r="D43" s="6">
        <v>0.57999999999999996</v>
      </c>
      <c r="E43" s="30">
        <v>5.5555555555555552E-2</v>
      </c>
      <c r="F43" s="31">
        <v>5.0000000000000001E-3</v>
      </c>
      <c r="BD43" s="17"/>
      <c r="BH43" s="17"/>
      <c r="BJ43" s="17"/>
    </row>
    <row r="44" spans="1:70" ht="12.75">
      <c r="A44" s="6" t="s">
        <v>17</v>
      </c>
      <c r="B44" s="6">
        <f t="shared" si="8"/>
        <v>0.18461538461538463</v>
      </c>
      <c r="D44" s="6">
        <v>0.34</v>
      </c>
      <c r="E44" s="30">
        <v>0.52500000000000002</v>
      </c>
      <c r="F44" s="29">
        <v>0.33</v>
      </c>
      <c r="BD44" s="17"/>
      <c r="BH44" s="17"/>
      <c r="BJ44" s="17"/>
    </row>
    <row r="45" spans="1:70" ht="12.75">
      <c r="A45" s="21" t="s">
        <v>46</v>
      </c>
      <c r="B45" s="6" t="e">
        <f t="shared" ref="B45:B47" si="9">AVERAGE(B35:BR35)</f>
        <v>#DIV/0!</v>
      </c>
      <c r="BD45" s="17"/>
      <c r="BH45" s="17"/>
      <c r="BJ45" s="17"/>
    </row>
    <row r="46" spans="1:70" ht="12.75">
      <c r="A46" s="21" t="s">
        <v>48</v>
      </c>
      <c r="B46" s="6" t="e">
        <f t="shared" si="9"/>
        <v>#DIV/0!</v>
      </c>
      <c r="BD46" s="17"/>
      <c r="BH46" s="17"/>
      <c r="BJ46" s="17"/>
    </row>
    <row r="47" spans="1:70" ht="12.75">
      <c r="A47" s="21" t="s">
        <v>49</v>
      </c>
      <c r="B47" s="6" t="e">
        <f t="shared" si="9"/>
        <v>#DIV/0!</v>
      </c>
      <c r="I47" s="6">
        <v>0</v>
      </c>
      <c r="J47" s="6">
        <f t="shared" ref="J47:J51" si="10">COUNTIF($B$33:$BR$33, I47)</f>
        <v>0</v>
      </c>
      <c r="BD47" s="17"/>
      <c r="BH47" s="17"/>
      <c r="BJ47" s="17"/>
    </row>
    <row r="48" spans="1:70" ht="12.75">
      <c r="I48" s="6">
        <v>25</v>
      </c>
      <c r="J48" s="6">
        <f t="shared" si="10"/>
        <v>7</v>
      </c>
      <c r="BD48" s="17"/>
      <c r="BH48" s="17"/>
      <c r="BJ48" s="17"/>
    </row>
    <row r="49" spans="9:62" ht="12.75">
      <c r="I49" s="6">
        <v>50</v>
      </c>
      <c r="J49" s="6">
        <f t="shared" si="10"/>
        <v>45</v>
      </c>
      <c r="BD49" s="17"/>
      <c r="BH49" s="17"/>
      <c r="BJ49" s="17"/>
    </row>
    <row r="50" spans="9:62" ht="12.75">
      <c r="I50" s="6">
        <v>75</v>
      </c>
      <c r="J50" s="6">
        <f t="shared" si="10"/>
        <v>9</v>
      </c>
    </row>
    <row r="51" spans="9:62" ht="12.75">
      <c r="I51" s="6">
        <v>100</v>
      </c>
      <c r="J51" s="6">
        <f t="shared" si="10"/>
        <v>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4"/>
  <sheetViews>
    <sheetView workbookViewId="0">
      <selection activeCell="F32" sqref="F32"/>
    </sheetView>
  </sheetViews>
  <sheetFormatPr defaultColWidth="11.25" defaultRowHeight="15.75" customHeight="1"/>
  <cols>
    <col min="1" max="1" width="21.375" customWidth="1"/>
    <col min="3" max="3" width="12.375" customWidth="1"/>
  </cols>
  <sheetData>
    <row r="1" spans="1:26">
      <c r="A1" s="33" t="s">
        <v>189</v>
      </c>
      <c r="B1" s="33" t="s">
        <v>80</v>
      </c>
      <c r="C1" s="33" t="s">
        <v>84</v>
      </c>
      <c r="D1" s="33" t="s">
        <v>85</v>
      </c>
      <c r="E1" s="33" t="s">
        <v>89</v>
      </c>
      <c r="F1" s="33" t="s">
        <v>91</v>
      </c>
      <c r="G1" s="33" t="s">
        <v>93</v>
      </c>
      <c r="H1" s="33" t="s">
        <v>96</v>
      </c>
      <c r="I1" s="33" t="s">
        <v>107</v>
      </c>
      <c r="J1" s="33" t="s">
        <v>109</v>
      </c>
      <c r="K1" s="33" t="s">
        <v>112</v>
      </c>
      <c r="L1" s="33" t="s">
        <v>114</v>
      </c>
      <c r="M1" s="33" t="s">
        <v>116</v>
      </c>
      <c r="N1" s="33" t="s">
        <v>127</v>
      </c>
      <c r="O1" s="33" t="s">
        <v>137</v>
      </c>
      <c r="P1" s="33"/>
      <c r="Q1" s="33"/>
      <c r="R1" s="33"/>
      <c r="S1" s="33"/>
      <c r="T1" s="33"/>
      <c r="U1" s="33"/>
      <c r="V1" s="33"/>
      <c r="W1" s="33"/>
      <c r="X1" s="33"/>
      <c r="Y1" s="33"/>
      <c r="Z1" s="33"/>
    </row>
    <row r="2" spans="1:26">
      <c r="A2" s="6" t="s">
        <v>190</v>
      </c>
      <c r="B2" s="6">
        <v>4</v>
      </c>
      <c r="C2" s="6">
        <v>2</v>
      </c>
      <c r="D2" s="6">
        <v>1</v>
      </c>
      <c r="E2" s="6">
        <v>1</v>
      </c>
      <c r="F2" s="6">
        <v>6</v>
      </c>
      <c r="G2" s="6">
        <v>1</v>
      </c>
      <c r="H2" s="6">
        <v>1</v>
      </c>
      <c r="I2" s="6">
        <v>1</v>
      </c>
      <c r="J2" s="6">
        <v>4</v>
      </c>
      <c r="K2" s="6">
        <v>3</v>
      </c>
      <c r="L2" s="6">
        <v>3</v>
      </c>
      <c r="M2" s="6">
        <v>7</v>
      </c>
      <c r="N2" s="6">
        <v>1</v>
      </c>
      <c r="O2" s="6">
        <v>3</v>
      </c>
    </row>
    <row r="3" spans="1:26">
      <c r="A3" s="33" t="s">
        <v>191</v>
      </c>
      <c r="B3" s="6">
        <v>3</v>
      </c>
      <c r="C3" s="6">
        <v>6</v>
      </c>
      <c r="D3" s="18">
        <v>6</v>
      </c>
      <c r="E3" s="18">
        <v>6</v>
      </c>
      <c r="F3" s="18">
        <v>6</v>
      </c>
      <c r="G3" s="18">
        <v>1</v>
      </c>
      <c r="H3" s="6">
        <v>4</v>
      </c>
      <c r="I3" s="18">
        <v>1</v>
      </c>
      <c r="J3" s="6">
        <v>6</v>
      </c>
      <c r="K3" s="18">
        <v>3</v>
      </c>
      <c r="L3" s="6">
        <v>5</v>
      </c>
      <c r="M3" s="18">
        <v>7</v>
      </c>
      <c r="N3" s="18">
        <v>1</v>
      </c>
      <c r="O3" s="18">
        <v>3</v>
      </c>
    </row>
    <row r="4" spans="1:26">
      <c r="A4" s="33" t="s">
        <v>192</v>
      </c>
      <c r="B4" s="16" t="s">
        <v>193</v>
      </c>
      <c r="C4" s="6" t="s">
        <v>194</v>
      </c>
      <c r="D4" s="16" t="s">
        <v>195</v>
      </c>
      <c r="E4" s="16" t="s">
        <v>196</v>
      </c>
      <c r="F4" s="6" t="s">
        <v>197</v>
      </c>
      <c r="G4" s="6" t="s">
        <v>198</v>
      </c>
      <c r="H4" s="6" t="s">
        <v>199</v>
      </c>
      <c r="I4" s="6" t="s">
        <v>200</v>
      </c>
      <c r="J4" s="6" t="s">
        <v>201</v>
      </c>
      <c r="K4" s="6" t="s">
        <v>202</v>
      </c>
      <c r="L4" s="6" t="s">
        <v>203</v>
      </c>
      <c r="M4" s="6" t="s">
        <v>204</v>
      </c>
      <c r="N4" s="6" t="s">
        <v>205</v>
      </c>
      <c r="O4" s="6" t="s">
        <v>206</v>
      </c>
    </row>
    <row r="5" spans="1:26">
      <c r="A5" s="33" t="s">
        <v>207</v>
      </c>
      <c r="B5" s="6">
        <v>3</v>
      </c>
      <c r="C5" s="6">
        <v>6</v>
      </c>
      <c r="D5" s="18">
        <v>6</v>
      </c>
      <c r="E5" s="18">
        <v>4</v>
      </c>
      <c r="F5" s="18">
        <v>6</v>
      </c>
      <c r="G5" s="18">
        <v>1</v>
      </c>
      <c r="H5" s="6">
        <v>4</v>
      </c>
      <c r="I5" s="18">
        <v>1</v>
      </c>
      <c r="J5" s="6" t="s">
        <v>208</v>
      </c>
      <c r="K5" s="18">
        <v>3</v>
      </c>
      <c r="L5" s="6">
        <v>5</v>
      </c>
      <c r="M5" s="18">
        <v>7</v>
      </c>
      <c r="N5" s="18">
        <v>1</v>
      </c>
      <c r="O5" s="6">
        <v>4</v>
      </c>
    </row>
    <row r="6" spans="1:26">
      <c r="A6" s="33" t="s">
        <v>209</v>
      </c>
      <c r="B6" s="6" t="s">
        <v>210</v>
      </c>
      <c r="C6" s="6" t="s">
        <v>211</v>
      </c>
      <c r="D6" s="6" t="s">
        <v>212</v>
      </c>
      <c r="E6" s="6" t="s">
        <v>213</v>
      </c>
      <c r="F6" s="6" t="s">
        <v>214</v>
      </c>
      <c r="G6" s="6" t="s">
        <v>215</v>
      </c>
      <c r="H6" s="6" t="s">
        <v>216</v>
      </c>
      <c r="I6" s="6" t="s">
        <v>217</v>
      </c>
      <c r="J6" s="6" t="s">
        <v>218</v>
      </c>
      <c r="K6" s="6" t="s">
        <v>219</v>
      </c>
      <c r="L6" s="34" t="s">
        <v>220</v>
      </c>
      <c r="M6" s="6" t="s">
        <v>221</v>
      </c>
      <c r="N6" s="6" t="s">
        <v>222</v>
      </c>
      <c r="O6" s="6" t="s">
        <v>223</v>
      </c>
    </row>
    <row r="7" spans="1:26">
      <c r="A7" s="6" t="s">
        <v>224</v>
      </c>
      <c r="B7" s="6">
        <v>3</v>
      </c>
      <c r="C7" s="6">
        <v>6</v>
      </c>
      <c r="D7" s="6">
        <v>4</v>
      </c>
      <c r="E7" s="6">
        <v>3</v>
      </c>
      <c r="F7" s="6">
        <v>4</v>
      </c>
      <c r="G7" s="6">
        <v>3</v>
      </c>
      <c r="H7" s="6">
        <v>4</v>
      </c>
      <c r="I7" s="6">
        <v>4</v>
      </c>
      <c r="J7" s="6">
        <v>6</v>
      </c>
      <c r="K7" s="6">
        <v>4</v>
      </c>
      <c r="L7" s="6">
        <v>5</v>
      </c>
      <c r="M7" s="6">
        <v>3</v>
      </c>
      <c r="N7" s="6">
        <v>3</v>
      </c>
      <c r="O7" s="6">
        <v>4</v>
      </c>
    </row>
    <row r="11" spans="1:26">
      <c r="J11" s="6" t="s">
        <v>225</v>
      </c>
    </row>
    <row r="12" spans="1:26">
      <c r="B12" s="6" t="s">
        <v>226</v>
      </c>
      <c r="C12" s="6" t="s">
        <v>227</v>
      </c>
      <c r="K12" s="6" t="s">
        <v>226</v>
      </c>
      <c r="L12" s="6" t="s">
        <v>227</v>
      </c>
      <c r="M12" s="6" t="s">
        <v>228</v>
      </c>
      <c r="N12" s="6" t="s">
        <v>224</v>
      </c>
    </row>
    <row r="13" spans="1:26">
      <c r="A13" s="6" t="s">
        <v>229</v>
      </c>
      <c r="B13" s="35">
        <v>45112</v>
      </c>
      <c r="C13" s="35">
        <v>45144</v>
      </c>
      <c r="J13" s="6" t="s">
        <v>230</v>
      </c>
      <c r="K13" s="6" t="s">
        <v>64</v>
      </c>
      <c r="L13" s="16">
        <v>0.82</v>
      </c>
      <c r="M13" s="18">
        <v>0.39100000000000001</v>
      </c>
      <c r="N13" s="36">
        <v>0.23200000000000001</v>
      </c>
    </row>
    <row r="14" spans="1:26">
      <c r="A14" s="6" t="s">
        <v>231</v>
      </c>
      <c r="B14" s="35">
        <v>45176</v>
      </c>
      <c r="C14" s="35">
        <v>45144</v>
      </c>
      <c r="J14" s="6" t="s">
        <v>232</v>
      </c>
      <c r="K14" s="6" t="s">
        <v>64</v>
      </c>
      <c r="L14" s="6" t="s">
        <v>64</v>
      </c>
      <c r="M14" s="18">
        <v>0.30399999999999999</v>
      </c>
      <c r="N14" s="36">
        <v>0.29599999999999999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Prompts</vt:lpstr>
      <vt:lpstr>Options</vt:lpstr>
      <vt:lpstr>Links</vt:lpstr>
      <vt:lpstr>GPT4</vt:lpstr>
      <vt:lpstr>GPT4 new prompts</vt:lpstr>
      <vt:lpstr>GPT analysis</vt:lpstr>
      <vt:lpstr>Bard analysis</vt:lpstr>
      <vt:lpstr>Gemini 1.5-pro</vt:lpstr>
      <vt:lpstr>GPT- Article review (Type)</vt:lpstr>
      <vt:lpstr>GPT response for type</vt:lpstr>
      <vt:lpstr>Solutionslearnings</vt:lpstr>
      <vt:lpstr>GROUP 1- rater1</vt:lpstr>
      <vt:lpstr>GROUP1 - rater2</vt:lpstr>
      <vt:lpstr>GROUP2- rater1</vt:lpstr>
      <vt:lpstr>GROUP2 - rater2</vt:lpstr>
      <vt:lpstr>Group 3- rater1</vt:lpstr>
      <vt:lpstr>Group3- rater2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Singla, Tanmay</cp:lastModifiedBy>
  <dcterms:modified xsi:type="dcterms:W3CDTF">2024-11-01T18:36:48Z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2024-10-26T23:05:38Z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f2abe4d0-4d4b-49fc-b267-f259fc257e26</vt:lpwstr>
  </property>
  <property fmtid="{D5CDD505-2E9C-101B-9397-08002B2CF9AE}" pid="8" name="MSIP_Label_4044bd30-2ed7-4c9d-9d12-46200872a97b_ContentBits">
    <vt:lpwstr>0</vt:lpwstr>
  </property>
</Properties>
</file>