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2725" documentId="11_B74343AF8752F9C05073E6DBB27CC4375B4331EA" xr6:coauthVersionLast="47" xr6:coauthVersionMax="47" xr10:uidLastSave="{B7EFAA72-6F2E-4D4F-8FD5-892806105111}"/>
  <bookViews>
    <workbookView xWindow="240" yWindow="105" windowWidth="14805" windowHeight="8010" firstSheet="1" activeTab="1" xr2:uid="{00000000-000D-0000-FFFF-FFFF00000000}"/>
  </bookViews>
  <sheets>
    <sheet name="Dashboard" sheetId="2" r:id="rId1"/>
    <sheet name="Data Sheet" sheetId="1" r:id="rId2"/>
    <sheet name="Pack Varia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B3" i="1"/>
  <c r="N3" i="1"/>
  <c r="J16" i="1"/>
  <c r="O4" i="3"/>
  <c r="C36" i="3"/>
  <c r="C12" i="3"/>
  <c r="P4" i="3"/>
  <c r="E36" i="3"/>
  <c r="C2" i="1"/>
  <c r="H29" i="1"/>
  <c r="H24" i="1"/>
  <c r="H19" i="1"/>
  <c r="H36" i="1"/>
  <c r="J33" i="1" s="1"/>
  <c r="C5" i="1" s="1"/>
  <c r="O22" i="3"/>
  <c r="J14" i="1"/>
  <c r="S4" i="3"/>
  <c r="Q4" i="3"/>
  <c r="AI4" i="3" s="1"/>
  <c r="Q5" i="3"/>
  <c r="Q6" i="3"/>
  <c r="Q7" i="3"/>
  <c r="Q8" i="3"/>
  <c r="Q9" i="3"/>
  <c r="Q10" i="3"/>
  <c r="Q11" i="3"/>
  <c r="Q13" i="3"/>
  <c r="Q14" i="3"/>
  <c r="Q15" i="3"/>
  <c r="Q16" i="3"/>
  <c r="Q17" i="3"/>
  <c r="Q18" i="3"/>
  <c r="Q19" i="3"/>
  <c r="Q20" i="3"/>
  <c r="Q21" i="3"/>
  <c r="Q22" i="3"/>
  <c r="Q24" i="3"/>
  <c r="Q25" i="3"/>
  <c r="Q26" i="3"/>
  <c r="Q27" i="3"/>
  <c r="Q28" i="3"/>
  <c r="Q29" i="3"/>
  <c r="Q30" i="3"/>
  <c r="Q31" i="3"/>
  <c r="Q32" i="3"/>
  <c r="Q33" i="3"/>
  <c r="Q34" i="3"/>
  <c r="Q35" i="3"/>
  <c r="C23" i="3"/>
  <c r="O5" i="3"/>
  <c r="P5" i="3" s="1"/>
  <c r="O6" i="3"/>
  <c r="P6" i="3" s="1"/>
  <c r="O7" i="3"/>
  <c r="P7" i="3" s="1"/>
  <c r="O8" i="3"/>
  <c r="P8" i="3" s="1"/>
  <c r="O9" i="3"/>
  <c r="P9" i="3" s="1"/>
  <c r="O10" i="3"/>
  <c r="O11" i="3"/>
  <c r="P11" i="3" s="1"/>
  <c r="O13" i="3"/>
  <c r="O14" i="3"/>
  <c r="P14" i="3" s="1"/>
  <c r="O15" i="3"/>
  <c r="P15" i="3" s="1"/>
  <c r="O16" i="3"/>
  <c r="P16" i="3" s="1"/>
  <c r="O17" i="3"/>
  <c r="P17" i="3" s="1"/>
  <c r="O18" i="3"/>
  <c r="P18" i="3" s="1"/>
  <c r="O19" i="3"/>
  <c r="P19" i="3" s="1"/>
  <c r="O20" i="3"/>
  <c r="P20" i="3" s="1"/>
  <c r="O21" i="3"/>
  <c r="P21" i="3" s="1"/>
  <c r="P22" i="3"/>
  <c r="O24" i="3"/>
  <c r="O25" i="3"/>
  <c r="P25" i="3" s="1"/>
  <c r="O26" i="3"/>
  <c r="P26" i="3" s="1"/>
  <c r="O27" i="3"/>
  <c r="P27" i="3" s="1"/>
  <c r="O28" i="3"/>
  <c r="P28" i="3" s="1"/>
  <c r="O29" i="3"/>
  <c r="P29" i="3" s="1"/>
  <c r="O30" i="3"/>
  <c r="P30" i="3" s="1"/>
  <c r="O31" i="3"/>
  <c r="P31" i="3" s="1"/>
  <c r="O32" i="3"/>
  <c r="P32" i="3" s="1"/>
  <c r="O33" i="3"/>
  <c r="P33" i="3" s="1"/>
  <c r="O34" i="3"/>
  <c r="P34" i="3" s="1"/>
  <c r="O35" i="3"/>
  <c r="P35" i="3" s="1"/>
  <c r="M18" i="1"/>
  <c r="F22" i="2"/>
  <c r="D18" i="2"/>
  <c r="D13" i="2"/>
  <c r="F21" i="2"/>
  <c r="J5" i="1"/>
  <c r="J6" i="1"/>
  <c r="J7" i="1"/>
  <c r="J8" i="1"/>
  <c r="J10" i="1"/>
  <c r="J4" i="1"/>
  <c r="F10" i="2"/>
  <c r="AP50" i="3"/>
  <c r="AP51" i="3"/>
  <c r="AP49" i="3"/>
  <c r="AI5" i="3"/>
  <c r="AI6" i="3"/>
  <c r="AI7" i="3"/>
  <c r="AI8" i="3"/>
  <c r="AI9" i="3"/>
  <c r="AI10" i="3"/>
  <c r="AI11" i="3"/>
  <c r="AI13" i="3"/>
  <c r="AI14" i="3"/>
  <c r="AI15" i="3"/>
  <c r="AI16" i="3"/>
  <c r="AI17" i="3"/>
  <c r="AI18" i="3"/>
  <c r="AI19" i="3"/>
  <c r="AI20" i="3"/>
  <c r="AI21" i="3"/>
  <c r="AI22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B5" i="1"/>
  <c r="B4" i="1"/>
  <c r="B2" i="1"/>
  <c r="B6" i="1" s="1"/>
  <c r="S5" i="3"/>
  <c r="S6" i="3"/>
  <c r="S7" i="3"/>
  <c r="S8" i="3"/>
  <c r="S9" i="3"/>
  <c r="S10" i="3"/>
  <c r="S11" i="3"/>
  <c r="S13" i="3"/>
  <c r="S14" i="3"/>
  <c r="S15" i="3"/>
  <c r="S16" i="3"/>
  <c r="S17" i="3"/>
  <c r="S18" i="3"/>
  <c r="S19" i="3"/>
  <c r="S20" i="3"/>
  <c r="S21" i="3"/>
  <c r="S22" i="3"/>
  <c r="S24" i="3"/>
  <c r="S25" i="3"/>
  <c r="S26" i="3"/>
  <c r="S27" i="3"/>
  <c r="S28" i="3"/>
  <c r="S29" i="3"/>
  <c r="S30" i="3"/>
  <c r="S31" i="3"/>
  <c r="S32" i="3"/>
  <c r="S33" i="3"/>
  <c r="S34" i="3"/>
  <c r="S35" i="3"/>
  <c r="Q36" i="3"/>
  <c r="Q38" i="3" s="1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T36" i="3"/>
  <c r="AO50" i="3"/>
  <c r="AO51" i="3"/>
  <c r="AO49" i="3"/>
  <c r="AU50" i="3"/>
  <c r="AU49" i="3"/>
  <c r="L36" i="3"/>
  <c r="K36" i="3"/>
  <c r="J36" i="3"/>
  <c r="I36" i="3"/>
  <c r="H36" i="3"/>
  <c r="G36" i="3"/>
  <c r="F36" i="3"/>
  <c r="D10" i="2"/>
  <c r="B13" i="2" a="1"/>
  <c r="B13" i="2"/>
  <c r="F3" i="2"/>
  <c r="E5" i="1"/>
  <c r="D5" i="1"/>
  <c r="D2" i="1"/>
  <c r="V52" i="1"/>
  <c r="T52" i="1"/>
  <c r="R52" i="1"/>
  <c r="E26" i="1"/>
  <c r="H11" i="1"/>
  <c r="J11" i="1" s="1"/>
  <c r="J9" i="1"/>
  <c r="H13" i="1" l="1"/>
  <c r="J13" i="1" s="1"/>
  <c r="J21" i="1"/>
  <c r="C3" i="1" s="1"/>
  <c r="J26" i="1"/>
  <c r="C4" i="1" s="1"/>
  <c r="C6" i="1" s="1"/>
  <c r="H12" i="1"/>
  <c r="J12" i="1" s="1"/>
  <c r="S36" i="3"/>
  <c r="S23" i="3"/>
  <c r="S12" i="3"/>
  <c r="P24" i="3"/>
  <c r="O36" i="3"/>
  <c r="P13" i="3"/>
  <c r="O23" i="3"/>
  <c r="P23" i="3" s="1"/>
  <c r="J39" i="1"/>
  <c r="O12" i="3"/>
  <c r="P12" i="3" s="1"/>
  <c r="P10" i="3"/>
  <c r="AJ4" i="3"/>
  <c r="AJ35" i="3"/>
  <c r="AJ34" i="3"/>
  <c r="AJ33" i="3"/>
  <c r="AJ32" i="3"/>
  <c r="AJ31" i="3"/>
  <c r="AJ30" i="3"/>
  <c r="AJ29" i="3"/>
  <c r="AJ28" i="3"/>
  <c r="AJ27" i="3"/>
  <c r="AJ26" i="3"/>
  <c r="AJ25" i="3"/>
  <c r="AJ24" i="3"/>
  <c r="AJ22" i="3"/>
  <c r="AJ21" i="3"/>
  <c r="AJ20" i="3"/>
  <c r="AJ19" i="3"/>
  <c r="AJ18" i="3"/>
  <c r="AJ17" i="3"/>
  <c r="AJ16" i="3"/>
  <c r="AJ15" i="3"/>
  <c r="AJ14" i="3"/>
  <c r="AJ13" i="3"/>
  <c r="AJ11" i="3"/>
  <c r="AJ10" i="3"/>
  <c r="AJ9" i="3"/>
  <c r="AJ8" i="3"/>
  <c r="AJ7" i="3"/>
  <c r="AJ6" i="3"/>
  <c r="AJ5" i="3"/>
  <c r="D3" i="2"/>
  <c r="E2" i="1"/>
  <c r="F6" i="2"/>
  <c r="D6" i="2" l="1"/>
  <c r="E3" i="1"/>
  <c r="D3" i="1"/>
  <c r="D4" i="1"/>
  <c r="D6" i="1" s="1"/>
  <c r="M2" i="1" s="1"/>
  <c r="E4" i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<sst xmlns="http://schemas.openxmlformats.org/spreadsheetml/2006/main" count="353" uniqueCount="150">
  <si>
    <t>Pack</t>
  </si>
  <si>
    <t>Packs Created</t>
  </si>
  <si>
    <t>Unstickered Packs</t>
  </si>
  <si>
    <t>General Pack</t>
  </si>
  <si>
    <t>Available total packs</t>
  </si>
  <si>
    <t>Stickers Needed</t>
  </si>
  <si>
    <t>Ordering</t>
  </si>
  <si>
    <t>Material</t>
  </si>
  <si>
    <t>In stock</t>
  </si>
  <si>
    <t>Needs to be ordered</t>
  </si>
  <si>
    <t>Unopened Scratch Rolls</t>
  </si>
  <si>
    <t>Ordered, not yet received</t>
  </si>
  <si>
    <t>Link to Order</t>
  </si>
  <si>
    <t>Ticket Number</t>
  </si>
  <si>
    <t>Order time</t>
  </si>
  <si>
    <t>Order Cost</t>
  </si>
  <si>
    <t>Product Inventory</t>
  </si>
  <si>
    <t>Unstickered</t>
  </si>
  <si>
    <t>Packs Available</t>
  </si>
  <si>
    <t>Raw Material Inventory</t>
  </si>
  <si>
    <t>Inventory in stock</t>
  </si>
  <si>
    <t>ROP</t>
  </si>
  <si>
    <t>Order?</t>
  </si>
  <si>
    <t>Ordering Times</t>
  </si>
  <si>
    <t>Estimated cost</t>
  </si>
  <si>
    <t>un assigned stickers</t>
  </si>
  <si>
    <t>Links</t>
  </si>
  <si>
    <t>Ordered</t>
  </si>
  <si>
    <t>Scratch-Off Stickers</t>
  </si>
  <si>
    <t>3 days</t>
  </si>
  <si>
    <t>as below</t>
  </si>
  <si>
    <t>https://a.co/d/42qe3TM</t>
  </si>
  <si>
    <t>Holiday</t>
  </si>
  <si>
    <t>Stickers left</t>
  </si>
  <si>
    <t>Dating Packs</t>
  </si>
  <si>
    <t>Mini Labels</t>
  </si>
  <si>
    <t>2 days</t>
  </si>
  <si>
    <t>$5 for 20</t>
  </si>
  <si>
    <t>Mini Pack</t>
  </si>
  <si>
    <t>General Labels</t>
  </si>
  <si>
    <t>Total</t>
  </si>
  <si>
    <t>Holiday Labels</t>
  </si>
  <si>
    <t>Dating Labels</t>
  </si>
  <si>
    <t>Seal Stickers</t>
  </si>
  <si>
    <t>N/A</t>
  </si>
  <si>
    <t>At Booth</t>
  </si>
  <si>
    <t>Envelopes</t>
  </si>
  <si>
    <t>Stickered</t>
  </si>
  <si>
    <t>https://a.co/d/6Y83E4p</t>
  </si>
  <si>
    <t>Dating Pack</t>
  </si>
  <si>
    <t>Instruction Cards</t>
  </si>
  <si>
    <t>$7 for 60</t>
  </si>
  <si>
    <t>Mini</t>
  </si>
  <si>
    <t>Red Cards</t>
  </si>
  <si>
    <t>General</t>
  </si>
  <si>
    <t>Yellow Cards</t>
  </si>
  <si>
    <t>$30 for 200</t>
  </si>
  <si>
    <t>Holiday Cards</t>
  </si>
  <si>
    <t>In the box</t>
  </si>
  <si>
    <t>Mini Cards</t>
  </si>
  <si>
    <t>General Cards</t>
  </si>
  <si>
    <t>number of packs</t>
  </si>
  <si>
    <t xml:space="preserve"> </t>
  </si>
  <si>
    <t>Entertainment</t>
  </si>
  <si>
    <t>Adventure</t>
  </si>
  <si>
    <t>Food</t>
  </si>
  <si>
    <t>EOQ</t>
  </si>
  <si>
    <t>At bowling alley</t>
  </si>
  <si>
    <t>Annual Demand</t>
  </si>
  <si>
    <t>Holiday Packs</t>
  </si>
  <si>
    <t>Ordering Cost</t>
  </si>
  <si>
    <t xml:space="preserve">Holding cost </t>
  </si>
  <si>
    <t>Dating Cards</t>
  </si>
  <si>
    <t xml:space="preserve"> Mini Cards</t>
  </si>
  <si>
    <t>Total Packs Possible</t>
  </si>
  <si>
    <t xml:space="preserve">Food  </t>
  </si>
  <si>
    <t xml:space="preserve">Adventure </t>
  </si>
  <si>
    <t>Bowling on Campus</t>
  </si>
  <si>
    <t>Crispy Cones</t>
  </si>
  <si>
    <t xml:space="preserve">mesa Falls </t>
  </si>
  <si>
    <t>Zoo</t>
  </si>
  <si>
    <t>Chik-Fil-A</t>
  </si>
  <si>
    <t>R Mountain</t>
  </si>
  <si>
    <t>Bowling Fat Cats</t>
  </si>
  <si>
    <t>Cinnamon Rolls</t>
  </si>
  <si>
    <t>Jackson Hole</t>
  </si>
  <si>
    <t>JackBox Games</t>
  </si>
  <si>
    <t>Abracadabra</t>
  </si>
  <si>
    <t>Upper Palisades</t>
  </si>
  <si>
    <t xml:space="preserve">Chalk Drawing </t>
  </si>
  <si>
    <t>Candy Shop</t>
  </si>
  <si>
    <t>Cress Creek</t>
  </si>
  <si>
    <t>Observatory</t>
  </si>
  <si>
    <t>Lil Mikes BBQ</t>
  </si>
  <si>
    <t>City of Rocks</t>
  </si>
  <si>
    <t>Escape Rooms</t>
  </si>
  <si>
    <t>Kainoas Grill</t>
  </si>
  <si>
    <t>Lava Hot Springs</t>
  </si>
  <si>
    <t>Aquarium</t>
  </si>
  <si>
    <t>Great Bambino</t>
  </si>
  <si>
    <t>Fall Creek Falls</t>
  </si>
  <si>
    <t>Mckay Library</t>
  </si>
  <si>
    <t>Cupbop</t>
  </si>
  <si>
    <t>Boat Box hot Springs</t>
  </si>
  <si>
    <t>Murder Mystery</t>
  </si>
  <si>
    <t>The Cookie Place</t>
  </si>
  <si>
    <t>Japanese Frienship</t>
  </si>
  <si>
    <t>Mini calc</t>
  </si>
  <si>
    <t>Adventure (8)</t>
  </si>
  <si>
    <t>in box</t>
  </si>
  <si>
    <t>Ignore unless mini calc is filled out</t>
  </si>
  <si>
    <t>Ropes Course</t>
  </si>
  <si>
    <t>x</t>
  </si>
  <si>
    <t>Hatchet</t>
  </si>
  <si>
    <t>Bonfire at Sand Dunes</t>
  </si>
  <si>
    <t>Ashton Flea Market</t>
  </si>
  <si>
    <t>Geochaching</t>
  </si>
  <si>
    <t>Ice Caves</t>
  </si>
  <si>
    <t>Heise</t>
  </si>
  <si>
    <t>Yellowstone</t>
  </si>
  <si>
    <t>Food (10)</t>
  </si>
  <si>
    <t>Great Scotts</t>
  </si>
  <si>
    <t>Pizza</t>
  </si>
  <si>
    <t>Fro yo</t>
  </si>
  <si>
    <t>Soda Vine</t>
  </si>
  <si>
    <t>Hibachi</t>
  </si>
  <si>
    <t>Square Ice Cream</t>
  </si>
  <si>
    <t>Righteous Slice</t>
  </si>
  <si>
    <t>Millhallow</t>
  </si>
  <si>
    <t>McDonalds</t>
  </si>
  <si>
    <t>Rocky Mt Chocolate</t>
  </si>
  <si>
    <t>Entertainment (12)</t>
  </si>
  <si>
    <t xml:space="preserve">Rollar Skating </t>
  </si>
  <si>
    <t>Picasso</t>
  </si>
  <si>
    <t>Frisbee at Porter Park</t>
  </si>
  <si>
    <t>Gravity Factory</t>
  </si>
  <si>
    <t>Fat Cats Mini Golf</t>
  </si>
  <si>
    <t>Splatter Labs</t>
  </si>
  <si>
    <t>Rock Climb</t>
  </si>
  <si>
    <t>Tavern</t>
  </si>
  <si>
    <t>Frog</t>
  </si>
  <si>
    <t>Movie at Paramount</t>
  </si>
  <si>
    <t>Messy Twiste</t>
  </si>
  <si>
    <t>Capture the Flag'</t>
  </si>
  <si>
    <t>GENERAL/DATE NIGHT</t>
  </si>
  <si>
    <t>MINI</t>
  </si>
  <si>
    <t>cards</t>
  </si>
  <si>
    <t>price</t>
  </si>
  <si>
    <t>percard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</si>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</sst>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/>
      <bottom/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/>
      <bottom style="double">
        <color rgb="FFFFC000"/>
      </bottom>
      <diagonal/>
    </border>
    <border>
      <left/>
      <right/>
      <top/>
      <bottom style="double">
        <color rgb="FFFFC000"/>
      </bottom>
      <diagonal/>
    </border>
    <border>
      <left/>
      <right style="thin">
        <color rgb="FFFFC000"/>
      </right>
      <top/>
      <bottom style="double">
        <color rgb="FFFFC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1" fillId="3" borderId="0" xfId="0" applyFont="1" applyFill="1" applyAlignment="1">
      <alignment horizontal="center"/>
    </xf>
    <xf numFmtId="0" fontId="0" fillId="0" borderId="6" xfId="0" applyBorder="1"/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5" borderId="0" xfId="0" applyFont="1" applyFill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6" xfId="0" applyFill="1" applyBorder="1"/>
    <xf numFmtId="0" fontId="0" fillId="7" borderId="17" xfId="0" applyFill="1" applyBorder="1"/>
    <xf numFmtId="0" fontId="0" fillId="7" borderId="19" xfId="0" applyFill="1" applyBorder="1"/>
    <xf numFmtId="0" fontId="0" fillId="7" borderId="18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/>
    </xf>
    <xf numFmtId="0" fontId="0" fillId="8" borderId="23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0" fillId="7" borderId="23" xfId="0" applyFill="1" applyBorder="1"/>
    <xf numFmtId="0" fontId="0" fillId="7" borderId="18" xfId="0" applyFill="1" applyBorder="1" applyAlignment="1">
      <alignment horizontal="center"/>
    </xf>
    <xf numFmtId="0" fontId="0" fillId="7" borderId="0" xfId="0" applyFill="1" applyAlignment="1">
      <alignment horizontal="center"/>
    </xf>
    <xf numFmtId="43" fontId="0" fillId="7" borderId="18" xfId="0" applyNumberFormat="1" applyFill="1" applyBorder="1" applyAlignment="1">
      <alignment horizontal="center"/>
    </xf>
    <xf numFmtId="43" fontId="0" fillId="7" borderId="18" xfId="0" applyNumberFormat="1" applyFill="1" applyBorder="1"/>
    <xf numFmtId="0" fontId="0" fillId="7" borderId="1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164" fontId="0" fillId="0" borderId="0" xfId="0" applyNumberFormat="1"/>
    <xf numFmtId="0" fontId="0" fillId="10" borderId="0" xfId="0" applyFill="1"/>
    <xf numFmtId="164" fontId="0" fillId="10" borderId="0" xfId="0" applyNumberFormat="1" applyFill="1"/>
    <xf numFmtId="0" fontId="0" fillId="0" borderId="0" xfId="0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19" xfId="0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24" xfId="0" applyFill="1" applyBorder="1" applyAlignment="1">
      <alignment horizontal="center"/>
    </xf>
    <xf numFmtId="6" fontId="0" fillId="10" borderId="0" xfId="0" applyNumberFormat="1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23" xfId="0" applyBorder="1"/>
    <xf numFmtId="0" fontId="0" fillId="0" borderId="23" xfId="0" applyBorder="1" applyAlignment="1">
      <alignment horizontal="center"/>
    </xf>
    <xf numFmtId="1" fontId="0" fillId="0" borderId="0" xfId="0" applyNumberFormat="1"/>
    <xf numFmtId="0" fontId="0" fillId="0" borderId="25" xfId="0" applyBorder="1"/>
    <xf numFmtId="0" fontId="0" fillId="0" borderId="26" xfId="0" applyBorder="1"/>
    <xf numFmtId="0" fontId="1" fillId="2" borderId="16" xfId="0" applyFont="1" applyFill="1" applyBorder="1" applyAlignment="1">
      <alignment horizontal="center"/>
    </xf>
    <xf numFmtId="0" fontId="1" fillId="9" borderId="17" xfId="0" applyFont="1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9" borderId="25" xfId="0" applyFill="1" applyBorder="1" applyAlignment="1">
      <alignment horizontal="center"/>
    </xf>
    <xf numFmtId="0" fontId="0" fillId="10" borderId="25" xfId="0" applyFill="1" applyBorder="1"/>
    <xf numFmtId="0" fontId="0" fillId="0" borderId="25" xfId="0" applyBorder="1" applyAlignment="1">
      <alignment horizontal="center"/>
    </xf>
    <xf numFmtId="0" fontId="3" fillId="0" borderId="25" xfId="1" applyBorder="1"/>
    <xf numFmtId="8" fontId="0" fillId="0" borderId="25" xfId="0" applyNumberFormat="1" applyBorder="1" applyAlignment="1">
      <alignment horizontal="center"/>
    </xf>
    <xf numFmtId="0" fontId="1" fillId="2" borderId="34" xfId="0" applyFont="1" applyFill="1" applyBorder="1"/>
    <xf numFmtId="0" fontId="1" fillId="2" borderId="35" xfId="0" applyFont="1" applyFill="1" applyBorder="1"/>
    <xf numFmtId="0" fontId="1" fillId="2" borderId="35" xfId="0" applyFont="1" applyFill="1" applyBorder="1" applyAlignment="1">
      <alignment horizontal="center"/>
    </xf>
    <xf numFmtId="0" fontId="0" fillId="9" borderId="35" xfId="0" applyFill="1" applyBorder="1"/>
    <xf numFmtId="0" fontId="0" fillId="9" borderId="35" xfId="0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10" borderId="32" xfId="0" applyFill="1" applyBorder="1"/>
    <xf numFmtId="0" fontId="0" fillId="0" borderId="32" xfId="0" applyBorder="1" applyAlignment="1">
      <alignment horizontal="center"/>
    </xf>
    <xf numFmtId="0" fontId="0" fillId="7" borderId="0" xfId="0" applyFill="1" applyAlignment="1">
      <alignment horizontal="center"/>
    </xf>
    <xf numFmtId="0" fontId="3" fillId="7" borderId="15" xfId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.co/d/42qe3TM" TargetMode="External"/><Relationship Id="rId2" Type="http://schemas.openxmlformats.org/officeDocument/2006/relationships/hyperlink" Target="https://a.co/d/42qe3TM" TargetMode="External"/><Relationship Id="rId1" Type="http://schemas.openxmlformats.org/officeDocument/2006/relationships/hyperlink" Target="https://a.co/d/6Y83E4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A8EF-6A9C-42C8-A759-33FF58F7D6F6}">
  <dimension ref="B2:G23"/>
  <sheetViews>
    <sheetView showGridLines="0" workbookViewId="0">
      <selection activeCell="O8" sqref="O8"/>
    </sheetView>
  </sheetViews>
  <sheetFormatPr defaultRowHeight="15"/>
  <cols>
    <col min="1" max="1" width="9.140625" style="26"/>
    <col min="2" max="2" width="22.140625" style="26" bestFit="1" customWidth="1"/>
    <col min="3" max="3" width="1.7109375" style="26" customWidth="1"/>
    <col min="4" max="4" width="19.28515625" style="26" bestFit="1" customWidth="1"/>
    <col min="5" max="5" width="1.7109375" style="26" customWidth="1"/>
    <col min="6" max="6" width="23.42578125" style="26" bestFit="1" customWidth="1"/>
    <col min="7" max="7" width="3.7109375" style="26" customWidth="1"/>
    <col min="8" max="8" width="15.28515625" style="26" bestFit="1" customWidth="1"/>
    <col min="9" max="16384" width="9.140625" style="26"/>
  </cols>
  <sheetData>
    <row r="2" spans="2:7">
      <c r="B2" s="29" t="s">
        <v>0</v>
      </c>
      <c r="C2" s="30"/>
      <c r="D2" s="30" t="s">
        <v>1</v>
      </c>
      <c r="E2" s="30"/>
      <c r="F2" s="30" t="s">
        <v>2</v>
      </c>
      <c r="G2" s="47"/>
    </row>
    <row r="3" spans="2:7">
      <c r="B3" s="40" t="s">
        <v>3</v>
      </c>
      <c r="C3" s="48"/>
      <c r="D3" s="38">
        <f>VLOOKUP($B$3,'Data Sheet'!$A$1:$E$5,2,FALSE)</f>
        <v>12</v>
      </c>
      <c r="E3" s="48"/>
      <c r="F3" s="38">
        <f>VLOOKUP($B$3,'Data Sheet'!$A$1:$E$5,3,FALSE)</f>
        <v>0</v>
      </c>
      <c r="G3" s="49"/>
    </row>
    <row r="4" spans="2:7">
      <c r="B4" s="34"/>
      <c r="G4" s="33"/>
    </row>
    <row r="5" spans="2:7">
      <c r="B5" s="34"/>
      <c r="D5" s="26" t="s">
        <v>4</v>
      </c>
      <c r="F5" s="44" t="s">
        <v>5</v>
      </c>
      <c r="G5" s="33"/>
    </row>
    <row r="6" spans="2:7">
      <c r="B6" s="35"/>
      <c r="C6" s="36"/>
      <c r="D6" s="39">
        <f>VLOOKUP($B$3,'Data Sheet'!$A$1:$E$5,5,FALSE)</f>
        <v>12</v>
      </c>
      <c r="E6" s="36"/>
      <c r="F6" s="38">
        <f>VLOOKUP($B$3,'Data Sheet'!$A$1:$E$5,4,FALSE)</f>
        <v>0</v>
      </c>
      <c r="G6" s="37"/>
    </row>
    <row r="8" spans="2:7">
      <c r="B8" s="42" t="s">
        <v>6</v>
      </c>
      <c r="C8" s="31"/>
      <c r="D8" s="31"/>
      <c r="E8" s="31"/>
      <c r="F8" s="31"/>
      <c r="G8" s="32"/>
    </row>
    <row r="9" spans="2:7">
      <c r="B9" s="43" t="s">
        <v>7</v>
      </c>
      <c r="C9" s="44"/>
      <c r="D9" s="44" t="s">
        <v>8</v>
      </c>
      <c r="F9" s="44" t="s">
        <v>9</v>
      </c>
      <c r="G9" s="33"/>
    </row>
    <row r="10" spans="2:7">
      <c r="B10" s="41" t="s">
        <v>10</v>
      </c>
      <c r="C10" s="44"/>
      <c r="D10" s="39">
        <f>VLOOKUP($B$10,'Data Sheet'!G1:O13,2,FALSE)</f>
        <v>0</v>
      </c>
      <c r="F10" s="38" t="str">
        <f>VLOOKUP($B$10,'Data Sheet'!G1:O13,4,FALSE)</f>
        <v>YES</v>
      </c>
      <c r="G10" s="33"/>
    </row>
    <row r="11" spans="2:7">
      <c r="B11" s="34"/>
      <c r="G11" s="33"/>
    </row>
    <row r="12" spans="2:7">
      <c r="B12" s="34" t="s">
        <v>11</v>
      </c>
      <c r="D12" s="94" t="s">
        <v>12</v>
      </c>
      <c r="E12" s="94"/>
      <c r="F12" s="94"/>
      <c r="G12" s="33"/>
    </row>
    <row r="13" spans="2:7">
      <c r="B13" s="43" cm="1">
        <f t="array" ref="B13:B22">'Data Sheet'!Q2:Q11</f>
        <v>0</v>
      </c>
      <c r="D13" s="95" t="str">
        <f>HYPERLINK(VLOOKUP(B10,'Data Sheet'!G1:O13,9,FALSE))</f>
        <v>https://a.co/d/42qe3TM</v>
      </c>
      <c r="E13" s="96"/>
      <c r="F13" s="97"/>
      <c r="G13" s="33"/>
    </row>
    <row r="14" spans="2:7">
      <c r="B14" s="43">
        <v>0</v>
      </c>
      <c r="D14" s="98"/>
      <c r="E14" s="99"/>
      <c r="F14" s="100"/>
      <c r="G14" s="33"/>
    </row>
    <row r="15" spans="2:7">
      <c r="B15" s="45">
        <v>0</v>
      </c>
      <c r="D15" s="101"/>
      <c r="E15" s="102"/>
      <c r="F15" s="103"/>
      <c r="G15" s="33"/>
    </row>
    <row r="16" spans="2:7">
      <c r="B16" s="45">
        <v>0</v>
      </c>
      <c r="G16" s="33"/>
    </row>
    <row r="17" spans="2:7">
      <c r="B17" s="46">
        <v>0</v>
      </c>
      <c r="D17" s="94" t="s">
        <v>13</v>
      </c>
      <c r="E17" s="94"/>
      <c r="F17" s="94"/>
      <c r="G17" s="33"/>
    </row>
    <row r="18" spans="2:7">
      <c r="B18" s="46">
        <v>0</v>
      </c>
      <c r="D18" s="104">
        <f>VLOOKUP(B10,'Data Sheet'!G1:P13,10,FALSE)</f>
        <v>0</v>
      </c>
      <c r="E18" s="96"/>
      <c r="F18" s="97"/>
      <c r="G18" s="33"/>
    </row>
    <row r="19" spans="2:7">
      <c r="B19" s="46">
        <v>0</v>
      </c>
      <c r="D19" s="101"/>
      <c r="E19" s="102"/>
      <c r="F19" s="103"/>
      <c r="G19" s="33"/>
    </row>
    <row r="20" spans="2:7">
      <c r="B20" s="46">
        <v>0</v>
      </c>
      <c r="G20" s="33"/>
    </row>
    <row r="21" spans="2:7">
      <c r="B21" s="46">
        <v>0</v>
      </c>
      <c r="D21" s="26" t="s">
        <v>14</v>
      </c>
      <c r="F21" s="39" t="str">
        <f>VLOOKUP(B10,'Data Sheet'!G1:P14,5,FALSE)</f>
        <v>3 days</v>
      </c>
      <c r="G21" s="33"/>
    </row>
    <row r="22" spans="2:7">
      <c r="B22" s="46">
        <v>0</v>
      </c>
      <c r="D22" s="26" t="s">
        <v>15</v>
      </c>
      <c r="F22" s="61">
        <f>VLOOKUP(B10,'Data Sheet'!G1:P13,6,FALSE)</f>
        <v>17.989999999999998</v>
      </c>
      <c r="G22" s="33"/>
    </row>
    <row r="23" spans="2:7">
      <c r="B23" s="35"/>
      <c r="C23" s="36"/>
      <c r="D23" s="36"/>
      <c r="E23" s="36"/>
      <c r="F23" s="36"/>
      <c r="G23" s="37"/>
    </row>
  </sheetData>
  <mergeCells count="4">
    <mergeCell ref="D12:F12"/>
    <mergeCell ref="D13:F15"/>
    <mergeCell ref="D17:F17"/>
    <mergeCell ref="D18:F19"/>
  </mergeCells>
  <dataValidations count="1">
    <dataValidation type="list" allowBlank="1" showInputMessage="1" showErrorMessage="1" sqref="B3" xr:uid="{E447D7C5-6029-4709-BEFD-FB4F2D92F543}">
      <formula1>"General Pack, Date Pack, Mini Pack, Holiday Pack"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D87137-56A2-432B-875D-6DFA5ED21922}">
          <x14:formula1>
            <xm:f>'Data Sheet'!G2:G13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2"/>
  <sheetViews>
    <sheetView showGridLines="0" tabSelected="1" topLeftCell="E1" workbookViewId="0">
      <selection activeCell="E13" sqref="E13"/>
    </sheetView>
  </sheetViews>
  <sheetFormatPr defaultRowHeight="15"/>
  <cols>
    <col min="1" max="1" width="20.85546875" bestFit="1" customWidth="1"/>
    <col min="2" max="2" width="7.85546875" bestFit="1" customWidth="1"/>
    <col min="3" max="3" width="14.5703125" customWidth="1"/>
    <col min="4" max="4" width="15.5703125" bestFit="1" customWidth="1"/>
    <col min="5" max="5" width="14.5703125" bestFit="1" customWidth="1"/>
    <col min="6" max="6" width="12.7109375" customWidth="1"/>
    <col min="7" max="7" width="22.140625" bestFit="1" customWidth="1"/>
    <col min="8" max="8" width="17.42578125" bestFit="1" customWidth="1"/>
    <col min="9" max="9" width="5.42578125" customWidth="1"/>
    <col min="10" max="12" width="15.42578125" customWidth="1"/>
    <col min="13" max="13" width="18.7109375" bestFit="1" customWidth="1"/>
    <col min="14" max="14" width="5.42578125" bestFit="1" customWidth="1"/>
    <col min="15" max="15" width="23" bestFit="1" customWidth="1"/>
    <col min="16" max="16" width="23" customWidth="1"/>
    <col min="17" max="17" width="15.7109375" bestFit="1" customWidth="1"/>
    <col min="18" max="18" width="2.28515625" bestFit="1" customWidth="1"/>
    <col min="19" max="19" width="16" bestFit="1" customWidth="1"/>
    <col min="20" max="20" width="3.28515625" bestFit="1" customWidth="1"/>
    <col min="21" max="21" width="19.42578125" bestFit="1" customWidth="1"/>
    <col min="22" max="22" width="18.85546875" bestFit="1" customWidth="1"/>
    <col min="23" max="23" width="4.42578125" bestFit="1" customWidth="1"/>
    <col min="24" max="24" width="20.7109375" bestFit="1" customWidth="1"/>
    <col min="25" max="25" width="4.42578125" bestFit="1" customWidth="1"/>
    <col min="26" max="33" width="3.28515625" customWidth="1"/>
    <col min="34" max="52" width="4" customWidth="1"/>
    <col min="53" max="54" width="3.5703125" customWidth="1"/>
  </cols>
  <sheetData>
    <row r="1" spans="1:63">
      <c r="A1" s="107" t="s">
        <v>16</v>
      </c>
      <c r="B1" s="108"/>
      <c r="C1" s="71" t="s">
        <v>17</v>
      </c>
      <c r="D1" s="71" t="s">
        <v>5</v>
      </c>
      <c r="E1" s="72" t="s">
        <v>18</v>
      </c>
      <c r="G1" s="85" t="s">
        <v>19</v>
      </c>
      <c r="H1" s="86" t="s">
        <v>20</v>
      </c>
      <c r="I1" s="87" t="s">
        <v>21</v>
      </c>
      <c r="J1" s="87" t="s">
        <v>22</v>
      </c>
      <c r="K1" s="87" t="s">
        <v>23</v>
      </c>
      <c r="L1" s="87" t="s">
        <v>24</v>
      </c>
      <c r="M1" s="88" t="s">
        <v>25</v>
      </c>
      <c r="N1" s="88"/>
      <c r="O1" s="89" t="s">
        <v>26</v>
      </c>
      <c r="P1" s="89" t="s">
        <v>13</v>
      </c>
      <c r="Q1" s="90" t="s">
        <v>27</v>
      </c>
      <c r="R1" s="1"/>
    </row>
    <row r="2" spans="1:63">
      <c r="A2" s="73" t="s">
        <v>3</v>
      </c>
      <c r="B2" s="69">
        <f>B12+B17+B22</f>
        <v>12</v>
      </c>
      <c r="C2" s="69">
        <f>J16</f>
        <v>0</v>
      </c>
      <c r="D2" s="69">
        <f>(C2*15)*3</f>
        <v>0</v>
      </c>
      <c r="E2" s="74">
        <f>B2+C2</f>
        <v>12</v>
      </c>
      <c r="G2" s="73" t="s">
        <v>28</v>
      </c>
      <c r="H2" s="69">
        <v>912</v>
      </c>
      <c r="I2" s="81">
        <v>900</v>
      </c>
      <c r="J2" s="82" t="str">
        <f>IF(M4&lt;I2,"YES","NO")</f>
        <v>YES</v>
      </c>
      <c r="K2" s="82" t="s">
        <v>29</v>
      </c>
      <c r="L2" s="82" t="s">
        <v>30</v>
      </c>
      <c r="M2" s="82">
        <f>N3-D6</f>
        <v>312</v>
      </c>
      <c r="N2" s="69"/>
      <c r="O2" s="83" t="s">
        <v>31</v>
      </c>
      <c r="P2" s="83"/>
      <c r="Q2" s="91"/>
      <c r="R2" s="2"/>
    </row>
    <row r="3" spans="1:63">
      <c r="A3" s="73" t="s">
        <v>32</v>
      </c>
      <c r="B3" s="69">
        <f>B13+B18</f>
        <v>7</v>
      </c>
      <c r="C3" s="69">
        <f>J21</f>
        <v>20</v>
      </c>
      <c r="D3" s="69">
        <f>(C3*10)*3</f>
        <v>600</v>
      </c>
      <c r="E3" s="74">
        <f>B3+C3</f>
        <v>27</v>
      </c>
      <c r="G3" s="73" t="s">
        <v>10</v>
      </c>
      <c r="H3" s="69">
        <v>0</v>
      </c>
      <c r="I3" s="81">
        <v>0</v>
      </c>
      <c r="J3" s="82" t="str">
        <f>IF(H3=I3,"YES","NO")</f>
        <v>YES</v>
      </c>
      <c r="K3" s="82" t="s">
        <v>29</v>
      </c>
      <c r="L3" s="84">
        <v>17.989999999999998</v>
      </c>
      <c r="M3" s="80" t="s">
        <v>33</v>
      </c>
      <c r="N3" s="69">
        <f>H2+(H3*999)</f>
        <v>912</v>
      </c>
      <c r="O3" s="83" t="s">
        <v>31</v>
      </c>
      <c r="P3" s="83"/>
      <c r="Q3" s="74"/>
    </row>
    <row r="4" spans="1:63">
      <c r="A4" s="73" t="s">
        <v>34</v>
      </c>
      <c r="B4" s="69">
        <f>B10+B15+B20</f>
        <v>9</v>
      </c>
      <c r="C4" s="69">
        <f>J26</f>
        <v>0</v>
      </c>
      <c r="D4" s="69">
        <f>(C4*10)*3</f>
        <v>0</v>
      </c>
      <c r="E4" s="74">
        <f>B4+C4</f>
        <v>9</v>
      </c>
      <c r="F4" s="7"/>
      <c r="G4" s="73" t="s">
        <v>35</v>
      </c>
      <c r="H4" s="69">
        <v>10</v>
      </c>
      <c r="I4" s="81">
        <v>20</v>
      </c>
      <c r="J4" s="82" t="str">
        <f>IF(H4&lt;I4,"YES","NO")</f>
        <v>YES</v>
      </c>
      <c r="K4" s="82" t="s">
        <v>36</v>
      </c>
      <c r="L4" s="82" t="s">
        <v>37</v>
      </c>
      <c r="M4" s="82"/>
      <c r="N4" s="69"/>
      <c r="O4" s="69"/>
      <c r="P4" s="69">
        <v>181964</v>
      </c>
      <c r="Q4" s="74"/>
    </row>
    <row r="5" spans="1:63">
      <c r="A5" s="75" t="s">
        <v>38</v>
      </c>
      <c r="B5" s="70">
        <f>B11+B16+B21</f>
        <v>9</v>
      </c>
      <c r="C5" s="70">
        <f>J33</f>
        <v>0</v>
      </c>
      <c r="D5" s="70">
        <f>(C5*5)*3</f>
        <v>0</v>
      </c>
      <c r="E5" s="76">
        <f>B5+C5</f>
        <v>9</v>
      </c>
      <c r="F5" s="7"/>
      <c r="G5" s="73" t="s">
        <v>39</v>
      </c>
      <c r="H5" s="69">
        <v>3</v>
      </c>
      <c r="I5" s="81">
        <v>20</v>
      </c>
      <c r="J5" s="82" t="str">
        <f t="shared" ref="J5:J14" si="0">IF(H5&lt;I5,"YES","NO")</f>
        <v>YES</v>
      </c>
      <c r="K5" s="82" t="s">
        <v>36</v>
      </c>
      <c r="L5" s="82" t="s">
        <v>37</v>
      </c>
      <c r="M5" s="82"/>
      <c r="N5" s="69"/>
      <c r="O5" s="69"/>
      <c r="P5" s="69">
        <v>180546</v>
      </c>
      <c r="Q5" s="74"/>
      <c r="BF5" s="24"/>
      <c r="BG5" s="24"/>
      <c r="BH5" s="24"/>
      <c r="BI5" s="24"/>
      <c r="BJ5" s="24"/>
      <c r="BK5" s="24"/>
    </row>
    <row r="6" spans="1:63">
      <c r="A6" s="77" t="s">
        <v>40</v>
      </c>
      <c r="B6" s="78">
        <f>SUM(B2:B5)</f>
        <v>37</v>
      </c>
      <c r="C6" s="78">
        <f>SUM(C2:C5)</f>
        <v>20</v>
      </c>
      <c r="D6" s="78">
        <f>SUM(D2:D5)</f>
        <v>600</v>
      </c>
      <c r="E6" s="79">
        <f>SUM(E2:E5)</f>
        <v>57</v>
      </c>
      <c r="F6" s="7"/>
      <c r="G6" s="73" t="s">
        <v>41</v>
      </c>
      <c r="H6" s="69">
        <v>20</v>
      </c>
      <c r="I6" s="81">
        <v>20</v>
      </c>
      <c r="J6" s="82" t="str">
        <f t="shared" si="0"/>
        <v>NO</v>
      </c>
      <c r="K6" s="82" t="s">
        <v>36</v>
      </c>
      <c r="L6" s="82" t="s">
        <v>37</v>
      </c>
      <c r="M6" s="82"/>
      <c r="N6" s="69"/>
      <c r="O6" s="69"/>
      <c r="P6" s="69">
        <v>182244</v>
      </c>
      <c r="Q6" s="74"/>
      <c r="BF6" s="24"/>
      <c r="BG6" s="24"/>
      <c r="BH6" s="24"/>
      <c r="BI6" s="24"/>
      <c r="BJ6" s="24"/>
      <c r="BK6" s="24"/>
    </row>
    <row r="7" spans="1:63">
      <c r="E7" s="7"/>
      <c r="F7" s="7"/>
      <c r="G7" s="73" t="s">
        <v>42</v>
      </c>
      <c r="H7" s="69">
        <v>0</v>
      </c>
      <c r="I7" s="81">
        <v>20</v>
      </c>
      <c r="J7" s="82" t="str">
        <f t="shared" si="0"/>
        <v>YES</v>
      </c>
      <c r="K7" s="82" t="s">
        <v>36</v>
      </c>
      <c r="L7" s="82" t="s">
        <v>37</v>
      </c>
      <c r="M7" s="82"/>
      <c r="N7" s="69"/>
      <c r="O7" s="69"/>
      <c r="P7" s="69">
        <v>182232</v>
      </c>
      <c r="Q7" s="74"/>
      <c r="BF7" s="24"/>
      <c r="BG7" s="24"/>
      <c r="BH7" s="24"/>
      <c r="BI7" s="24"/>
      <c r="BJ7" s="24"/>
      <c r="BK7" s="24"/>
    </row>
    <row r="8" spans="1:63">
      <c r="C8" s="28"/>
      <c r="D8" s="28"/>
      <c r="E8" s="7"/>
      <c r="F8" s="7"/>
      <c r="G8" s="73" t="s">
        <v>43</v>
      </c>
      <c r="H8" s="69">
        <v>45</v>
      </c>
      <c r="I8" s="81">
        <v>20</v>
      </c>
      <c r="J8" s="82" t="str">
        <f t="shared" si="0"/>
        <v>NO</v>
      </c>
      <c r="K8" s="82" t="s">
        <v>36</v>
      </c>
      <c r="L8" s="82"/>
      <c r="M8" s="82"/>
      <c r="N8" s="69"/>
      <c r="O8" s="69"/>
      <c r="P8" s="69" t="s">
        <v>44</v>
      </c>
      <c r="Q8" s="74"/>
      <c r="BF8" s="24"/>
      <c r="BG8" s="24"/>
      <c r="BH8" s="24"/>
      <c r="BI8" s="24"/>
      <c r="BJ8" s="24"/>
      <c r="BK8" s="24"/>
    </row>
    <row r="9" spans="1:63">
      <c r="A9" s="66" t="s">
        <v>45</v>
      </c>
      <c r="B9" s="54"/>
      <c r="E9" s="7"/>
      <c r="F9" s="7"/>
      <c r="G9" s="73" t="s">
        <v>46</v>
      </c>
      <c r="H9" s="69">
        <v>40</v>
      </c>
      <c r="I9" s="81">
        <v>20</v>
      </c>
      <c r="J9" s="82" t="str">
        <f t="shared" si="0"/>
        <v>NO</v>
      </c>
      <c r="K9" s="82" t="s">
        <v>36</v>
      </c>
      <c r="L9" s="84">
        <v>14.99</v>
      </c>
      <c r="M9" s="80" t="s">
        <v>47</v>
      </c>
      <c r="N9" s="69">
        <v>1</v>
      </c>
      <c r="O9" s="83" t="s">
        <v>48</v>
      </c>
      <c r="P9" s="83"/>
      <c r="Q9" s="74"/>
      <c r="BF9" s="24"/>
      <c r="BG9" s="24"/>
      <c r="BH9" s="24"/>
      <c r="BI9" s="24"/>
      <c r="BJ9" s="24"/>
      <c r="BK9" s="24"/>
    </row>
    <row r="10" spans="1:63">
      <c r="A10" s="55" t="s">
        <v>49</v>
      </c>
      <c r="B10" s="56">
        <v>7</v>
      </c>
      <c r="E10" s="7"/>
      <c r="F10" s="7"/>
      <c r="G10" s="73" t="s">
        <v>50</v>
      </c>
      <c r="H10" s="69">
        <v>58</v>
      </c>
      <c r="I10" s="81">
        <v>20</v>
      </c>
      <c r="J10" s="82" t="str">
        <f t="shared" si="0"/>
        <v>NO</v>
      </c>
      <c r="K10" s="82" t="s">
        <v>36</v>
      </c>
      <c r="L10" s="82" t="s">
        <v>51</v>
      </c>
      <c r="M10" s="82"/>
      <c r="N10" s="69"/>
      <c r="O10" s="69"/>
      <c r="P10" s="69">
        <v>182307</v>
      </c>
      <c r="Q10" s="74"/>
      <c r="BF10" s="24"/>
      <c r="BG10" s="24"/>
      <c r="BH10" s="24"/>
      <c r="BI10" s="24"/>
      <c r="BJ10" s="24"/>
      <c r="BK10" s="24"/>
    </row>
    <row r="11" spans="1:63">
      <c r="A11" s="55" t="s">
        <v>52</v>
      </c>
      <c r="B11" s="56">
        <v>7</v>
      </c>
      <c r="E11" s="7"/>
      <c r="F11" s="7"/>
      <c r="G11" s="73" t="s">
        <v>53</v>
      </c>
      <c r="H11" s="69">
        <f>H19</f>
        <v>0</v>
      </c>
      <c r="I11" s="81">
        <v>300</v>
      </c>
      <c r="J11" s="82" t="str">
        <f t="shared" si="0"/>
        <v>YES</v>
      </c>
      <c r="K11" s="82" t="s">
        <v>36</v>
      </c>
      <c r="L11" s="82"/>
      <c r="M11" s="82"/>
      <c r="N11" s="69"/>
      <c r="O11" s="69"/>
      <c r="P11" s="69">
        <v>181181</v>
      </c>
      <c r="Q11" s="74"/>
      <c r="BF11" s="24"/>
      <c r="BG11" s="24"/>
      <c r="BH11" s="24"/>
      <c r="BI11" s="24"/>
      <c r="BJ11" s="24"/>
      <c r="BK11" s="24"/>
    </row>
    <row r="12" spans="1:63">
      <c r="A12" s="55" t="s">
        <v>54</v>
      </c>
      <c r="B12" s="56">
        <v>5</v>
      </c>
      <c r="E12" s="7"/>
      <c r="F12" s="7"/>
      <c r="G12" s="73" t="s">
        <v>55</v>
      </c>
      <c r="H12" s="69">
        <f>H29</f>
        <v>0</v>
      </c>
      <c r="I12" s="81">
        <v>200</v>
      </c>
      <c r="J12" s="82" t="str">
        <f t="shared" si="0"/>
        <v>YES</v>
      </c>
      <c r="K12" s="82" t="s">
        <v>36</v>
      </c>
      <c r="L12" s="82" t="s">
        <v>56</v>
      </c>
      <c r="M12" s="82"/>
      <c r="N12" s="69"/>
      <c r="O12" s="69"/>
      <c r="P12" s="69">
        <v>182233</v>
      </c>
      <c r="Q12" s="74"/>
      <c r="BF12" s="24"/>
      <c r="BG12" s="24"/>
      <c r="BH12" s="24"/>
      <c r="BI12" s="24"/>
      <c r="BJ12" s="24"/>
      <c r="BK12" s="24"/>
    </row>
    <row r="13" spans="1:63">
      <c r="A13" s="55" t="s">
        <v>32</v>
      </c>
      <c r="B13" s="56">
        <v>7</v>
      </c>
      <c r="F13" s="7"/>
      <c r="G13" s="73" t="s">
        <v>57</v>
      </c>
      <c r="H13" s="69">
        <f>H24</f>
        <v>200</v>
      </c>
      <c r="I13" s="81">
        <v>200</v>
      </c>
      <c r="J13" s="82" t="str">
        <f t="shared" si="0"/>
        <v>NO</v>
      </c>
      <c r="K13" s="82" t="s">
        <v>36</v>
      </c>
      <c r="L13" s="82" t="s">
        <v>56</v>
      </c>
      <c r="M13" s="82"/>
      <c r="N13" s="69"/>
      <c r="O13" s="69"/>
      <c r="P13" s="69">
        <v>182245</v>
      </c>
      <c r="Q13" s="74"/>
    </row>
    <row r="14" spans="1:63">
      <c r="A14" s="66" t="s">
        <v>58</v>
      </c>
      <c r="B14" s="56"/>
      <c r="F14" s="7"/>
      <c r="G14" s="77" t="s">
        <v>59</v>
      </c>
      <c r="H14" s="78">
        <v>0</v>
      </c>
      <c r="I14" s="92">
        <v>100</v>
      </c>
      <c r="J14" s="93" t="str">
        <f t="shared" si="0"/>
        <v>YES</v>
      </c>
      <c r="K14" s="93" t="s">
        <v>36</v>
      </c>
      <c r="L14" s="93"/>
      <c r="M14" s="78"/>
      <c r="N14" s="78"/>
      <c r="O14" s="78"/>
      <c r="P14" s="78" t="s">
        <v>44</v>
      </c>
      <c r="Q14" s="79"/>
    </row>
    <row r="15" spans="1:63">
      <c r="A15" s="55" t="s">
        <v>49</v>
      </c>
      <c r="B15" s="56">
        <v>0</v>
      </c>
      <c r="F15" s="7"/>
      <c r="G15" s="109" t="s">
        <v>60</v>
      </c>
      <c r="H15" s="109"/>
      <c r="I15" s="10"/>
      <c r="J15" s="63" t="s">
        <v>61</v>
      </c>
      <c r="K15" s="28"/>
      <c r="L15" s="28"/>
      <c r="R15" t="s">
        <v>62</v>
      </c>
    </row>
    <row r="16" spans="1:63">
      <c r="A16" s="55" t="s">
        <v>52</v>
      </c>
      <c r="B16" s="56">
        <v>0</v>
      </c>
      <c r="F16" s="7"/>
      <c r="G16" t="s">
        <v>63</v>
      </c>
      <c r="H16">
        <v>0</v>
      </c>
      <c r="J16" s="68">
        <f>H17/4</f>
        <v>0</v>
      </c>
    </row>
    <row r="17" spans="1:22">
      <c r="A17" s="55" t="s">
        <v>54</v>
      </c>
      <c r="B17" s="56">
        <v>5</v>
      </c>
      <c r="F17" s="7"/>
      <c r="G17" t="s">
        <v>64</v>
      </c>
      <c r="H17">
        <v>0</v>
      </c>
      <c r="T17" s="12"/>
      <c r="V17" s="12"/>
    </row>
    <row r="18" spans="1:22">
      <c r="A18" s="55" t="s">
        <v>32</v>
      </c>
      <c r="B18" s="56">
        <v>0</v>
      </c>
      <c r="F18" s="7"/>
      <c r="G18" s="11" t="s">
        <v>65</v>
      </c>
      <c r="H18" s="11">
        <v>0</v>
      </c>
      <c r="L18" s="51" t="s">
        <v>66</v>
      </c>
      <c r="M18" s="51">
        <f>SQRT((2*M19*M20)/M21)</f>
        <v>91.651513899116793</v>
      </c>
    </row>
    <row r="19" spans="1:22">
      <c r="A19" s="67" t="s">
        <v>67</v>
      </c>
      <c r="B19" s="59"/>
      <c r="F19" s="7"/>
      <c r="G19" s="12" t="s">
        <v>40</v>
      </c>
      <c r="H19" s="12">
        <f>SUM(H16:H18)</f>
        <v>0</v>
      </c>
      <c r="I19" s="12"/>
      <c r="L19" s="51" t="s">
        <v>68</v>
      </c>
      <c r="M19" s="51">
        <v>600</v>
      </c>
    </row>
    <row r="20" spans="1:22">
      <c r="A20" s="55" t="s">
        <v>49</v>
      </c>
      <c r="B20" s="56">
        <v>2</v>
      </c>
      <c r="F20" s="7"/>
      <c r="G20" s="13" t="s">
        <v>69</v>
      </c>
      <c r="H20" s="13"/>
      <c r="I20" s="13"/>
      <c r="J20" s="27" t="s">
        <v>61</v>
      </c>
      <c r="K20" s="28"/>
      <c r="L20" s="51" t="s">
        <v>70</v>
      </c>
      <c r="M20" s="62">
        <v>70</v>
      </c>
    </row>
    <row r="21" spans="1:22">
      <c r="A21" s="55" t="s">
        <v>52</v>
      </c>
      <c r="B21" s="56">
        <v>2</v>
      </c>
      <c r="F21" s="7"/>
      <c r="G21" t="s">
        <v>63</v>
      </c>
      <c r="H21">
        <v>100</v>
      </c>
      <c r="J21">
        <f>H24/10</f>
        <v>20</v>
      </c>
      <c r="L21" s="51" t="s">
        <v>71</v>
      </c>
      <c r="M21" s="62">
        <v>10</v>
      </c>
    </row>
    <row r="22" spans="1:22">
      <c r="A22" s="57" t="s">
        <v>54</v>
      </c>
      <c r="B22" s="58">
        <v>2</v>
      </c>
      <c r="E22" s="7"/>
      <c r="F22" s="7"/>
      <c r="G22" t="s">
        <v>64</v>
      </c>
      <c r="H22">
        <v>40</v>
      </c>
    </row>
    <row r="23" spans="1:22">
      <c r="A23" s="105"/>
      <c r="B23" s="105"/>
      <c r="E23" s="7"/>
      <c r="F23" s="7"/>
      <c r="G23" t="s">
        <v>65</v>
      </c>
      <c r="H23">
        <v>60</v>
      </c>
    </row>
    <row r="24" spans="1:22">
      <c r="E24" s="7"/>
      <c r="F24" s="7"/>
      <c r="G24" t="s">
        <v>40</v>
      </c>
      <c r="H24">
        <f>SUM(H21:H23)</f>
        <v>200</v>
      </c>
    </row>
    <row r="25" spans="1:22">
      <c r="E25" s="7"/>
      <c r="F25" s="7"/>
      <c r="G25" s="20" t="s">
        <v>72</v>
      </c>
      <c r="H25" s="20"/>
      <c r="I25" s="20"/>
      <c r="J25" s="64" t="s">
        <v>61</v>
      </c>
      <c r="K25" s="28"/>
      <c r="L25" s="28"/>
    </row>
    <row r="26" spans="1:22">
      <c r="E26" s="7">
        <f>SUM(B24:B26)</f>
        <v>0</v>
      </c>
      <c r="F26" s="7"/>
      <c r="G26" t="s">
        <v>63</v>
      </c>
      <c r="H26">
        <v>0</v>
      </c>
      <c r="J26">
        <f>H29/10</f>
        <v>0</v>
      </c>
    </row>
    <row r="27" spans="1:22">
      <c r="G27" t="s">
        <v>64</v>
      </c>
      <c r="H27">
        <v>0</v>
      </c>
    </row>
    <row r="28" spans="1:22">
      <c r="B28" s="7"/>
      <c r="C28" s="7"/>
      <c r="D28" s="7"/>
      <c r="G28" t="s">
        <v>65</v>
      </c>
      <c r="H28">
        <v>0</v>
      </c>
    </row>
    <row r="29" spans="1:22">
      <c r="G29" t="s">
        <v>40</v>
      </c>
      <c r="H29">
        <f>SUM(H26:H28)</f>
        <v>0</v>
      </c>
    </row>
    <row r="32" spans="1:22">
      <c r="G32" s="106" t="s">
        <v>73</v>
      </c>
      <c r="H32" s="106"/>
      <c r="I32" s="60"/>
      <c r="J32" s="65" t="s">
        <v>61</v>
      </c>
    </row>
    <row r="33" spans="7:22">
      <c r="G33" t="s">
        <v>63</v>
      </c>
      <c r="H33">
        <v>0</v>
      </c>
      <c r="J33">
        <f>H36/5</f>
        <v>0</v>
      </c>
    </row>
    <row r="34" spans="7:22">
      <c r="G34" t="s">
        <v>64</v>
      </c>
      <c r="H34">
        <v>0</v>
      </c>
    </row>
    <row r="35" spans="7:22">
      <c r="G35" t="s">
        <v>65</v>
      </c>
      <c r="H35">
        <v>0</v>
      </c>
    </row>
    <row r="36" spans="7:22">
      <c r="G36" t="s">
        <v>40</v>
      </c>
      <c r="H36">
        <f>SUM(H33:H35)</f>
        <v>0</v>
      </c>
    </row>
    <row r="38" spans="7:22">
      <c r="J38" t="s">
        <v>74</v>
      </c>
    </row>
    <row r="39" spans="7:22">
      <c r="J39">
        <f>SUM(J16:J36)</f>
        <v>20</v>
      </c>
    </row>
    <row r="40" spans="7:22">
      <c r="Q40" s="14" t="s">
        <v>63</v>
      </c>
      <c r="R40" s="15"/>
      <c r="S40" s="16" t="s">
        <v>75</v>
      </c>
      <c r="T40" s="15"/>
      <c r="U40" s="16" t="s">
        <v>76</v>
      </c>
      <c r="V40" s="17"/>
    </row>
    <row r="41" spans="7:22">
      <c r="Q41" s="18" t="s">
        <v>77</v>
      </c>
      <c r="R41">
        <v>0</v>
      </c>
      <c r="S41" t="s">
        <v>78</v>
      </c>
      <c r="T41">
        <v>0</v>
      </c>
      <c r="U41" t="s">
        <v>79</v>
      </c>
      <c r="V41" s="19">
        <v>0</v>
      </c>
    </row>
    <row r="42" spans="7:22">
      <c r="Q42" s="18" t="s">
        <v>80</v>
      </c>
      <c r="R42">
        <v>0</v>
      </c>
      <c r="S42" t="s">
        <v>81</v>
      </c>
      <c r="T42">
        <v>0</v>
      </c>
      <c r="U42" t="s">
        <v>82</v>
      </c>
      <c r="V42" s="19">
        <v>0</v>
      </c>
    </row>
    <row r="43" spans="7:22">
      <c r="Q43" s="18" t="s">
        <v>83</v>
      </c>
      <c r="R43">
        <v>0</v>
      </c>
      <c r="S43" t="s">
        <v>84</v>
      </c>
      <c r="T43">
        <v>0</v>
      </c>
      <c r="U43" t="s">
        <v>85</v>
      </c>
      <c r="V43" s="19">
        <v>0</v>
      </c>
    </row>
    <row r="44" spans="7:22">
      <c r="Q44" s="18" t="s">
        <v>86</v>
      </c>
      <c r="R44">
        <v>0</v>
      </c>
      <c r="S44" t="s">
        <v>87</v>
      </c>
      <c r="T44">
        <v>0</v>
      </c>
      <c r="U44" t="s">
        <v>88</v>
      </c>
      <c r="V44" s="19">
        <v>0</v>
      </c>
    </row>
    <row r="45" spans="7:22">
      <c r="Q45" s="18" t="s">
        <v>89</v>
      </c>
      <c r="R45">
        <v>0</v>
      </c>
      <c r="S45" t="s">
        <v>90</v>
      </c>
      <c r="T45">
        <v>0</v>
      </c>
      <c r="U45" t="s">
        <v>91</v>
      </c>
      <c r="V45" s="19">
        <v>0</v>
      </c>
    </row>
    <row r="46" spans="7:22">
      <c r="Q46" s="18" t="s">
        <v>92</v>
      </c>
      <c r="R46">
        <v>0</v>
      </c>
      <c r="S46" t="s">
        <v>93</v>
      </c>
      <c r="T46">
        <v>0</v>
      </c>
      <c r="U46" t="s">
        <v>94</v>
      </c>
      <c r="V46" s="19">
        <v>0</v>
      </c>
    </row>
    <row r="47" spans="7:22">
      <c r="Q47" s="18" t="s">
        <v>95</v>
      </c>
      <c r="R47">
        <v>0</v>
      </c>
      <c r="S47" t="s">
        <v>96</v>
      </c>
      <c r="T47">
        <v>0</v>
      </c>
      <c r="U47" t="s">
        <v>97</v>
      </c>
      <c r="V47" s="19">
        <v>0</v>
      </c>
    </row>
    <row r="48" spans="7:22">
      <c r="Q48" s="18" t="s">
        <v>98</v>
      </c>
      <c r="R48">
        <v>0</v>
      </c>
      <c r="S48" t="s">
        <v>99</v>
      </c>
      <c r="T48">
        <v>0</v>
      </c>
      <c r="U48" t="s">
        <v>100</v>
      </c>
      <c r="V48" s="19">
        <v>0</v>
      </c>
    </row>
    <row r="49" spans="17:22">
      <c r="Q49" s="18" t="s">
        <v>101</v>
      </c>
      <c r="R49">
        <v>0</v>
      </c>
      <c r="S49" t="s">
        <v>102</v>
      </c>
      <c r="T49">
        <v>0</v>
      </c>
      <c r="U49" t="s">
        <v>103</v>
      </c>
      <c r="V49" s="19">
        <v>0</v>
      </c>
    </row>
    <row r="50" spans="17:22">
      <c r="Q50" s="18" t="s">
        <v>104</v>
      </c>
      <c r="R50">
        <v>0</v>
      </c>
      <c r="S50" t="s">
        <v>105</v>
      </c>
      <c r="T50">
        <v>0</v>
      </c>
      <c r="V50" s="19"/>
    </row>
    <row r="51" spans="17:22">
      <c r="Q51" s="21" t="s">
        <v>106</v>
      </c>
      <c r="R51" s="22">
        <v>0</v>
      </c>
      <c r="S51" s="22"/>
      <c r="T51" s="22"/>
      <c r="U51" s="22"/>
      <c r="V51" s="23"/>
    </row>
    <row r="52" spans="17:22">
      <c r="Q52" s="12" t="s">
        <v>40</v>
      </c>
      <c r="R52">
        <f>SUM(R41:R51)</f>
        <v>0</v>
      </c>
      <c r="T52">
        <f>SUM(T41:T51)</f>
        <v>0</v>
      </c>
      <c r="V52">
        <f>SUM(V41:V51)</f>
        <v>0</v>
      </c>
    </row>
  </sheetData>
  <mergeCells count="4">
    <mergeCell ref="A23:B23"/>
    <mergeCell ref="G32:H32"/>
    <mergeCell ref="A1:B1"/>
    <mergeCell ref="G15:H15"/>
  </mergeCells>
  <hyperlinks>
    <hyperlink ref="O9" r:id="rId1" xr:uid="{597B4524-F307-41EF-BB8E-5628902E90F9}"/>
    <hyperlink ref="O2" r:id="rId2" xr:uid="{4A79EDE9-5529-4B96-A332-6DF017034F11}"/>
    <hyperlink ref="O3" r:id="rId3" xr:uid="{3A82D165-D295-4ED2-BA39-0A72FD83AB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C444-61BD-4845-B8BF-DE5D867DE2C4}">
  <dimension ref="B2:AU51"/>
  <sheetViews>
    <sheetView topLeftCell="A2" workbookViewId="0">
      <selection activeCell="N23" sqref="N23"/>
    </sheetView>
  </sheetViews>
  <sheetFormatPr defaultRowHeight="15"/>
  <cols>
    <col min="2" max="2" width="20.7109375" bestFit="1" customWidth="1"/>
    <col min="5" max="13" width="3.28515625" bestFit="1" customWidth="1"/>
    <col min="18" max="18" width="20.7109375" bestFit="1" customWidth="1"/>
    <col min="20" max="34" width="3.7109375" customWidth="1"/>
    <col min="42" max="42" width="11.140625" customWidth="1"/>
  </cols>
  <sheetData>
    <row r="2" spans="2:36">
      <c r="B2">
        <v>27.5</v>
      </c>
      <c r="E2" s="24">
        <v>1</v>
      </c>
      <c r="F2" s="24">
        <v>2</v>
      </c>
      <c r="G2" s="24">
        <v>3</v>
      </c>
      <c r="H2" s="24">
        <v>4</v>
      </c>
      <c r="I2" s="24">
        <v>5</v>
      </c>
      <c r="J2" s="24">
        <v>6</v>
      </c>
      <c r="K2" s="24">
        <v>7</v>
      </c>
      <c r="L2" s="24">
        <v>8</v>
      </c>
      <c r="M2" s="24"/>
      <c r="O2" s="24">
        <v>30</v>
      </c>
      <c r="P2" s="24"/>
      <c r="Q2" t="s">
        <v>107</v>
      </c>
    </row>
    <row r="3" spans="2:36">
      <c r="B3" s="5" t="s">
        <v>108</v>
      </c>
      <c r="C3" s="6"/>
      <c r="N3" t="s">
        <v>109</v>
      </c>
      <c r="R3" s="5" t="s">
        <v>108</v>
      </c>
      <c r="T3" s="53">
        <v>1</v>
      </c>
      <c r="U3" s="53">
        <v>2</v>
      </c>
      <c r="V3" s="53">
        <v>3</v>
      </c>
      <c r="W3" s="53">
        <v>4</v>
      </c>
      <c r="X3" s="53">
        <v>5</v>
      </c>
      <c r="Y3" s="53">
        <v>6</v>
      </c>
      <c r="Z3" s="53">
        <v>7</v>
      </c>
      <c r="AA3" s="53">
        <v>8</v>
      </c>
      <c r="AB3" s="53">
        <v>9</v>
      </c>
      <c r="AC3" s="53">
        <v>10</v>
      </c>
      <c r="AD3" s="53">
        <v>11</v>
      </c>
      <c r="AE3" s="53">
        <v>12</v>
      </c>
      <c r="AF3" s="53">
        <v>13</v>
      </c>
      <c r="AG3" s="53">
        <v>14</v>
      </c>
      <c r="AH3" s="53">
        <v>15</v>
      </c>
      <c r="AI3" t="s">
        <v>110</v>
      </c>
    </row>
    <row r="4" spans="2:36">
      <c r="B4" t="s">
        <v>111</v>
      </c>
      <c r="C4" s="9">
        <v>2</v>
      </c>
      <c r="E4" s="25"/>
      <c r="F4" s="25" t="s">
        <v>112</v>
      </c>
      <c r="G4" s="25" t="s">
        <v>112</v>
      </c>
      <c r="H4" s="25"/>
      <c r="I4" s="25"/>
      <c r="J4" s="25"/>
      <c r="K4" s="25"/>
      <c r="L4" s="25"/>
      <c r="M4" s="24"/>
      <c r="O4" s="24">
        <f>COUNTA(E4:M4)</f>
        <v>2</v>
      </c>
      <c r="P4">
        <f>C4-O4</f>
        <v>0</v>
      </c>
      <c r="Q4">
        <f>COUNTA(M4:M4)</f>
        <v>0</v>
      </c>
      <c r="R4" t="s">
        <v>111</v>
      </c>
      <c r="S4">
        <f>COUNTA(T4:AH4)</f>
        <v>0</v>
      </c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>
        <f>Q4</f>
        <v>0</v>
      </c>
      <c r="AJ4">
        <f>AI4-S4</f>
        <v>0</v>
      </c>
    </row>
    <row r="5" spans="2:36">
      <c r="B5" t="s">
        <v>113</v>
      </c>
      <c r="C5" s="9">
        <v>5</v>
      </c>
      <c r="E5" s="25" t="s">
        <v>112</v>
      </c>
      <c r="F5" s="25" t="s">
        <v>112</v>
      </c>
      <c r="G5" s="25"/>
      <c r="H5" s="25" t="s">
        <v>112</v>
      </c>
      <c r="I5" s="25" t="s">
        <v>112</v>
      </c>
      <c r="J5" s="25" t="s">
        <v>112</v>
      </c>
      <c r="K5" s="25"/>
      <c r="L5" s="25"/>
      <c r="M5" s="24"/>
      <c r="O5" s="24">
        <f>COUNTA(E5:M5)</f>
        <v>5</v>
      </c>
      <c r="P5">
        <f>C5-O5</f>
        <v>0</v>
      </c>
      <c r="Q5">
        <f>COUNTA(M5:M5)</f>
        <v>0</v>
      </c>
      <c r="R5" t="s">
        <v>113</v>
      </c>
      <c r="S5">
        <f t="shared" ref="S5:S35" si="0">COUNTA(T5:AH5)</f>
        <v>0</v>
      </c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>
        <f t="shared" ref="AI5:AI35" si="1">Q5</f>
        <v>0</v>
      </c>
      <c r="AJ5">
        <f t="shared" ref="AJ5:AJ35" si="2">AI5-S5</f>
        <v>0</v>
      </c>
    </row>
    <row r="6" spans="2:36">
      <c r="B6" t="s">
        <v>114</v>
      </c>
      <c r="C6" s="9">
        <v>5</v>
      </c>
      <c r="E6" s="25" t="s">
        <v>112</v>
      </c>
      <c r="F6" s="25" t="s">
        <v>112</v>
      </c>
      <c r="G6" s="25" t="s">
        <v>112</v>
      </c>
      <c r="H6" s="25" t="s">
        <v>112</v>
      </c>
      <c r="I6" s="25"/>
      <c r="J6" s="25"/>
      <c r="K6" s="25"/>
      <c r="L6" s="25" t="s">
        <v>112</v>
      </c>
      <c r="M6" s="24"/>
      <c r="O6" s="24">
        <f>COUNTA(E6:M6)</f>
        <v>5</v>
      </c>
      <c r="P6">
        <f>C6-O6</f>
        <v>0</v>
      </c>
      <c r="Q6">
        <f>COUNTA(M6:M6)</f>
        <v>0</v>
      </c>
      <c r="R6" t="s">
        <v>114</v>
      </c>
      <c r="S6">
        <f t="shared" si="0"/>
        <v>0</v>
      </c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>
        <f t="shared" si="1"/>
        <v>0</v>
      </c>
      <c r="AJ6">
        <f t="shared" si="2"/>
        <v>0</v>
      </c>
    </row>
    <row r="7" spans="2:36">
      <c r="B7" t="s">
        <v>115</v>
      </c>
      <c r="C7" s="9">
        <v>5</v>
      </c>
      <c r="E7" s="25"/>
      <c r="F7" s="25"/>
      <c r="G7" s="25"/>
      <c r="H7" s="25" t="s">
        <v>112</v>
      </c>
      <c r="I7" s="25" t="s">
        <v>112</v>
      </c>
      <c r="J7" s="25" t="s">
        <v>112</v>
      </c>
      <c r="K7" s="25" t="s">
        <v>112</v>
      </c>
      <c r="L7" s="25" t="s">
        <v>112</v>
      </c>
      <c r="M7" s="24"/>
      <c r="O7" s="24">
        <f>COUNTA(E7:M7)</f>
        <v>5</v>
      </c>
      <c r="P7">
        <f>C7-O7</f>
        <v>0</v>
      </c>
      <c r="Q7">
        <f>COUNTA(M7:M7)</f>
        <v>0</v>
      </c>
      <c r="R7" t="s">
        <v>115</v>
      </c>
      <c r="S7">
        <f t="shared" si="0"/>
        <v>0</v>
      </c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>
        <f t="shared" si="1"/>
        <v>0</v>
      </c>
      <c r="AJ7">
        <f t="shared" si="2"/>
        <v>0</v>
      </c>
    </row>
    <row r="8" spans="2:36">
      <c r="B8" t="s">
        <v>116</v>
      </c>
      <c r="C8" s="9">
        <v>6</v>
      </c>
      <c r="E8" s="25"/>
      <c r="F8" s="25"/>
      <c r="G8" s="25" t="s">
        <v>112</v>
      </c>
      <c r="H8" s="25" t="s">
        <v>112</v>
      </c>
      <c r="I8" s="25" t="s">
        <v>112</v>
      </c>
      <c r="J8" s="25" t="s">
        <v>112</v>
      </c>
      <c r="K8" s="25" t="s">
        <v>112</v>
      </c>
      <c r="L8" s="25" t="s">
        <v>112</v>
      </c>
      <c r="M8" s="24"/>
      <c r="O8" s="24">
        <f>COUNTA(E8:M8)</f>
        <v>6</v>
      </c>
      <c r="P8">
        <f>C8-O8</f>
        <v>0</v>
      </c>
      <c r="Q8">
        <f>COUNTA(M8:M8)</f>
        <v>0</v>
      </c>
      <c r="R8" t="s">
        <v>116</v>
      </c>
      <c r="S8">
        <f t="shared" si="0"/>
        <v>0</v>
      </c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>
        <f t="shared" si="1"/>
        <v>0</v>
      </c>
      <c r="AJ8">
        <f t="shared" si="2"/>
        <v>0</v>
      </c>
    </row>
    <row r="9" spans="2:36">
      <c r="B9" t="s">
        <v>117</v>
      </c>
      <c r="C9" s="9">
        <v>5</v>
      </c>
      <c r="E9" s="25" t="s">
        <v>112</v>
      </c>
      <c r="F9" s="25" t="s">
        <v>112</v>
      </c>
      <c r="G9" s="25"/>
      <c r="H9" s="25"/>
      <c r="I9" s="25"/>
      <c r="J9" s="25" t="s">
        <v>112</v>
      </c>
      <c r="K9" s="25" t="s">
        <v>112</v>
      </c>
      <c r="L9" s="25" t="s">
        <v>112</v>
      </c>
      <c r="M9" s="24"/>
      <c r="O9" s="24">
        <f>COUNTA(E9:M9)</f>
        <v>5</v>
      </c>
      <c r="P9">
        <f>C9-O9</f>
        <v>0</v>
      </c>
      <c r="Q9">
        <f>COUNTA(M9:M9)</f>
        <v>0</v>
      </c>
      <c r="R9" t="s">
        <v>117</v>
      </c>
      <c r="S9">
        <f t="shared" si="0"/>
        <v>0</v>
      </c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>
        <f t="shared" si="1"/>
        <v>0</v>
      </c>
      <c r="AJ9">
        <f t="shared" si="2"/>
        <v>0</v>
      </c>
    </row>
    <row r="10" spans="2:36">
      <c r="B10" t="s">
        <v>118</v>
      </c>
      <c r="C10" s="9">
        <v>3</v>
      </c>
      <c r="E10" s="25" t="s">
        <v>112</v>
      </c>
      <c r="F10" s="25"/>
      <c r="G10" s="25"/>
      <c r="H10" s="25"/>
      <c r="I10" s="25" t="s">
        <v>112</v>
      </c>
      <c r="J10" s="25"/>
      <c r="K10" s="25" t="s">
        <v>112</v>
      </c>
      <c r="L10" s="25"/>
      <c r="M10" s="24"/>
      <c r="O10" s="24">
        <f>COUNTA(E10:M10)</f>
        <v>3</v>
      </c>
      <c r="P10">
        <f>C10-O10</f>
        <v>0</v>
      </c>
      <c r="Q10">
        <f>COUNTA(M10:M10)</f>
        <v>0</v>
      </c>
      <c r="R10" t="s">
        <v>118</v>
      </c>
      <c r="S10">
        <f t="shared" si="0"/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>
        <f t="shared" si="1"/>
        <v>0</v>
      </c>
      <c r="AJ10">
        <f t="shared" si="2"/>
        <v>0</v>
      </c>
    </row>
    <row r="11" spans="2:36">
      <c r="B11" t="s">
        <v>119</v>
      </c>
      <c r="C11" s="9">
        <v>1</v>
      </c>
      <c r="E11" s="25"/>
      <c r="F11" s="25"/>
      <c r="G11" s="25" t="s">
        <v>112</v>
      </c>
      <c r="H11" s="25"/>
      <c r="I11" s="25"/>
      <c r="J11" s="25"/>
      <c r="K11" s="25"/>
      <c r="L11" s="25"/>
      <c r="M11" s="24"/>
      <c r="O11" s="24">
        <f>COUNTA(E11:M11)</f>
        <v>1</v>
      </c>
      <c r="P11">
        <f>C11-O11</f>
        <v>0</v>
      </c>
      <c r="Q11">
        <f>COUNTA(M11:M11)</f>
        <v>0</v>
      </c>
      <c r="R11" t="s">
        <v>119</v>
      </c>
      <c r="S11">
        <f t="shared" si="0"/>
        <v>0</v>
      </c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>
        <f t="shared" si="1"/>
        <v>0</v>
      </c>
      <c r="AJ11">
        <f t="shared" si="2"/>
        <v>0</v>
      </c>
    </row>
    <row r="12" spans="2:36">
      <c r="B12" s="5" t="s">
        <v>120</v>
      </c>
      <c r="C12" s="4">
        <f>SUM(C4:C11)</f>
        <v>32</v>
      </c>
      <c r="E12" s="24">
        <v>1</v>
      </c>
      <c r="F12" s="24">
        <v>2</v>
      </c>
      <c r="G12" s="24">
        <v>3</v>
      </c>
      <c r="H12" s="24">
        <v>4</v>
      </c>
      <c r="I12" s="24">
        <v>5</v>
      </c>
      <c r="J12" s="24">
        <v>6</v>
      </c>
      <c r="K12" s="24">
        <v>7</v>
      </c>
      <c r="L12" s="24">
        <v>8</v>
      </c>
      <c r="M12" s="24"/>
      <c r="O12" s="24">
        <f>SUM(O4:O11)</f>
        <v>32</v>
      </c>
      <c r="P12">
        <f>C12-O12</f>
        <v>0</v>
      </c>
      <c r="R12" s="5" t="s">
        <v>120</v>
      </c>
      <c r="S12">
        <f>SUM(S4:S11)</f>
        <v>0</v>
      </c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</row>
    <row r="13" spans="2:36">
      <c r="B13" t="s">
        <v>121</v>
      </c>
      <c r="C13">
        <v>5</v>
      </c>
      <c r="E13" s="25" t="s">
        <v>112</v>
      </c>
      <c r="F13" s="25" t="s">
        <v>112</v>
      </c>
      <c r="G13" s="25"/>
      <c r="H13" s="25" t="s">
        <v>112</v>
      </c>
      <c r="I13" s="25"/>
      <c r="J13" s="25"/>
      <c r="K13" s="25" t="s">
        <v>112</v>
      </c>
      <c r="L13" s="25" t="s">
        <v>112</v>
      </c>
      <c r="M13" s="24"/>
      <c r="O13" s="24">
        <f>COUNTA(E13:M13)</f>
        <v>5</v>
      </c>
      <c r="P13">
        <f>C13-O13</f>
        <v>0</v>
      </c>
      <c r="Q13">
        <f>COUNTA(M13:M13)</f>
        <v>0</v>
      </c>
      <c r="R13" t="s">
        <v>121</v>
      </c>
      <c r="S13">
        <f t="shared" si="0"/>
        <v>0</v>
      </c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>
        <f t="shared" si="1"/>
        <v>0</v>
      </c>
      <c r="AJ13">
        <f t="shared" si="2"/>
        <v>0</v>
      </c>
    </row>
    <row r="14" spans="2:36">
      <c r="B14" t="s">
        <v>122</v>
      </c>
      <c r="C14">
        <v>3</v>
      </c>
      <c r="E14" s="25" t="s">
        <v>112</v>
      </c>
      <c r="F14" s="25"/>
      <c r="G14" s="25"/>
      <c r="H14" s="25" t="s">
        <v>112</v>
      </c>
      <c r="I14" s="25"/>
      <c r="J14" s="25"/>
      <c r="K14" s="25" t="s">
        <v>112</v>
      </c>
      <c r="L14" s="25"/>
      <c r="M14" s="24"/>
      <c r="N14">
        <v>1</v>
      </c>
      <c r="O14" s="24">
        <f>COUNTA(E14:M14)</f>
        <v>3</v>
      </c>
      <c r="P14">
        <f>C14-O14</f>
        <v>0</v>
      </c>
      <c r="Q14">
        <f>COUNTA(M14:M14)</f>
        <v>0</v>
      </c>
      <c r="R14" t="s">
        <v>122</v>
      </c>
      <c r="S14">
        <f t="shared" si="0"/>
        <v>0</v>
      </c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>
        <f t="shared" si="1"/>
        <v>0</v>
      </c>
      <c r="AJ14">
        <f t="shared" si="2"/>
        <v>0</v>
      </c>
    </row>
    <row r="15" spans="2:36">
      <c r="B15" t="s">
        <v>123</v>
      </c>
      <c r="C15">
        <v>3</v>
      </c>
      <c r="E15" s="25"/>
      <c r="F15" s="25" t="s">
        <v>112</v>
      </c>
      <c r="G15" s="25"/>
      <c r="H15" s="25"/>
      <c r="I15" s="25" t="s">
        <v>112</v>
      </c>
      <c r="J15" s="25"/>
      <c r="K15" s="25" t="s">
        <v>112</v>
      </c>
      <c r="L15" s="25"/>
      <c r="M15" s="24"/>
      <c r="O15" s="24">
        <f>COUNTA(E15:M15)</f>
        <v>3</v>
      </c>
      <c r="P15">
        <f>C15-O15</f>
        <v>0</v>
      </c>
      <c r="Q15">
        <f>COUNTA(M15:M15)</f>
        <v>0</v>
      </c>
      <c r="R15" t="s">
        <v>123</v>
      </c>
      <c r="S15">
        <f t="shared" si="0"/>
        <v>0</v>
      </c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>
        <f t="shared" si="1"/>
        <v>0</v>
      </c>
      <c r="AJ15">
        <f t="shared" si="2"/>
        <v>0</v>
      </c>
    </row>
    <row r="16" spans="2:36">
      <c r="B16" t="s">
        <v>124</v>
      </c>
      <c r="C16">
        <v>3</v>
      </c>
      <c r="E16" s="25"/>
      <c r="F16" s="25"/>
      <c r="G16" s="25"/>
      <c r="H16" s="25"/>
      <c r="I16" s="25" t="s">
        <v>112</v>
      </c>
      <c r="J16" s="25" t="s">
        <v>112</v>
      </c>
      <c r="K16" s="25"/>
      <c r="L16" s="25"/>
      <c r="M16" s="24" t="s">
        <v>112</v>
      </c>
      <c r="O16" s="24">
        <f>COUNTA(E16:M16)</f>
        <v>3</v>
      </c>
      <c r="P16">
        <f>C16-O16</f>
        <v>0</v>
      </c>
      <c r="Q16">
        <f>COUNTA(M16:M16)</f>
        <v>1</v>
      </c>
      <c r="R16" t="s">
        <v>124</v>
      </c>
      <c r="S16">
        <f t="shared" si="0"/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>
        <f t="shared" si="1"/>
        <v>1</v>
      </c>
      <c r="AJ16">
        <f t="shared" si="2"/>
        <v>1</v>
      </c>
    </row>
    <row r="17" spans="2:36">
      <c r="B17" t="s">
        <v>125</v>
      </c>
      <c r="C17">
        <v>4</v>
      </c>
      <c r="E17" s="25" t="s">
        <v>112</v>
      </c>
      <c r="F17" s="25"/>
      <c r="G17" s="25" t="s">
        <v>112</v>
      </c>
      <c r="H17" s="25"/>
      <c r="I17" s="25" t="s">
        <v>112</v>
      </c>
      <c r="J17" s="25"/>
      <c r="K17" s="25" t="s">
        <v>112</v>
      </c>
      <c r="L17" s="25"/>
      <c r="M17" s="24"/>
      <c r="O17" s="24">
        <f>COUNTA(E17:M17)</f>
        <v>4</v>
      </c>
      <c r="P17">
        <f>C17-O17</f>
        <v>0</v>
      </c>
      <c r="Q17">
        <f>COUNTA(M17:M17)</f>
        <v>0</v>
      </c>
      <c r="R17" t="s">
        <v>125</v>
      </c>
      <c r="S17">
        <f t="shared" si="0"/>
        <v>0</v>
      </c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>
        <f t="shared" si="1"/>
        <v>0</v>
      </c>
      <c r="AJ17">
        <f t="shared" si="2"/>
        <v>0</v>
      </c>
    </row>
    <row r="18" spans="2:36">
      <c r="B18" t="s">
        <v>126</v>
      </c>
      <c r="C18">
        <v>4</v>
      </c>
      <c r="E18" s="25"/>
      <c r="F18" s="25" t="s">
        <v>112</v>
      </c>
      <c r="G18" s="25" t="s">
        <v>112</v>
      </c>
      <c r="H18" s="25" t="s">
        <v>112</v>
      </c>
      <c r="I18" s="25"/>
      <c r="J18" s="25" t="s">
        <v>112</v>
      </c>
      <c r="K18" s="25"/>
      <c r="L18" s="25"/>
      <c r="M18" s="24"/>
      <c r="O18" s="24">
        <f>COUNTA(E18:M18)</f>
        <v>4</v>
      </c>
      <c r="P18">
        <f>C18-O18</f>
        <v>0</v>
      </c>
      <c r="Q18">
        <f>COUNTA(M18:M18)</f>
        <v>0</v>
      </c>
      <c r="R18" t="s">
        <v>126</v>
      </c>
      <c r="S18">
        <f t="shared" si="0"/>
        <v>0</v>
      </c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>
        <f t="shared" si="1"/>
        <v>0</v>
      </c>
      <c r="AJ18">
        <f t="shared" si="2"/>
        <v>0</v>
      </c>
    </row>
    <row r="19" spans="2:36">
      <c r="B19" t="s">
        <v>127</v>
      </c>
      <c r="C19">
        <v>6</v>
      </c>
      <c r="E19" s="25" t="s">
        <v>112</v>
      </c>
      <c r="F19" s="25" t="s">
        <v>112</v>
      </c>
      <c r="G19" s="25" t="s">
        <v>112</v>
      </c>
      <c r="H19" s="25" t="s">
        <v>112</v>
      </c>
      <c r="I19" s="25"/>
      <c r="J19" s="25" t="s">
        <v>112</v>
      </c>
      <c r="K19" s="25"/>
      <c r="L19" s="25" t="s">
        <v>112</v>
      </c>
      <c r="M19" s="24"/>
      <c r="O19" s="24">
        <f>COUNTA(E19:M19)</f>
        <v>6</v>
      </c>
      <c r="P19">
        <f>C19-O19</f>
        <v>0</v>
      </c>
      <c r="Q19">
        <f>COUNTA(M19:M19)</f>
        <v>0</v>
      </c>
      <c r="R19" t="s">
        <v>127</v>
      </c>
      <c r="S19">
        <f t="shared" si="0"/>
        <v>0</v>
      </c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>
        <f t="shared" si="1"/>
        <v>0</v>
      </c>
      <c r="AJ19">
        <f t="shared" si="2"/>
        <v>0</v>
      </c>
    </row>
    <row r="20" spans="2:36">
      <c r="B20" t="s">
        <v>128</v>
      </c>
      <c r="C20">
        <v>2</v>
      </c>
      <c r="E20" s="25"/>
      <c r="F20" s="25"/>
      <c r="G20" s="25"/>
      <c r="H20" s="25"/>
      <c r="I20" s="25"/>
      <c r="J20" s="25" t="s">
        <v>112</v>
      </c>
      <c r="K20" s="25"/>
      <c r="L20" s="25" t="s">
        <v>112</v>
      </c>
      <c r="M20" s="24"/>
      <c r="O20" s="24">
        <f>COUNTA(E20:M20)</f>
        <v>2</v>
      </c>
      <c r="P20">
        <f>C20-O20</f>
        <v>0</v>
      </c>
      <c r="Q20">
        <f>COUNTA(M20:M20)</f>
        <v>0</v>
      </c>
      <c r="R20" t="s">
        <v>128</v>
      </c>
      <c r="S20">
        <f t="shared" si="0"/>
        <v>0</v>
      </c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>
        <f t="shared" si="1"/>
        <v>0</v>
      </c>
      <c r="AJ20">
        <f t="shared" si="2"/>
        <v>0</v>
      </c>
    </row>
    <row r="21" spans="2:36">
      <c r="B21" t="s">
        <v>129</v>
      </c>
      <c r="C21">
        <v>6</v>
      </c>
      <c r="E21" s="25" t="s">
        <v>112</v>
      </c>
      <c r="F21" s="25"/>
      <c r="G21" s="25" t="s">
        <v>112</v>
      </c>
      <c r="H21" s="25" t="s">
        <v>112</v>
      </c>
      <c r="I21" s="25" t="s">
        <v>112</v>
      </c>
      <c r="J21" s="25" t="s">
        <v>112</v>
      </c>
      <c r="K21" s="25"/>
      <c r="L21" s="25" t="s">
        <v>112</v>
      </c>
      <c r="M21" s="24"/>
      <c r="O21" s="24">
        <f>COUNTA(E21:M21)</f>
        <v>6</v>
      </c>
      <c r="P21">
        <f>C21-O21</f>
        <v>0</v>
      </c>
      <c r="Q21">
        <f>COUNTA(M21:M21)</f>
        <v>0</v>
      </c>
      <c r="R21" t="s">
        <v>129</v>
      </c>
      <c r="S21">
        <f t="shared" si="0"/>
        <v>0</v>
      </c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>
        <f t="shared" si="1"/>
        <v>0</v>
      </c>
      <c r="AJ21">
        <f t="shared" si="2"/>
        <v>0</v>
      </c>
    </row>
    <row r="22" spans="2:36">
      <c r="B22" t="s">
        <v>130</v>
      </c>
      <c r="C22">
        <v>6</v>
      </c>
      <c r="E22" s="25"/>
      <c r="F22" s="25" t="s">
        <v>112</v>
      </c>
      <c r="G22" s="25" t="s">
        <v>112</v>
      </c>
      <c r="H22" s="25"/>
      <c r="I22" s="25" t="s">
        <v>112</v>
      </c>
      <c r="J22" s="25"/>
      <c r="K22" s="25" t="s">
        <v>112</v>
      </c>
      <c r="L22" s="25" t="s">
        <v>112</v>
      </c>
      <c r="M22" s="24" t="s">
        <v>112</v>
      </c>
      <c r="N22">
        <v>1</v>
      </c>
      <c r="O22" s="24">
        <f>COUNTA(E22:M22)</f>
        <v>6</v>
      </c>
      <c r="P22">
        <f>C22-O22</f>
        <v>0</v>
      </c>
      <c r="Q22">
        <f>COUNTA(M22:M22)</f>
        <v>1</v>
      </c>
      <c r="R22" t="s">
        <v>130</v>
      </c>
      <c r="S22">
        <f t="shared" si="0"/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>
        <f t="shared" si="1"/>
        <v>1</v>
      </c>
      <c r="AJ22">
        <f t="shared" si="2"/>
        <v>1</v>
      </c>
    </row>
    <row r="23" spans="2:36">
      <c r="B23" s="3" t="s">
        <v>131</v>
      </c>
      <c r="C23" s="4">
        <f>SUM(C13:C22)</f>
        <v>42</v>
      </c>
      <c r="E23" s="24">
        <v>1</v>
      </c>
      <c r="F23" s="24">
        <v>2</v>
      </c>
      <c r="G23" s="24">
        <v>3</v>
      </c>
      <c r="H23" s="24">
        <v>4</v>
      </c>
      <c r="I23" s="24">
        <v>5</v>
      </c>
      <c r="J23" s="24">
        <v>6</v>
      </c>
      <c r="K23" s="24">
        <v>7</v>
      </c>
      <c r="L23" s="24">
        <v>8</v>
      </c>
      <c r="M23" s="24"/>
      <c r="O23" s="24">
        <f>SUM(O13:O22)</f>
        <v>42</v>
      </c>
      <c r="P23">
        <f>C23-O23</f>
        <v>0</v>
      </c>
      <c r="R23" s="3" t="s">
        <v>131</v>
      </c>
      <c r="S23">
        <f>SUM(S13:S22)</f>
        <v>0</v>
      </c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</row>
    <row r="24" spans="2:36">
      <c r="B24" s="8" t="s">
        <v>132</v>
      </c>
      <c r="C24">
        <v>4</v>
      </c>
      <c r="E24" s="25" t="s">
        <v>112</v>
      </c>
      <c r="F24" s="25"/>
      <c r="G24" s="25"/>
      <c r="H24" s="25" t="s">
        <v>112</v>
      </c>
      <c r="I24" s="25" t="s">
        <v>112</v>
      </c>
      <c r="J24" s="25"/>
      <c r="K24" s="25" t="s">
        <v>112</v>
      </c>
      <c r="L24" s="25"/>
      <c r="O24" s="24">
        <f>COUNTA(E24:M24)</f>
        <v>4</v>
      </c>
      <c r="P24">
        <f>C24-O24</f>
        <v>0</v>
      </c>
      <c r="Q24">
        <f>COUNTA(M24:M24)</f>
        <v>0</v>
      </c>
      <c r="R24" s="8" t="s">
        <v>132</v>
      </c>
      <c r="S24">
        <f t="shared" si="0"/>
        <v>0</v>
      </c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>
        <f t="shared" si="1"/>
        <v>0</v>
      </c>
      <c r="AJ24">
        <f t="shared" si="2"/>
        <v>0</v>
      </c>
    </row>
    <row r="25" spans="2:36">
      <c r="B25" s="8" t="s">
        <v>133</v>
      </c>
      <c r="C25">
        <v>4</v>
      </c>
      <c r="E25" s="25" t="s">
        <v>112</v>
      </c>
      <c r="F25" s="25"/>
      <c r="G25" s="25"/>
      <c r="H25" s="25" t="s">
        <v>112</v>
      </c>
      <c r="I25" s="25" t="s">
        <v>112</v>
      </c>
      <c r="J25" s="25"/>
      <c r="K25" s="25"/>
      <c r="L25" s="25" t="s">
        <v>112</v>
      </c>
      <c r="O25" s="24">
        <f>COUNTA(E25:M25)</f>
        <v>4</v>
      </c>
      <c r="P25">
        <f>C25-O25</f>
        <v>0</v>
      </c>
      <c r="Q25">
        <f>COUNTA(M25:M25)</f>
        <v>0</v>
      </c>
      <c r="R25" s="8" t="s">
        <v>133</v>
      </c>
      <c r="S25">
        <f t="shared" si="0"/>
        <v>0</v>
      </c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>
        <f t="shared" si="1"/>
        <v>0</v>
      </c>
      <c r="AJ25">
        <f t="shared" si="2"/>
        <v>0</v>
      </c>
    </row>
    <row r="26" spans="2:36">
      <c r="B26" t="s">
        <v>134</v>
      </c>
      <c r="C26">
        <v>3</v>
      </c>
      <c r="E26" s="25"/>
      <c r="F26" s="25" t="s">
        <v>112</v>
      </c>
      <c r="G26" s="25"/>
      <c r="H26" s="25" t="s">
        <v>112</v>
      </c>
      <c r="I26" s="25" t="s">
        <v>112</v>
      </c>
      <c r="J26" s="25"/>
      <c r="K26" s="25"/>
      <c r="L26" s="25"/>
      <c r="M26" s="24"/>
      <c r="O26" s="24">
        <f>COUNTA(E26:M26)</f>
        <v>3</v>
      </c>
      <c r="P26">
        <f>C26-O26</f>
        <v>0</v>
      </c>
      <c r="Q26">
        <f>COUNTA(M26:M26)</f>
        <v>0</v>
      </c>
      <c r="R26" t="s">
        <v>134</v>
      </c>
      <c r="S26">
        <f t="shared" si="0"/>
        <v>0</v>
      </c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>
        <f t="shared" si="1"/>
        <v>0</v>
      </c>
      <c r="AJ26">
        <f t="shared" si="2"/>
        <v>0</v>
      </c>
    </row>
    <row r="27" spans="2:36">
      <c r="B27" t="s">
        <v>135</v>
      </c>
      <c r="C27">
        <v>4</v>
      </c>
      <c r="E27" s="25"/>
      <c r="F27" s="25" t="s">
        <v>112</v>
      </c>
      <c r="G27" s="25" t="s">
        <v>112</v>
      </c>
      <c r="H27" s="25"/>
      <c r="I27" s="25" t="s">
        <v>112</v>
      </c>
      <c r="J27" s="25"/>
      <c r="K27" s="25"/>
      <c r="L27" s="25" t="s">
        <v>112</v>
      </c>
      <c r="M27" s="24"/>
      <c r="O27" s="24">
        <f>COUNTA(E27:M27)</f>
        <v>4</v>
      </c>
      <c r="P27">
        <f>C27-O27</f>
        <v>0</v>
      </c>
      <c r="Q27">
        <f>COUNTA(M27:M27)</f>
        <v>0</v>
      </c>
      <c r="R27" t="s">
        <v>135</v>
      </c>
      <c r="S27">
        <f t="shared" si="0"/>
        <v>0</v>
      </c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>
        <f t="shared" si="1"/>
        <v>0</v>
      </c>
      <c r="AJ27">
        <f t="shared" si="2"/>
        <v>0</v>
      </c>
    </row>
    <row r="28" spans="2:36">
      <c r="B28" t="s">
        <v>136</v>
      </c>
      <c r="C28">
        <v>5</v>
      </c>
      <c r="E28" s="25"/>
      <c r="F28" s="25" t="s">
        <v>112</v>
      </c>
      <c r="G28" s="25" t="s">
        <v>112</v>
      </c>
      <c r="H28" s="25"/>
      <c r="I28" s="25"/>
      <c r="J28" s="25" t="s">
        <v>112</v>
      </c>
      <c r="K28" s="25" t="s">
        <v>112</v>
      </c>
      <c r="L28" s="25" t="s">
        <v>112</v>
      </c>
      <c r="O28" s="24">
        <f>COUNTA(E28:M28)</f>
        <v>5</v>
      </c>
      <c r="P28">
        <f>C28-O28</f>
        <v>0</v>
      </c>
      <c r="Q28">
        <f>COUNTA(M28:M28)</f>
        <v>0</v>
      </c>
      <c r="R28" t="s">
        <v>136</v>
      </c>
      <c r="S28">
        <f t="shared" si="0"/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>
        <f t="shared" si="1"/>
        <v>0</v>
      </c>
      <c r="AJ28">
        <f t="shared" si="2"/>
        <v>0</v>
      </c>
    </row>
    <row r="29" spans="2:36">
      <c r="B29" t="s">
        <v>137</v>
      </c>
      <c r="C29">
        <v>5</v>
      </c>
      <c r="E29" s="25" t="s">
        <v>112</v>
      </c>
      <c r="F29" s="25"/>
      <c r="G29" s="25" t="s">
        <v>112</v>
      </c>
      <c r="H29" s="25"/>
      <c r="I29" s="25"/>
      <c r="J29" s="25" t="s">
        <v>112</v>
      </c>
      <c r="K29" s="25" t="s">
        <v>112</v>
      </c>
      <c r="L29" s="25" t="s">
        <v>112</v>
      </c>
      <c r="O29" s="24">
        <f>COUNTA(E29:M29)</f>
        <v>5</v>
      </c>
      <c r="P29">
        <f>C29-O29</f>
        <v>0</v>
      </c>
      <c r="Q29">
        <f>COUNTA(M29:M29)</f>
        <v>0</v>
      </c>
      <c r="R29" t="s">
        <v>137</v>
      </c>
      <c r="S29">
        <f t="shared" si="0"/>
        <v>0</v>
      </c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>
        <f t="shared" si="1"/>
        <v>0</v>
      </c>
      <c r="AJ29">
        <f t="shared" si="2"/>
        <v>0</v>
      </c>
    </row>
    <row r="30" spans="2:36">
      <c r="B30" t="s">
        <v>138</v>
      </c>
      <c r="C30">
        <v>4</v>
      </c>
      <c r="E30" s="25" t="s">
        <v>112</v>
      </c>
      <c r="F30" s="25"/>
      <c r="G30" s="25" t="s">
        <v>112</v>
      </c>
      <c r="H30" s="25"/>
      <c r="I30" s="25"/>
      <c r="J30" s="25" t="s">
        <v>112</v>
      </c>
      <c r="K30" s="25" t="s">
        <v>112</v>
      </c>
      <c r="L30" s="27"/>
      <c r="M30" s="24"/>
      <c r="O30" s="24">
        <f>COUNTA(E30:M30)</f>
        <v>4</v>
      </c>
      <c r="P30">
        <f>C30-O30</f>
        <v>0</v>
      </c>
      <c r="Q30">
        <f>COUNTA(M30:M30)</f>
        <v>0</v>
      </c>
      <c r="R30" t="s">
        <v>138</v>
      </c>
      <c r="S30">
        <f t="shared" si="0"/>
        <v>0</v>
      </c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>
        <f t="shared" si="1"/>
        <v>0</v>
      </c>
      <c r="AJ30">
        <f t="shared" si="2"/>
        <v>0</v>
      </c>
    </row>
    <row r="31" spans="2:36">
      <c r="B31" t="s">
        <v>139</v>
      </c>
      <c r="C31">
        <v>4</v>
      </c>
      <c r="E31" s="25" t="s">
        <v>112</v>
      </c>
      <c r="F31" s="25"/>
      <c r="G31" s="25" t="s">
        <v>112</v>
      </c>
      <c r="H31" s="25"/>
      <c r="I31" s="25" t="s">
        <v>112</v>
      </c>
      <c r="J31" s="25" t="s">
        <v>112</v>
      </c>
      <c r="K31" s="27"/>
      <c r="L31" s="27"/>
      <c r="M31" s="24"/>
      <c r="O31" s="24">
        <f>COUNTA(E31:M31)</f>
        <v>4</v>
      </c>
      <c r="P31">
        <f>C31-O31</f>
        <v>0</v>
      </c>
      <c r="Q31">
        <f>COUNTA(M31:M31)</f>
        <v>0</v>
      </c>
      <c r="R31" t="s">
        <v>139</v>
      </c>
      <c r="S31">
        <f t="shared" si="0"/>
        <v>0</v>
      </c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>
        <f t="shared" si="1"/>
        <v>0</v>
      </c>
      <c r="AJ31">
        <f t="shared" si="2"/>
        <v>0</v>
      </c>
    </row>
    <row r="32" spans="2:36">
      <c r="B32" t="s">
        <v>140</v>
      </c>
      <c r="C32">
        <v>3</v>
      </c>
      <c r="E32" s="25"/>
      <c r="F32" s="25"/>
      <c r="G32" s="25" t="s">
        <v>112</v>
      </c>
      <c r="H32" s="25"/>
      <c r="I32" s="25" t="s">
        <v>112</v>
      </c>
      <c r="J32" s="25" t="s">
        <v>112</v>
      </c>
      <c r="K32" s="27"/>
      <c r="L32" s="27"/>
      <c r="M32" s="24"/>
      <c r="O32" s="24">
        <f>COUNTA(E32:M32)</f>
        <v>3</v>
      </c>
      <c r="P32">
        <f>C32-O32</f>
        <v>0</v>
      </c>
      <c r="Q32">
        <f>COUNTA(M32:M32)</f>
        <v>0</v>
      </c>
      <c r="R32" t="s">
        <v>140</v>
      </c>
      <c r="S32">
        <f t="shared" si="0"/>
        <v>0</v>
      </c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>
        <f t="shared" si="1"/>
        <v>0</v>
      </c>
      <c r="AJ32">
        <f t="shared" si="2"/>
        <v>0</v>
      </c>
    </row>
    <row r="33" spans="2:47">
      <c r="B33" t="s">
        <v>141</v>
      </c>
      <c r="C33">
        <v>4</v>
      </c>
      <c r="E33" s="25"/>
      <c r="F33" s="25" t="s">
        <v>112</v>
      </c>
      <c r="G33" s="25"/>
      <c r="H33" s="25" t="s">
        <v>112</v>
      </c>
      <c r="I33" s="25"/>
      <c r="J33" s="25" t="s">
        <v>112</v>
      </c>
      <c r="K33" s="27"/>
      <c r="L33" s="25" t="s">
        <v>112</v>
      </c>
      <c r="M33" s="24"/>
      <c r="O33" s="24">
        <f>COUNTA(E33:M33)</f>
        <v>4</v>
      </c>
      <c r="P33">
        <f>C33-O33</f>
        <v>0</v>
      </c>
      <c r="Q33">
        <f>COUNTA(M33:M33)</f>
        <v>0</v>
      </c>
      <c r="R33" t="s">
        <v>141</v>
      </c>
      <c r="S33">
        <f t="shared" si="0"/>
        <v>0</v>
      </c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>
        <f t="shared" si="1"/>
        <v>0</v>
      </c>
      <c r="AJ33">
        <f t="shared" si="2"/>
        <v>0</v>
      </c>
    </row>
    <row r="34" spans="2:47">
      <c r="B34" t="s">
        <v>142</v>
      </c>
      <c r="C34">
        <v>3</v>
      </c>
      <c r="E34" s="25"/>
      <c r="F34" s="25" t="s">
        <v>112</v>
      </c>
      <c r="G34" s="25"/>
      <c r="H34" s="25" t="s">
        <v>112</v>
      </c>
      <c r="I34" s="25"/>
      <c r="J34" s="25"/>
      <c r="K34" s="25" t="s">
        <v>112</v>
      </c>
      <c r="L34" s="25"/>
      <c r="M34" s="24"/>
      <c r="O34" s="24">
        <f>COUNTA(E34:M34)</f>
        <v>3</v>
      </c>
      <c r="P34">
        <f>C34-O34</f>
        <v>0</v>
      </c>
      <c r="Q34">
        <f>COUNTA(M34:M34)</f>
        <v>0</v>
      </c>
      <c r="R34" t="s">
        <v>142</v>
      </c>
      <c r="S34">
        <f t="shared" si="0"/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>
        <f t="shared" si="1"/>
        <v>0</v>
      </c>
      <c r="AJ34">
        <f t="shared" si="2"/>
        <v>0</v>
      </c>
    </row>
    <row r="35" spans="2:47">
      <c r="B35" s="8" t="s">
        <v>143</v>
      </c>
      <c r="C35">
        <v>5</v>
      </c>
      <c r="E35" s="25" t="s">
        <v>112</v>
      </c>
      <c r="F35" s="25" t="s">
        <v>112</v>
      </c>
      <c r="G35" s="25"/>
      <c r="H35" s="25" t="s">
        <v>112</v>
      </c>
      <c r="I35" s="25"/>
      <c r="J35" s="25"/>
      <c r="K35" s="25" t="s">
        <v>112</v>
      </c>
      <c r="L35" s="25" t="s">
        <v>112</v>
      </c>
      <c r="M35" s="24"/>
      <c r="O35" s="24">
        <f>COUNTA(E35:M35)</f>
        <v>5</v>
      </c>
      <c r="P35">
        <f>C35-O35</f>
        <v>0</v>
      </c>
      <c r="Q35">
        <f>COUNTA(M35:M35)</f>
        <v>0</v>
      </c>
      <c r="R35" s="8" t="s">
        <v>143</v>
      </c>
      <c r="S35">
        <f t="shared" si="0"/>
        <v>0</v>
      </c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>
        <f t="shared" si="1"/>
        <v>0</v>
      </c>
      <c r="AJ35">
        <f t="shared" si="2"/>
        <v>0</v>
      </c>
    </row>
    <row r="36" spans="2:47">
      <c r="C36">
        <f>SUM(C24:C35)</f>
        <v>48</v>
      </c>
      <c r="E36">
        <f>COUNTA(E24:E35)</f>
        <v>6</v>
      </c>
      <c r="F36">
        <f>COUNTA(F24:F35)</f>
        <v>6</v>
      </c>
      <c r="G36">
        <f>COUNTA(G24:G35)</f>
        <v>6</v>
      </c>
      <c r="H36">
        <f>COUNTA(H24:H35)</f>
        <v>6</v>
      </c>
      <c r="I36">
        <f>COUNTA(I24:I35)</f>
        <v>6</v>
      </c>
      <c r="J36">
        <f>COUNTA(J24:J35)</f>
        <v>6</v>
      </c>
      <c r="K36">
        <f>COUNTA(K24:K35)</f>
        <v>6</v>
      </c>
      <c r="L36">
        <f>COUNTA(L24:L35)</f>
        <v>6</v>
      </c>
      <c r="O36" s="24">
        <f>SUM(O24:O35)</f>
        <v>48</v>
      </c>
      <c r="Q36">
        <f>SUM(Q4:Q35)</f>
        <v>2</v>
      </c>
      <c r="S36">
        <f>SUM(S24:S35)</f>
        <v>0</v>
      </c>
      <c r="T36">
        <f>COUNTA(T4:T35)</f>
        <v>0</v>
      </c>
      <c r="U36">
        <f t="shared" ref="U36:AH36" si="3">COUNTA(U4:U35)</f>
        <v>0</v>
      </c>
      <c r="V36">
        <f t="shared" si="3"/>
        <v>0</v>
      </c>
      <c r="W36">
        <f t="shared" si="3"/>
        <v>0</v>
      </c>
      <c r="X36">
        <f t="shared" si="3"/>
        <v>0</v>
      </c>
      <c r="Y36">
        <f t="shared" si="3"/>
        <v>0</v>
      </c>
      <c r="Z36">
        <f t="shared" si="3"/>
        <v>0</v>
      </c>
      <c r="AA36">
        <f t="shared" si="3"/>
        <v>0</v>
      </c>
      <c r="AB36">
        <f t="shared" si="3"/>
        <v>0</v>
      </c>
      <c r="AC36">
        <f t="shared" si="3"/>
        <v>0</v>
      </c>
      <c r="AD36">
        <f t="shared" si="3"/>
        <v>0</v>
      </c>
      <c r="AE36">
        <f t="shared" si="3"/>
        <v>0</v>
      </c>
      <c r="AF36">
        <f t="shared" si="3"/>
        <v>0</v>
      </c>
      <c r="AG36">
        <f t="shared" si="3"/>
        <v>0</v>
      </c>
      <c r="AH36">
        <f t="shared" si="3"/>
        <v>0</v>
      </c>
    </row>
    <row r="38" spans="2:47">
      <c r="Q38">
        <f>Q36/5</f>
        <v>0.4</v>
      </c>
    </row>
    <row r="46" spans="2:47">
      <c r="AM46" s="110" t="s">
        <v>144</v>
      </c>
      <c r="AN46" s="110"/>
      <c r="AO46" s="110"/>
      <c r="AP46">
        <v>2.89</v>
      </c>
      <c r="AT46" t="s">
        <v>145</v>
      </c>
      <c r="AU46">
        <v>1.52</v>
      </c>
    </row>
    <row r="48" spans="2:47">
      <c r="AM48" t="s">
        <v>146</v>
      </c>
      <c r="AN48" t="s">
        <v>147</v>
      </c>
      <c r="AO48" t="s">
        <v>148</v>
      </c>
      <c r="AP48" t="s">
        <v>149</v>
      </c>
      <c r="AS48" t="s">
        <v>146</v>
      </c>
      <c r="AT48" t="s">
        <v>147</v>
      </c>
    </row>
    <row r="49" spans="39:47">
      <c r="AM49">
        <v>15</v>
      </c>
      <c r="AN49" s="50">
        <v>9.99</v>
      </c>
      <c r="AO49" s="50">
        <f>AN49/AM49</f>
        <v>0.66600000000000004</v>
      </c>
      <c r="AP49" s="50">
        <f>AN49-$AP$46</f>
        <v>7.1</v>
      </c>
      <c r="AS49" s="51">
        <v>5</v>
      </c>
      <c r="AT49" s="52">
        <v>3.99</v>
      </c>
      <c r="AU49" s="52">
        <f>AS49/AT49</f>
        <v>1.2531328320802004</v>
      </c>
    </row>
    <row r="50" spans="39:47">
      <c r="AM50">
        <v>12</v>
      </c>
      <c r="AN50" s="50">
        <v>7.99</v>
      </c>
      <c r="AO50" s="50">
        <f>AN50/AM50</f>
        <v>0.66583333333333339</v>
      </c>
      <c r="AP50" s="50">
        <f t="shared" ref="AP50:AP51" si="4">AN50-$AP$46</f>
        <v>5.0999999999999996</v>
      </c>
      <c r="AS50">
        <v>0</v>
      </c>
      <c r="AT50" s="50">
        <v>6.49</v>
      </c>
      <c r="AU50" s="50">
        <f>AS50/AT50</f>
        <v>0</v>
      </c>
    </row>
    <row r="51" spans="39:47">
      <c r="AM51" s="51">
        <v>10</v>
      </c>
      <c r="AN51" s="52">
        <v>6.99</v>
      </c>
      <c r="AO51" s="52">
        <f>AN51/AM51</f>
        <v>0.69900000000000007</v>
      </c>
      <c r="AP51" s="52">
        <f t="shared" si="4"/>
        <v>4.0999999999999996</v>
      </c>
    </row>
  </sheetData>
  <mergeCells count="1">
    <mergeCell ref="AM46:AO4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24E9231F0C914E8475E316C9CDB879" ma:contentTypeVersion="14" ma:contentTypeDescription="Create a new document." ma:contentTypeScope="" ma:versionID="73e0a26380f17a26904647c2bfdf2113">
  <xsd:schema xmlns:xsd="http://www.w3.org/2001/XMLSchema" xmlns:xs="http://www.w3.org/2001/XMLSchema" xmlns:p="http://schemas.microsoft.com/office/2006/metadata/properties" xmlns:ns2="5a288d3d-12dc-4bd4-8c4e-b732f615812c" xmlns:ns3="50c3e37b-5fac-46f4-8000-e16bbf51a1cb" targetNamespace="http://schemas.microsoft.com/office/2006/metadata/properties" ma:root="true" ma:fieldsID="c6dd005aaf8a29c0e0f72c877ca67e56" ns2:_="" ns3:_="">
    <xsd:import namespace="5a288d3d-12dc-4bd4-8c4e-b732f615812c"/>
    <xsd:import namespace="50c3e37b-5fac-46f4-8000-e16bbf51a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Amount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88d3d-12dc-4bd4-8c4e-b732f6158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61ed3f3-80a3-4625-a339-da1aff4a87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mount" ma:index="19" nillable="true" ma:displayName="Amount" ma:format="$123,456.00 (United States)" ma:LCID="1033" ma:internalName="Amount">
      <xsd:simpleType>
        <xsd:restriction base="dms:Currency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3e37b-5fac-46f4-8000-e16bbf51a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ad421c3-8d93-41d8-92dd-ec6c9c8c8328}" ma:internalName="TaxCatchAll" ma:showField="CatchAllData" ma:web="50c3e37b-5fac-46f4-8000-e16bbf51a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288d3d-12dc-4bd4-8c4e-b732f615812c">
      <Terms xmlns="http://schemas.microsoft.com/office/infopath/2007/PartnerControls"/>
    </lcf76f155ced4ddcb4097134ff3c332f>
    <TaxCatchAll xmlns="50c3e37b-5fac-46f4-8000-e16bbf51a1cb" xsi:nil="true"/>
    <Amount xmlns="5a288d3d-12dc-4bd4-8c4e-b732f615812c" xsi:nil="true"/>
  </documentManagement>
</p:properties>
</file>

<file path=customXml/itemProps1.xml><?xml version="1.0" encoding="utf-8"?>
<ds:datastoreItem xmlns:ds="http://schemas.openxmlformats.org/officeDocument/2006/customXml" ds:itemID="{EFA69404-4E8C-4960-A759-21B5501C0634}"/>
</file>

<file path=customXml/itemProps2.xml><?xml version="1.0" encoding="utf-8"?>
<ds:datastoreItem xmlns:ds="http://schemas.openxmlformats.org/officeDocument/2006/customXml" ds:itemID="{98530F13-43A8-4D43-8998-6DE1CB139973}"/>
</file>

<file path=customXml/itemProps3.xml><?xml version="1.0" encoding="utf-8"?>
<ds:datastoreItem xmlns:ds="http://schemas.openxmlformats.org/officeDocument/2006/customXml" ds:itemID="{6E08AE70-129A-4C41-8700-1A829A4933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Allen, Tanner</cp:lastModifiedBy>
  <cp:revision/>
  <dcterms:created xsi:type="dcterms:W3CDTF">2022-10-31T17:21:02Z</dcterms:created>
  <dcterms:modified xsi:type="dcterms:W3CDTF">2022-11-18T18:15:32Z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0x010100DD24E9231F0C914E8475E316C9CDB879</vt:lpwstr>
  </property>
  <property fmtid="{D5CDD505-2E9C-101B-9397-08002B2CF9AE}" pid="3" name="MediaServiceImageTags">
    <vt:lpwstr/>
  </property>
</Properties>
</file>