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amble/Desktop/ReturnSuite Course/"/>
    </mc:Choice>
  </mc:AlternateContent>
  <xr:revisionPtr revIDLastSave="0" documentId="13_ncr:1_{FE366924-046B-C54B-94CD-B2A3A0CC85FB}" xr6:coauthVersionLast="47" xr6:coauthVersionMax="47" xr10:uidLastSave="{00000000-0000-0000-0000-000000000000}"/>
  <bookViews>
    <workbookView xWindow="0" yWindow="0" windowWidth="35840" windowHeight="22400" xr2:uid="{58C6EFE4-2FC9-A347-AC14-8F9EAFCE546F}"/>
  </bookViews>
  <sheets>
    <sheet name="Task 1" sheetId="2" r:id="rId1"/>
    <sheet name="Task 2" sheetId="3" r:id="rId2"/>
    <sheet name="Task 3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5" i="4"/>
  <c r="C3" i="4"/>
  <c r="C5" i="4"/>
  <c r="D5" i="4"/>
  <c r="D3" i="4"/>
  <c r="D4" i="4"/>
  <c r="B3" i="3"/>
  <c r="B5" i="3"/>
  <c r="C3" i="3"/>
  <c r="C5" i="3"/>
  <c r="D5" i="3"/>
  <c r="D3" i="3"/>
  <c r="D4" i="3"/>
  <c r="L5" i="2"/>
  <c r="L7" i="2"/>
  <c r="L8" i="2"/>
  <c r="L9" i="2"/>
  <c r="L10" i="2"/>
  <c r="L11" i="2"/>
  <c r="L12" i="2"/>
  <c r="L13" i="2"/>
  <c r="L14" i="2"/>
  <c r="L15" i="2"/>
  <c r="M22" i="2"/>
  <c r="M24" i="2"/>
  <c r="M25" i="2"/>
  <c r="M27" i="2"/>
  <c r="M28" i="2"/>
  <c r="M29" i="2"/>
  <c r="M30" i="2"/>
  <c r="M31" i="2"/>
  <c r="M32" i="2"/>
  <c r="B5" i="2"/>
  <c r="B7" i="2"/>
  <c r="B8" i="2"/>
  <c r="B9" i="2"/>
  <c r="B10" i="2"/>
  <c r="B11" i="2"/>
  <c r="B12" i="2"/>
  <c r="B13" i="2"/>
  <c r="B14" i="2"/>
  <c r="B15" i="2"/>
  <c r="B22" i="2"/>
  <c r="B24" i="2"/>
  <c r="B25" i="2"/>
  <c r="B27" i="2"/>
  <c r="B28" i="2"/>
  <c r="B29" i="2"/>
  <c r="B30" i="2"/>
  <c r="B31" i="2"/>
  <c r="B32" i="2"/>
  <c r="B49" i="2"/>
  <c r="C5" i="2"/>
  <c r="C7" i="2"/>
  <c r="C8" i="2"/>
  <c r="C9" i="2"/>
  <c r="C10" i="2"/>
  <c r="C11" i="2"/>
  <c r="C12" i="2"/>
  <c r="C13" i="2"/>
  <c r="C14" i="2"/>
  <c r="C15" i="2"/>
  <c r="C22" i="2"/>
  <c r="C24" i="2"/>
  <c r="C25" i="2"/>
  <c r="C27" i="2"/>
  <c r="C28" i="2"/>
  <c r="C29" i="2"/>
  <c r="C30" i="2"/>
  <c r="C31" i="2"/>
  <c r="C32" i="2"/>
  <c r="C49" i="2"/>
  <c r="D5" i="2"/>
  <c r="D7" i="2"/>
  <c r="D8" i="2"/>
  <c r="D9" i="2"/>
  <c r="D10" i="2"/>
  <c r="D11" i="2"/>
  <c r="D12" i="2"/>
  <c r="D13" i="2"/>
  <c r="D14" i="2"/>
  <c r="D15" i="2"/>
  <c r="D22" i="2"/>
  <c r="D24" i="2"/>
  <c r="D25" i="2"/>
  <c r="D27" i="2"/>
  <c r="D28" i="2"/>
  <c r="D29" i="2"/>
  <c r="D30" i="2"/>
  <c r="D31" i="2"/>
  <c r="D32" i="2"/>
  <c r="D49" i="2"/>
  <c r="E5" i="2"/>
  <c r="E7" i="2"/>
  <c r="E8" i="2"/>
  <c r="E9" i="2"/>
  <c r="E10" i="2"/>
  <c r="E11" i="2"/>
  <c r="E12" i="2"/>
  <c r="E13" i="2"/>
  <c r="E14" i="2"/>
  <c r="E15" i="2"/>
  <c r="E22" i="2"/>
  <c r="E24" i="2"/>
  <c r="E25" i="2"/>
  <c r="E27" i="2"/>
  <c r="E28" i="2"/>
  <c r="E29" i="2"/>
  <c r="E30" i="2"/>
  <c r="E31" i="2"/>
  <c r="E32" i="2"/>
  <c r="E49" i="2"/>
  <c r="F5" i="2"/>
  <c r="F7" i="2"/>
  <c r="F8" i="2"/>
  <c r="F9" i="2"/>
  <c r="F10" i="2"/>
  <c r="F11" i="2"/>
  <c r="F12" i="2"/>
  <c r="F13" i="2"/>
  <c r="F14" i="2"/>
  <c r="F15" i="2"/>
  <c r="F22" i="2"/>
  <c r="F24" i="2"/>
  <c r="F25" i="2"/>
  <c r="F27" i="2"/>
  <c r="F28" i="2"/>
  <c r="F29" i="2"/>
  <c r="F30" i="2"/>
  <c r="F31" i="2"/>
  <c r="F32" i="2"/>
  <c r="F49" i="2"/>
  <c r="G5" i="2"/>
  <c r="G7" i="2"/>
  <c r="G8" i="2"/>
  <c r="G9" i="2"/>
  <c r="G10" i="2"/>
  <c r="G11" i="2"/>
  <c r="G12" i="2"/>
  <c r="G13" i="2"/>
  <c r="G14" i="2"/>
  <c r="G15" i="2"/>
  <c r="G22" i="2"/>
  <c r="G24" i="2"/>
  <c r="G25" i="2"/>
  <c r="G27" i="2"/>
  <c r="G28" i="2"/>
  <c r="G29" i="2"/>
  <c r="G30" i="2"/>
  <c r="G31" i="2"/>
  <c r="G32" i="2"/>
  <c r="G49" i="2"/>
  <c r="H5" i="2"/>
  <c r="H7" i="2"/>
  <c r="H8" i="2"/>
  <c r="H9" i="2"/>
  <c r="H10" i="2"/>
  <c r="H11" i="2"/>
  <c r="H12" i="2"/>
  <c r="H13" i="2"/>
  <c r="H14" i="2"/>
  <c r="H15" i="2"/>
  <c r="H24" i="2"/>
  <c r="H27" i="2"/>
  <c r="H28" i="2"/>
  <c r="H29" i="2"/>
  <c r="H30" i="2"/>
  <c r="H31" i="2"/>
  <c r="H32" i="2"/>
  <c r="H49" i="2"/>
  <c r="I5" i="2"/>
  <c r="I7" i="2"/>
  <c r="I8" i="2"/>
  <c r="I9" i="2"/>
  <c r="I10" i="2"/>
  <c r="I11" i="2"/>
  <c r="I12" i="2"/>
  <c r="I13" i="2"/>
  <c r="I14" i="2"/>
  <c r="I15" i="2"/>
  <c r="I24" i="2"/>
  <c r="I27" i="2"/>
  <c r="I28" i="2"/>
  <c r="I29" i="2"/>
  <c r="I30" i="2"/>
  <c r="I31" i="2"/>
  <c r="I32" i="2"/>
  <c r="I49" i="2"/>
  <c r="J5" i="2"/>
  <c r="J7" i="2"/>
  <c r="J8" i="2"/>
  <c r="J9" i="2"/>
  <c r="J10" i="2"/>
  <c r="J11" i="2"/>
  <c r="J12" i="2"/>
  <c r="J13" i="2"/>
  <c r="J14" i="2"/>
  <c r="J15" i="2"/>
  <c r="J22" i="2"/>
  <c r="J23" i="2"/>
  <c r="J24" i="2"/>
  <c r="J25" i="2"/>
  <c r="J27" i="2"/>
  <c r="J28" i="2"/>
  <c r="J29" i="2"/>
  <c r="J30" i="2"/>
  <c r="J31" i="2"/>
  <c r="J32" i="2"/>
  <c r="J49" i="2"/>
  <c r="K5" i="2"/>
  <c r="K7" i="2"/>
  <c r="K8" i="2"/>
  <c r="K9" i="2"/>
  <c r="K10" i="2"/>
  <c r="K11" i="2"/>
  <c r="K12" i="2"/>
  <c r="K13" i="2"/>
  <c r="K14" i="2"/>
  <c r="K15" i="2"/>
  <c r="K22" i="2"/>
  <c r="K23" i="2"/>
  <c r="K24" i="2"/>
  <c r="K25" i="2"/>
  <c r="K27" i="2"/>
  <c r="K28" i="2"/>
  <c r="K29" i="2"/>
  <c r="K30" i="2"/>
  <c r="K31" i="2"/>
  <c r="K32" i="2"/>
  <c r="K49" i="2"/>
  <c r="L22" i="2"/>
  <c r="L24" i="2"/>
  <c r="L25" i="2"/>
  <c r="L27" i="2"/>
  <c r="L28" i="2"/>
  <c r="L29" i="2"/>
  <c r="L30" i="2"/>
  <c r="L31" i="2"/>
  <c r="L32" i="2"/>
  <c r="L49" i="2"/>
  <c r="M5" i="2"/>
  <c r="M7" i="2"/>
  <c r="M8" i="2"/>
  <c r="M9" i="2"/>
  <c r="M10" i="2"/>
  <c r="M11" i="2"/>
  <c r="M12" i="2"/>
  <c r="M13" i="2"/>
  <c r="M14" i="2"/>
  <c r="M15" i="2"/>
  <c r="M49" i="2"/>
  <c r="N49" i="2"/>
  <c r="N15" i="2"/>
  <c r="N32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" i="2"/>
  <c r="M4" i="2"/>
  <c r="M20" i="2"/>
  <c r="M21" i="2"/>
  <c r="M38" i="2"/>
  <c r="L3" i="2"/>
  <c r="L4" i="2"/>
  <c r="L20" i="2"/>
  <c r="L21" i="2"/>
  <c r="L38" i="2"/>
  <c r="K3" i="2"/>
  <c r="K4" i="2"/>
  <c r="K20" i="2"/>
  <c r="K21" i="2"/>
  <c r="K38" i="2"/>
  <c r="J3" i="2"/>
  <c r="J4" i="2"/>
  <c r="J20" i="2"/>
  <c r="J21" i="2"/>
  <c r="J38" i="2"/>
  <c r="I3" i="2"/>
  <c r="I4" i="2"/>
  <c r="I20" i="2"/>
  <c r="I21" i="2"/>
  <c r="I38" i="2"/>
  <c r="H3" i="2"/>
  <c r="H4" i="2"/>
  <c r="H20" i="2"/>
  <c r="H21" i="2"/>
  <c r="H38" i="2"/>
  <c r="G3" i="2"/>
  <c r="G4" i="2"/>
  <c r="G20" i="2"/>
  <c r="G21" i="2"/>
  <c r="G38" i="2"/>
  <c r="F3" i="2"/>
  <c r="F4" i="2"/>
  <c r="F20" i="2"/>
  <c r="F21" i="2"/>
  <c r="F38" i="2"/>
  <c r="E3" i="2"/>
  <c r="E4" i="2"/>
  <c r="E20" i="2"/>
  <c r="E21" i="2"/>
  <c r="E38" i="2"/>
  <c r="D3" i="2"/>
  <c r="D4" i="2"/>
  <c r="D20" i="2"/>
  <c r="D21" i="2"/>
  <c r="D38" i="2"/>
  <c r="C3" i="2"/>
  <c r="C4" i="2"/>
  <c r="C20" i="2"/>
  <c r="C21" i="2"/>
  <c r="C38" i="2"/>
  <c r="B3" i="2"/>
  <c r="B4" i="2"/>
  <c r="B20" i="2"/>
  <c r="B21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N48" i="2"/>
  <c r="N47" i="2"/>
  <c r="N46" i="2"/>
  <c r="N45" i="2"/>
  <c r="N44" i="2"/>
  <c r="N43" i="2"/>
  <c r="N42" i="2"/>
  <c r="N41" i="2"/>
  <c r="N40" i="2"/>
  <c r="N39" i="2"/>
  <c r="N38" i="2"/>
  <c r="N37" i="2"/>
  <c r="N31" i="2"/>
  <c r="N30" i="2"/>
  <c r="N29" i="2"/>
  <c r="N28" i="2"/>
  <c r="N27" i="2"/>
  <c r="N26" i="2"/>
  <c r="N25" i="2"/>
  <c r="N24" i="2"/>
  <c r="N23" i="2"/>
  <c r="N22" i="2"/>
  <c r="N21" i="2"/>
  <c r="N20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<sst xmlns="http://schemas.openxmlformats.org/spreadsheetml/2006/main" count="95" uniqueCount="35">
  <si>
    <t>Market Base Rent</t>
  </si>
  <si>
    <t>Potential Base Rent</t>
  </si>
  <si>
    <t>Potential Gross Income</t>
  </si>
  <si>
    <t>Effective Gross Income (EGI)</t>
  </si>
  <si>
    <t>Net Operating Income</t>
  </si>
  <si>
    <t>Excess (Deficit) Base Rent</t>
  </si>
  <si>
    <t>Absorption, Turnover Vacancy &amp; Other Concessions</t>
  </si>
  <si>
    <t>Additional Rent</t>
  </si>
  <si>
    <t>Other Tenant Revenue</t>
  </si>
  <si>
    <t>Vacancy Loss</t>
  </si>
  <si>
    <t>Credit Loss</t>
  </si>
  <si>
    <t>Operating Expenses</t>
  </si>
  <si>
    <t>Total</t>
  </si>
  <si>
    <t>Projected Base Rent</t>
  </si>
  <si>
    <t>Valuation</t>
  </si>
  <si>
    <t>Capitalization 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</si>
  <si>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</si>
  <si>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</si>
  <si>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</si>
  <si>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</si>
  <si>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</si>
  <si>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</si>
  <si>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</si>
  <si>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</si>
  <si>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</si>
  <si>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</si>
  <si>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</si>
  <si>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</si>
  <si>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Projection for Next Year - Space A</t>
  </si>
  <si>
    <t>Projection for Next Year - Space B</t>
  </si>
  <si>
    <t>Projection for Next Year - Total Building</t>
  </si>
  <si>
    <t>Space A</t>
  </si>
  <si>
    <t>Space B</t>
  </si>
  <si>
    <t>Valuation (Forward 12-Months)</t>
  </si>
  <si>
    <t>Maximum Valuation (Forward 12-Months)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</si>
</sst>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_(&quot;$&quot;* #,##0_);_(&quot;$&quot;* \(#,##0\);_(&quot;$&quot;* &quot;-&quot;?_);_(@_)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0" fontId="5" fillId="0" borderId="0" xfId="0" applyFont="1"/>
    <xf numFmtId="164" fontId="5" fillId="0" borderId="0" xfId="1" applyNumberFormat="1" applyFont="1"/>
    <xf numFmtId="0" fontId="6" fillId="2" borderId="0" xfId="0" applyFont="1" applyFill="1" applyAlignment="1">
      <alignment horizontal="center"/>
    </xf>
    <xf numFmtId="164" fontId="5" fillId="2" borderId="0" xfId="1" applyNumberFormat="1" applyFont="1" applyFill="1"/>
    <xf numFmtId="164" fontId="7" fillId="2" borderId="1" xfId="1" applyNumberFormat="1" applyFont="1" applyFill="1" applyBorder="1"/>
    <xf numFmtId="164" fontId="7" fillId="0" borderId="0" xfId="1" applyNumberFormat="1" applyFont="1"/>
    <xf numFmtId="164" fontId="7" fillId="2" borderId="0" xfId="1" applyNumberFormat="1" applyFont="1" applyFill="1"/>
    <xf numFmtId="165" fontId="5" fillId="0" borderId="0" xfId="2" applyNumberFormat="1" applyFont="1"/>
    <xf numFmtId="166" fontId="5" fillId="0" borderId="0" xfId="0" applyNumberFormat="1" applyFont="1"/>
    <xf numFmtId="10" fontId="5" fillId="0" borderId="0" xfId="2" applyNumberFormat="1" applyFont="1"/>
    <xf numFmtId="164" fontId="7" fillId="0" borderId="1" xfId="1" applyNumberFormat="1" applyFont="1" applyBorder="1"/>
    <xf numFmtId="164" fontId="2" fillId="0" borderId="0" xfId="1" applyNumberFormat="1" applyFont="1" applyBorder="1"/>
    <xf numFmtId="0" fontId="11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0" borderId="5" xfId="0" applyFont="1" applyBorder="1"/>
    <xf numFmtId="164" fontId="5" fillId="0" borderId="0" xfId="0" applyNumberFormat="1" applyFont="1"/>
    <xf numFmtId="164" fontId="5" fillId="2" borderId="6" xfId="0" applyNumberFormat="1" applyFont="1" applyFill="1" applyBorder="1"/>
    <xf numFmtId="10" fontId="5" fillId="0" borderId="0" xfId="2" applyNumberFormat="1" applyFont="1" applyBorder="1"/>
    <xf numFmtId="10" fontId="5" fillId="2" borderId="6" xfId="2" applyNumberFormat="1" applyFont="1" applyFill="1" applyBorder="1"/>
    <xf numFmtId="164" fontId="7" fillId="0" borderId="0" xfId="1" applyNumberFormat="1" applyFont="1" applyFill="1" applyBorder="1"/>
    <xf numFmtId="164" fontId="11" fillId="0" borderId="0" xfId="1" applyNumberFormat="1" applyFont="1"/>
    <xf numFmtId="0" fontId="7" fillId="0" borderId="7" xfId="0" applyFont="1" applyBorder="1"/>
    <xf numFmtId="164" fontId="7" fillId="0" borderId="8" xfId="0" applyNumberFormat="1" applyFont="1" applyBorder="1"/>
    <xf numFmtId="164" fontId="7" fillId="2" borderId="9" xfId="0" applyNumberFormat="1" applyFont="1" applyFill="1" applyBorder="1"/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AC2C-5224-9247-9009-BFC42BFE4807}">
  <dimension ref="A1:P53"/>
  <sheetViews>
    <sheetView tabSelected="1" zoomScale="150" zoomScaleNormal="150" workbookViewId="0"/>
  </sheetViews>
  <sheetFormatPr baseColWidth="10" defaultRowHeight="15" x14ac:dyDescent="0.2"/>
  <cols>
    <col min="1" max="1" width="46.6640625" style="7" customWidth="1"/>
    <col min="2" max="2" width="12.6640625" style="7" customWidth="1"/>
    <col min="3" max="3" width="12.83203125" style="7" customWidth="1"/>
    <col min="4" max="4" width="12" style="7" customWidth="1"/>
    <col min="5" max="13" width="10.33203125" style="7" customWidth="1"/>
    <col min="14" max="14" width="12.5" style="7" customWidth="1"/>
    <col min="15" max="15" width="10.83203125" style="7"/>
    <col min="16" max="16" width="11.1640625" style="7" bestFit="1" customWidth="1"/>
    <col min="17" max="16384" width="10.83203125" style="7"/>
  </cols>
  <sheetData>
    <row r="1" spans="1:16" ht="19" x14ac:dyDescent="0.25">
      <c r="B1" s="33" t="s">
        <v>28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6" x14ac:dyDescent="0.2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9" t="s">
        <v>12</v>
      </c>
    </row>
    <row r="3" spans="1:16" x14ac:dyDescent="0.2">
      <c r="A3" s="1" t="s">
        <v>0</v>
      </c>
      <c r="B3" s="12">
        <f>30000*32/12</f>
        <v>80000</v>
      </c>
      <c r="C3" s="12">
        <f t="shared" ref="C3:M3" si="0">30000*32/12</f>
        <v>80000</v>
      </c>
      <c r="D3" s="12">
        <f t="shared" si="0"/>
        <v>80000</v>
      </c>
      <c r="E3" s="12">
        <f t="shared" si="0"/>
        <v>80000</v>
      </c>
      <c r="F3" s="12">
        <f t="shared" si="0"/>
        <v>80000</v>
      </c>
      <c r="G3" s="12">
        <f t="shared" si="0"/>
        <v>80000</v>
      </c>
      <c r="H3" s="12">
        <f t="shared" si="0"/>
        <v>80000</v>
      </c>
      <c r="I3" s="12">
        <f t="shared" si="0"/>
        <v>80000</v>
      </c>
      <c r="J3" s="12">
        <f t="shared" si="0"/>
        <v>80000</v>
      </c>
      <c r="K3" s="12">
        <f t="shared" si="0"/>
        <v>80000</v>
      </c>
      <c r="L3" s="12">
        <f t="shared" si="0"/>
        <v>80000</v>
      </c>
      <c r="M3" s="12">
        <f t="shared" si="0"/>
        <v>80000</v>
      </c>
      <c r="N3" s="13">
        <f>SUM(B3:M3)</f>
        <v>960000</v>
      </c>
      <c r="O3" s="8"/>
    </row>
    <row r="4" spans="1:16" x14ac:dyDescent="0.2">
      <c r="A4" s="2" t="s">
        <v>5</v>
      </c>
      <c r="B4" s="4">
        <f t="shared" ref="B4:M4" si="1">B5-B3</f>
        <v>-10000</v>
      </c>
      <c r="C4" s="4">
        <f t="shared" si="1"/>
        <v>-10000</v>
      </c>
      <c r="D4" s="4">
        <f t="shared" si="1"/>
        <v>-10000</v>
      </c>
      <c r="E4" s="4">
        <f t="shared" si="1"/>
        <v>-10000</v>
      </c>
      <c r="F4" s="4">
        <f t="shared" si="1"/>
        <v>-10000</v>
      </c>
      <c r="G4" s="4">
        <f t="shared" si="1"/>
        <v>-10000</v>
      </c>
      <c r="H4" s="4">
        <f t="shared" si="1"/>
        <v>-10000</v>
      </c>
      <c r="I4" s="4">
        <f t="shared" si="1"/>
        <v>-10000</v>
      </c>
      <c r="J4" s="4">
        <f t="shared" si="1"/>
        <v>-10000</v>
      </c>
      <c r="K4" s="4">
        <f t="shared" si="1"/>
        <v>-10000</v>
      </c>
      <c r="L4" s="4">
        <f t="shared" si="1"/>
        <v>-10000</v>
      </c>
      <c r="M4" s="4">
        <f t="shared" si="1"/>
        <v>-10000</v>
      </c>
      <c r="N4" s="10">
        <f t="shared" ref="N4:N15" si="2">SUM(B4:M4)</f>
        <v>-120000</v>
      </c>
      <c r="O4" s="8"/>
    </row>
    <row r="5" spans="1:16" x14ac:dyDescent="0.2">
      <c r="A5" s="5" t="s">
        <v>1</v>
      </c>
      <c r="B5" s="17">
        <f>30000*28/12</f>
        <v>70000</v>
      </c>
      <c r="C5" s="17">
        <f t="shared" ref="C5:M5" si="3">30000*28/12</f>
        <v>70000</v>
      </c>
      <c r="D5" s="17">
        <f t="shared" si="3"/>
        <v>70000</v>
      </c>
      <c r="E5" s="17">
        <f t="shared" si="3"/>
        <v>70000</v>
      </c>
      <c r="F5" s="17">
        <f t="shared" si="3"/>
        <v>70000</v>
      </c>
      <c r="G5" s="17">
        <f t="shared" si="3"/>
        <v>70000</v>
      </c>
      <c r="H5" s="17">
        <f t="shared" si="3"/>
        <v>70000</v>
      </c>
      <c r="I5" s="17">
        <f t="shared" si="3"/>
        <v>70000</v>
      </c>
      <c r="J5" s="17">
        <f t="shared" si="3"/>
        <v>70000</v>
      </c>
      <c r="K5" s="17">
        <f t="shared" si="3"/>
        <v>70000</v>
      </c>
      <c r="L5" s="17">
        <f t="shared" si="3"/>
        <v>70000</v>
      </c>
      <c r="M5" s="17">
        <f t="shared" si="3"/>
        <v>70000</v>
      </c>
      <c r="N5" s="11">
        <f t="shared" si="2"/>
        <v>840000</v>
      </c>
      <c r="O5" s="8"/>
    </row>
    <row r="6" spans="1:16" x14ac:dyDescent="0.2">
      <c r="A6" s="2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0">
        <f t="shared" si="2"/>
        <v>0</v>
      </c>
      <c r="O6" s="8"/>
    </row>
    <row r="7" spans="1:16" x14ac:dyDescent="0.2">
      <c r="A7" s="5" t="s">
        <v>13</v>
      </c>
      <c r="B7" s="6">
        <f t="shared" ref="B7:M7" si="4">B5+B6</f>
        <v>70000</v>
      </c>
      <c r="C7" s="6">
        <f t="shared" si="4"/>
        <v>70000</v>
      </c>
      <c r="D7" s="6">
        <f t="shared" si="4"/>
        <v>70000</v>
      </c>
      <c r="E7" s="6">
        <f t="shared" si="4"/>
        <v>70000</v>
      </c>
      <c r="F7" s="6">
        <f t="shared" si="4"/>
        <v>70000</v>
      </c>
      <c r="G7" s="6">
        <f t="shared" si="4"/>
        <v>70000</v>
      </c>
      <c r="H7" s="6">
        <f t="shared" si="4"/>
        <v>70000</v>
      </c>
      <c r="I7" s="6">
        <f t="shared" si="4"/>
        <v>70000</v>
      </c>
      <c r="J7" s="6">
        <f t="shared" si="4"/>
        <v>70000</v>
      </c>
      <c r="K7" s="6">
        <f t="shared" si="4"/>
        <v>70000</v>
      </c>
      <c r="L7" s="6">
        <f t="shared" si="4"/>
        <v>70000</v>
      </c>
      <c r="M7" s="6">
        <f t="shared" si="4"/>
        <v>70000</v>
      </c>
      <c r="N7" s="11">
        <f t="shared" si="2"/>
        <v>840000</v>
      </c>
      <c r="O7" s="8"/>
    </row>
    <row r="8" spans="1:16" x14ac:dyDescent="0.2">
      <c r="A8" s="2" t="s">
        <v>7</v>
      </c>
      <c r="B8" s="4">
        <f>9*30000/12</f>
        <v>22500</v>
      </c>
      <c r="C8" s="4">
        <f t="shared" ref="C8:M8" si="5">9*30000/12</f>
        <v>22500</v>
      </c>
      <c r="D8" s="4">
        <f t="shared" si="5"/>
        <v>22500</v>
      </c>
      <c r="E8" s="4">
        <f t="shared" si="5"/>
        <v>22500</v>
      </c>
      <c r="F8" s="4">
        <f t="shared" si="5"/>
        <v>22500</v>
      </c>
      <c r="G8" s="4">
        <f t="shared" si="5"/>
        <v>22500</v>
      </c>
      <c r="H8" s="4">
        <f t="shared" si="5"/>
        <v>22500</v>
      </c>
      <c r="I8" s="4">
        <f t="shared" si="5"/>
        <v>22500</v>
      </c>
      <c r="J8" s="4">
        <f t="shared" si="5"/>
        <v>22500</v>
      </c>
      <c r="K8" s="4">
        <f t="shared" si="5"/>
        <v>22500</v>
      </c>
      <c r="L8" s="4">
        <f t="shared" si="5"/>
        <v>22500</v>
      </c>
      <c r="M8" s="4">
        <f t="shared" si="5"/>
        <v>22500</v>
      </c>
      <c r="N8" s="10">
        <f t="shared" si="2"/>
        <v>270000</v>
      </c>
      <c r="O8" s="8"/>
    </row>
    <row r="9" spans="1:16" x14ac:dyDescent="0.2">
      <c r="A9" s="2" t="s">
        <v>8</v>
      </c>
      <c r="B9" s="4">
        <f>1500+500</f>
        <v>2000</v>
      </c>
      <c r="C9" s="4">
        <f t="shared" ref="C9:M9" si="6">1500+500</f>
        <v>2000</v>
      </c>
      <c r="D9" s="4">
        <f t="shared" si="6"/>
        <v>2000</v>
      </c>
      <c r="E9" s="4">
        <f t="shared" si="6"/>
        <v>2000</v>
      </c>
      <c r="F9" s="4">
        <f t="shared" si="6"/>
        <v>2000</v>
      </c>
      <c r="G9" s="4">
        <f t="shared" si="6"/>
        <v>2000</v>
      </c>
      <c r="H9" s="4">
        <f t="shared" si="6"/>
        <v>2000</v>
      </c>
      <c r="I9" s="4">
        <f t="shared" si="6"/>
        <v>2000</v>
      </c>
      <c r="J9" s="4">
        <f t="shared" si="6"/>
        <v>2000</v>
      </c>
      <c r="K9" s="4">
        <f t="shared" si="6"/>
        <v>2000</v>
      </c>
      <c r="L9" s="4">
        <f t="shared" si="6"/>
        <v>2000</v>
      </c>
      <c r="M9" s="4">
        <f t="shared" si="6"/>
        <v>2000</v>
      </c>
      <c r="N9" s="10">
        <f t="shared" si="2"/>
        <v>24000</v>
      </c>
      <c r="O9" s="8"/>
    </row>
    <row r="10" spans="1:16" x14ac:dyDescent="0.2">
      <c r="A10" s="5" t="s">
        <v>2</v>
      </c>
      <c r="B10" s="6">
        <f t="shared" ref="B10:M10" si="7">SUM(B7:B9)</f>
        <v>94500</v>
      </c>
      <c r="C10" s="6">
        <f t="shared" si="7"/>
        <v>94500</v>
      </c>
      <c r="D10" s="6">
        <f t="shared" si="7"/>
        <v>94500</v>
      </c>
      <c r="E10" s="6">
        <f t="shared" si="7"/>
        <v>94500</v>
      </c>
      <c r="F10" s="6">
        <f t="shared" si="7"/>
        <v>94500</v>
      </c>
      <c r="G10" s="6">
        <f t="shared" si="7"/>
        <v>94500</v>
      </c>
      <c r="H10" s="6">
        <f t="shared" si="7"/>
        <v>94500</v>
      </c>
      <c r="I10" s="6">
        <f t="shared" si="7"/>
        <v>94500</v>
      </c>
      <c r="J10" s="6">
        <f t="shared" si="7"/>
        <v>94500</v>
      </c>
      <c r="K10" s="6">
        <f t="shared" si="7"/>
        <v>94500</v>
      </c>
      <c r="L10" s="6">
        <f t="shared" si="7"/>
        <v>94500</v>
      </c>
      <c r="M10" s="6">
        <f t="shared" si="7"/>
        <v>94500</v>
      </c>
      <c r="N10" s="11">
        <f t="shared" si="2"/>
        <v>1134000</v>
      </c>
      <c r="O10" s="8"/>
    </row>
    <row r="11" spans="1:16" x14ac:dyDescent="0.2">
      <c r="A11" s="2" t="s">
        <v>9</v>
      </c>
      <c r="B11" s="4">
        <f>-0.02*B10</f>
        <v>-1890</v>
      </c>
      <c r="C11" s="4">
        <f t="shared" ref="C11:M11" si="8">-0.02*C10</f>
        <v>-1890</v>
      </c>
      <c r="D11" s="4">
        <f t="shared" si="8"/>
        <v>-1890</v>
      </c>
      <c r="E11" s="4">
        <f t="shared" si="8"/>
        <v>-1890</v>
      </c>
      <c r="F11" s="4">
        <f t="shared" si="8"/>
        <v>-1890</v>
      </c>
      <c r="G11" s="4">
        <f t="shared" si="8"/>
        <v>-1890</v>
      </c>
      <c r="H11" s="4">
        <f t="shared" si="8"/>
        <v>-1890</v>
      </c>
      <c r="I11" s="4">
        <f t="shared" si="8"/>
        <v>-1890</v>
      </c>
      <c r="J11" s="4">
        <f t="shared" si="8"/>
        <v>-1890</v>
      </c>
      <c r="K11" s="4">
        <f t="shared" si="8"/>
        <v>-1890</v>
      </c>
      <c r="L11" s="4">
        <f t="shared" si="8"/>
        <v>-1890</v>
      </c>
      <c r="M11" s="4">
        <f t="shared" si="8"/>
        <v>-1890</v>
      </c>
      <c r="N11" s="10">
        <f t="shared" si="2"/>
        <v>-22680</v>
      </c>
      <c r="O11" s="8"/>
    </row>
    <row r="12" spans="1:16" x14ac:dyDescent="0.2">
      <c r="A12" s="2" t="s">
        <v>10</v>
      </c>
      <c r="B12" s="4">
        <f>-0.01*B10</f>
        <v>-945</v>
      </c>
      <c r="C12" s="4">
        <f t="shared" ref="C12:M12" si="9">-0.01*C10</f>
        <v>-945</v>
      </c>
      <c r="D12" s="4">
        <f t="shared" si="9"/>
        <v>-945</v>
      </c>
      <c r="E12" s="4">
        <f t="shared" si="9"/>
        <v>-945</v>
      </c>
      <c r="F12" s="4">
        <f t="shared" si="9"/>
        <v>-945</v>
      </c>
      <c r="G12" s="4">
        <f t="shared" si="9"/>
        <v>-945</v>
      </c>
      <c r="H12" s="4">
        <f t="shared" si="9"/>
        <v>-945</v>
      </c>
      <c r="I12" s="4">
        <f t="shared" si="9"/>
        <v>-945</v>
      </c>
      <c r="J12" s="4">
        <f t="shared" si="9"/>
        <v>-945</v>
      </c>
      <c r="K12" s="4">
        <f t="shared" si="9"/>
        <v>-945</v>
      </c>
      <c r="L12" s="4">
        <f t="shared" si="9"/>
        <v>-945</v>
      </c>
      <c r="M12" s="4">
        <f t="shared" si="9"/>
        <v>-945</v>
      </c>
      <c r="N12" s="10">
        <f t="shared" si="2"/>
        <v>-11340</v>
      </c>
      <c r="O12" s="8"/>
    </row>
    <row r="13" spans="1:16" x14ac:dyDescent="0.2">
      <c r="A13" s="5" t="s">
        <v>3</v>
      </c>
      <c r="B13" s="6">
        <f>SUM(B10:B12)</f>
        <v>91665</v>
      </c>
      <c r="C13" s="6">
        <f t="shared" ref="C13:M13" si="10">SUM(C10:C12)</f>
        <v>91665</v>
      </c>
      <c r="D13" s="6">
        <f t="shared" si="10"/>
        <v>91665</v>
      </c>
      <c r="E13" s="6">
        <f t="shared" si="10"/>
        <v>91665</v>
      </c>
      <c r="F13" s="6">
        <f t="shared" si="10"/>
        <v>91665</v>
      </c>
      <c r="G13" s="6">
        <f t="shared" si="10"/>
        <v>91665</v>
      </c>
      <c r="H13" s="6">
        <f t="shared" si="10"/>
        <v>91665</v>
      </c>
      <c r="I13" s="6">
        <f t="shared" si="10"/>
        <v>91665</v>
      </c>
      <c r="J13" s="6">
        <f t="shared" si="10"/>
        <v>91665</v>
      </c>
      <c r="K13" s="6">
        <f t="shared" si="10"/>
        <v>91665</v>
      </c>
      <c r="L13" s="6">
        <f t="shared" si="10"/>
        <v>91665</v>
      </c>
      <c r="M13" s="6">
        <f t="shared" si="10"/>
        <v>91665</v>
      </c>
      <c r="N13" s="11">
        <f t="shared" si="2"/>
        <v>1099980</v>
      </c>
      <c r="O13" s="8"/>
    </row>
    <row r="14" spans="1:16" x14ac:dyDescent="0.2">
      <c r="A14" s="2" t="s">
        <v>11</v>
      </c>
      <c r="B14" s="8">
        <f>-9*30000/12</f>
        <v>-22500</v>
      </c>
      <c r="C14" s="8">
        <f t="shared" ref="C14:M14" si="11">-9*30000/12</f>
        <v>-22500</v>
      </c>
      <c r="D14" s="8">
        <f t="shared" si="11"/>
        <v>-22500</v>
      </c>
      <c r="E14" s="8">
        <f t="shared" si="11"/>
        <v>-22500</v>
      </c>
      <c r="F14" s="8">
        <f t="shared" si="11"/>
        <v>-22500</v>
      </c>
      <c r="G14" s="8">
        <f t="shared" si="11"/>
        <v>-22500</v>
      </c>
      <c r="H14" s="8">
        <f t="shared" si="11"/>
        <v>-22500</v>
      </c>
      <c r="I14" s="8">
        <f t="shared" si="11"/>
        <v>-22500</v>
      </c>
      <c r="J14" s="8">
        <f t="shared" si="11"/>
        <v>-22500</v>
      </c>
      <c r="K14" s="8">
        <f t="shared" si="11"/>
        <v>-22500</v>
      </c>
      <c r="L14" s="8">
        <f t="shared" si="11"/>
        <v>-22500</v>
      </c>
      <c r="M14" s="8">
        <f t="shared" si="11"/>
        <v>-22500</v>
      </c>
      <c r="N14" s="10">
        <f t="shared" si="2"/>
        <v>-270000</v>
      </c>
      <c r="O14" s="8"/>
      <c r="P14" s="8"/>
    </row>
    <row r="15" spans="1:16" x14ac:dyDescent="0.2">
      <c r="A15" s="5" t="s">
        <v>4</v>
      </c>
      <c r="B15" s="6">
        <f>SUM(B13:B14)</f>
        <v>69165</v>
      </c>
      <c r="C15" s="6">
        <f t="shared" ref="C15:M15" si="12">SUM(C13:C14)</f>
        <v>69165</v>
      </c>
      <c r="D15" s="6">
        <f t="shared" si="12"/>
        <v>69165</v>
      </c>
      <c r="E15" s="6">
        <f t="shared" si="12"/>
        <v>69165</v>
      </c>
      <c r="F15" s="6">
        <f t="shared" si="12"/>
        <v>69165</v>
      </c>
      <c r="G15" s="6">
        <f t="shared" si="12"/>
        <v>69165</v>
      </c>
      <c r="H15" s="6">
        <f t="shared" si="12"/>
        <v>69165</v>
      </c>
      <c r="I15" s="6">
        <f t="shared" si="12"/>
        <v>69165</v>
      </c>
      <c r="J15" s="6">
        <f t="shared" si="12"/>
        <v>69165</v>
      </c>
      <c r="K15" s="6">
        <f t="shared" si="12"/>
        <v>69165</v>
      </c>
      <c r="L15" s="6">
        <f t="shared" si="12"/>
        <v>69165</v>
      </c>
      <c r="M15" s="6">
        <f t="shared" si="12"/>
        <v>69165</v>
      </c>
      <c r="N15" s="11">
        <f t="shared" si="2"/>
        <v>829980</v>
      </c>
      <c r="O15" s="8"/>
      <c r="P15" s="14"/>
    </row>
    <row r="16" spans="1:16" x14ac:dyDescent="0.2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5"/>
    </row>
    <row r="17" spans="1:16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5"/>
    </row>
    <row r="18" spans="1:16" ht="19" x14ac:dyDescent="0.25">
      <c r="B18" s="33" t="s">
        <v>29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6" x14ac:dyDescent="0.2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27</v>
      </c>
      <c r="N19" s="9" t="s">
        <v>12</v>
      </c>
      <c r="P19" s="16"/>
    </row>
    <row r="20" spans="1:16" x14ac:dyDescent="0.2">
      <c r="A20" s="1" t="s">
        <v>0</v>
      </c>
      <c r="B20" s="12">
        <f>45000*32/12</f>
        <v>120000</v>
      </c>
      <c r="C20" s="12">
        <f t="shared" ref="C20:M20" si="13">45000*32/12</f>
        <v>120000</v>
      </c>
      <c r="D20" s="12">
        <f t="shared" si="13"/>
        <v>120000</v>
      </c>
      <c r="E20" s="12">
        <f t="shared" si="13"/>
        <v>120000</v>
      </c>
      <c r="F20" s="12">
        <f t="shared" si="13"/>
        <v>120000</v>
      </c>
      <c r="G20" s="12">
        <f t="shared" si="13"/>
        <v>120000</v>
      </c>
      <c r="H20" s="12">
        <f t="shared" si="13"/>
        <v>120000</v>
      </c>
      <c r="I20" s="12">
        <f t="shared" si="13"/>
        <v>120000</v>
      </c>
      <c r="J20" s="12">
        <f t="shared" si="13"/>
        <v>120000</v>
      </c>
      <c r="K20" s="12">
        <f t="shared" si="13"/>
        <v>120000</v>
      </c>
      <c r="L20" s="12">
        <f t="shared" si="13"/>
        <v>120000</v>
      </c>
      <c r="M20" s="12">
        <f t="shared" si="13"/>
        <v>120000</v>
      </c>
      <c r="N20" s="13">
        <f>SUM(B20:M20)</f>
        <v>1440000</v>
      </c>
    </row>
    <row r="21" spans="1:16" x14ac:dyDescent="0.2">
      <c r="A21" s="2" t="s">
        <v>5</v>
      </c>
      <c r="B21" s="4">
        <f>B22-B20</f>
        <v>-3750</v>
      </c>
      <c r="C21" s="4">
        <f t="shared" ref="C21:G21" si="14">C22-C20</f>
        <v>-3750</v>
      </c>
      <c r="D21" s="4">
        <f t="shared" si="14"/>
        <v>-3750</v>
      </c>
      <c r="E21" s="4">
        <f t="shared" si="14"/>
        <v>-3750</v>
      </c>
      <c r="F21" s="4">
        <f t="shared" si="14"/>
        <v>-3750</v>
      </c>
      <c r="G21" s="4">
        <f t="shared" si="14"/>
        <v>-3750</v>
      </c>
      <c r="H21" s="4">
        <f t="shared" ref="H21:M21" si="15">H22-H20</f>
        <v>-120000</v>
      </c>
      <c r="I21" s="4">
        <f t="shared" si="15"/>
        <v>-120000</v>
      </c>
      <c r="J21" s="4">
        <f t="shared" si="15"/>
        <v>0</v>
      </c>
      <c r="K21" s="4">
        <f t="shared" si="15"/>
        <v>0</v>
      </c>
      <c r="L21" s="4">
        <f t="shared" si="15"/>
        <v>0</v>
      </c>
      <c r="M21" s="4">
        <f t="shared" si="15"/>
        <v>0</v>
      </c>
      <c r="N21" s="10">
        <f t="shared" ref="N21:N32" si="16">SUM(B21:M21)</f>
        <v>-262500</v>
      </c>
    </row>
    <row r="22" spans="1:16" x14ac:dyDescent="0.2">
      <c r="A22" s="5" t="s">
        <v>1</v>
      </c>
      <c r="B22" s="17">
        <f>31*45000/12</f>
        <v>116250</v>
      </c>
      <c r="C22" s="17">
        <f t="shared" ref="C22:G22" si="17">31*45000/12</f>
        <v>116250</v>
      </c>
      <c r="D22" s="17">
        <f t="shared" si="17"/>
        <v>116250</v>
      </c>
      <c r="E22" s="17">
        <f t="shared" si="17"/>
        <v>116250</v>
      </c>
      <c r="F22" s="17">
        <f t="shared" si="17"/>
        <v>116250</v>
      </c>
      <c r="G22" s="17">
        <f t="shared" si="17"/>
        <v>116250</v>
      </c>
      <c r="H22" s="17">
        <v>0</v>
      </c>
      <c r="I22" s="17">
        <v>0</v>
      </c>
      <c r="J22" s="17">
        <f>32*45000/12</f>
        <v>120000</v>
      </c>
      <c r="K22" s="17">
        <f t="shared" ref="K22:M22" si="18">32*45000/12</f>
        <v>120000</v>
      </c>
      <c r="L22" s="17">
        <f t="shared" si="18"/>
        <v>120000</v>
      </c>
      <c r="M22" s="17">
        <f t="shared" si="18"/>
        <v>120000</v>
      </c>
      <c r="N22" s="11">
        <f t="shared" si="16"/>
        <v>1177500</v>
      </c>
    </row>
    <row r="23" spans="1:16" x14ac:dyDescent="0.2">
      <c r="A23" s="2" t="s">
        <v>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>-32*45000/12</f>
        <v>-120000</v>
      </c>
      <c r="K23" s="4">
        <f>-32*45000/12</f>
        <v>-120000</v>
      </c>
      <c r="L23" s="4">
        <v>0</v>
      </c>
      <c r="M23" s="4">
        <v>0</v>
      </c>
      <c r="N23" s="10">
        <f t="shared" si="16"/>
        <v>-240000</v>
      </c>
    </row>
    <row r="24" spans="1:16" x14ac:dyDescent="0.2">
      <c r="A24" s="5" t="s">
        <v>13</v>
      </c>
      <c r="B24" s="6">
        <f t="shared" ref="B24:M24" si="19">B22+B23</f>
        <v>116250</v>
      </c>
      <c r="C24" s="6">
        <f t="shared" si="19"/>
        <v>116250</v>
      </c>
      <c r="D24" s="6">
        <f t="shared" si="19"/>
        <v>116250</v>
      </c>
      <c r="E24" s="6">
        <f t="shared" si="19"/>
        <v>116250</v>
      </c>
      <c r="F24" s="6">
        <f t="shared" si="19"/>
        <v>116250</v>
      </c>
      <c r="G24" s="6">
        <f t="shared" si="19"/>
        <v>116250</v>
      </c>
      <c r="H24" s="6">
        <f t="shared" si="19"/>
        <v>0</v>
      </c>
      <c r="I24" s="6">
        <f t="shared" si="19"/>
        <v>0</v>
      </c>
      <c r="J24" s="6">
        <f t="shared" si="19"/>
        <v>0</v>
      </c>
      <c r="K24" s="6">
        <f t="shared" si="19"/>
        <v>0</v>
      </c>
      <c r="L24" s="6">
        <f t="shared" si="19"/>
        <v>120000</v>
      </c>
      <c r="M24" s="6">
        <f t="shared" si="19"/>
        <v>120000</v>
      </c>
      <c r="N24" s="11">
        <f t="shared" si="16"/>
        <v>937500</v>
      </c>
    </row>
    <row r="25" spans="1:16" x14ac:dyDescent="0.2">
      <c r="A25" s="2" t="s">
        <v>7</v>
      </c>
      <c r="B25" s="4">
        <f>8.5*45000/12</f>
        <v>31875</v>
      </c>
      <c r="C25" s="4">
        <f t="shared" ref="C25:G25" si="20">8.5*45000/12</f>
        <v>31875</v>
      </c>
      <c r="D25" s="4">
        <f t="shared" si="20"/>
        <v>31875</v>
      </c>
      <c r="E25" s="4">
        <f t="shared" si="20"/>
        <v>31875</v>
      </c>
      <c r="F25" s="4">
        <f t="shared" si="20"/>
        <v>31875</v>
      </c>
      <c r="G25" s="4">
        <f t="shared" si="20"/>
        <v>31875</v>
      </c>
      <c r="H25" s="4">
        <v>0</v>
      </c>
      <c r="I25" s="4">
        <v>0</v>
      </c>
      <c r="J25" s="4">
        <f>9.5*45000/12</f>
        <v>35625</v>
      </c>
      <c r="K25" s="4">
        <f t="shared" ref="K25:M25" si="21">9.5*45000/12</f>
        <v>35625</v>
      </c>
      <c r="L25" s="4">
        <f t="shared" si="21"/>
        <v>35625</v>
      </c>
      <c r="M25" s="4">
        <f t="shared" si="21"/>
        <v>35625</v>
      </c>
      <c r="N25" s="10">
        <f t="shared" si="16"/>
        <v>333750</v>
      </c>
    </row>
    <row r="26" spans="1:16" x14ac:dyDescent="0.2">
      <c r="A26" s="2" t="s">
        <v>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0">
        <f t="shared" si="16"/>
        <v>0</v>
      </c>
    </row>
    <row r="27" spans="1:16" x14ac:dyDescent="0.2">
      <c r="A27" s="5" t="s">
        <v>2</v>
      </c>
      <c r="B27" s="6">
        <f t="shared" ref="B27:M27" si="22">SUM(B24:B26)</f>
        <v>148125</v>
      </c>
      <c r="C27" s="6">
        <f t="shared" si="22"/>
        <v>148125</v>
      </c>
      <c r="D27" s="6">
        <f t="shared" si="22"/>
        <v>148125</v>
      </c>
      <c r="E27" s="6">
        <f t="shared" si="22"/>
        <v>148125</v>
      </c>
      <c r="F27" s="6">
        <f t="shared" si="22"/>
        <v>148125</v>
      </c>
      <c r="G27" s="6">
        <f t="shared" si="22"/>
        <v>148125</v>
      </c>
      <c r="H27" s="6">
        <f t="shared" si="22"/>
        <v>0</v>
      </c>
      <c r="I27" s="6">
        <f t="shared" si="22"/>
        <v>0</v>
      </c>
      <c r="J27" s="6">
        <f t="shared" si="22"/>
        <v>35625</v>
      </c>
      <c r="K27" s="6">
        <f t="shared" si="22"/>
        <v>35625</v>
      </c>
      <c r="L27" s="6">
        <f t="shared" si="22"/>
        <v>155625</v>
      </c>
      <c r="M27" s="6">
        <f t="shared" si="22"/>
        <v>155625</v>
      </c>
      <c r="N27" s="11">
        <f t="shared" si="16"/>
        <v>1271250</v>
      </c>
    </row>
    <row r="28" spans="1:16" x14ac:dyDescent="0.2">
      <c r="A28" s="2" t="s">
        <v>9</v>
      </c>
      <c r="B28" s="4">
        <f>-0.02*B27</f>
        <v>-2962.5</v>
      </c>
      <c r="C28" s="4">
        <f t="shared" ref="C28" si="23">-0.02*C27</f>
        <v>-2962.5</v>
      </c>
      <c r="D28" s="4">
        <f t="shared" ref="D28" si="24">-0.02*D27</f>
        <v>-2962.5</v>
      </c>
      <c r="E28" s="4">
        <f t="shared" ref="E28" si="25">-0.02*E27</f>
        <v>-2962.5</v>
      </c>
      <c r="F28" s="4">
        <f t="shared" ref="F28" si="26">-0.02*F27</f>
        <v>-2962.5</v>
      </c>
      <c r="G28" s="4">
        <f t="shared" ref="G28" si="27">-0.02*G27</f>
        <v>-2962.5</v>
      </c>
      <c r="H28" s="4">
        <f t="shared" ref="H28" si="28">-0.02*H27</f>
        <v>0</v>
      </c>
      <c r="I28" s="4">
        <f t="shared" ref="I28" si="29">-0.02*I27</f>
        <v>0</v>
      </c>
      <c r="J28" s="4">
        <f t="shared" ref="J28" si="30">-0.02*J27</f>
        <v>-712.5</v>
      </c>
      <c r="K28" s="4">
        <f t="shared" ref="K28" si="31">-0.02*K27</f>
        <v>-712.5</v>
      </c>
      <c r="L28" s="4">
        <f t="shared" ref="L28" si="32">-0.02*L27</f>
        <v>-3112.5</v>
      </c>
      <c r="M28" s="4">
        <f t="shared" ref="M28" si="33">-0.02*M27</f>
        <v>-3112.5</v>
      </c>
      <c r="N28" s="10">
        <f t="shared" si="16"/>
        <v>-25425</v>
      </c>
    </row>
    <row r="29" spans="1:16" x14ac:dyDescent="0.2">
      <c r="A29" s="2" t="s">
        <v>10</v>
      </c>
      <c r="B29" s="4">
        <f>-0.01*B27</f>
        <v>-1481.25</v>
      </c>
      <c r="C29" s="4">
        <f t="shared" ref="C29:M29" si="34">-0.01*C27</f>
        <v>-1481.25</v>
      </c>
      <c r="D29" s="4">
        <f t="shared" si="34"/>
        <v>-1481.25</v>
      </c>
      <c r="E29" s="4">
        <f t="shared" si="34"/>
        <v>-1481.25</v>
      </c>
      <c r="F29" s="4">
        <f t="shared" si="34"/>
        <v>-1481.25</v>
      </c>
      <c r="G29" s="4">
        <f t="shared" si="34"/>
        <v>-1481.25</v>
      </c>
      <c r="H29" s="4">
        <f t="shared" si="34"/>
        <v>0</v>
      </c>
      <c r="I29" s="4">
        <f t="shared" si="34"/>
        <v>0</v>
      </c>
      <c r="J29" s="4">
        <f t="shared" si="34"/>
        <v>-356.25</v>
      </c>
      <c r="K29" s="4">
        <f t="shared" si="34"/>
        <v>-356.25</v>
      </c>
      <c r="L29" s="4">
        <f t="shared" si="34"/>
        <v>-1556.25</v>
      </c>
      <c r="M29" s="4">
        <f t="shared" si="34"/>
        <v>-1556.25</v>
      </c>
      <c r="N29" s="10">
        <f t="shared" si="16"/>
        <v>-12712.5</v>
      </c>
    </row>
    <row r="30" spans="1:16" x14ac:dyDescent="0.2">
      <c r="A30" s="5" t="s">
        <v>3</v>
      </c>
      <c r="B30" s="6">
        <f>SUM(B27:B29)</f>
        <v>143681.25</v>
      </c>
      <c r="C30" s="6">
        <f t="shared" ref="C30" si="35">SUM(C27:C29)</f>
        <v>143681.25</v>
      </c>
      <c r="D30" s="6">
        <f t="shared" ref="D30" si="36">SUM(D27:D29)</f>
        <v>143681.25</v>
      </c>
      <c r="E30" s="6">
        <f t="shared" ref="E30" si="37">SUM(E27:E29)</f>
        <v>143681.25</v>
      </c>
      <c r="F30" s="6">
        <f t="shared" ref="F30" si="38">SUM(F27:F29)</f>
        <v>143681.25</v>
      </c>
      <c r="G30" s="6">
        <f t="shared" ref="G30" si="39">SUM(G27:G29)</f>
        <v>143681.25</v>
      </c>
      <c r="H30" s="6">
        <f t="shared" ref="H30" si="40">SUM(H27:H29)</f>
        <v>0</v>
      </c>
      <c r="I30" s="6">
        <f t="shared" ref="I30" si="41">SUM(I27:I29)</f>
        <v>0</v>
      </c>
      <c r="J30" s="6">
        <f t="shared" ref="J30" si="42">SUM(J27:J29)</f>
        <v>34556.25</v>
      </c>
      <c r="K30" s="6">
        <f t="shared" ref="K30" si="43">SUM(K27:K29)</f>
        <v>34556.25</v>
      </c>
      <c r="L30" s="6">
        <f t="shared" ref="L30" si="44">SUM(L27:L29)</f>
        <v>150956.25</v>
      </c>
      <c r="M30" s="6">
        <f t="shared" ref="M30" si="45">SUM(M27:M29)</f>
        <v>150956.25</v>
      </c>
      <c r="N30" s="11">
        <f t="shared" si="16"/>
        <v>1233112.5</v>
      </c>
    </row>
    <row r="31" spans="1:16" x14ac:dyDescent="0.2">
      <c r="A31" s="2" t="s">
        <v>11</v>
      </c>
      <c r="B31" s="8">
        <f>-9*45000/12</f>
        <v>-33750</v>
      </c>
      <c r="C31" s="8">
        <f t="shared" ref="C31:M31" si="46">-9*45000/12</f>
        <v>-33750</v>
      </c>
      <c r="D31" s="8">
        <f t="shared" si="46"/>
        <v>-33750</v>
      </c>
      <c r="E31" s="8">
        <f t="shared" si="46"/>
        <v>-33750</v>
      </c>
      <c r="F31" s="8">
        <f t="shared" si="46"/>
        <v>-33750</v>
      </c>
      <c r="G31" s="8">
        <f t="shared" si="46"/>
        <v>-33750</v>
      </c>
      <c r="H31" s="8">
        <f t="shared" si="46"/>
        <v>-33750</v>
      </c>
      <c r="I31" s="8">
        <f t="shared" si="46"/>
        <v>-33750</v>
      </c>
      <c r="J31" s="8">
        <f t="shared" si="46"/>
        <v>-33750</v>
      </c>
      <c r="K31" s="8">
        <f t="shared" si="46"/>
        <v>-33750</v>
      </c>
      <c r="L31" s="8">
        <f t="shared" si="46"/>
        <v>-33750</v>
      </c>
      <c r="M31" s="8">
        <f t="shared" si="46"/>
        <v>-33750</v>
      </c>
      <c r="N31" s="10">
        <f t="shared" si="16"/>
        <v>-405000</v>
      </c>
    </row>
    <row r="32" spans="1:16" x14ac:dyDescent="0.2">
      <c r="A32" s="5" t="s">
        <v>4</v>
      </c>
      <c r="B32" s="6">
        <f>SUM(B30:B31)</f>
        <v>109931.25</v>
      </c>
      <c r="C32" s="6">
        <f t="shared" ref="C32" si="47">SUM(C30:C31)</f>
        <v>109931.25</v>
      </c>
      <c r="D32" s="6">
        <f t="shared" ref="D32" si="48">SUM(D30:D31)</f>
        <v>109931.25</v>
      </c>
      <c r="E32" s="6">
        <f t="shared" ref="E32" si="49">SUM(E30:E31)</f>
        <v>109931.25</v>
      </c>
      <c r="F32" s="6">
        <f t="shared" ref="F32" si="50">SUM(F30:F31)</f>
        <v>109931.25</v>
      </c>
      <c r="G32" s="6">
        <f t="shared" ref="G32" si="51">SUM(G30:G31)</f>
        <v>109931.25</v>
      </c>
      <c r="H32" s="6">
        <f t="shared" ref="H32" si="52">SUM(H30:H31)</f>
        <v>-33750</v>
      </c>
      <c r="I32" s="6">
        <f t="shared" ref="I32" si="53">SUM(I30:I31)</f>
        <v>-33750</v>
      </c>
      <c r="J32" s="6">
        <f t="shared" ref="J32" si="54">SUM(J30:J31)</f>
        <v>806.25</v>
      </c>
      <c r="K32" s="6">
        <f t="shared" ref="K32" si="55">SUM(K30:K31)</f>
        <v>806.25</v>
      </c>
      <c r="L32" s="6">
        <f t="shared" ref="L32" si="56">SUM(L30:L31)</f>
        <v>117206.25</v>
      </c>
      <c r="M32" s="6">
        <f t="shared" ref="M32" si="57">SUM(M30:M31)</f>
        <v>117206.25</v>
      </c>
      <c r="N32" s="11">
        <f t="shared" si="16"/>
        <v>828112.5</v>
      </c>
    </row>
    <row r="35" spans="1:14" ht="19" x14ac:dyDescent="0.25">
      <c r="B35" s="33" t="s">
        <v>30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x14ac:dyDescent="0.2">
      <c r="B36" s="3" t="s">
        <v>16</v>
      </c>
      <c r="C36" s="3" t="s">
        <v>17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27</v>
      </c>
      <c r="N36" s="9" t="s">
        <v>12</v>
      </c>
    </row>
    <row r="37" spans="1:14" x14ac:dyDescent="0.2">
      <c r="A37" s="1" t="s">
        <v>0</v>
      </c>
      <c r="B37" s="12">
        <f>B3+B20</f>
        <v>200000</v>
      </c>
      <c r="C37" s="12">
        <f t="shared" ref="C37:M37" si="58">C3+C20</f>
        <v>200000</v>
      </c>
      <c r="D37" s="12">
        <f t="shared" si="58"/>
        <v>200000</v>
      </c>
      <c r="E37" s="12">
        <f t="shared" si="58"/>
        <v>200000</v>
      </c>
      <c r="F37" s="12">
        <f t="shared" si="58"/>
        <v>200000</v>
      </c>
      <c r="G37" s="12">
        <f t="shared" si="58"/>
        <v>200000</v>
      </c>
      <c r="H37" s="12">
        <f t="shared" si="58"/>
        <v>200000</v>
      </c>
      <c r="I37" s="12">
        <f t="shared" si="58"/>
        <v>200000</v>
      </c>
      <c r="J37" s="12">
        <f t="shared" si="58"/>
        <v>200000</v>
      </c>
      <c r="K37" s="12">
        <f t="shared" si="58"/>
        <v>200000</v>
      </c>
      <c r="L37" s="12">
        <f t="shared" si="58"/>
        <v>200000</v>
      </c>
      <c r="M37" s="12">
        <f t="shared" si="58"/>
        <v>200000</v>
      </c>
      <c r="N37" s="13">
        <f>SUM(B37:M37)</f>
        <v>2400000</v>
      </c>
    </row>
    <row r="38" spans="1:14" x14ac:dyDescent="0.2">
      <c r="A38" s="2" t="s">
        <v>5</v>
      </c>
      <c r="B38" s="4">
        <f t="shared" ref="B38:M38" si="59">B4+B21</f>
        <v>-13750</v>
      </c>
      <c r="C38" s="4">
        <f t="shared" si="59"/>
        <v>-13750</v>
      </c>
      <c r="D38" s="4">
        <f t="shared" si="59"/>
        <v>-13750</v>
      </c>
      <c r="E38" s="4">
        <f t="shared" si="59"/>
        <v>-13750</v>
      </c>
      <c r="F38" s="4">
        <f t="shared" si="59"/>
        <v>-13750</v>
      </c>
      <c r="G38" s="4">
        <f t="shared" si="59"/>
        <v>-13750</v>
      </c>
      <c r="H38" s="4">
        <f t="shared" si="59"/>
        <v>-130000</v>
      </c>
      <c r="I38" s="4">
        <f t="shared" si="59"/>
        <v>-130000</v>
      </c>
      <c r="J38" s="4">
        <f t="shared" si="59"/>
        <v>-10000</v>
      </c>
      <c r="K38" s="4">
        <f t="shared" si="59"/>
        <v>-10000</v>
      </c>
      <c r="L38" s="4">
        <f t="shared" si="59"/>
        <v>-10000</v>
      </c>
      <c r="M38" s="4">
        <f t="shared" si="59"/>
        <v>-10000</v>
      </c>
      <c r="N38" s="10">
        <f t="shared" ref="N38:N49" si="60">SUM(B38:M38)</f>
        <v>-382500</v>
      </c>
    </row>
    <row r="39" spans="1:14" x14ac:dyDescent="0.2">
      <c r="A39" s="5" t="s">
        <v>1</v>
      </c>
      <c r="B39" s="17">
        <f t="shared" ref="B39:M39" si="61">B5+B22</f>
        <v>186250</v>
      </c>
      <c r="C39" s="17">
        <f t="shared" si="61"/>
        <v>186250</v>
      </c>
      <c r="D39" s="17">
        <f t="shared" si="61"/>
        <v>186250</v>
      </c>
      <c r="E39" s="17">
        <f t="shared" si="61"/>
        <v>186250</v>
      </c>
      <c r="F39" s="17">
        <f t="shared" si="61"/>
        <v>186250</v>
      </c>
      <c r="G39" s="17">
        <f t="shared" si="61"/>
        <v>186250</v>
      </c>
      <c r="H39" s="17">
        <f t="shared" si="61"/>
        <v>70000</v>
      </c>
      <c r="I39" s="17">
        <f t="shared" si="61"/>
        <v>70000</v>
      </c>
      <c r="J39" s="17">
        <f t="shared" si="61"/>
        <v>190000</v>
      </c>
      <c r="K39" s="17">
        <f t="shared" si="61"/>
        <v>190000</v>
      </c>
      <c r="L39" s="17">
        <f t="shared" si="61"/>
        <v>190000</v>
      </c>
      <c r="M39" s="17">
        <f t="shared" si="61"/>
        <v>190000</v>
      </c>
      <c r="N39" s="11">
        <f t="shared" si="60"/>
        <v>2017500</v>
      </c>
    </row>
    <row r="40" spans="1:14" x14ac:dyDescent="0.2">
      <c r="A40" s="2" t="s">
        <v>6</v>
      </c>
      <c r="B40" s="4">
        <f t="shared" ref="B40:M40" si="62">B6+B23</f>
        <v>0</v>
      </c>
      <c r="C40" s="4">
        <f t="shared" si="62"/>
        <v>0</v>
      </c>
      <c r="D40" s="4">
        <f t="shared" si="62"/>
        <v>0</v>
      </c>
      <c r="E40" s="4">
        <f t="shared" si="62"/>
        <v>0</v>
      </c>
      <c r="F40" s="4">
        <f t="shared" si="62"/>
        <v>0</v>
      </c>
      <c r="G40" s="4">
        <f t="shared" si="62"/>
        <v>0</v>
      </c>
      <c r="H40" s="4">
        <f t="shared" si="62"/>
        <v>0</v>
      </c>
      <c r="I40" s="4">
        <f t="shared" si="62"/>
        <v>0</v>
      </c>
      <c r="J40" s="4">
        <f t="shared" si="62"/>
        <v>-120000</v>
      </c>
      <c r="K40" s="4">
        <f t="shared" si="62"/>
        <v>-120000</v>
      </c>
      <c r="L40" s="4">
        <f t="shared" si="62"/>
        <v>0</v>
      </c>
      <c r="M40" s="4">
        <f t="shared" si="62"/>
        <v>0</v>
      </c>
      <c r="N40" s="10">
        <f t="shared" si="60"/>
        <v>-240000</v>
      </c>
    </row>
    <row r="41" spans="1:14" x14ac:dyDescent="0.2">
      <c r="A41" s="5" t="s">
        <v>13</v>
      </c>
      <c r="B41" s="6">
        <f t="shared" ref="B41:M41" si="63">B7+B24</f>
        <v>186250</v>
      </c>
      <c r="C41" s="6">
        <f t="shared" si="63"/>
        <v>186250</v>
      </c>
      <c r="D41" s="6">
        <f t="shared" si="63"/>
        <v>186250</v>
      </c>
      <c r="E41" s="6">
        <f t="shared" si="63"/>
        <v>186250</v>
      </c>
      <c r="F41" s="6">
        <f t="shared" si="63"/>
        <v>186250</v>
      </c>
      <c r="G41" s="6">
        <f t="shared" si="63"/>
        <v>186250</v>
      </c>
      <c r="H41" s="6">
        <f t="shared" si="63"/>
        <v>70000</v>
      </c>
      <c r="I41" s="6">
        <f t="shared" si="63"/>
        <v>70000</v>
      </c>
      <c r="J41" s="6">
        <f t="shared" si="63"/>
        <v>70000</v>
      </c>
      <c r="K41" s="6">
        <f t="shared" si="63"/>
        <v>70000</v>
      </c>
      <c r="L41" s="6">
        <f t="shared" si="63"/>
        <v>190000</v>
      </c>
      <c r="M41" s="6">
        <f t="shared" si="63"/>
        <v>190000</v>
      </c>
      <c r="N41" s="11">
        <f t="shared" si="60"/>
        <v>1777500</v>
      </c>
    </row>
    <row r="42" spans="1:14" x14ac:dyDescent="0.2">
      <c r="A42" s="2" t="s">
        <v>7</v>
      </c>
      <c r="B42" s="4">
        <f t="shared" ref="B42:M42" si="64">B8+B25</f>
        <v>54375</v>
      </c>
      <c r="C42" s="4">
        <f t="shared" si="64"/>
        <v>54375</v>
      </c>
      <c r="D42" s="4">
        <f t="shared" si="64"/>
        <v>54375</v>
      </c>
      <c r="E42" s="4">
        <f t="shared" si="64"/>
        <v>54375</v>
      </c>
      <c r="F42" s="4">
        <f t="shared" si="64"/>
        <v>54375</v>
      </c>
      <c r="G42" s="4">
        <f t="shared" si="64"/>
        <v>54375</v>
      </c>
      <c r="H42" s="4">
        <f t="shared" si="64"/>
        <v>22500</v>
      </c>
      <c r="I42" s="4">
        <f t="shared" si="64"/>
        <v>22500</v>
      </c>
      <c r="J42" s="4">
        <f t="shared" si="64"/>
        <v>58125</v>
      </c>
      <c r="K42" s="4">
        <f t="shared" si="64"/>
        <v>58125</v>
      </c>
      <c r="L42" s="4">
        <f t="shared" si="64"/>
        <v>58125</v>
      </c>
      <c r="M42" s="4">
        <f t="shared" si="64"/>
        <v>58125</v>
      </c>
      <c r="N42" s="10">
        <f t="shared" si="60"/>
        <v>603750</v>
      </c>
    </row>
    <row r="43" spans="1:14" x14ac:dyDescent="0.2">
      <c r="A43" s="2" t="s">
        <v>8</v>
      </c>
      <c r="B43" s="4">
        <f t="shared" ref="B43:M43" si="65">B9+B26</f>
        <v>2000</v>
      </c>
      <c r="C43" s="4">
        <f t="shared" si="65"/>
        <v>2000</v>
      </c>
      <c r="D43" s="4">
        <f t="shared" si="65"/>
        <v>2000</v>
      </c>
      <c r="E43" s="4">
        <f t="shared" si="65"/>
        <v>2000</v>
      </c>
      <c r="F43" s="4">
        <f t="shared" si="65"/>
        <v>2000</v>
      </c>
      <c r="G43" s="4">
        <f t="shared" si="65"/>
        <v>2000</v>
      </c>
      <c r="H43" s="4">
        <f t="shared" si="65"/>
        <v>2000</v>
      </c>
      <c r="I43" s="4">
        <f t="shared" si="65"/>
        <v>2000</v>
      </c>
      <c r="J43" s="4">
        <f t="shared" si="65"/>
        <v>2000</v>
      </c>
      <c r="K43" s="4">
        <f t="shared" si="65"/>
        <v>2000</v>
      </c>
      <c r="L43" s="4">
        <f t="shared" si="65"/>
        <v>2000</v>
      </c>
      <c r="M43" s="4">
        <f t="shared" si="65"/>
        <v>2000</v>
      </c>
      <c r="N43" s="10">
        <f t="shared" si="60"/>
        <v>24000</v>
      </c>
    </row>
    <row r="44" spans="1:14" x14ac:dyDescent="0.2">
      <c r="A44" s="5" t="s">
        <v>2</v>
      </c>
      <c r="B44" s="6">
        <f t="shared" ref="B44:M44" si="66">B10+B27</f>
        <v>242625</v>
      </c>
      <c r="C44" s="6">
        <f t="shared" si="66"/>
        <v>242625</v>
      </c>
      <c r="D44" s="6">
        <f t="shared" si="66"/>
        <v>242625</v>
      </c>
      <c r="E44" s="6">
        <f t="shared" si="66"/>
        <v>242625</v>
      </c>
      <c r="F44" s="6">
        <f t="shared" si="66"/>
        <v>242625</v>
      </c>
      <c r="G44" s="6">
        <f t="shared" si="66"/>
        <v>242625</v>
      </c>
      <c r="H44" s="6">
        <f t="shared" si="66"/>
        <v>94500</v>
      </c>
      <c r="I44" s="6">
        <f t="shared" si="66"/>
        <v>94500</v>
      </c>
      <c r="J44" s="6">
        <f t="shared" si="66"/>
        <v>130125</v>
      </c>
      <c r="K44" s="6">
        <f t="shared" si="66"/>
        <v>130125</v>
      </c>
      <c r="L44" s="6">
        <f t="shared" si="66"/>
        <v>250125</v>
      </c>
      <c r="M44" s="6">
        <f t="shared" si="66"/>
        <v>250125</v>
      </c>
      <c r="N44" s="11">
        <f t="shared" si="60"/>
        <v>2405250</v>
      </c>
    </row>
    <row r="45" spans="1:14" x14ac:dyDescent="0.2">
      <c r="A45" s="2" t="s">
        <v>9</v>
      </c>
      <c r="B45" s="4">
        <f t="shared" ref="B45:M45" si="67">B11+B28</f>
        <v>-4852.5</v>
      </c>
      <c r="C45" s="4">
        <f t="shared" si="67"/>
        <v>-4852.5</v>
      </c>
      <c r="D45" s="4">
        <f t="shared" si="67"/>
        <v>-4852.5</v>
      </c>
      <c r="E45" s="4">
        <f t="shared" si="67"/>
        <v>-4852.5</v>
      </c>
      <c r="F45" s="4">
        <f t="shared" si="67"/>
        <v>-4852.5</v>
      </c>
      <c r="G45" s="4">
        <f t="shared" si="67"/>
        <v>-4852.5</v>
      </c>
      <c r="H45" s="4">
        <f t="shared" si="67"/>
        <v>-1890</v>
      </c>
      <c r="I45" s="4">
        <f t="shared" si="67"/>
        <v>-1890</v>
      </c>
      <c r="J45" s="4">
        <f t="shared" si="67"/>
        <v>-2602.5</v>
      </c>
      <c r="K45" s="4">
        <f t="shared" si="67"/>
        <v>-2602.5</v>
      </c>
      <c r="L45" s="4">
        <f t="shared" si="67"/>
        <v>-5002.5</v>
      </c>
      <c r="M45" s="4">
        <f t="shared" si="67"/>
        <v>-5002.5</v>
      </c>
      <c r="N45" s="10">
        <f t="shared" si="60"/>
        <v>-48105</v>
      </c>
    </row>
    <row r="46" spans="1:14" x14ac:dyDescent="0.2">
      <c r="A46" s="2" t="s">
        <v>10</v>
      </c>
      <c r="B46" s="4">
        <f t="shared" ref="B46:M46" si="68">B12+B29</f>
        <v>-2426.25</v>
      </c>
      <c r="C46" s="4">
        <f t="shared" si="68"/>
        <v>-2426.25</v>
      </c>
      <c r="D46" s="4">
        <f t="shared" si="68"/>
        <v>-2426.25</v>
      </c>
      <c r="E46" s="4">
        <f t="shared" si="68"/>
        <v>-2426.25</v>
      </c>
      <c r="F46" s="4">
        <f t="shared" si="68"/>
        <v>-2426.25</v>
      </c>
      <c r="G46" s="4">
        <f t="shared" si="68"/>
        <v>-2426.25</v>
      </c>
      <c r="H46" s="4">
        <f t="shared" si="68"/>
        <v>-945</v>
      </c>
      <c r="I46" s="4">
        <f t="shared" si="68"/>
        <v>-945</v>
      </c>
      <c r="J46" s="4">
        <f t="shared" si="68"/>
        <v>-1301.25</v>
      </c>
      <c r="K46" s="4">
        <f t="shared" si="68"/>
        <v>-1301.25</v>
      </c>
      <c r="L46" s="4">
        <f t="shared" si="68"/>
        <v>-2501.25</v>
      </c>
      <c r="M46" s="4">
        <f t="shared" si="68"/>
        <v>-2501.25</v>
      </c>
      <c r="N46" s="10">
        <f t="shared" si="60"/>
        <v>-24052.5</v>
      </c>
    </row>
    <row r="47" spans="1:14" x14ac:dyDescent="0.2">
      <c r="A47" s="5" t="s">
        <v>3</v>
      </c>
      <c r="B47" s="6">
        <f t="shared" ref="B47:M47" si="69">B13+B30</f>
        <v>235346.25</v>
      </c>
      <c r="C47" s="6">
        <f t="shared" si="69"/>
        <v>235346.25</v>
      </c>
      <c r="D47" s="6">
        <f t="shared" si="69"/>
        <v>235346.25</v>
      </c>
      <c r="E47" s="6">
        <f t="shared" si="69"/>
        <v>235346.25</v>
      </c>
      <c r="F47" s="6">
        <f t="shared" si="69"/>
        <v>235346.25</v>
      </c>
      <c r="G47" s="6">
        <f t="shared" si="69"/>
        <v>235346.25</v>
      </c>
      <c r="H47" s="6">
        <f t="shared" si="69"/>
        <v>91665</v>
      </c>
      <c r="I47" s="6">
        <f t="shared" si="69"/>
        <v>91665</v>
      </c>
      <c r="J47" s="6">
        <f t="shared" si="69"/>
        <v>126221.25</v>
      </c>
      <c r="K47" s="6">
        <f t="shared" si="69"/>
        <v>126221.25</v>
      </c>
      <c r="L47" s="6">
        <f t="shared" si="69"/>
        <v>242621.25</v>
      </c>
      <c r="M47" s="6">
        <f t="shared" si="69"/>
        <v>242621.25</v>
      </c>
      <c r="N47" s="11">
        <f t="shared" si="60"/>
        <v>2333092.5</v>
      </c>
    </row>
    <row r="48" spans="1:14" x14ac:dyDescent="0.2">
      <c r="A48" s="2" t="s">
        <v>11</v>
      </c>
      <c r="B48" s="8">
        <f t="shared" ref="B48:M48" si="70">B14+B31</f>
        <v>-56250</v>
      </c>
      <c r="C48" s="8">
        <f t="shared" si="70"/>
        <v>-56250</v>
      </c>
      <c r="D48" s="8">
        <f t="shared" si="70"/>
        <v>-56250</v>
      </c>
      <c r="E48" s="8">
        <f t="shared" si="70"/>
        <v>-56250</v>
      </c>
      <c r="F48" s="8">
        <f t="shared" si="70"/>
        <v>-56250</v>
      </c>
      <c r="G48" s="8">
        <f t="shared" si="70"/>
        <v>-56250</v>
      </c>
      <c r="H48" s="8">
        <f t="shared" si="70"/>
        <v>-56250</v>
      </c>
      <c r="I48" s="8">
        <f t="shared" si="70"/>
        <v>-56250</v>
      </c>
      <c r="J48" s="8">
        <f t="shared" si="70"/>
        <v>-56250</v>
      </c>
      <c r="K48" s="8">
        <f t="shared" si="70"/>
        <v>-56250</v>
      </c>
      <c r="L48" s="8">
        <f t="shared" si="70"/>
        <v>-56250</v>
      </c>
      <c r="M48" s="8">
        <f t="shared" si="70"/>
        <v>-56250</v>
      </c>
      <c r="N48" s="10">
        <f t="shared" si="60"/>
        <v>-675000</v>
      </c>
    </row>
    <row r="49" spans="1:14" x14ac:dyDescent="0.2">
      <c r="A49" s="5" t="s">
        <v>4</v>
      </c>
      <c r="B49" s="6">
        <f t="shared" ref="B49:M49" si="71">B15+B32</f>
        <v>179096.25</v>
      </c>
      <c r="C49" s="6">
        <f t="shared" si="71"/>
        <v>179096.25</v>
      </c>
      <c r="D49" s="6">
        <f t="shared" si="71"/>
        <v>179096.25</v>
      </c>
      <c r="E49" s="6">
        <f t="shared" si="71"/>
        <v>179096.25</v>
      </c>
      <c r="F49" s="6">
        <f t="shared" si="71"/>
        <v>179096.25</v>
      </c>
      <c r="G49" s="6">
        <f t="shared" si="71"/>
        <v>179096.25</v>
      </c>
      <c r="H49" s="6">
        <f t="shared" si="71"/>
        <v>35415</v>
      </c>
      <c r="I49" s="6">
        <f t="shared" si="71"/>
        <v>35415</v>
      </c>
      <c r="J49" s="6">
        <f t="shared" si="71"/>
        <v>69971.25</v>
      </c>
      <c r="K49" s="6">
        <f t="shared" si="71"/>
        <v>69971.25</v>
      </c>
      <c r="L49" s="6">
        <f t="shared" si="71"/>
        <v>186371.25</v>
      </c>
      <c r="M49" s="6">
        <f t="shared" si="71"/>
        <v>186371.25</v>
      </c>
      <c r="N49" s="11">
        <f t="shared" si="60"/>
        <v>1658092.5</v>
      </c>
    </row>
    <row r="50" spans="1:14" x14ac:dyDescent="0.2">
      <c r="A50" s="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8"/>
    </row>
    <row r="51" spans="1:14" x14ac:dyDescent="0.2">
      <c r="N51" s="8"/>
    </row>
    <row r="52" spans="1:14" x14ac:dyDescent="0.2">
      <c r="N52" s="8"/>
    </row>
    <row r="53" spans="1:14" s="19" customFormat="1" x14ac:dyDescent="0.2">
      <c r="N53" s="29"/>
    </row>
  </sheetData>
  <mergeCells count="3">
    <mergeCell ref="B1:N1"/>
    <mergeCell ref="B18:N18"/>
    <mergeCell ref="B35:N3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9EF0-0250-014C-A6A5-14E787AEC47D}">
  <dimension ref="A1:D7"/>
  <sheetViews>
    <sheetView zoomScale="150" zoomScaleNormal="150" workbookViewId="0">
      <selection sqref="A1:D1"/>
    </sheetView>
  </sheetViews>
  <sheetFormatPr baseColWidth="10" defaultRowHeight="16" x14ac:dyDescent="0.2"/>
  <cols>
    <col min="1" max="1" width="23.33203125" customWidth="1"/>
    <col min="2" max="4" width="19.33203125" customWidth="1"/>
  </cols>
  <sheetData>
    <row r="1" spans="1:4" ht="19" x14ac:dyDescent="0.25">
      <c r="A1" s="34" t="s">
        <v>33</v>
      </c>
      <c r="B1" s="35"/>
      <c r="C1" s="35"/>
      <c r="D1" s="36"/>
    </row>
    <row r="2" spans="1:4" x14ac:dyDescent="0.2">
      <c r="A2" s="20"/>
      <c r="B2" s="21" t="s">
        <v>31</v>
      </c>
      <c r="C2" s="21" t="s">
        <v>32</v>
      </c>
      <c r="D2" s="22" t="s">
        <v>12</v>
      </c>
    </row>
    <row r="3" spans="1:4" x14ac:dyDescent="0.2">
      <c r="A3" s="23" t="s">
        <v>4</v>
      </c>
      <c r="B3" s="24">
        <f>'Task 1'!N15</f>
        <v>829980</v>
      </c>
      <c r="C3" s="24">
        <f>'Task 1'!N32</f>
        <v>828112.5</v>
      </c>
      <c r="D3" s="25">
        <f>'Task 1'!N49</f>
        <v>1658092.5</v>
      </c>
    </row>
    <row r="4" spans="1:4" x14ac:dyDescent="0.2">
      <c r="A4" s="23" t="s">
        <v>15</v>
      </c>
      <c r="B4" s="26">
        <v>0.06</v>
      </c>
      <c r="C4" s="26">
        <v>7.4999999999999997E-2</v>
      </c>
      <c r="D4" s="27">
        <f>D3/D5</f>
        <v>6.6658324790448045E-2</v>
      </c>
    </row>
    <row r="5" spans="1:4" ht="17" thickBot="1" x14ac:dyDescent="0.25">
      <c r="A5" s="30" t="s">
        <v>14</v>
      </c>
      <c r="B5" s="31">
        <f>B3/B4</f>
        <v>13833000</v>
      </c>
      <c r="C5" s="31">
        <f>C3/C4</f>
        <v>11041500</v>
      </c>
      <c r="D5" s="32">
        <f>B5+C5</f>
        <v>24874500</v>
      </c>
    </row>
    <row r="6" spans="1:4" x14ac:dyDescent="0.2">
      <c r="A6" s="7"/>
      <c r="B6" s="7"/>
      <c r="C6" s="7"/>
      <c r="D6" s="7"/>
    </row>
    <row r="7" spans="1:4" x14ac:dyDescent="0.2">
      <c r="A7" s="7"/>
      <c r="B7" s="7"/>
      <c r="C7" s="7"/>
      <c r="D7" s="7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4C3D-7C18-2A49-A0D8-A598682FC1DA}">
  <dimension ref="A1:D5"/>
  <sheetViews>
    <sheetView zoomScale="150" zoomScaleNormal="150" workbookViewId="0">
      <selection sqref="A1:D1"/>
    </sheetView>
  </sheetViews>
  <sheetFormatPr baseColWidth="10" defaultRowHeight="16" x14ac:dyDescent="0.2"/>
  <cols>
    <col min="1" max="1" width="23.6640625" customWidth="1"/>
    <col min="2" max="4" width="16.6640625" customWidth="1"/>
  </cols>
  <sheetData>
    <row r="1" spans="1:4" ht="19" x14ac:dyDescent="0.25">
      <c r="A1" s="34" t="s">
        <v>34</v>
      </c>
      <c r="B1" s="35"/>
      <c r="C1" s="35"/>
      <c r="D1" s="36"/>
    </row>
    <row r="2" spans="1:4" x14ac:dyDescent="0.2">
      <c r="A2" s="20"/>
      <c r="B2" s="21" t="s">
        <v>31</v>
      </c>
      <c r="C2" s="21" t="s">
        <v>32</v>
      </c>
      <c r="D2" s="22" t="s">
        <v>12</v>
      </c>
    </row>
    <row r="3" spans="1:4" x14ac:dyDescent="0.2">
      <c r="A3" s="23" t="s">
        <v>4</v>
      </c>
      <c r="B3" s="24">
        <f>'Task 1'!L15*12</f>
        <v>829980</v>
      </c>
      <c r="C3" s="24">
        <f>'Task 1'!L32*12</f>
        <v>1406475</v>
      </c>
      <c r="D3" s="25">
        <f>B3+C3</f>
        <v>2236455</v>
      </c>
    </row>
    <row r="4" spans="1:4" x14ac:dyDescent="0.2">
      <c r="A4" s="23" t="s">
        <v>15</v>
      </c>
      <c r="B4" s="26">
        <v>0.06</v>
      </c>
      <c r="C4" s="26">
        <v>7.4999999999999997E-2</v>
      </c>
      <c r="D4" s="27">
        <f>D3/D5</f>
        <v>6.8632388142146936E-2</v>
      </c>
    </row>
    <row r="5" spans="1:4" ht="17" thickBot="1" x14ac:dyDescent="0.25">
      <c r="A5" s="30" t="s">
        <v>14</v>
      </c>
      <c r="B5" s="31">
        <f>B3/B4</f>
        <v>13833000</v>
      </c>
      <c r="C5" s="31">
        <f>C3/C4</f>
        <v>18753000</v>
      </c>
      <c r="D5" s="32">
        <f>B5+C5</f>
        <v>32586000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billing@cloudworks.ws</dc:creator>
  <cp:lastModifiedBy>billing@cloudworks.ws</cp:lastModifiedBy>
  <dcterms:created xsi:type="dcterms:W3CDTF">2024-07-05T14:49:43Z</dcterms:created>
  <dcterms:modified xsi:type="dcterms:W3CDTF">2024-07-10T15:15:48Z</dcterms:modified>
</cp:coreProperties>
</file>