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310A7948-3141-4BDB-A471-296D3788B26E}" xr6:coauthVersionLast="47" xr6:coauthVersionMax="47" xr10:uidLastSave="{00000000-0000-0000-0000-000000000000}"/>
  <bookViews>
    <workbookView xWindow="-108" yWindow="-108" windowWidth="23256" windowHeight="12456" firstSheet="29" activeTab="32" xr2:uid="{E4B56F38-D64E-4259-B219-6B5B05364F51}"/>
  </bookViews>
  <sheets>
    <sheet name="AVERAGE 1 " sheetId="1" r:id="rId1"/>
    <sheet name="AVERAGE 3" sheetId="2" r:id="rId2"/>
    <sheet name="COUNT 1" sheetId="3" r:id="rId3"/>
    <sheet name="COUNT 2" sheetId="4" r:id="rId4"/>
    <sheet name="COUNT 3" sheetId="5" r:id="rId5"/>
    <sheet name="HLOOKUP " sheetId="6" r:id="rId6"/>
    <sheet name="Sheet1" sheetId="24" r:id="rId7"/>
    <sheet name="Sheet2" sheetId="25" r:id="rId8"/>
    <sheet name="Sheet3" sheetId="26" r:id="rId9"/>
    <sheet name="Sheet4" sheetId="27" r:id="rId10"/>
    <sheet name="Sheet5" sheetId="28" r:id="rId11"/>
    <sheet name="Sheet6" sheetId="29" r:id="rId12"/>
    <sheet name="Sheet7" sheetId="30" r:id="rId13"/>
    <sheet name="Sheet8" sheetId="31" r:id="rId14"/>
    <sheet name="Sheet9" sheetId="32" r:id="rId15"/>
    <sheet name="IF 1" sheetId="7" r:id="rId16"/>
    <sheet name="IF 2" sheetId="8" r:id="rId17"/>
    <sheet name="IF 3" sheetId="9" r:id="rId18"/>
    <sheet name="IF 4" sheetId="10" r:id="rId19"/>
    <sheet name="MAX MIN 1" sheetId="11" r:id="rId20"/>
    <sheet name="MAX MIN 2" sheetId="12" r:id="rId21"/>
    <sheet name="MAX MIN 3" sheetId="13" r:id="rId22"/>
    <sheet name="MATH 1" sheetId="14" r:id="rId23"/>
    <sheet name="NESTED IF 1" sheetId="15" r:id="rId24"/>
    <sheet name="SUM 1" sheetId="16" r:id="rId25"/>
    <sheet name="SUM 2" sheetId="17" r:id="rId26"/>
    <sheet name="SUM 3" sheetId="18" r:id="rId27"/>
    <sheet name="SUMIF 1" sheetId="19" r:id="rId28"/>
    <sheet name="SUMIF 2" sheetId="20" r:id="rId29"/>
    <sheet name="VLOOKUP - Approximate Match" sheetId="21" r:id="rId30"/>
    <sheet name="VLOOKUP 1" sheetId="22" r:id="rId31"/>
    <sheet name="VLOOKUP 2a" sheetId="23" r:id="rId32"/>
    <sheet name="First_Exercise" sheetId="33" r:id="rId33"/>
  </sheets>
  <definedNames>
    <definedName name="ExternalData_1" localSheetId="32" hidden="1">First_Exercise!$A$2:$E$249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9" l="1"/>
  <c r="C20" i="18"/>
  <c r="C10" i="15"/>
  <c r="C11" i="15"/>
  <c r="C12" i="15"/>
  <c r="C9" i="15"/>
  <c r="C41" i="23"/>
  <c r="C30" i="23"/>
  <c r="C19" i="23"/>
  <c r="C32" i="22"/>
  <c r="C33" i="22"/>
  <c r="C31" i="22"/>
  <c r="C25" i="22"/>
  <c r="C26" i="22"/>
  <c r="C24" i="22"/>
  <c r="E17" i="22"/>
  <c r="E19" i="22"/>
  <c r="B9" i="21"/>
  <c r="B10" i="21"/>
  <c r="B8" i="21"/>
  <c r="C40" i="20"/>
  <c r="C29" i="20"/>
  <c r="C18" i="20"/>
  <c r="H21" i="19"/>
  <c r="H20" i="19"/>
  <c r="H18" i="19"/>
  <c r="H15" i="19"/>
  <c r="C16" i="18"/>
  <c r="C13" i="18"/>
  <c r="C10" i="18"/>
  <c r="C7" i="18"/>
  <c r="C4" i="18"/>
  <c r="C19" i="18" s="1"/>
  <c r="B95" i="17"/>
  <c r="B18" i="16"/>
  <c r="D20" i="14"/>
  <c r="D19" i="14"/>
  <c r="D18" i="14"/>
  <c r="D14" i="14"/>
  <c r="D13" i="14"/>
  <c r="D12" i="14"/>
  <c r="D11" i="14"/>
  <c r="C12" i="13"/>
  <c r="G9" i="12"/>
  <c r="G10" i="12"/>
  <c r="G11" i="12"/>
  <c r="G8" i="12"/>
  <c r="C13" i="11"/>
  <c r="C12" i="11"/>
  <c r="C14" i="11" s="1"/>
  <c r="D12" i="10"/>
  <c r="D13" i="10"/>
  <c r="D14" i="10"/>
  <c r="D15" i="10"/>
  <c r="D16" i="10"/>
  <c r="D17" i="10"/>
  <c r="D11" i="10"/>
  <c r="F10" i="9"/>
  <c r="H10" i="9" s="1"/>
  <c r="F11" i="9"/>
  <c r="H11" i="9" s="1"/>
  <c r="F12" i="9"/>
  <c r="H12" i="9" s="1"/>
  <c r="F13" i="9"/>
  <c r="H13" i="9" s="1"/>
  <c r="F14" i="9"/>
  <c r="H14" i="9" s="1"/>
  <c r="F15" i="9"/>
  <c r="H15" i="9" s="1"/>
  <c r="F16" i="9"/>
  <c r="H16" i="9" s="1"/>
  <c r="F9" i="9"/>
  <c r="H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9" i="9"/>
  <c r="G9" i="9" s="1"/>
  <c r="E10" i="8"/>
  <c r="D8" i="8"/>
  <c r="E8" i="8" s="1"/>
  <c r="D7" i="8"/>
  <c r="E7" i="8" s="1"/>
  <c r="D9" i="8"/>
  <c r="E9" i="8" s="1"/>
  <c r="D10" i="8"/>
  <c r="D9" i="7"/>
  <c r="C9" i="7"/>
  <c r="C10" i="7"/>
  <c r="D10" i="7" s="1"/>
  <c r="C11" i="7"/>
  <c r="D11" i="7" s="1"/>
  <c r="C8" i="7"/>
  <c r="D8" i="7" s="1"/>
  <c r="C33" i="6"/>
  <c r="C23" i="6"/>
  <c r="C12" i="6"/>
  <c r="B27" i="5"/>
  <c r="B24" i="5"/>
  <c r="B21" i="5"/>
  <c r="B18" i="5"/>
  <c r="B27" i="4"/>
  <c r="B21" i="4"/>
  <c r="B18" i="3"/>
  <c r="B15" i="3"/>
  <c r="B24" i="2"/>
  <c r="B23" i="2"/>
  <c r="B18" i="2"/>
  <c r="B17" i="2"/>
  <c r="B16" i="2"/>
  <c r="D22" i="1"/>
  <c r="D20" i="1"/>
  <c r="D18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7DE52B-1FCF-4C21-BA49-44D7A4A29FDF}" keepAlive="1" name="Query - Populations" description="Connection to the 'Populations' query in the workbook." type="5" refreshedVersion="8" background="1" saveData="1">
    <dbPr connection="Provider=Microsoft.Mashup.OleDb.1;Data Source=$Workbook$;Location=Populations;Extended Properties=&quot;&quot;" command="SELECT * FROM [Populations]"/>
  </connection>
</connections>
</file>

<file path=xl/sharedStrings.xml><?xml version="1.0" encoding="utf-8"?>
<sst xmlns="http://schemas.openxmlformats.org/spreadsheetml/2006/main" count="1054" uniqueCount="774">
  <si>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</si>
  <si>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</si>
  <si>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</si>
  <si>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</si>
  <si>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</si>
  <si>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</si>
  <si>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</si>
  <si>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</si>
  <si>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</si>
  <si>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</si>
  <si>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</si>
  <si>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</si>
  <si>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</si>
  <si>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</si>
  <si>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</si>
  <si>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</si>
  <si>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</si>
  <si>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</si>
  <si>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</si>
  <si>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</si>
  <si>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</si>
  <si>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</si>
  <si>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</si>
  <si>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</si>
  <si>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</si>
  <si>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</si>
  <si>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</si>
  <si>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</si>
  <si>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</si>
  <si>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</si>
  <si>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</si>
  <si>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</si>
  <si>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</si>
  <si>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</si>
  <si>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</si>
  <si>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</si>
  <si>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</si>
  <si>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</si>
  <si>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</si>
  <si>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</si>
  <si>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</si>
  <si>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</si>
  <si>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</si>
  <si>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</si>
  <si>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</si>
  <si>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</si>
  <si>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</si>
  <si>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</si>
  <si>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</si>
  <si>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</si>
  <si>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</si>
  <si>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</si>
  <si>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</si>
  <si>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</si>
  <si>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</si>
  <si>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</si>
  <si>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</si>
  <si>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</si>
  <si>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</si>
  <si>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</si>
  <si>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</si>
  <si>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</si>
  <si>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</si>
  <si>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</si>
  <si>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</si>
  <si>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</si>
  <si>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</si>
  <si>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</si>
  <si>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</si>
  <si>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</si>
  <si>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</si>
  <si>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</si>
  <si>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</si>
  <si>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</si>
  <si>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</si>
  <si>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</si>
  <si>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</si>
  <si>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</si>
  <si>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</si>
  <si>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</si>
  <si>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</si>
  <si>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</si>
  <si>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</si>
  <si>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</si>
  <si>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</si>
  <si>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</si>
  <si>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</si>
  <si>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</si>
  <si>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</si>
  <si>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</si>
  <si>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</si>
  <si>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</si>
  <si>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</si>
  <si>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</si>
  <si>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</si>
  <si>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</si>
  <si>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</si>
  <si>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</si>
  <si>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</si>
  <si>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</si>
  <si>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</si>
  <si>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</si>
  <si>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</si>
  <si>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</si>
  <si>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</si>
  <si>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</si>
  <si>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</si>
  <si>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</si>
  <si>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</si>
  <si>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</si>
  <si>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</si>
  <si>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</si>
  <si>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</si>
  <si>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</si>
  <si>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</si>
  <si>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</si>
  <si>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</si>
  <si>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</si>
  <si>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</si>
  <si>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</si>
  <si>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</si>
  <si>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</si>
  <si>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</si>
  <si>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</si>
  <si>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Logical  Test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</si>
  <si>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</si>
  <si>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</si>
  <si>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</si>
  <si>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</si>
  <si>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</si>
  <si>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</si>
  <si>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</si>
  <si>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</si>
  <si>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</si>
  <si>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</si>
  <si>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Match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</si>
  <si>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</si>
  <si>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</si>
  <si>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</si>
  <si>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</si>
  <si>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</si>
  <si>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</si>
  <si>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</si>
  <si>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</si>
  <si>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</si>
  <si>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</si>
  <si>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</si>
  <si>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</si>
  <si>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</si>
  <si>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</si>
  <si>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</si>
  <si>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</si>
  <si>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</si>
  <si>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Logical test for driver licence</t>
  </si>
  <si>
    <t>Logical test for minor/adult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</si>
  <si>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</si>
  <si>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</si>
  <si>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</si>
  <si>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</si>
  <si>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</si>
  <si>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</si>
  <si>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</si>
  <si>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</si>
  <si>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</si>
  <si>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</si>
  <si>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</si>
  <si>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</si>
  <si>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</si>
  <si>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</si>
  <si>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</si>
  <si>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</si>
  <si>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</si>
  <si>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</si>
  <si>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</si>
  <si>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</si>
  <si>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</si>
  <si>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</si>
  <si>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</si>
  <si>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</si>
  <si>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</si>
  <si>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</si>
  <si>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</si>
  <si>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</si>
  <si>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</si>
  <si>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</si>
  <si>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</si>
  <si>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</si>
  <si>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</si>
  <si>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</si>
  <si>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</si>
  <si>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</si>
  <si>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</si>
  <si>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</si>
  <si>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</si>
  <si>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</si>
  <si>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</si>
  <si>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</si>
  <si>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</si>
  <si>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</si>
  <si>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</si>
  <si>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</si>
  <si>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</si>
  <si>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</si>
  <si>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</si>
  <si>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</si>
  <si>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</si>
  <si>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</si>
  <si>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</si>
  <si>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</si>
  <si>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</si>
  <si>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</si>
  <si>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</si>
  <si>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</si>
  <si>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</si>
  <si>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</si>
  <si>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</si>
  <si>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</si>
  <si>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</si>
  <si>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</si>
  <si>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</si>
  <si>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</si>
  <si>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</si>
  <si>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</si>
  <si>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</si>
  <si>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</si>
  <si>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</si>
  <si>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</si>
  <si>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</si>
  <si>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</si>
  <si>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</si>
  <si>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</si>
  <si>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</si>
  <si>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</si>
  <si>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</si>
  <si>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</si>
  <si>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</si>
  <si>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</si>
  <si>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</si>
  <si>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</si>
  <si>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</si>
  <si>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</si>
  <si>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</si>
  <si>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</si>
  <si>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</si>
  <si>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</si>
  <si>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</si>
  <si>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</si>
  <si>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</si>
  <si>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</si>
  <si>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</si>
  <si>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</si>
  <si>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</si>
  <si>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</si>
  <si>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</si>
  <si>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</si>
  <si>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</si>
  <si>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</si>
  <si>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</si>
  <si>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</si>
  <si>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</si>
  <si>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</si>
  <si>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</si>
  <si>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</si>
  <si>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</si>
  <si>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</si>
  <si>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</si>
  <si>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</si>
  <si>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</si>
  <si>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</si>
  <si>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</si>
  <si>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</si>
  <si>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</si>
  <si>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</si>
  <si>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</si>
  <si>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</si>
  <si>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</si>
  <si>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</si>
  <si>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</si>
  <si>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</si>
  <si>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</si>
  <si>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</si>
  <si>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</si>
  <si>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</si>
  <si>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</si>
  <si>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</si>
  <si>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</si>
  <si>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</si>
  <si>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</si>
  <si>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</si>
  <si>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</si>
  <si>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</si>
  <si>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</si>
  <si>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</si>
  <si>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</si>
  <si>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</si>
  <si>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</si>
  <si>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</si>
  <si>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</si>
  <si>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</si>
  <si>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</si>
  <si>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</si>
  <si>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</si>
  <si>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</si>
  <si>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</si>
  <si>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</si>
  <si>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</si>
  <si>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</si>
  <si>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</si>
  <si>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</si>
  <si>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</si>
  <si>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</si>
  <si>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</si>
  <si>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</si>
  <si>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</si>
  <si>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</si>
  <si>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</si>
  <si>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</si>
  <si>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</si>
  <si>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</si>
  <si>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</si>
  <si>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</si>
  <si>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</si>
  <si>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</si>
  <si>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</si>
  <si>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</si>
  <si>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</si>
  <si>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</si>
  <si>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</si>
  <si>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</si>
  <si>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</si>
  <si>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</si>
  <si>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</si>
  <si>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</si>
  <si>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</si>
  <si>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</si>
  <si>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</si>
  <si>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</si>
  <si>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</si>
  <si>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</si>
  <si>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</si>
  <si>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</si>
  <si>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</si>
  <si>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</si>
  <si>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</si>
  <si>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</si>
  <si>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</si>
  <si>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</si>
  <si>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</si>
  <si>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</si>
  <si>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</si>
  <si>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</si>
  <si>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</si>
  <si>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</si>
  <si>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</si>
  <si>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</si>
  <si>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</si>
  <si>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</si>
  <si>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</si>
  <si>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</si>
  <si>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</si>
  <si>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</si>
  <si>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</si>
  <si>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</si>
  <si>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</si>
  <si>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</si>
  <si>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</si>
  <si>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</si>
  <si>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</si>
  <si>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</si>
  <si>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</si>
  <si>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</si>
  <si>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</si>
  <si>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</si>
  <si>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</si>
  <si>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</si>
  <si>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</si>
  <si>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</si>
  <si>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</si>
  <si>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</si>
  <si>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</si>
  <si>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</si>
  <si>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</si>
  <si>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</si>
  <si>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</si>
  <si>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</si>
  <si>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</si>
  <si>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</si>
  <si>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</si>
  <si>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</si>
  <si>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</si>
  <si>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</si>
  <si>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</si>
  <si>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</si>
  <si>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</si>
  <si>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</si>
  <si>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</si>
  <si>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</si>
  <si>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</si>
  <si>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</si>
  <si>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</si>
  <si>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</si>
  <si>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</si>
  <si>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</si>
  <si>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</si>
  <si>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</si>
  <si>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</si>
  <si>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</si>
  <si>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</si>
  <si>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</si>
  <si>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</si>
  <si>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</si>
  <si>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</si>
  <si>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</si>
  <si>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</si>
  <si>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</si>
  <si>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</si>
  <si>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</si>
  <si>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</si>
  <si>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</si>
  <si>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</si>
  <si>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</si>
  <si>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</si>
  <si>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</si>
  <si>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</si>
  <si>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</si>
  <si>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</si>
  <si>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</si>
  <si>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</si>
  <si>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</si>
  <si>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</si>
  <si>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</si>
  <si>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</si>
  <si>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</si>
  <si>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</si>
  <si>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</si>
  <si>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</si>
  <si>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</si>
  <si>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</si>
  <si>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</si>
  <si>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</si>
  <si>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</si>
  <si>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</si>
  <si>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</si>
  <si>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</si>
  <si>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</si>
  <si>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</si>
  <si>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</si>
  <si>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</si>
  <si>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</si>
  <si>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</si>
  <si>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</si>
  <si>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</si>
  <si>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</si>
  <si>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</si>
  <si>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</si>
  <si>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</si>
  <si>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</si>
  <si>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</si>
  <si>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</si>
  <si>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</si>
  <si>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</si>
  <si>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</si>
  <si>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</si>
  <si>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</si>
  <si>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</si>
  <si>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</si>
  <si>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</si>
  <si>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</si>
  <si>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</si>
  <si>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</si>
  <si>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</si>
  <si>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</si>
  <si>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</si>
  <si>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</si>
  <si>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</si>
  <si>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</si>
  <si>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</si>
  <si>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</si>
  <si>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</si>
  <si>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</si>
  <si>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</si>
  <si>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</si>
  <si>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</si>
  <si>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</si>
  <si>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</si>
  <si>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</si>
  <si>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</si>
  <si>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</si>
  <si>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</si>
  <si>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</si>
  <si>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</si>
  <si>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</si>
  <si>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</si>
  <si>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</si>
  <si>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</si>
  <si>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</si>
  <si>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</si>
  <si>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</si>
  <si>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</si>
  <si>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</si>
  <si>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</si>
  <si>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</si>
  <si>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</si>
  <si>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</si>
  <si>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</si>
  <si>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</si>
  <si>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</si>
  <si>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</si>
  <si>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</si>
  <si>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</si>
  <si>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</si>
  <si>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</si>
  <si>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</si>
  <si>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</si>
  <si>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</si>
  <si>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</si>
  <si>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</si>
  <si>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</si>
  <si>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</si>
  <si>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</si>
  <si>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</si>
  <si>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</si>
  <si>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</si>
  <si>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</si>
  <si>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</si>
  <si>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</si>
  <si>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</si>
  <si>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</si>
  <si>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Country (or dependent territory)</t>
  </si>
  <si>
    <t>Rank</t>
  </si>
  <si>
    <t>Population</t>
  </si>
  <si>
    <t>% of world 
population</t>
  </si>
  <si>
    <t>Abkhazia</t>
  </si>
  <si>
    <t>Afghanistan</t>
  </si>
  <si>
    <t>Albania</t>
  </si>
  <si>
    <t>Algeria</t>
  </si>
  <si>
    <t>American Samoa (U.S.)</t>
  </si>
  <si>
    <t>Andorra</t>
  </si>
  <si>
    <t>Angola</t>
  </si>
  <si>
    <t>Anguilla (UK)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</si>
  <si>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</si>
  <si>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</si>
  <si>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</si>
  <si>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</si>
  <si>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</si>
  <si>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</si>
  <si>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</si>
  <si>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</si>
  <si>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</si>
  <si>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</si>
  <si>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</si>
  <si>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</si>
  <si>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</si>
  <si>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</si>
  <si>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 (UK)</t>
  </si>
  <si>
    <t>Bhutan</t>
  </si>
  <si>
    <t>Bolivia</t>
  </si>
  <si>
    <t>Bosnia and Herzegovina</t>
  </si>
  <si>
    <t>Botswana</t>
  </si>
  <si>
    <t>Brazil</t>
  </si>
  <si>
    <t>British Virgin Islands (UK)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</si>
  <si>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</si>
  <si>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</si>
  <si>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</si>
  <si>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</si>
  <si>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</si>
  <si>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</si>
  <si>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</si>
  <si>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</si>
  <si>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</si>
  <si>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Caribbean Netherlands (Netherlands)</t>
  </si>
  <si>
    <t>Cayman Islands (UK)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</si>
  <si>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</si>
  <si>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</si>
  <si>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</si>
  <si>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</si>
  <si>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</si>
  <si>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</si>
  <si>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Collectivity of Saint Martin (France)</t>
  </si>
  <si>
    <t>Colombia</t>
  </si>
  <si>
    <t>Comoros</t>
  </si>
  <si>
    <t>Cook Islands (New Zealand)</t>
  </si>
  <si>
    <t>Costa Rica</t>
  </si>
  <si>
    <t>Croatia</t>
  </si>
  <si>
    <t>Cuba</t>
  </si>
  <si>
    <t>Curaçao (Netherlands)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</si>
  <si>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</si>
  <si>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</si>
  <si>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</si>
  <si>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</si>
  <si>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</si>
  <si>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</si>
  <si>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</si>
  <si>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</si>
  <si>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</si>
  <si>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</si>
  <si>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</si>
  <si>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</si>
  <si>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</si>
  <si>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</si>
  <si>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</si>
  <si>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(UK)</t>
  </si>
  <si>
    <t>Faroe Islands (Denmark)</t>
  </si>
  <si>
    <t>Federated States of Micronesia</t>
  </si>
  <si>
    <t>Fiji</t>
  </si>
  <si>
    <t>Finland</t>
  </si>
  <si>
    <t>France</t>
  </si>
  <si>
    <t>French Guiana (France)</t>
  </si>
  <si>
    <t>French Polynesia (France)</t>
  </si>
  <si>
    <t>Gabon</t>
  </si>
  <si>
    <t>Georgia</t>
  </si>
  <si>
    <t>Ghana</t>
  </si>
  <si>
    <t>Gibraltar (UK)</t>
  </si>
  <si>
    <t>Greece</t>
  </si>
  <si>
    <t>Greenland (Denmark)</t>
  </si>
  <si>
    <t>Grenada</t>
  </si>
  <si>
    <t>Guadeloupe (France)</t>
  </si>
  <si>
    <t>Guam (U.S.)</t>
  </si>
  <si>
    <t>Guatemala</t>
  </si>
  <si>
    <t>Guernsey (UK)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</si>
  <si>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</si>
  <si>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</si>
  <si>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</si>
  <si>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</si>
  <si>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</si>
  <si>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</si>
  <si>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</si>
  <si>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</si>
  <si>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</si>
  <si>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</si>
  <si>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</si>
  <si>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</si>
  <si>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</si>
  <si>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Isle of Man (UK)</t>
  </si>
  <si>
    <t>Israel</t>
  </si>
  <si>
    <t>Italy</t>
  </si>
  <si>
    <t>Ivory Coast</t>
  </si>
  <si>
    <t>Japan</t>
  </si>
  <si>
    <t>Jersey (UK)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</si>
  <si>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</si>
  <si>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</si>
  <si>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</si>
  <si>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</si>
  <si>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</si>
  <si>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</si>
  <si>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</si>
  <si>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</si>
  <si>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</si>
  <si>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</si>
  <si>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</si>
  <si>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</si>
  <si>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</si>
  <si>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</si>
  <si>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</si>
  <si>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</si>
  <si>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(China)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</si>
  <si>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</si>
  <si>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</si>
  <si>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</si>
  <si>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</si>
  <si>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</si>
  <si>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</si>
  <si>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</si>
  <si>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</si>
  <si>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 (France)</t>
  </si>
  <si>
    <t>Mauritania</t>
  </si>
  <si>
    <t>Mauritius</t>
  </si>
  <si>
    <t>Mayotte (France)</t>
  </si>
  <si>
    <t>Mexico</t>
  </si>
  <si>
    <t>Moldova</t>
  </si>
  <si>
    <t>Monaco</t>
  </si>
  <si>
    <t>Mongolia</t>
  </si>
  <si>
    <t>Montenegro</t>
  </si>
  <si>
    <t>Montserrat (UK)</t>
  </si>
  <si>
    <t>Morocco</t>
  </si>
  <si>
    <t>Mozambique</t>
  </si>
  <si>
    <t>Namibia</t>
  </si>
  <si>
    <t>Nauru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</si>
  <si>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</si>
  <si>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</si>
  <si>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</si>
  <si>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</si>
  <si>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</si>
  <si>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</si>
  <si>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</si>
  <si>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</si>
  <si>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</si>
  <si>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</si>
  <si>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Northern Cyprus</t>
  </si>
  <si>
    <t>Northern Mariana Islands (U.S.)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</si>
  <si>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</si>
  <si>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</si>
  <si>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</si>
  <si>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</si>
  <si>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</si>
  <si>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</si>
  <si>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</si>
  <si>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</si>
  <si>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</si>
  <si>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 (UK)</t>
  </si>
  <si>
    <t>Poland</t>
  </si>
  <si>
    <t>Portugal</t>
  </si>
  <si>
    <t>Puerto Rico (U.S.)</t>
  </si>
  <si>
    <t>Qatar</t>
  </si>
  <si>
    <t>Republic of the Congo</t>
  </si>
  <si>
    <t>Rwanda</t>
  </si>
  <si>
    <t>Réunion (France)</t>
  </si>
  <si>
    <t>Saint Barthélemy (France)</t>
  </si>
  <si>
    <t>Saint Helena, Ascension and Tristan da Cunha (UK)</t>
  </si>
  <si>
    <t>Saint Kitts and Nevis</t>
  </si>
  <si>
    <t>Saint Lucia</t>
  </si>
  <si>
    <t>Saint Pierre and Miquelon (France)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</si>
  <si>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</si>
  <si>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</si>
  <si>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</si>
  <si>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</si>
  <si>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</si>
  <si>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</si>
  <si>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</si>
  <si>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</si>
  <si>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</si>
  <si>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(Netherlands)</t>
  </si>
  <si>
    <t>Slovakia</t>
  </si>
  <si>
    <t>Slovenia</t>
  </si>
  <si>
    <t>Solomon Islands</t>
  </si>
  <si>
    <t>Somalia</t>
  </si>
  <si>
    <t>South Africa</t>
  </si>
  <si>
    <t>South Korea</t>
  </si>
  <si>
    <t>South Ossetia</t>
  </si>
  <si>
    <t>South Sudan</t>
  </si>
  <si>
    <t>Spain</t>
  </si>
  <si>
    <t>Sri Lanka</t>
  </si>
  <si>
    <t>Sudan</t>
  </si>
  <si>
    <t>Suriname</t>
  </si>
  <si>
    <t>Svalbard and Jan Mayen (Norway)</t>
  </si>
  <si>
    <t>Swaziland</t>
  </si>
  <si>
    <t>Sweden</t>
  </si>
  <si>
    <t>Switzerland</t>
  </si>
  <si>
    <t>Syria</t>
  </si>
  <si>
    <t>São Tomé and Príncipe</t>
  </si>
  <si>
    <t>Taiwan</t>
  </si>
  <si>
    <t>Tajikistan</t>
  </si>
  <si>
    <t>Tanzania</t>
  </si>
  <si>
    <t>Thailand</t>
  </si>
  <si>
    <t>The Bahamas</t>
  </si>
  <si>
    <t>The Gambia</t>
  </si>
  <si>
    <t>Togo</t>
  </si>
  <si>
    <t>Tokelau (NZ)</t>
  </si>
  <si>
    <t>Tonga</t>
  </si>
  <si>
    <t>Transnistria</t>
  </si>
  <si>
    <t>Trinidad and Tobago</t>
  </si>
  <si>
    <t>Tunisia</t>
  </si>
  <si>
    <t>Turkey</t>
  </si>
  <si>
    <t>Turkmenistan</t>
  </si>
  <si>
    <t>Turks and Caicos Islands (UK)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</si>
  <si>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</si>
  <si>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</si>
  <si>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</si>
  <si>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</si>
  <si>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</si>
  <si>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</si>
  <si>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 (U.S.)</t>
  </si>
  <si>
    <t>Uruguay</t>
  </si>
  <si>
    <t>Uzbekistan</t>
  </si>
  <si>
    <t>Vanuatu</t>
  </si>
  <si>
    <t>Vatican City</t>
  </si>
  <si>
    <t>Venezuela</t>
  </si>
  <si>
    <t>Vietnam</t>
  </si>
  <si>
    <t>Wallis and Futuna (France)</t>
  </si>
  <si>
    <t>Western Sahara</t>
  </si>
  <si>
    <t>Yemen</t>
  </si>
  <si>
    <t>Zambia</t>
  </si>
  <si>
    <t>Zimbabwe</t>
  </si>
  <si>
    <t>Åland Islands (Finland)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</si>
</sst>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B1mmm\-yy"/>
    <numFmt numFmtId="165" formatCode="_(* #,##0.00_);_(* \(#,##0.00\);_(* &quot;-&quot;??_);_(@_)"/>
    <numFmt numFmtId="166" formatCode="_([$$-409]* #,##0.00_);_([$$-409]* \(#,##0.00\);_([$$-409]* &quot;-&quot;??_);_(@_)"/>
    <numFmt numFmtId="167" formatCode="_ * #,##0_ ;_ * \-#,##0_ ;_ * &quot;-&quot;??_ ;_ @_ "/>
    <numFmt numFmtId="168" formatCode="_(&quot;$&quot;* #,##0.00_);_(&quot;$&quot;* \(#,##0.00\);_(&quot;$&quot;* &quot;-&quot;??_);_(@_)"/>
    <numFmt numFmtId="169" formatCode="_(* #,##0_);_(* \(#,##0\);_(* &quot;-&quot;??_);_(@_)"/>
    <numFmt numFmtId="170" formatCode="_-[$$-409]* #,##0.0000_ ;_-[$$-409]* \-#,##0.0000\ ;_-[$$-409]* &quot;-&quot;??_ ;_-@_ "/>
  </numFmts>
  <fonts count="4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0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4" fillId="0" borderId="0"/>
    <xf numFmtId="0" fontId="3" fillId="0" borderId="0"/>
    <xf numFmtId="43" fontId="20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8" fillId="0" borderId="0" xfId="0" applyFont="1"/>
    <xf numFmtId="0" fontId="9" fillId="0" borderId="0" xfId="0" applyFont="1"/>
    <xf numFmtId="0" fontId="8" fillId="0" borderId="2" xfId="0" applyFont="1" applyBorder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2" borderId="1" xfId="0" applyFont="1" applyFill="1" applyBorder="1" applyProtection="1">
      <protection locked="0"/>
    </xf>
    <xf numFmtId="0" fontId="9" fillId="2" borderId="1" xfId="0" applyFont="1" applyFill="1" applyBorder="1" applyProtection="1">
      <protection locked="0"/>
    </xf>
    <xf numFmtId="164" fontId="8" fillId="0" borderId="0" xfId="0" applyNumberFormat="1" applyFont="1"/>
    <xf numFmtId="0" fontId="8" fillId="2" borderId="0" xfId="0" applyFont="1" applyFill="1" applyProtection="1">
      <protection locked="0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2" xfId="0" applyFont="1" applyBorder="1"/>
    <xf numFmtId="0" fontId="13" fillId="6" borderId="2" xfId="0" applyFont="1" applyFill="1" applyBorder="1"/>
    <xf numFmtId="0" fontId="12" fillId="6" borderId="2" xfId="0" applyFont="1" applyFill="1" applyBorder="1"/>
    <xf numFmtId="0" fontId="12" fillId="2" borderId="1" xfId="0" applyFont="1" applyFill="1" applyBorder="1" applyProtection="1">
      <protection locked="0"/>
    </xf>
    <xf numFmtId="0" fontId="14" fillId="0" borderId="0" xfId="0" applyFont="1"/>
    <xf numFmtId="0" fontId="15" fillId="0" borderId="0" xfId="0" applyFont="1"/>
    <xf numFmtId="0" fontId="5" fillId="0" borderId="0" xfId="0" applyFont="1"/>
    <xf numFmtId="0" fontId="16" fillId="7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165" fontId="17" fillId="7" borderId="2" xfId="0" applyNumberFormat="1" applyFont="1" applyFill="1" applyBorder="1" applyAlignment="1">
      <alignment vertical="center" wrapText="1"/>
    </xf>
    <xf numFmtId="165" fontId="17" fillId="7" borderId="2" xfId="0" applyNumberFormat="1" applyFont="1" applyFill="1" applyBorder="1" applyAlignment="1">
      <alignment horizontal="center" vertical="center" wrapText="1"/>
    </xf>
    <xf numFmtId="1" fontId="17" fillId="7" borderId="2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Protection="1">
      <protection locked="0"/>
    </xf>
    <xf numFmtId="0" fontId="12" fillId="8" borderId="3" xfId="0" applyFont="1" applyFill="1" applyBorder="1"/>
    <xf numFmtId="0" fontId="12" fillId="8" borderId="4" xfId="0" applyFont="1" applyFill="1" applyBorder="1"/>
    <xf numFmtId="0" fontId="12" fillId="8" borderId="5" xfId="0" applyFont="1" applyFill="1" applyBorder="1"/>
    <xf numFmtId="0" fontId="12" fillId="2" borderId="0" xfId="0" applyFont="1" applyFill="1" applyProtection="1">
      <protection locked="0"/>
    </xf>
    <xf numFmtId="0" fontId="18" fillId="0" borderId="0" xfId="0" applyFont="1"/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9" borderId="6" xfId="0" applyFont="1" applyFill="1" applyBorder="1"/>
    <xf numFmtId="0" fontId="15" fillId="0" borderId="0" xfId="0" applyFont="1" applyAlignment="1">
      <alignment horizontal="left" indent="1"/>
    </xf>
    <xf numFmtId="0" fontId="19" fillId="0" borderId="0" xfId="0" applyFont="1"/>
    <xf numFmtId="0" fontId="9" fillId="0" borderId="2" xfId="0" applyFont="1" applyBorder="1"/>
    <xf numFmtId="0" fontId="4" fillId="0" borderId="0" xfId="0" applyFont="1"/>
    <xf numFmtId="0" fontId="8" fillId="2" borderId="2" xfId="0" applyFont="1" applyFill="1" applyBorder="1" applyProtection="1">
      <protection locked="0"/>
    </xf>
    <xf numFmtId="0" fontId="22" fillId="0" borderId="0" xfId="0" applyFont="1"/>
    <xf numFmtId="0" fontId="23" fillId="0" borderId="0" xfId="0" applyFont="1"/>
    <xf numFmtId="166" fontId="8" fillId="0" borderId="2" xfId="0" applyNumberFormat="1" applyFont="1" applyBorder="1"/>
    <xf numFmtId="0" fontId="8" fillId="0" borderId="0" xfId="0" applyFont="1" applyAlignment="1">
      <alignment horizontal="left"/>
    </xf>
    <xf numFmtId="0" fontId="24" fillId="0" borderId="0" xfId="0" applyFont="1"/>
    <xf numFmtId="0" fontId="8" fillId="0" borderId="0" xfId="0" applyFont="1" applyAlignment="1">
      <alignment horizontal="right"/>
    </xf>
    <xf numFmtId="0" fontId="22" fillId="0" borderId="2" xfId="0" applyFont="1" applyBorder="1"/>
    <xf numFmtId="0" fontId="22" fillId="0" borderId="7" xfId="0" applyFont="1" applyBorder="1"/>
    <xf numFmtId="0" fontId="8" fillId="0" borderId="7" xfId="0" applyFont="1" applyBorder="1"/>
    <xf numFmtId="0" fontId="3" fillId="0" borderId="0" xfId="0" applyFont="1"/>
    <xf numFmtId="0" fontId="21" fillId="0" borderId="2" xfId="0" applyFont="1" applyBorder="1"/>
    <xf numFmtId="0" fontId="3" fillId="0" borderId="2" xfId="0" applyFont="1" applyBorder="1"/>
    <xf numFmtId="167" fontId="3" fillId="0" borderId="2" xfId="5" applyNumberFormat="1" applyFont="1" applyBorder="1"/>
    <xf numFmtId="9" fontId="3" fillId="0" borderId="2" xfId="0" applyNumberFormat="1" applyFont="1" applyBorder="1"/>
    <xf numFmtId="3" fontId="3" fillId="2" borderId="2" xfId="0" applyNumberFormat="1" applyFont="1" applyFill="1" applyBorder="1" applyProtection="1">
      <protection locked="0"/>
    </xf>
    <xf numFmtId="9" fontId="8" fillId="2" borderId="0" xfId="0" applyNumberFormat="1" applyFont="1" applyFill="1" applyProtection="1">
      <protection locked="0"/>
    </xf>
    <xf numFmtId="9" fontId="8" fillId="0" borderId="0" xfId="0" applyNumberFormat="1" applyFont="1"/>
    <xf numFmtId="0" fontId="8" fillId="0" borderId="0" xfId="0" quotePrefix="1" applyFont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8" xfId="0" applyFont="1" applyBorder="1"/>
    <xf numFmtId="0" fontId="11" fillId="0" borderId="8" xfId="0" applyFont="1" applyBorder="1"/>
    <xf numFmtId="0" fontId="21" fillId="0" borderId="6" xfId="0" applyFont="1" applyBorder="1"/>
    <xf numFmtId="0" fontId="0" fillId="0" borderId="6" xfId="0" applyBorder="1"/>
    <xf numFmtId="0" fontId="0" fillId="9" borderId="6" xfId="0" applyFill="1" applyBorder="1" applyProtection="1">
      <protection locked="0"/>
    </xf>
    <xf numFmtId="14" fontId="9" fillId="10" borderId="2" xfId="0" applyNumberFormat="1" applyFont="1" applyFill="1" applyBorder="1"/>
    <xf numFmtId="168" fontId="9" fillId="10" borderId="2" xfId="0" applyNumberFormat="1" applyFont="1" applyFill="1" applyBorder="1"/>
    <xf numFmtId="14" fontId="8" fillId="0" borderId="2" xfId="0" applyNumberFormat="1" applyFont="1" applyBorder="1"/>
    <xf numFmtId="168" fontId="8" fillId="0" borderId="2" xfId="0" applyNumberFormat="1" applyFont="1" applyBorder="1"/>
    <xf numFmtId="14" fontId="8" fillId="0" borderId="0" xfId="0" applyNumberFormat="1" applyFont="1"/>
    <xf numFmtId="168" fontId="8" fillId="9" borderId="2" xfId="0" applyNumberFormat="1" applyFont="1" applyFill="1" applyBorder="1" applyProtection="1">
      <protection locked="0"/>
    </xf>
    <xf numFmtId="3" fontId="25" fillId="11" borderId="2" xfId="0" applyNumberFormat="1" applyFont="1" applyFill="1" applyBorder="1" applyAlignment="1">
      <alignment horizontal="center"/>
    </xf>
    <xf numFmtId="3" fontId="19" fillId="0" borderId="0" xfId="0" applyNumberFormat="1" applyFont="1"/>
    <xf numFmtId="3" fontId="25" fillId="0" borderId="0" xfId="0" applyNumberFormat="1" applyFont="1" applyAlignment="1">
      <alignment horizontal="right"/>
    </xf>
    <xf numFmtId="0" fontId="25" fillId="11" borderId="2" xfId="0" applyFont="1" applyFill="1" applyBorder="1" applyAlignment="1">
      <alignment horizontal="center"/>
    </xf>
    <xf numFmtId="0" fontId="27" fillId="11" borderId="2" xfId="0" applyFont="1" applyFill="1" applyBorder="1" applyAlignment="1">
      <alignment horizontal="center"/>
    </xf>
    <xf numFmtId="3" fontId="25" fillId="2" borderId="2" xfId="0" applyNumberFormat="1" applyFont="1" applyFill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26" fillId="0" borderId="0" xfId="0" applyFont="1"/>
    <xf numFmtId="0" fontId="25" fillId="0" borderId="2" xfId="0" applyFont="1" applyBorder="1" applyAlignment="1">
      <alignment horizontal="center"/>
    </xf>
    <xf numFmtId="3" fontId="8" fillId="2" borderId="2" xfId="0" applyNumberFormat="1" applyFont="1" applyFill="1" applyBorder="1" applyProtection="1">
      <protection locked="0"/>
    </xf>
    <xf numFmtId="3" fontId="8" fillId="2" borderId="6" xfId="0" applyNumberFormat="1" applyFont="1" applyFill="1" applyBorder="1" applyProtection="1">
      <protection locked="0"/>
    </xf>
    <xf numFmtId="3" fontId="8" fillId="9" borderId="6" xfId="0" applyNumberFormat="1" applyFont="1" applyFill="1" applyBorder="1" applyProtection="1">
      <protection locked="0"/>
    </xf>
    <xf numFmtId="0" fontId="1" fillId="0" borderId="0" xfId="7"/>
    <xf numFmtId="0" fontId="21" fillId="0" borderId="6" xfId="7" applyFont="1" applyBorder="1"/>
    <xf numFmtId="0" fontId="1" fillId="0" borderId="6" xfId="7" applyBorder="1"/>
    <xf numFmtId="167" fontId="1" fillId="0" borderId="6" xfId="9" applyNumberFormat="1" applyFont="1" applyBorder="1"/>
    <xf numFmtId="0" fontId="21" fillId="0" borderId="0" xfId="7" applyFont="1"/>
    <xf numFmtId="0" fontId="1" fillId="9" borderId="11" xfId="7" applyFill="1" applyBorder="1" applyProtection="1">
      <protection locked="0"/>
    </xf>
    <xf numFmtId="169" fontId="8" fillId="0" borderId="0" xfId="0" applyNumberFormat="1" applyFont="1" applyAlignment="1">
      <alignment horizontal="center"/>
    </xf>
    <xf numFmtId="169" fontId="8" fillId="2" borderId="1" xfId="0" applyNumberFormat="1" applyFont="1" applyFill="1" applyBorder="1" applyProtection="1">
      <protection locked="0"/>
    </xf>
    <xf numFmtId="0" fontId="30" fillId="0" borderId="0" xfId="7" applyFont="1"/>
    <xf numFmtId="0" fontId="31" fillId="0" borderId="0" xfId="7" applyFont="1"/>
    <xf numFmtId="0" fontId="31" fillId="0" borderId="6" xfId="7" applyFont="1" applyBorder="1"/>
    <xf numFmtId="0" fontId="30" fillId="0" borderId="6" xfId="7" applyFont="1" applyBorder="1"/>
    <xf numFmtId="0" fontId="32" fillId="0" borderId="0" xfId="7" applyFont="1" applyAlignment="1">
      <alignment vertical="center"/>
    </xf>
    <xf numFmtId="0" fontId="33" fillId="0" borderId="0" xfId="7" applyFont="1" applyAlignment="1">
      <alignment vertical="center"/>
    </xf>
    <xf numFmtId="0" fontId="34" fillId="0" borderId="0" xfId="7" applyFont="1"/>
    <xf numFmtId="0" fontId="35" fillId="0" borderId="0" xfId="7" applyFont="1"/>
    <xf numFmtId="0" fontId="36" fillId="9" borderId="6" xfId="7" applyFont="1" applyFill="1" applyBorder="1"/>
    <xf numFmtId="0" fontId="7" fillId="0" borderId="0" xfId="8" quotePrefix="1"/>
    <xf numFmtId="14" fontId="37" fillId="0" borderId="0" xfId="7" applyNumberFormat="1" applyFont="1"/>
    <xf numFmtId="14" fontId="37" fillId="0" borderId="0" xfId="7" applyNumberFormat="1" applyFont="1" applyAlignment="1">
      <alignment wrapText="1"/>
    </xf>
    <xf numFmtId="14" fontId="1" fillId="0" borderId="0" xfId="7" applyNumberFormat="1"/>
    <xf numFmtId="170" fontId="37" fillId="0" borderId="0" xfId="7" applyNumberFormat="1" applyFont="1" applyAlignment="1">
      <alignment horizontal="left" wrapText="1"/>
    </xf>
    <xf numFmtId="0" fontId="38" fillId="0" borderId="0" xfId="7" applyFont="1" applyAlignment="1">
      <alignment wrapText="1"/>
    </xf>
    <xf numFmtId="0" fontId="1" fillId="9" borderId="0" xfId="7" applyFill="1" applyProtection="1">
      <protection locked="0"/>
    </xf>
    <xf numFmtId="0" fontId="39" fillId="0" borderId="0" xfId="0" applyFont="1"/>
    <xf numFmtId="0" fontId="40" fillId="0" borderId="0" xfId="0" applyFont="1"/>
    <xf numFmtId="0" fontId="39" fillId="13" borderId="2" xfId="0" applyFont="1" applyFill="1" applyBorder="1"/>
    <xf numFmtId="0" fontId="39" fillId="13" borderId="10" xfId="0" applyFont="1" applyFill="1" applyBorder="1"/>
    <xf numFmtId="0" fontId="40" fillId="0" borderId="12" xfId="0" applyFont="1" applyBorder="1" applyAlignment="1">
      <alignment horizontal="left"/>
    </xf>
    <xf numFmtId="0" fontId="40" fillId="0" borderId="13" xfId="0" applyFont="1" applyBorder="1"/>
    <xf numFmtId="0" fontId="40" fillId="0" borderId="13" xfId="0" applyFont="1" applyBorder="1" applyAlignment="1">
      <alignment horizontal="right"/>
    </xf>
    <xf numFmtId="0" fontId="39" fillId="0" borderId="0" xfId="0" applyFont="1" applyAlignment="1">
      <alignment horizontal="right"/>
    </xf>
    <xf numFmtId="0" fontId="39" fillId="0" borderId="2" xfId="0" applyFont="1" applyBorder="1"/>
    <xf numFmtId="0" fontId="39" fillId="0" borderId="10" xfId="0" applyFont="1" applyBorder="1"/>
    <xf numFmtId="0" fontId="40" fillId="0" borderId="12" xfId="0" applyFont="1" applyBorder="1"/>
    <xf numFmtId="0" fontId="40" fillId="2" borderId="0" xfId="0" applyFont="1" applyFill="1" applyProtection="1">
      <protection locked="0"/>
    </xf>
    <xf numFmtId="0" fontId="40" fillId="2" borderId="13" xfId="0" applyFont="1" applyFill="1" applyBorder="1" applyProtection="1">
      <protection locked="0"/>
    </xf>
    <xf numFmtId="0" fontId="36" fillId="0" borderId="0" xfId="0" applyFont="1"/>
    <xf numFmtId="0" fontId="35" fillId="0" borderId="0" xfId="0" applyFont="1"/>
    <xf numFmtId="0" fontId="35" fillId="0" borderId="6" xfId="0" applyFont="1" applyBorder="1"/>
    <xf numFmtId="0" fontId="36" fillId="0" borderId="6" xfId="0" applyFont="1" applyBorder="1"/>
    <xf numFmtId="0" fontId="34" fillId="0" borderId="0" xfId="0" applyFont="1" applyAlignment="1">
      <alignment vertical="center"/>
    </xf>
    <xf numFmtId="0" fontId="34" fillId="0" borderId="0" xfId="0" applyFont="1"/>
    <xf numFmtId="0" fontId="36" fillId="9" borderId="6" xfId="0" applyFont="1" applyFill="1" applyBorder="1"/>
    <xf numFmtId="14" fontId="0" fillId="0" borderId="0" xfId="0" applyNumberFormat="1"/>
    <xf numFmtId="2" fontId="8" fillId="9" borderId="2" xfId="0" applyNumberFormat="1" applyFont="1" applyFill="1" applyBorder="1" applyProtection="1">
      <protection locked="0"/>
    </xf>
    <xf numFmtId="0" fontId="28" fillId="12" borderId="7" xfId="0" applyFont="1" applyFill="1" applyBorder="1" applyAlignment="1">
      <alignment horizontal="center"/>
    </xf>
    <xf numFmtId="0" fontId="29" fillId="0" borderId="9" xfId="0" applyFont="1" applyBorder="1"/>
    <xf numFmtId="0" fontId="29" fillId="0" borderId="10" xfId="0" applyFont="1" applyBorder="1"/>
    <xf numFmtId="0" fontId="39" fillId="0" borderId="0" xfId="0" applyFont="1"/>
    <xf numFmtId="0" fontId="0" fillId="0" borderId="0" xfId="0"/>
    <xf numFmtId="0" fontId="40" fillId="0" borderId="0" xfId="0" applyFont="1"/>
  </cellXfs>
  <cellStyles count="10">
    <cellStyle name="Comma 2" xfId="5" xr:uid="{2F13EA4C-E4B1-4568-AD15-F1AE34CC5DF2}"/>
    <cellStyle name="Comma 2 2" xfId="9" xr:uid="{5232E22F-8C02-4AA9-97AC-27E6C92A51D6}"/>
    <cellStyle name="Hyperlink" xfId="8" builtinId="8"/>
    <cellStyle name="Hyperlink 2" xfId="2" xr:uid="{8F3D1A4D-B52C-4A2F-A367-DED74E3979C1}"/>
    <cellStyle name="Normal" xfId="0" builtinId="0"/>
    <cellStyle name="Normal 2" xfId="1" xr:uid="{EB7893CD-57C7-41C9-9D6E-85E9E452B487}"/>
    <cellStyle name="Normal 2 2" xfId="3" xr:uid="{29E8E1EA-5B58-4F30-8E97-07B6E0515BA9}"/>
    <cellStyle name="Normal 2 3" xfId="4" xr:uid="{8A29D9A9-7A72-47E1-BFEE-6A556CA017ED}"/>
    <cellStyle name="Normal 2 4" xfId="6" xr:uid="{B5DFF31E-AC7E-477A-B9C4-1B832D80D79E}"/>
    <cellStyle name="Normal 2 5" xfId="7" xr:uid="{30CB0ECE-7B4D-4E3F-BC57-86EAA2366560}"/>
  </cellStyles>
  <dxfs count="3"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A79AA7-48A1-4AFA-A08B-C275412BC9DB}" autoFormatId="16" applyNumberFormats="0" applyBorderFormats="0" applyFontFormats="0" applyPatternFormats="0" applyAlignmentFormats="0" applyWidthHeightFormats="0">
  <queryTableRefresh nextId="6">
    <queryTableFields count="5">
      <queryTableField id="1" name="Country (or dependent territory)" tableColumnId="1"/>
      <queryTableField id="2" name="Rank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60B4CF-0A0F-41F6-968F-707BE56075A1}" name="Populations" displayName="Populations" ref="A2:E249" tableType="queryTable" totalsRowShown="0">
  <autoFilter ref="A2:E249" xr:uid="{7760B4CF-0A0F-41F6-968F-707BE56075A1}"/>
  <tableColumns count="5">
    <tableColumn id="1" xr3:uid="{03F588D6-5C51-4DFF-9426-BFF6849DA880}" uniqueName="1" name="Country (or dependent territory)" queryTableFieldId="1" dataDxfId="2"/>
    <tableColumn id="2" xr3:uid="{0D64F176-C1D1-4800-8050-17AB8515F4E7}" uniqueName="2" name="Rank" queryTableFieldId="2"/>
    <tableColumn id="3" xr3:uid="{491D405C-3DE2-47EC-AD18-5BBE0B019AFC}" uniqueName="3" name="Population" queryTableFieldId="3"/>
    <tableColumn id="4" xr3:uid="{962C8280-7558-4ED1-801C-F89D6CA1C19F}" uniqueName="4" name="Date" queryTableFieldId="4" dataDxfId="1"/>
    <tableColumn id="5" xr3:uid="{BC108767-D1DE-456C-A6A0-918BCE115B93}" uniqueName="5" name="% of world _x000a_popula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3DE4-F23C-41A1-9F44-F92546644F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83C1-58A0-439F-872E-36CD8EE9EE0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5662-F816-42A3-912E-35A10BEC63C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2FB2-FFB4-401B-B3D1-06D9D0F29F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194F-4AE6-4C5B-8849-E93B0C5D928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AB4D-E6BE-4C6A-84A8-246364E3B35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D8BB-9914-44BD-95F9-B7EF84F16C1B}">
  <dimension ref="A2:F11"/>
  <sheetViews>
    <sheetView workbookViewId="0">
      <selection activeCell="H17" sqref="H17"/>
    </sheetView>
  </sheetViews>
  <sheetFormatPr defaultRowHeight="14.4" x14ac:dyDescent="0.3"/>
  <cols>
    <col min="1" max="1" width="18.77734375" customWidth="1"/>
    <col min="2" max="3" width="16.88671875" customWidth="1"/>
    <col min="4" max="4" width="13.44140625" customWidth="1"/>
  </cols>
  <sheetData>
    <row r="2" spans="1:6" x14ac:dyDescent="0.3">
      <c r="A2" s="36" t="s">
        <v>114</v>
      </c>
      <c r="B2" s="38"/>
      <c r="C2" s="38"/>
      <c r="D2" s="38"/>
      <c r="E2" s="38"/>
      <c r="F2" s="38"/>
    </row>
    <row r="3" spans="1:6" x14ac:dyDescent="0.3">
      <c r="A3" s="1" t="s">
        <v>115</v>
      </c>
      <c r="B3" s="38"/>
      <c r="C3" s="38"/>
      <c r="D3" s="38"/>
      <c r="E3" s="38"/>
      <c r="F3" s="38"/>
    </row>
    <row r="4" spans="1:6" x14ac:dyDescent="0.3">
      <c r="A4" s="1" t="s">
        <v>116</v>
      </c>
      <c r="B4" s="38"/>
      <c r="C4" s="38"/>
      <c r="D4" s="38"/>
      <c r="E4" s="38"/>
      <c r="F4" s="38"/>
    </row>
    <row r="5" spans="1:6" x14ac:dyDescent="0.3">
      <c r="A5" s="1" t="s">
        <v>117</v>
      </c>
      <c r="B5" s="38"/>
      <c r="C5" s="38"/>
      <c r="D5" s="38"/>
      <c r="E5" s="38"/>
      <c r="F5" s="38"/>
    </row>
    <row r="6" spans="1:6" x14ac:dyDescent="0.3">
      <c r="A6" s="38"/>
      <c r="B6" s="38"/>
      <c r="C6" s="38"/>
      <c r="D6" s="38"/>
      <c r="E6" s="38"/>
      <c r="F6" s="38"/>
    </row>
    <row r="7" spans="1:6" x14ac:dyDescent="0.3">
      <c r="A7" s="37" t="s">
        <v>1</v>
      </c>
      <c r="B7" s="37" t="s">
        <v>118</v>
      </c>
      <c r="C7" s="37" t="s">
        <v>124</v>
      </c>
      <c r="D7" s="37" t="s">
        <v>119</v>
      </c>
      <c r="E7" s="38"/>
      <c r="F7" s="38"/>
    </row>
    <row r="8" spans="1:6" x14ac:dyDescent="0.3">
      <c r="A8" s="3" t="s">
        <v>120</v>
      </c>
      <c r="B8" s="3">
        <v>98</v>
      </c>
      <c r="C8" s="3" t="b">
        <f>60&lt;=B8</f>
        <v>1</v>
      </c>
      <c r="D8" s="39" t="str">
        <f>IF(C8,"Pass","Fail")</f>
        <v>Pass</v>
      </c>
      <c r="E8" s="1"/>
      <c r="F8" s="38"/>
    </row>
    <row r="9" spans="1:6" x14ac:dyDescent="0.3">
      <c r="A9" s="3" t="s">
        <v>121</v>
      </c>
      <c r="B9" s="3">
        <v>55</v>
      </c>
      <c r="C9" s="3" t="b">
        <f t="shared" ref="C9:C11" si="0">60&lt;=B9</f>
        <v>0</v>
      </c>
      <c r="D9" s="39" t="str">
        <f t="shared" ref="D9:D11" si="1">IF(C9,"Pass","Fail")</f>
        <v>Fail</v>
      </c>
      <c r="E9" s="1"/>
      <c r="F9" s="38"/>
    </row>
    <row r="10" spans="1:6" x14ac:dyDescent="0.3">
      <c r="A10" s="3" t="s">
        <v>122</v>
      </c>
      <c r="B10" s="3">
        <v>15</v>
      </c>
      <c r="C10" s="3" t="b">
        <f t="shared" si="0"/>
        <v>0</v>
      </c>
      <c r="D10" s="39" t="str">
        <f t="shared" si="1"/>
        <v>Fail</v>
      </c>
      <c r="E10" s="1"/>
      <c r="F10" s="38"/>
    </row>
    <row r="11" spans="1:6" x14ac:dyDescent="0.3">
      <c r="A11" s="3" t="s">
        <v>123</v>
      </c>
      <c r="B11" s="3">
        <v>60</v>
      </c>
      <c r="C11" s="3" t="b">
        <f t="shared" si="0"/>
        <v>1</v>
      </c>
      <c r="D11" s="39" t="str">
        <f t="shared" si="1"/>
        <v>Pass</v>
      </c>
      <c r="E11" s="1"/>
      <c r="F11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5191-E1E4-48E3-A241-D6D7E62B2DF8}">
  <dimension ref="A1:F10"/>
  <sheetViews>
    <sheetView workbookViewId="0">
      <selection activeCell="D6" sqref="D6"/>
    </sheetView>
  </sheetViews>
  <sheetFormatPr defaultRowHeight="14.4" x14ac:dyDescent="0.3"/>
  <cols>
    <col min="1" max="1" width="19" customWidth="1"/>
    <col min="2" max="2" width="19.33203125" customWidth="1"/>
    <col min="4" max="4" width="12.77734375" customWidth="1"/>
    <col min="5" max="5" width="13.109375" customWidth="1"/>
  </cols>
  <sheetData>
    <row r="1" spans="1:6" x14ac:dyDescent="0.3">
      <c r="A1" s="36" t="s">
        <v>125</v>
      </c>
    </row>
    <row r="2" spans="1:6" x14ac:dyDescent="0.3">
      <c r="A2" s="41" t="s">
        <v>126</v>
      </c>
    </row>
    <row r="3" spans="1:6" x14ac:dyDescent="0.3">
      <c r="A3" s="36" t="s">
        <v>127</v>
      </c>
    </row>
    <row r="4" spans="1:6" x14ac:dyDescent="0.3">
      <c r="A4" s="40"/>
    </row>
    <row r="5" spans="1:6" x14ac:dyDescent="0.3">
      <c r="B5" s="1" t="s">
        <v>4</v>
      </c>
      <c r="C5" s="1" t="s">
        <v>5</v>
      </c>
      <c r="D5" s="1"/>
    </row>
    <row r="6" spans="1:6" x14ac:dyDescent="0.3">
      <c r="A6" s="3"/>
      <c r="B6" s="3" t="s">
        <v>128</v>
      </c>
      <c r="C6" s="3" t="s">
        <v>129</v>
      </c>
      <c r="D6" s="3" t="s">
        <v>135</v>
      </c>
      <c r="E6" s="37" t="s">
        <v>130</v>
      </c>
    </row>
    <row r="7" spans="1:6" x14ac:dyDescent="0.3">
      <c r="A7" s="3" t="s">
        <v>131</v>
      </c>
      <c r="B7" s="42">
        <v>94</v>
      </c>
      <c r="C7" s="42">
        <v>94</v>
      </c>
      <c r="D7" s="42" t="b">
        <f>C7=B7</f>
        <v>1</v>
      </c>
      <c r="E7" s="39" t="str">
        <f>IF(D7,"Match","No match")</f>
        <v>Match</v>
      </c>
      <c r="F7" s="1"/>
    </row>
    <row r="8" spans="1:6" x14ac:dyDescent="0.3">
      <c r="A8" s="3" t="s">
        <v>132</v>
      </c>
      <c r="B8" s="42">
        <v>109</v>
      </c>
      <c r="C8" s="42">
        <v>109</v>
      </c>
      <c r="D8" s="42" t="b">
        <f>C8=B8</f>
        <v>1</v>
      </c>
      <c r="E8" s="39" t="str">
        <f t="shared" ref="E8:E10" si="0">IF(D8,"Match","No match")</f>
        <v>Match</v>
      </c>
      <c r="F8" s="1"/>
    </row>
    <row r="9" spans="1:6" x14ac:dyDescent="0.3">
      <c r="A9" s="3" t="s">
        <v>133</v>
      </c>
      <c r="B9" s="42">
        <v>85</v>
      </c>
      <c r="C9" s="42">
        <v>85.5</v>
      </c>
      <c r="D9" s="42" t="b">
        <f t="shared" ref="D9:D10" si="1">C9=B9</f>
        <v>0</v>
      </c>
      <c r="E9" s="39" t="str">
        <f t="shared" si="0"/>
        <v>No match</v>
      </c>
      <c r="F9" s="1"/>
    </row>
    <row r="10" spans="1:6" x14ac:dyDescent="0.3">
      <c r="A10" s="3" t="s">
        <v>134</v>
      </c>
      <c r="B10" s="42">
        <v>12</v>
      </c>
      <c r="C10" s="42">
        <v>12</v>
      </c>
      <c r="D10" s="42" t="b">
        <f t="shared" si="1"/>
        <v>1</v>
      </c>
      <c r="E10" s="39" t="str">
        <f t="shared" si="0"/>
        <v>Match</v>
      </c>
      <c r="F10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E02C-2EA7-48FA-AA2F-3849E34BE0A1}">
  <dimension ref="A1:J18"/>
  <sheetViews>
    <sheetView workbookViewId="0">
      <selection activeCell="N15" sqref="N15"/>
    </sheetView>
  </sheetViews>
  <sheetFormatPr defaultRowHeight="14.4" x14ac:dyDescent="0.3"/>
  <cols>
    <col min="1" max="1" width="4.77734375" customWidth="1"/>
    <col min="2" max="3" width="13.88671875" customWidth="1"/>
    <col min="4" max="4" width="14.44140625" customWidth="1"/>
    <col min="5" max="5" width="25.44140625" customWidth="1"/>
    <col min="6" max="6" width="32.6640625" customWidth="1"/>
    <col min="7" max="7" width="16.33203125" customWidth="1"/>
    <col min="8" max="8" width="16.77734375" customWidth="1"/>
  </cols>
  <sheetData>
    <row r="1" spans="1:10" x14ac:dyDescent="0.3">
      <c r="B1" s="1" t="s">
        <v>136</v>
      </c>
    </row>
    <row r="2" spans="1:10" x14ac:dyDescent="0.3">
      <c r="A2" s="43">
        <v>1</v>
      </c>
      <c r="B2" s="44" t="s">
        <v>137</v>
      </c>
    </row>
    <row r="3" spans="1:10" x14ac:dyDescent="0.3">
      <c r="A3" s="43"/>
      <c r="B3" s="45"/>
    </row>
    <row r="4" spans="1:10" x14ac:dyDescent="0.3">
      <c r="A4" s="43">
        <v>2</v>
      </c>
      <c r="B4" s="44" t="s">
        <v>138</v>
      </c>
    </row>
    <row r="5" spans="1:10" x14ac:dyDescent="0.3">
      <c r="A5" s="43"/>
      <c r="B5" s="1"/>
    </row>
    <row r="6" spans="1:10" x14ac:dyDescent="0.3">
      <c r="A6" s="43"/>
      <c r="B6" s="1"/>
    </row>
    <row r="7" spans="1:10" x14ac:dyDescent="0.3">
      <c r="G7" s="3" t="s">
        <v>139</v>
      </c>
      <c r="H7" s="3" t="s">
        <v>140</v>
      </c>
    </row>
    <row r="8" spans="1:10" x14ac:dyDescent="0.3">
      <c r="B8" s="46" t="s">
        <v>141</v>
      </c>
      <c r="C8" s="46" t="s">
        <v>1</v>
      </c>
      <c r="D8" s="47" t="s">
        <v>142</v>
      </c>
      <c r="E8" s="47" t="s">
        <v>153</v>
      </c>
      <c r="F8" s="47" t="s">
        <v>154</v>
      </c>
      <c r="G8" s="46" t="s">
        <v>143</v>
      </c>
      <c r="H8" s="46" t="s">
        <v>144</v>
      </c>
      <c r="J8" s="1"/>
    </row>
    <row r="9" spans="1:10" x14ac:dyDescent="0.3">
      <c r="B9" s="3">
        <v>1</v>
      </c>
      <c r="C9" s="3" t="s">
        <v>145</v>
      </c>
      <c r="D9" s="48">
        <v>16</v>
      </c>
      <c r="E9" s="48" t="b">
        <f>16&lt;=D9</f>
        <v>1</v>
      </c>
      <c r="F9" s="48" t="b">
        <f>18&lt;=D9</f>
        <v>0</v>
      </c>
      <c r="G9" s="39" t="str">
        <f>IF(E9,"Eligible","Not eligible")</f>
        <v>Eligible</v>
      </c>
      <c r="H9" s="39" t="str">
        <f>IF(F9,"Adult","Minor")</f>
        <v>Minor</v>
      </c>
      <c r="J9" s="1"/>
    </row>
    <row r="10" spans="1:10" x14ac:dyDescent="0.3">
      <c r="B10" s="3">
        <v>2</v>
      </c>
      <c r="C10" s="3" t="s">
        <v>146</v>
      </c>
      <c r="D10" s="48">
        <v>18</v>
      </c>
      <c r="E10" s="48" t="b">
        <f t="shared" ref="E10:E16" si="0">16&lt;=D10</f>
        <v>1</v>
      </c>
      <c r="F10" s="48" t="b">
        <f t="shared" ref="F10:F16" si="1">18&lt;=D10</f>
        <v>1</v>
      </c>
      <c r="G10" s="39" t="str">
        <f t="shared" ref="G10:G16" si="2">IF(E10,"Eligible","Not eligible")</f>
        <v>Eligible</v>
      </c>
      <c r="H10" s="39" t="str">
        <f t="shared" ref="H10:H16" si="3">IF(F10,"Adult","Minor")</f>
        <v>Adult</v>
      </c>
      <c r="J10" s="1"/>
    </row>
    <row r="11" spans="1:10" x14ac:dyDescent="0.3">
      <c r="B11" s="3">
        <v>3</v>
      </c>
      <c r="C11" s="3" t="s">
        <v>147</v>
      </c>
      <c r="D11" s="48">
        <v>15.5</v>
      </c>
      <c r="E11" s="48" t="b">
        <f t="shared" si="0"/>
        <v>0</v>
      </c>
      <c r="F11" s="48" t="b">
        <f t="shared" si="1"/>
        <v>0</v>
      </c>
      <c r="G11" s="39" t="str">
        <f t="shared" si="2"/>
        <v>Not eligible</v>
      </c>
      <c r="H11" s="39" t="str">
        <f t="shared" si="3"/>
        <v>Minor</v>
      </c>
      <c r="J11" s="1"/>
    </row>
    <row r="12" spans="1:10" x14ac:dyDescent="0.3">
      <c r="B12" s="3">
        <v>4</v>
      </c>
      <c r="C12" s="3" t="s">
        <v>148</v>
      </c>
      <c r="D12" s="48">
        <v>19</v>
      </c>
      <c r="E12" s="48" t="b">
        <f t="shared" si="0"/>
        <v>1</v>
      </c>
      <c r="F12" s="48" t="b">
        <f t="shared" si="1"/>
        <v>1</v>
      </c>
      <c r="G12" s="39" t="str">
        <f t="shared" si="2"/>
        <v>Eligible</v>
      </c>
      <c r="H12" s="39" t="str">
        <f t="shared" si="3"/>
        <v>Adult</v>
      </c>
      <c r="J12" s="1"/>
    </row>
    <row r="13" spans="1:10" x14ac:dyDescent="0.3">
      <c r="B13" s="3">
        <v>5</v>
      </c>
      <c r="C13" s="3" t="s">
        <v>149</v>
      </c>
      <c r="D13" s="48">
        <v>18</v>
      </c>
      <c r="E13" s="48" t="b">
        <f t="shared" si="0"/>
        <v>1</v>
      </c>
      <c r="F13" s="48" t="b">
        <f t="shared" si="1"/>
        <v>1</v>
      </c>
      <c r="G13" s="39" t="str">
        <f t="shared" si="2"/>
        <v>Eligible</v>
      </c>
      <c r="H13" s="39" t="str">
        <f t="shared" si="3"/>
        <v>Adult</v>
      </c>
      <c r="J13" s="1"/>
    </row>
    <row r="14" spans="1:10" x14ac:dyDescent="0.3">
      <c r="B14" s="3">
        <v>6</v>
      </c>
      <c r="C14" s="3" t="s">
        <v>150</v>
      </c>
      <c r="D14" s="48">
        <v>13</v>
      </c>
      <c r="E14" s="48" t="b">
        <f t="shared" si="0"/>
        <v>0</v>
      </c>
      <c r="F14" s="48" t="b">
        <f t="shared" si="1"/>
        <v>0</v>
      </c>
      <c r="G14" s="39" t="str">
        <f t="shared" si="2"/>
        <v>Not eligible</v>
      </c>
      <c r="H14" s="39" t="str">
        <f t="shared" si="3"/>
        <v>Minor</v>
      </c>
      <c r="J14" s="1"/>
    </row>
    <row r="15" spans="1:10" x14ac:dyDescent="0.3">
      <c r="B15" s="3">
        <v>7</v>
      </c>
      <c r="C15" s="3" t="s">
        <v>151</v>
      </c>
      <c r="D15" s="48">
        <v>18</v>
      </c>
      <c r="E15" s="48" t="b">
        <f t="shared" si="0"/>
        <v>1</v>
      </c>
      <c r="F15" s="48" t="b">
        <f t="shared" si="1"/>
        <v>1</v>
      </c>
      <c r="G15" s="39" t="str">
        <f t="shared" si="2"/>
        <v>Eligible</v>
      </c>
      <c r="H15" s="39" t="str">
        <f t="shared" si="3"/>
        <v>Adult</v>
      </c>
      <c r="J15" s="1"/>
    </row>
    <row r="16" spans="1:10" x14ac:dyDescent="0.3">
      <c r="B16" s="3">
        <v>8</v>
      </c>
      <c r="C16" s="3" t="s">
        <v>152</v>
      </c>
      <c r="D16" s="48">
        <v>17</v>
      </c>
      <c r="E16" s="48" t="b">
        <f t="shared" si="0"/>
        <v>1</v>
      </c>
      <c r="F16" s="48" t="b">
        <f t="shared" si="1"/>
        <v>0</v>
      </c>
      <c r="G16" s="39" t="str">
        <f t="shared" si="2"/>
        <v>Eligible</v>
      </c>
      <c r="H16" s="39" t="str">
        <f t="shared" si="3"/>
        <v>Minor</v>
      </c>
      <c r="J16" s="1"/>
    </row>
    <row r="18" spans="2:6" x14ac:dyDescent="0.3">
      <c r="B18" s="40"/>
      <c r="C18" s="40"/>
      <c r="D18" s="40"/>
      <c r="E18" s="40"/>
      <c r="F18" s="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C86A-7278-42DB-93C5-A39E670D6C5F}">
  <dimension ref="A1:D17"/>
  <sheetViews>
    <sheetView workbookViewId="0">
      <selection activeCell="J16" sqref="J16"/>
    </sheetView>
  </sheetViews>
  <sheetFormatPr defaultRowHeight="14.4" x14ac:dyDescent="0.3"/>
  <cols>
    <col min="1" max="1" width="15.44140625" customWidth="1"/>
    <col min="2" max="2" width="25.109375" customWidth="1"/>
    <col min="3" max="3" width="18.21875" customWidth="1"/>
    <col min="4" max="4" width="27.5546875" customWidth="1"/>
  </cols>
  <sheetData>
    <row r="1" spans="1:4" x14ac:dyDescent="0.3">
      <c r="A1" s="49" t="s">
        <v>155</v>
      </c>
    </row>
    <row r="3" spans="1:4" x14ac:dyDescent="0.3">
      <c r="B3" s="49" t="s">
        <v>59</v>
      </c>
    </row>
    <row r="4" spans="1:4" x14ac:dyDescent="0.3">
      <c r="A4" s="51" t="s">
        <v>156</v>
      </c>
      <c r="B4" s="53">
        <v>1</v>
      </c>
    </row>
    <row r="5" spans="1:4" x14ac:dyDescent="0.3">
      <c r="A5" s="51" t="s">
        <v>157</v>
      </c>
      <c r="B5" s="53">
        <v>0.5</v>
      </c>
    </row>
    <row r="7" spans="1:4" x14ac:dyDescent="0.3">
      <c r="A7" s="49" t="s">
        <v>158</v>
      </c>
    </row>
    <row r="8" spans="1:4" x14ac:dyDescent="0.3">
      <c r="A8" s="49" t="s">
        <v>159</v>
      </c>
    </row>
    <row r="10" spans="1:4" x14ac:dyDescent="0.3">
      <c r="A10" s="50" t="s">
        <v>1</v>
      </c>
      <c r="B10" s="50" t="s">
        <v>160</v>
      </c>
      <c r="C10" s="50" t="s">
        <v>161</v>
      </c>
      <c r="D10" s="50" t="s">
        <v>162</v>
      </c>
    </row>
    <row r="11" spans="1:4" x14ac:dyDescent="0.3">
      <c r="A11" s="51" t="s">
        <v>163</v>
      </c>
      <c r="B11" s="51" t="s">
        <v>156</v>
      </c>
      <c r="C11" s="52">
        <v>46866</v>
      </c>
      <c r="D11" s="54">
        <f>IF(B11="A+",C11*100%,C11*50%)</f>
        <v>46866</v>
      </c>
    </row>
    <row r="12" spans="1:4" x14ac:dyDescent="0.3">
      <c r="A12" s="51" t="s">
        <v>164</v>
      </c>
      <c r="B12" s="51" t="s">
        <v>157</v>
      </c>
      <c r="C12" s="52">
        <v>33495</v>
      </c>
      <c r="D12" s="54">
        <f t="shared" ref="D12:D17" si="0">IF(B12="A+",C12*100%,C12*50%)</f>
        <v>16747.5</v>
      </c>
    </row>
    <row r="13" spans="1:4" x14ac:dyDescent="0.3">
      <c r="A13" s="51" t="s">
        <v>165</v>
      </c>
      <c r="B13" s="51" t="s">
        <v>157</v>
      </c>
      <c r="C13" s="52">
        <v>35087</v>
      </c>
      <c r="D13" s="54">
        <f t="shared" si="0"/>
        <v>17543.5</v>
      </c>
    </row>
    <row r="14" spans="1:4" x14ac:dyDescent="0.3">
      <c r="A14" s="51" t="s">
        <v>166</v>
      </c>
      <c r="B14" s="51" t="s">
        <v>156</v>
      </c>
      <c r="C14" s="52">
        <v>42603</v>
      </c>
      <c r="D14" s="54">
        <f t="shared" si="0"/>
        <v>42603</v>
      </c>
    </row>
    <row r="15" spans="1:4" x14ac:dyDescent="0.3">
      <c r="A15" s="51" t="s">
        <v>149</v>
      </c>
      <c r="B15" s="51" t="s">
        <v>157</v>
      </c>
      <c r="C15" s="52">
        <v>36971</v>
      </c>
      <c r="D15" s="54">
        <f t="shared" si="0"/>
        <v>18485.5</v>
      </c>
    </row>
    <row r="16" spans="1:4" x14ac:dyDescent="0.3">
      <c r="A16" s="51" t="s">
        <v>167</v>
      </c>
      <c r="B16" s="51" t="s">
        <v>156</v>
      </c>
      <c r="C16" s="52">
        <v>41286</v>
      </c>
      <c r="D16" s="54">
        <f t="shared" si="0"/>
        <v>41286</v>
      </c>
    </row>
    <row r="17" spans="1:4" x14ac:dyDescent="0.3">
      <c r="A17" s="51" t="s">
        <v>168</v>
      </c>
      <c r="B17" s="51" t="s">
        <v>157</v>
      </c>
      <c r="C17" s="52">
        <v>37732</v>
      </c>
      <c r="D17" s="54">
        <f t="shared" si="0"/>
        <v>18866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AF95-04A1-4BC3-9BD2-F5F36B89CDC6}">
  <dimension ref="A1:C24"/>
  <sheetViews>
    <sheetView zoomScaleNormal="100" workbookViewId="0">
      <selection activeCell="B25" sqref="B25"/>
    </sheetView>
  </sheetViews>
  <sheetFormatPr defaultRowHeight="14.4" x14ac:dyDescent="0.3"/>
  <cols>
    <col min="1" max="1" width="43.88671875" customWidth="1"/>
    <col min="2" max="2" width="32.77734375" customWidth="1"/>
    <col min="3" max="3" width="15.77734375" customWidth="1"/>
  </cols>
  <sheetData>
    <row r="1" spans="1:3" x14ac:dyDescent="0.3">
      <c r="A1" s="1" t="s">
        <v>20</v>
      </c>
    </row>
    <row r="2" spans="1:3" x14ac:dyDescent="0.3">
      <c r="A2" s="1" t="s">
        <v>21</v>
      </c>
    </row>
    <row r="3" spans="1:3" x14ac:dyDescent="0.3">
      <c r="A3" s="2" t="s">
        <v>22</v>
      </c>
      <c r="B3" s="2" t="s">
        <v>23</v>
      </c>
      <c r="C3" s="2" t="s">
        <v>24</v>
      </c>
    </row>
    <row r="4" spans="1:3" x14ac:dyDescent="0.3">
      <c r="A4" s="1" t="s">
        <v>25</v>
      </c>
      <c r="B4" s="9">
        <v>43101</v>
      </c>
      <c r="C4" s="1">
        <v>152</v>
      </c>
    </row>
    <row r="5" spans="1:3" x14ac:dyDescent="0.3">
      <c r="A5" s="1" t="s">
        <v>26</v>
      </c>
      <c r="B5" s="9">
        <v>43101</v>
      </c>
      <c r="C5" s="1">
        <v>171</v>
      </c>
    </row>
    <row r="6" spans="1:3" x14ac:dyDescent="0.3">
      <c r="A6" s="1" t="s">
        <v>27</v>
      </c>
      <c r="B6" s="9">
        <v>43101</v>
      </c>
      <c r="C6" s="1">
        <v>110</v>
      </c>
    </row>
    <row r="7" spans="1:3" x14ac:dyDescent="0.3">
      <c r="A7" s="1" t="s">
        <v>28</v>
      </c>
      <c r="B7" s="9">
        <v>43132</v>
      </c>
      <c r="C7" s="1">
        <v>173</v>
      </c>
    </row>
    <row r="8" spans="1:3" x14ac:dyDescent="0.3">
      <c r="A8" s="1" t="s">
        <v>29</v>
      </c>
      <c r="B8" s="9">
        <v>43132</v>
      </c>
      <c r="C8" s="1">
        <v>128</v>
      </c>
    </row>
    <row r="9" spans="1:3" x14ac:dyDescent="0.3">
      <c r="A9" s="1" t="s">
        <v>30</v>
      </c>
      <c r="B9" s="9">
        <v>43132</v>
      </c>
      <c r="C9" s="1">
        <v>107</v>
      </c>
    </row>
    <row r="10" spans="1:3" x14ac:dyDescent="0.3">
      <c r="A10" s="1" t="s">
        <v>31</v>
      </c>
      <c r="B10" s="9">
        <v>43160</v>
      </c>
      <c r="C10" s="1">
        <v>213</v>
      </c>
    </row>
    <row r="11" spans="1:3" x14ac:dyDescent="0.3">
      <c r="A11" s="1" t="s">
        <v>32</v>
      </c>
      <c r="B11" s="9">
        <v>43160</v>
      </c>
      <c r="C11" s="1">
        <v>238</v>
      </c>
    </row>
    <row r="12" spans="1:3" x14ac:dyDescent="0.3">
      <c r="A12" s="1" t="s">
        <v>33</v>
      </c>
      <c r="B12" s="9">
        <v>43160</v>
      </c>
      <c r="C12" s="1">
        <v>131</v>
      </c>
    </row>
    <row r="14" spans="1:3" x14ac:dyDescent="0.3">
      <c r="A14" s="1" t="s">
        <v>34</v>
      </c>
    </row>
    <row r="16" spans="1:3" x14ac:dyDescent="0.3">
      <c r="A16" s="9">
        <v>43101</v>
      </c>
      <c r="B16" s="10">
        <f>AVERAGE(C4:C6)</f>
        <v>144.33333333333334</v>
      </c>
      <c r="C16" s="1"/>
    </row>
    <row r="17" spans="1:3" x14ac:dyDescent="0.3">
      <c r="A17" s="9">
        <v>43132</v>
      </c>
      <c r="B17" s="10">
        <f>AVERAGE(C7:C9)</f>
        <v>136</v>
      </c>
      <c r="C17" s="1"/>
    </row>
    <row r="18" spans="1:3" x14ac:dyDescent="0.3">
      <c r="A18" s="9">
        <v>43160</v>
      </c>
      <c r="B18" s="10">
        <f>AVERAGE(C10:C12)</f>
        <v>194</v>
      </c>
      <c r="C18" s="1"/>
    </row>
    <row r="21" spans="1:3" x14ac:dyDescent="0.3">
      <c r="A21" s="1" t="s">
        <v>35</v>
      </c>
    </row>
    <row r="23" spans="1:3" x14ac:dyDescent="0.3">
      <c r="A23" s="1" t="s">
        <v>36</v>
      </c>
      <c r="B23" s="10">
        <f>SUM(C4:C12)/COUNT(C4:C12)</f>
        <v>158.11111111111111</v>
      </c>
      <c r="C23" s="1"/>
    </row>
    <row r="24" spans="1:3" x14ac:dyDescent="0.3">
      <c r="A24" s="1" t="s">
        <v>37</v>
      </c>
      <c r="B24" s="10">
        <f>AVERAGE(C4:C12)</f>
        <v>158.11111111111111</v>
      </c>
      <c r="C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EB2A-5C53-43EE-A4C9-65ABB08DAAC9}">
  <dimension ref="A1:D14"/>
  <sheetViews>
    <sheetView workbookViewId="0">
      <selection activeCell="C16" sqref="C16"/>
    </sheetView>
  </sheetViews>
  <sheetFormatPr defaultRowHeight="14.4" x14ac:dyDescent="0.3"/>
  <cols>
    <col min="2" max="2" width="73.6640625" customWidth="1"/>
  </cols>
  <sheetData>
    <row r="1" spans="1:4" x14ac:dyDescent="0.3">
      <c r="B1" s="1" t="s">
        <v>169</v>
      </c>
    </row>
    <row r="2" spans="1:4" x14ac:dyDescent="0.3">
      <c r="A2" s="58"/>
      <c r="B2" s="61" t="s">
        <v>170</v>
      </c>
      <c r="C2" s="62"/>
    </row>
    <row r="3" spans="1:4" x14ac:dyDescent="0.3">
      <c r="A3" s="59">
        <v>1</v>
      </c>
      <c r="B3" s="1" t="s">
        <v>171</v>
      </c>
    </row>
    <row r="4" spans="1:4" x14ac:dyDescent="0.3">
      <c r="A4" s="60"/>
      <c r="B4" s="37" t="s">
        <v>1</v>
      </c>
      <c r="C4" s="37" t="s">
        <v>2</v>
      </c>
    </row>
    <row r="5" spans="1:4" x14ac:dyDescent="0.3">
      <c r="A5" s="59"/>
      <c r="B5" s="3" t="s">
        <v>172</v>
      </c>
      <c r="C5" s="3">
        <v>200</v>
      </c>
    </row>
    <row r="6" spans="1:4" x14ac:dyDescent="0.3">
      <c r="A6" s="59"/>
      <c r="B6" s="3" t="s">
        <v>173</v>
      </c>
      <c r="C6" s="3">
        <v>120</v>
      </c>
    </row>
    <row r="7" spans="1:4" x14ac:dyDescent="0.3">
      <c r="A7" s="59"/>
      <c r="B7" s="3" t="s">
        <v>174</v>
      </c>
      <c r="C7" s="3">
        <v>156</v>
      </c>
    </row>
    <row r="8" spans="1:4" x14ac:dyDescent="0.3">
      <c r="A8" s="59"/>
      <c r="B8" s="3" t="s">
        <v>175</v>
      </c>
      <c r="C8" s="3">
        <v>190</v>
      </c>
    </row>
    <row r="9" spans="1:4" x14ac:dyDescent="0.3">
      <c r="A9" s="59"/>
      <c r="B9" s="3" t="s">
        <v>176</v>
      </c>
      <c r="C9" s="3">
        <v>320</v>
      </c>
    </row>
    <row r="10" spans="1:4" x14ac:dyDescent="0.3">
      <c r="A10" s="59"/>
      <c r="B10" s="3" t="s">
        <v>177</v>
      </c>
      <c r="C10" s="3">
        <v>89</v>
      </c>
    </row>
    <row r="11" spans="1:4" ht="15" thickBot="1" x14ac:dyDescent="0.35"/>
    <row r="12" spans="1:4" ht="15" thickBot="1" x14ac:dyDescent="0.35">
      <c r="A12" s="59">
        <v>1.1000000000000001</v>
      </c>
      <c r="B12" s="1" t="s">
        <v>178</v>
      </c>
      <c r="C12" s="7">
        <f>MAX(C5:C10)</f>
        <v>320</v>
      </c>
      <c r="D12" s="1"/>
    </row>
    <row r="13" spans="1:4" ht="15" thickBot="1" x14ac:dyDescent="0.35">
      <c r="A13" s="59">
        <v>1.2</v>
      </c>
      <c r="B13" s="1" t="s">
        <v>179</v>
      </c>
      <c r="C13" s="7">
        <f>MIN(C5:C10)</f>
        <v>89</v>
      </c>
      <c r="D13" s="1"/>
    </row>
    <row r="14" spans="1:4" ht="15" thickBot="1" x14ac:dyDescent="0.35">
      <c r="A14" s="59">
        <v>1.3</v>
      </c>
      <c r="B14" s="1" t="s">
        <v>180</v>
      </c>
      <c r="C14" s="7">
        <f>AVERAGE(C12,C13)</f>
        <v>204.5</v>
      </c>
      <c r="D1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F02-3DCD-4F18-A269-B99BB5B8C527}">
  <dimension ref="A1:I11"/>
  <sheetViews>
    <sheetView workbookViewId="0">
      <selection activeCell="G8" sqref="G8:G11"/>
    </sheetView>
  </sheetViews>
  <sheetFormatPr defaultRowHeight="14.4" x14ac:dyDescent="0.3"/>
  <cols>
    <col min="2" max="2" width="16.21875" customWidth="1"/>
  </cols>
  <sheetData>
    <row r="1" spans="1:9" x14ac:dyDescent="0.3">
      <c r="A1" s="1"/>
      <c r="B1" s="1" t="s">
        <v>181</v>
      </c>
    </row>
    <row r="3" spans="1:9" x14ac:dyDescent="0.3">
      <c r="A3" s="1"/>
      <c r="B3" s="1" t="s">
        <v>182</v>
      </c>
    </row>
    <row r="4" spans="1:9" x14ac:dyDescent="0.3">
      <c r="A4" s="1"/>
      <c r="B4" s="1" t="s">
        <v>183</v>
      </c>
    </row>
    <row r="5" spans="1:9" x14ac:dyDescent="0.3">
      <c r="A5" s="1"/>
      <c r="B5" s="1" t="s">
        <v>184</v>
      </c>
    </row>
    <row r="6" spans="1:9" x14ac:dyDescent="0.3">
      <c r="A6" s="1"/>
      <c r="B6" s="1"/>
    </row>
    <row r="7" spans="1:9" x14ac:dyDescent="0.3">
      <c r="C7" s="1" t="s">
        <v>185</v>
      </c>
      <c r="D7" s="1" t="s">
        <v>186</v>
      </c>
      <c r="E7" s="1" t="s">
        <v>187</v>
      </c>
      <c r="F7" s="1" t="s">
        <v>188</v>
      </c>
    </row>
    <row r="8" spans="1:9" x14ac:dyDescent="0.3">
      <c r="A8" s="1"/>
      <c r="B8" s="1" t="s">
        <v>189</v>
      </c>
      <c r="C8" s="1">
        <v>95</v>
      </c>
      <c r="D8" s="1">
        <v>56</v>
      </c>
      <c r="E8" s="1">
        <v>14</v>
      </c>
      <c r="F8" s="1">
        <v>66</v>
      </c>
      <c r="G8" s="10" t="str">
        <f>IF(MIN(C8:F8)&gt;50,"Pass","Fail")</f>
        <v>Fail</v>
      </c>
      <c r="I8" s="1"/>
    </row>
    <row r="9" spans="1:9" x14ac:dyDescent="0.3">
      <c r="A9" s="1"/>
      <c r="B9" s="1" t="s">
        <v>190</v>
      </c>
      <c r="C9" s="1">
        <v>54</v>
      </c>
      <c r="D9" s="1">
        <v>89</v>
      </c>
      <c r="E9" s="1">
        <v>53</v>
      </c>
      <c r="F9" s="1">
        <v>66</v>
      </c>
      <c r="G9" s="10" t="str">
        <f t="shared" ref="G9:G11" si="0">IF(MIN(C9:F9)&gt;50,"Pass","Fail")</f>
        <v>Pass</v>
      </c>
      <c r="I9" s="1"/>
    </row>
    <row r="10" spans="1:9" x14ac:dyDescent="0.3">
      <c r="A10" s="1"/>
      <c r="B10" s="1" t="s">
        <v>191</v>
      </c>
      <c r="C10" s="1">
        <v>100</v>
      </c>
      <c r="D10" s="1">
        <v>69</v>
      </c>
      <c r="E10" s="1">
        <v>78</v>
      </c>
      <c r="F10" s="1">
        <v>53</v>
      </c>
      <c r="G10" s="10" t="str">
        <f t="shared" si="0"/>
        <v>Pass</v>
      </c>
      <c r="I10" s="1"/>
    </row>
    <row r="11" spans="1:9" x14ac:dyDescent="0.3">
      <c r="A11" s="1"/>
      <c r="B11" s="1" t="s">
        <v>123</v>
      </c>
      <c r="C11" s="1">
        <v>49</v>
      </c>
      <c r="D11" s="1">
        <v>70</v>
      </c>
      <c r="E11" s="1">
        <v>87</v>
      </c>
      <c r="F11" s="1">
        <v>100</v>
      </c>
      <c r="G11" s="10" t="str">
        <f t="shared" si="0"/>
        <v>Fail</v>
      </c>
      <c r="I11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2092-FF78-4557-B730-2EA7DFABDDED}">
  <dimension ref="A1:E12"/>
  <sheetViews>
    <sheetView workbookViewId="0">
      <selection activeCell="C13" sqref="C13"/>
    </sheetView>
  </sheetViews>
  <sheetFormatPr defaultRowHeight="14.4" x14ac:dyDescent="0.3"/>
  <cols>
    <col min="2" max="2" width="15.21875" customWidth="1"/>
    <col min="3" max="3" width="18" customWidth="1"/>
  </cols>
  <sheetData>
    <row r="1" spans="1:5" x14ac:dyDescent="0.3">
      <c r="A1" s="1"/>
      <c r="B1" s="1" t="s">
        <v>192</v>
      </c>
    </row>
    <row r="2" spans="1:5" x14ac:dyDescent="0.3">
      <c r="A2" s="1"/>
      <c r="B2" s="36" t="s">
        <v>193</v>
      </c>
    </row>
    <row r="4" spans="1:5" x14ac:dyDescent="0.3">
      <c r="C4" s="1" t="s">
        <v>185</v>
      </c>
    </row>
    <row r="5" spans="1:5" x14ac:dyDescent="0.3">
      <c r="A5" s="1"/>
      <c r="B5" s="1" t="s">
        <v>194</v>
      </c>
      <c r="C5" s="1">
        <v>95</v>
      </c>
    </row>
    <row r="6" spans="1:5" x14ac:dyDescent="0.3">
      <c r="A6" s="1"/>
      <c r="B6" s="1" t="s">
        <v>190</v>
      </c>
      <c r="C6" s="1">
        <v>54</v>
      </c>
    </row>
    <row r="7" spans="1:5" x14ac:dyDescent="0.3">
      <c r="A7" s="1"/>
      <c r="B7" s="1" t="s">
        <v>191</v>
      </c>
      <c r="C7" s="1">
        <v>100</v>
      </c>
    </row>
    <row r="8" spans="1:5" x14ac:dyDescent="0.3">
      <c r="A8" s="1"/>
      <c r="B8" s="1" t="s">
        <v>123</v>
      </c>
      <c r="C8" s="1">
        <v>49</v>
      </c>
    </row>
    <row r="9" spans="1:5" x14ac:dyDescent="0.3">
      <c r="A9" s="1"/>
      <c r="B9" s="1" t="s">
        <v>195</v>
      </c>
      <c r="C9" s="1">
        <v>67</v>
      </c>
    </row>
    <row r="10" spans="1:5" x14ac:dyDescent="0.3">
      <c r="A10" s="1"/>
      <c r="B10" s="1" t="s">
        <v>196</v>
      </c>
      <c r="C10" s="1">
        <v>45</v>
      </c>
    </row>
    <row r="11" spans="1:5" x14ac:dyDescent="0.3">
      <c r="A11" s="1"/>
      <c r="B11" s="1" t="s">
        <v>197</v>
      </c>
      <c r="C11" s="1">
        <v>77</v>
      </c>
    </row>
    <row r="12" spans="1:5" x14ac:dyDescent="0.3">
      <c r="C12" s="10" t="str">
        <f>IF(MAX(C5:C11)&gt;=99,"Easy","Not Easy")</f>
        <v>Easy</v>
      </c>
      <c r="E1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0525-4CD0-48F7-9D14-94520CF555FE}">
  <dimension ref="A1:F26"/>
  <sheetViews>
    <sheetView topLeftCell="A4" workbookViewId="0">
      <selection activeCell="D24" sqref="D24"/>
    </sheetView>
  </sheetViews>
  <sheetFormatPr defaultRowHeight="14.4" x14ac:dyDescent="0.3"/>
  <cols>
    <col min="1" max="1" width="21.77734375" customWidth="1"/>
    <col min="2" max="2" width="12.6640625" customWidth="1"/>
    <col min="3" max="3" width="14.109375" customWidth="1"/>
    <col min="4" max="4" width="22.88671875" customWidth="1"/>
  </cols>
  <sheetData>
    <row r="1" spans="1:6" x14ac:dyDescent="0.3">
      <c r="A1" s="2" t="s">
        <v>198</v>
      </c>
      <c r="B1" s="1"/>
      <c r="C1" s="1"/>
      <c r="D1" s="1"/>
      <c r="E1" s="1"/>
      <c r="F1" s="1"/>
    </row>
    <row r="2" spans="1:6" x14ac:dyDescent="0.3">
      <c r="A2" s="1" t="s">
        <v>199</v>
      </c>
      <c r="B2" s="1"/>
      <c r="C2" s="1"/>
      <c r="D2" s="1"/>
      <c r="E2" s="1"/>
      <c r="F2" s="1"/>
    </row>
    <row r="3" spans="1:6" x14ac:dyDescent="0.3">
      <c r="A3" s="57" t="s">
        <v>200</v>
      </c>
      <c r="B3" s="1" t="s">
        <v>201</v>
      </c>
      <c r="C3" s="1"/>
      <c r="D3" s="1"/>
      <c r="E3" s="1"/>
      <c r="F3" s="1"/>
    </row>
    <row r="4" spans="1:6" x14ac:dyDescent="0.3">
      <c r="A4" s="1" t="s">
        <v>202</v>
      </c>
      <c r="B4" s="1" t="s">
        <v>203</v>
      </c>
      <c r="C4" s="1"/>
      <c r="D4" s="1"/>
      <c r="E4" s="1"/>
      <c r="F4" s="1"/>
    </row>
    <row r="5" spans="1:6" x14ac:dyDescent="0.3">
      <c r="A5" s="57" t="s">
        <v>204</v>
      </c>
      <c r="B5" s="1" t="s">
        <v>205</v>
      </c>
      <c r="C5" s="1"/>
      <c r="D5" s="1"/>
      <c r="E5" s="1"/>
      <c r="F5" s="1"/>
    </row>
    <row r="6" spans="1:6" x14ac:dyDescent="0.3">
      <c r="A6" s="1" t="s">
        <v>206</v>
      </c>
      <c r="B6" s="1" t="s">
        <v>207</v>
      </c>
      <c r="C6" s="1"/>
      <c r="D6" s="1"/>
      <c r="E6" s="1"/>
      <c r="F6" s="1"/>
    </row>
    <row r="7" spans="1:6" x14ac:dyDescent="0.3">
      <c r="A7" s="1" t="s">
        <v>208</v>
      </c>
      <c r="B7" s="1" t="s">
        <v>209</v>
      </c>
      <c r="C7" s="1"/>
      <c r="D7" s="1"/>
      <c r="E7" s="1"/>
      <c r="F7" s="1"/>
    </row>
    <row r="8" spans="1:6" x14ac:dyDescent="0.3">
      <c r="A8" s="1" t="s">
        <v>210</v>
      </c>
      <c r="B8" s="1" t="s">
        <v>211</v>
      </c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40" t="s">
        <v>212</v>
      </c>
      <c r="B10" s="1"/>
      <c r="C10" s="1"/>
      <c r="D10" s="1"/>
      <c r="E10" s="1"/>
      <c r="F10" s="1"/>
    </row>
    <row r="11" spans="1:6" x14ac:dyDescent="0.3">
      <c r="A11" s="1">
        <v>2</v>
      </c>
      <c r="B11" s="1" t="s">
        <v>213</v>
      </c>
      <c r="C11" s="1">
        <v>3</v>
      </c>
      <c r="D11" s="10">
        <f>A11+C11</f>
        <v>5</v>
      </c>
      <c r="E11" s="1"/>
      <c r="F11" s="1"/>
    </row>
    <row r="12" spans="1:6" x14ac:dyDescent="0.3">
      <c r="A12" s="1">
        <v>3</v>
      </c>
      <c r="B12" s="1" t="s">
        <v>214</v>
      </c>
      <c r="C12" s="1">
        <v>1</v>
      </c>
      <c r="D12" s="10">
        <f>A12-C12</f>
        <v>2</v>
      </c>
      <c r="E12" s="1"/>
      <c r="F12" s="1"/>
    </row>
    <row r="13" spans="1:6" x14ac:dyDescent="0.3">
      <c r="A13" s="1">
        <v>5</v>
      </c>
      <c r="B13" s="1" t="s">
        <v>215</v>
      </c>
      <c r="C13" s="1">
        <v>10</v>
      </c>
      <c r="D13" s="10">
        <f>A13*C13</f>
        <v>50</v>
      </c>
      <c r="E13" s="1"/>
      <c r="F13" s="1"/>
    </row>
    <row r="14" spans="1:6" x14ac:dyDescent="0.3">
      <c r="A14" s="1">
        <v>10</v>
      </c>
      <c r="B14" s="1" t="s">
        <v>216</v>
      </c>
      <c r="C14" s="1">
        <v>2</v>
      </c>
      <c r="D14" s="10">
        <f>A14/C14</f>
        <v>5</v>
      </c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40" t="s">
        <v>217</v>
      </c>
      <c r="B17" s="1"/>
      <c r="C17" s="1"/>
      <c r="D17" s="1"/>
      <c r="E17" s="1"/>
      <c r="F17" s="1"/>
    </row>
    <row r="18" spans="1:6" x14ac:dyDescent="0.3">
      <c r="A18" s="2">
        <v>10</v>
      </c>
      <c r="B18" s="1" t="s">
        <v>218</v>
      </c>
      <c r="C18" s="1">
        <v>100</v>
      </c>
      <c r="D18" s="55">
        <f>A18/C18</f>
        <v>0.1</v>
      </c>
      <c r="E18" s="1"/>
      <c r="F18" s="1"/>
    </row>
    <row r="19" spans="1:6" x14ac:dyDescent="0.3">
      <c r="A19" s="2">
        <v>3</v>
      </c>
      <c r="B19" s="1" t="s">
        <v>218</v>
      </c>
      <c r="C19" s="1">
        <v>6</v>
      </c>
      <c r="D19" s="55">
        <f>A19/C19</f>
        <v>0.5</v>
      </c>
      <c r="E19" s="1"/>
      <c r="F19" s="1"/>
    </row>
    <row r="20" spans="1:6" x14ac:dyDescent="0.3">
      <c r="A20" s="2">
        <v>1.5</v>
      </c>
      <c r="B20" s="1" t="s">
        <v>218</v>
      </c>
      <c r="C20" s="1">
        <v>1</v>
      </c>
      <c r="D20" s="55">
        <f>A20/C20</f>
        <v>1.5</v>
      </c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40" t="s">
        <v>219</v>
      </c>
      <c r="B22" s="1"/>
      <c r="C22" s="1"/>
      <c r="D22" s="1"/>
      <c r="E22" s="1"/>
      <c r="F22" s="1"/>
    </row>
    <row r="23" spans="1:6" x14ac:dyDescent="0.3">
      <c r="A23" s="2" t="s">
        <v>220</v>
      </c>
      <c r="B23" s="2" t="s">
        <v>221</v>
      </c>
      <c r="C23" s="2" t="s">
        <v>222</v>
      </c>
      <c r="D23" s="2" t="s">
        <v>223</v>
      </c>
      <c r="E23" s="2"/>
      <c r="F23" s="1"/>
    </row>
    <row r="24" spans="1:6" x14ac:dyDescent="0.3">
      <c r="A24" s="1" t="s">
        <v>224</v>
      </c>
      <c r="B24" s="1">
        <v>100</v>
      </c>
      <c r="C24" s="1">
        <v>150</v>
      </c>
      <c r="D24" s="55"/>
      <c r="E24" s="56"/>
      <c r="F24" s="1"/>
    </row>
    <row r="25" spans="1:6" x14ac:dyDescent="0.3">
      <c r="A25" s="1" t="s">
        <v>225</v>
      </c>
      <c r="B25" s="1">
        <v>100</v>
      </c>
      <c r="C25" s="1">
        <v>50</v>
      </c>
      <c r="D25" s="55"/>
      <c r="E25" s="56"/>
      <c r="F25" s="1"/>
    </row>
    <row r="26" spans="1:6" x14ac:dyDescent="0.3">
      <c r="A26" s="1"/>
      <c r="B26" s="1"/>
      <c r="C26" s="1"/>
      <c r="D26" s="1"/>
      <c r="E26" s="1"/>
      <c r="F26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6AD2-1B3A-4BEB-B752-338A3403B29D}">
  <dimension ref="A1:C12"/>
  <sheetViews>
    <sheetView workbookViewId="0">
      <selection activeCell="C9" sqref="C9:C12"/>
    </sheetView>
  </sheetViews>
  <sheetFormatPr defaultRowHeight="14.4" x14ac:dyDescent="0.3"/>
  <cols>
    <col min="1" max="1" width="19.88671875" customWidth="1"/>
    <col min="2" max="2" width="17.44140625" customWidth="1"/>
    <col min="3" max="3" width="19.88671875" bestFit="1" customWidth="1"/>
  </cols>
  <sheetData>
    <row r="1" spans="1:3" x14ac:dyDescent="0.3">
      <c r="A1" t="s">
        <v>226</v>
      </c>
    </row>
    <row r="2" spans="1:3" x14ac:dyDescent="0.3">
      <c r="A2" t="s">
        <v>227</v>
      </c>
    </row>
    <row r="3" spans="1:3" x14ac:dyDescent="0.3">
      <c r="A3" t="s">
        <v>228</v>
      </c>
    </row>
    <row r="4" spans="1:3" x14ac:dyDescent="0.3">
      <c r="A4" t="s">
        <v>229</v>
      </c>
    </row>
    <row r="6" spans="1:3" x14ac:dyDescent="0.3">
      <c r="A6" t="s">
        <v>230</v>
      </c>
    </row>
    <row r="8" spans="1:3" x14ac:dyDescent="0.3">
      <c r="A8" s="63" t="s">
        <v>231</v>
      </c>
      <c r="B8" s="63" t="s">
        <v>118</v>
      </c>
      <c r="C8" s="63" t="s">
        <v>232</v>
      </c>
    </row>
    <row r="9" spans="1:3" x14ac:dyDescent="0.3">
      <c r="A9" s="64" t="s">
        <v>233</v>
      </c>
      <c r="B9" s="64">
        <v>78</v>
      </c>
      <c r="C9" s="65" t="str">
        <f>_xlfn.IFS(80&lt;=B9,"Excellent",B9&gt;=60,"Good",B9&lt;60,"Failed")</f>
        <v>Good</v>
      </c>
    </row>
    <row r="10" spans="1:3" x14ac:dyDescent="0.3">
      <c r="A10" s="64" t="s">
        <v>234</v>
      </c>
      <c r="B10" s="64">
        <v>85</v>
      </c>
      <c r="C10" s="65" t="str">
        <f t="shared" ref="C10:C12" si="0">_xlfn.IFS(80&lt;=B10,"Excellent",B10&gt;=60,"Good",B10&lt;60,"Failed")</f>
        <v>Excellent</v>
      </c>
    </row>
    <row r="11" spans="1:3" x14ac:dyDescent="0.3">
      <c r="A11" s="64" t="s">
        <v>235</v>
      </c>
      <c r="B11" s="64">
        <v>44</v>
      </c>
      <c r="C11" s="65" t="str">
        <f t="shared" si="0"/>
        <v>Failed</v>
      </c>
    </row>
    <row r="12" spans="1:3" x14ac:dyDescent="0.3">
      <c r="A12" s="64" t="s">
        <v>236</v>
      </c>
      <c r="B12" s="64">
        <v>61</v>
      </c>
      <c r="C12" s="65" t="str">
        <f t="shared" si="0"/>
        <v>Good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1BAE-5D16-47FE-B132-6C213EE4CF28}">
  <dimension ref="A1:D18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15.44140625" bestFit="1" customWidth="1"/>
  </cols>
  <sheetData>
    <row r="1" spans="1:2" x14ac:dyDescent="0.3">
      <c r="A1" s="1" t="s">
        <v>426</v>
      </c>
    </row>
    <row r="2" spans="1:2" x14ac:dyDescent="0.3">
      <c r="A2" s="1" t="s">
        <v>427</v>
      </c>
    </row>
    <row r="4" spans="1:2" x14ac:dyDescent="0.3">
      <c r="A4" s="40"/>
    </row>
    <row r="5" spans="1:2" x14ac:dyDescent="0.3">
      <c r="A5" s="40" t="s">
        <v>23</v>
      </c>
      <c r="B5" s="40" t="s">
        <v>428</v>
      </c>
    </row>
    <row r="6" spans="1:2" x14ac:dyDescent="0.3">
      <c r="A6" s="1" t="s">
        <v>429</v>
      </c>
      <c r="B6" s="90">
        <v>759</v>
      </c>
    </row>
    <row r="7" spans="1:2" x14ac:dyDescent="0.3">
      <c r="A7" s="1" t="s">
        <v>430</v>
      </c>
      <c r="B7" s="90">
        <v>200</v>
      </c>
    </row>
    <row r="8" spans="1:2" x14ac:dyDescent="0.3">
      <c r="A8" s="1" t="s">
        <v>431</v>
      </c>
      <c r="B8" s="90">
        <v>42</v>
      </c>
    </row>
    <row r="9" spans="1:2" x14ac:dyDescent="0.3">
      <c r="A9" s="1" t="s">
        <v>432</v>
      </c>
      <c r="B9" s="90">
        <v>423</v>
      </c>
    </row>
    <row r="10" spans="1:2" x14ac:dyDescent="0.3">
      <c r="A10" s="1" t="s">
        <v>433</v>
      </c>
      <c r="B10" s="90">
        <v>200</v>
      </c>
    </row>
    <row r="11" spans="1:2" x14ac:dyDescent="0.3">
      <c r="A11" s="1" t="s">
        <v>434</v>
      </c>
      <c r="B11" s="90">
        <v>50</v>
      </c>
    </row>
    <row r="12" spans="1:2" x14ac:dyDescent="0.3">
      <c r="A12" s="1" t="s">
        <v>435</v>
      </c>
      <c r="B12" s="90">
        <v>700</v>
      </c>
    </row>
    <row r="13" spans="1:2" x14ac:dyDescent="0.3">
      <c r="A13" s="1" t="s">
        <v>436</v>
      </c>
      <c r="B13" s="90">
        <v>450</v>
      </c>
    </row>
    <row r="14" spans="1:2" x14ac:dyDescent="0.3">
      <c r="A14" s="1" t="s">
        <v>437</v>
      </c>
      <c r="B14" s="90">
        <v>605</v>
      </c>
    </row>
    <row r="15" spans="1:2" x14ac:dyDescent="0.3">
      <c r="A15" s="1" t="s">
        <v>438</v>
      </c>
      <c r="B15" s="90">
        <v>240</v>
      </c>
    </row>
    <row r="16" spans="1:2" x14ac:dyDescent="0.3">
      <c r="A16" s="1" t="s">
        <v>439</v>
      </c>
      <c r="B16" s="90">
        <v>685</v>
      </c>
    </row>
    <row r="17" spans="1:4" ht="15" thickBot="1" x14ac:dyDescent="0.35">
      <c r="A17" s="1" t="s">
        <v>440</v>
      </c>
      <c r="B17" s="90">
        <v>295</v>
      </c>
    </row>
    <row r="18" spans="1:4" ht="15" thickBot="1" x14ac:dyDescent="0.35">
      <c r="A18" s="1" t="s">
        <v>441</v>
      </c>
      <c r="B18" s="91">
        <f>SUM(B6:B17)</f>
        <v>4649</v>
      </c>
      <c r="C18" s="2" t="s">
        <v>241</v>
      </c>
      <c r="D1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91A7-1955-4333-AFCE-DA02298658CC}">
  <dimension ref="A1:C95"/>
  <sheetViews>
    <sheetView topLeftCell="A69" workbookViewId="0">
      <selection activeCell="E85" sqref="E85"/>
    </sheetView>
  </sheetViews>
  <sheetFormatPr defaultRowHeight="14.4" x14ac:dyDescent="0.3"/>
  <cols>
    <col min="1" max="1" width="25.5546875" customWidth="1"/>
    <col min="2" max="2" width="24.44140625" customWidth="1"/>
    <col min="3" max="3" width="14.6640625" customWidth="1"/>
  </cols>
  <sheetData>
    <row r="1" spans="1:2" x14ac:dyDescent="0.3">
      <c r="A1" s="1" t="s">
        <v>237</v>
      </c>
    </row>
    <row r="2" spans="1:2" x14ac:dyDescent="0.3">
      <c r="A2" s="1" t="s">
        <v>238</v>
      </c>
    </row>
    <row r="4" spans="1:2" x14ac:dyDescent="0.3">
      <c r="A4" s="66" t="s">
        <v>239</v>
      </c>
      <c r="B4" s="67" t="s">
        <v>240</v>
      </c>
    </row>
    <row r="5" spans="1:2" x14ac:dyDescent="0.3">
      <c r="A5" s="68">
        <v>42005</v>
      </c>
      <c r="B5" s="69">
        <v>432.17</v>
      </c>
    </row>
    <row r="6" spans="1:2" x14ac:dyDescent="0.3">
      <c r="A6" s="68">
        <v>42351</v>
      </c>
      <c r="B6" s="69">
        <v>528.5</v>
      </c>
    </row>
    <row r="7" spans="1:2" x14ac:dyDescent="0.3">
      <c r="A7" s="68">
        <v>42007</v>
      </c>
      <c r="B7" s="69">
        <v>810.71</v>
      </c>
    </row>
    <row r="8" spans="1:2" x14ac:dyDescent="0.3">
      <c r="A8" s="68">
        <v>42008</v>
      </c>
      <c r="B8" s="69">
        <v>418.54</v>
      </c>
    </row>
    <row r="9" spans="1:2" x14ac:dyDescent="0.3">
      <c r="A9" s="68">
        <v>42009</v>
      </c>
      <c r="B9" s="69">
        <v>722.22</v>
      </c>
    </row>
    <row r="10" spans="1:2" x14ac:dyDescent="0.3">
      <c r="A10" s="68">
        <v>42010</v>
      </c>
      <c r="B10" s="69">
        <v>460.28</v>
      </c>
    </row>
    <row r="11" spans="1:2" x14ac:dyDescent="0.3">
      <c r="A11" s="68">
        <v>42349</v>
      </c>
      <c r="B11" s="69">
        <v>483.58</v>
      </c>
    </row>
    <row r="12" spans="1:2" x14ac:dyDescent="0.3">
      <c r="A12" s="68">
        <v>42012</v>
      </c>
      <c r="B12" s="69">
        <v>114.53</v>
      </c>
    </row>
    <row r="13" spans="1:2" x14ac:dyDescent="0.3">
      <c r="A13" s="68">
        <v>42013</v>
      </c>
      <c r="B13" s="69">
        <v>609.12</v>
      </c>
    </row>
    <row r="14" spans="1:2" x14ac:dyDescent="0.3">
      <c r="A14" s="68">
        <v>42014</v>
      </c>
      <c r="B14" s="69">
        <v>1197.9000000000001</v>
      </c>
    </row>
    <row r="15" spans="1:2" x14ac:dyDescent="0.3">
      <c r="A15" s="68">
        <v>42015</v>
      </c>
      <c r="B15" s="69">
        <v>228.89</v>
      </c>
    </row>
    <row r="16" spans="1:2" x14ac:dyDescent="0.3">
      <c r="A16" s="68">
        <v>42016</v>
      </c>
      <c r="B16" s="69">
        <v>1380.07</v>
      </c>
    </row>
    <row r="17" spans="1:2" x14ac:dyDescent="0.3">
      <c r="A17" s="68">
        <v>42017</v>
      </c>
      <c r="B17" s="69">
        <v>1026.96</v>
      </c>
    </row>
    <row r="18" spans="1:2" x14ac:dyDescent="0.3">
      <c r="A18" s="68">
        <v>42018</v>
      </c>
      <c r="B18" s="69">
        <v>760.24</v>
      </c>
    </row>
    <row r="19" spans="1:2" x14ac:dyDescent="0.3">
      <c r="A19" s="68">
        <v>42019</v>
      </c>
      <c r="B19" s="69">
        <v>414.11</v>
      </c>
    </row>
    <row r="20" spans="1:2" x14ac:dyDescent="0.3">
      <c r="A20" s="68">
        <v>42020</v>
      </c>
      <c r="B20" s="69">
        <v>1728.81</v>
      </c>
    </row>
    <row r="21" spans="1:2" x14ac:dyDescent="0.3">
      <c r="A21" s="68">
        <v>42021</v>
      </c>
      <c r="B21" s="69">
        <v>276.06</v>
      </c>
    </row>
    <row r="22" spans="1:2" x14ac:dyDescent="0.3">
      <c r="A22" s="68">
        <v>42022</v>
      </c>
      <c r="B22" s="69">
        <v>462.22</v>
      </c>
    </row>
    <row r="23" spans="1:2" x14ac:dyDescent="0.3">
      <c r="A23" s="68">
        <v>42023</v>
      </c>
      <c r="B23" s="69">
        <v>1281.0999999999999</v>
      </c>
    </row>
    <row r="24" spans="1:2" x14ac:dyDescent="0.3">
      <c r="A24" s="68">
        <v>42024</v>
      </c>
      <c r="B24" s="69">
        <v>1113.7</v>
      </c>
    </row>
    <row r="25" spans="1:2" x14ac:dyDescent="0.3">
      <c r="A25" s="68">
        <v>42025</v>
      </c>
      <c r="B25" s="69">
        <v>594.09</v>
      </c>
    </row>
    <row r="26" spans="1:2" x14ac:dyDescent="0.3">
      <c r="A26" s="68">
        <v>42026</v>
      </c>
      <c r="B26" s="69">
        <v>432.67</v>
      </c>
    </row>
    <row r="27" spans="1:2" x14ac:dyDescent="0.3">
      <c r="A27" s="68">
        <v>42027</v>
      </c>
      <c r="B27" s="69">
        <v>874.45</v>
      </c>
    </row>
    <row r="28" spans="1:2" x14ac:dyDescent="0.3">
      <c r="A28" s="68">
        <v>42028</v>
      </c>
      <c r="B28" s="69">
        <v>880.38</v>
      </c>
    </row>
    <row r="29" spans="1:2" x14ac:dyDescent="0.3">
      <c r="A29" s="68">
        <v>42029</v>
      </c>
      <c r="B29" s="69">
        <v>798.53</v>
      </c>
    </row>
    <row r="30" spans="1:2" x14ac:dyDescent="0.3">
      <c r="A30" s="68">
        <v>42318</v>
      </c>
      <c r="B30" s="69">
        <v>572.41999999999996</v>
      </c>
    </row>
    <row r="31" spans="1:2" x14ac:dyDescent="0.3">
      <c r="A31" s="68">
        <v>42031</v>
      </c>
      <c r="B31" s="69">
        <v>330.61</v>
      </c>
    </row>
    <row r="32" spans="1:2" x14ac:dyDescent="0.3">
      <c r="A32" s="68">
        <v>42032</v>
      </c>
      <c r="B32" s="69">
        <v>567.17999999999995</v>
      </c>
    </row>
    <row r="33" spans="1:2" x14ac:dyDescent="0.3">
      <c r="A33" s="68">
        <v>42033</v>
      </c>
      <c r="B33" s="69">
        <v>1449.21</v>
      </c>
    </row>
    <row r="34" spans="1:2" x14ac:dyDescent="0.3">
      <c r="A34" s="68">
        <v>42034</v>
      </c>
      <c r="B34" s="69">
        <v>459.29</v>
      </c>
    </row>
    <row r="35" spans="1:2" x14ac:dyDescent="0.3">
      <c r="A35" s="68">
        <v>42035</v>
      </c>
      <c r="B35" s="69">
        <v>357.55</v>
      </c>
    </row>
    <row r="36" spans="1:2" x14ac:dyDescent="0.3">
      <c r="A36" s="68">
        <v>42036</v>
      </c>
      <c r="B36" s="69">
        <v>154.34</v>
      </c>
    </row>
    <row r="37" spans="1:2" x14ac:dyDescent="0.3">
      <c r="A37" s="68">
        <v>42037</v>
      </c>
      <c r="B37" s="69">
        <v>152.76</v>
      </c>
    </row>
    <row r="38" spans="1:2" x14ac:dyDescent="0.3">
      <c r="A38" s="68">
        <v>42038</v>
      </c>
      <c r="B38" s="69">
        <v>570.22</v>
      </c>
    </row>
    <row r="39" spans="1:2" x14ac:dyDescent="0.3">
      <c r="A39" s="68">
        <v>42039</v>
      </c>
      <c r="B39" s="69">
        <v>987.62</v>
      </c>
    </row>
    <row r="40" spans="1:2" x14ac:dyDescent="0.3">
      <c r="A40" s="68">
        <v>42040</v>
      </c>
      <c r="B40" s="69">
        <v>1755.71</v>
      </c>
    </row>
    <row r="41" spans="1:2" x14ac:dyDescent="0.3">
      <c r="A41" s="68">
        <v>42041</v>
      </c>
      <c r="B41" s="69">
        <v>378.27</v>
      </c>
    </row>
    <row r="42" spans="1:2" x14ac:dyDescent="0.3">
      <c r="A42" s="68">
        <v>42042</v>
      </c>
      <c r="B42" s="69">
        <v>1323.81</v>
      </c>
    </row>
    <row r="43" spans="1:2" x14ac:dyDescent="0.3">
      <c r="A43" s="68">
        <v>42043</v>
      </c>
      <c r="B43" s="69">
        <v>399.02</v>
      </c>
    </row>
    <row r="44" spans="1:2" x14ac:dyDescent="0.3">
      <c r="A44" s="68">
        <v>42044</v>
      </c>
      <c r="B44" s="69">
        <v>154.94999999999999</v>
      </c>
    </row>
    <row r="45" spans="1:2" x14ac:dyDescent="0.3">
      <c r="A45" s="68">
        <v>42045</v>
      </c>
      <c r="B45" s="69">
        <v>1254.57</v>
      </c>
    </row>
    <row r="46" spans="1:2" x14ac:dyDescent="0.3">
      <c r="A46" s="68">
        <v>42046</v>
      </c>
      <c r="B46" s="69">
        <v>627.32000000000005</v>
      </c>
    </row>
    <row r="47" spans="1:2" x14ac:dyDescent="0.3">
      <c r="A47" s="68">
        <v>42230</v>
      </c>
      <c r="B47" s="69">
        <v>880.6</v>
      </c>
    </row>
    <row r="48" spans="1:2" x14ac:dyDescent="0.3">
      <c r="A48" s="68">
        <v>42048</v>
      </c>
      <c r="B48" s="69">
        <v>1196.03</v>
      </c>
    </row>
    <row r="49" spans="1:2" x14ac:dyDescent="0.3">
      <c r="A49" s="68">
        <v>42049</v>
      </c>
      <c r="B49" s="69">
        <v>782.32</v>
      </c>
    </row>
    <row r="50" spans="1:2" x14ac:dyDescent="0.3">
      <c r="A50" s="68">
        <v>42050</v>
      </c>
      <c r="B50" s="69">
        <v>1323.35</v>
      </c>
    </row>
    <row r="51" spans="1:2" x14ac:dyDescent="0.3">
      <c r="A51" s="68">
        <v>42051</v>
      </c>
      <c r="B51" s="69">
        <v>209.92</v>
      </c>
    </row>
    <row r="52" spans="1:2" x14ac:dyDescent="0.3">
      <c r="A52" s="68">
        <v>42052</v>
      </c>
      <c r="B52" s="69">
        <v>1232.05</v>
      </c>
    </row>
    <row r="53" spans="1:2" x14ac:dyDescent="0.3">
      <c r="A53" s="68">
        <v>42053</v>
      </c>
      <c r="B53" s="69">
        <v>713.28</v>
      </c>
    </row>
    <row r="54" spans="1:2" x14ac:dyDescent="0.3">
      <c r="A54" s="68">
        <v>42054</v>
      </c>
      <c r="B54" s="69">
        <v>1674.82</v>
      </c>
    </row>
    <row r="55" spans="1:2" x14ac:dyDescent="0.3">
      <c r="A55" s="68">
        <v>42055</v>
      </c>
      <c r="B55" s="69">
        <v>1161.25</v>
      </c>
    </row>
    <row r="56" spans="1:2" x14ac:dyDescent="0.3">
      <c r="A56" s="68">
        <v>42056</v>
      </c>
      <c r="B56" s="69">
        <v>897.63</v>
      </c>
    </row>
    <row r="57" spans="1:2" x14ac:dyDescent="0.3">
      <c r="A57" s="68">
        <v>42057</v>
      </c>
      <c r="B57" s="69">
        <v>1647.26</v>
      </c>
    </row>
    <row r="58" spans="1:2" x14ac:dyDescent="0.3">
      <c r="A58" s="68">
        <v>42058</v>
      </c>
      <c r="B58" s="69">
        <v>1121.96</v>
      </c>
    </row>
    <row r="59" spans="1:2" x14ac:dyDescent="0.3">
      <c r="A59" s="68">
        <v>42059</v>
      </c>
      <c r="B59" s="69">
        <v>352.2</v>
      </c>
    </row>
    <row r="60" spans="1:2" x14ac:dyDescent="0.3">
      <c r="A60" s="68">
        <v>42060</v>
      </c>
      <c r="B60" s="69">
        <v>270.77999999999997</v>
      </c>
    </row>
    <row r="61" spans="1:2" x14ac:dyDescent="0.3">
      <c r="A61" s="68">
        <v>42061</v>
      </c>
      <c r="B61" s="69">
        <v>456.41</v>
      </c>
    </row>
    <row r="62" spans="1:2" x14ac:dyDescent="0.3">
      <c r="A62" s="68">
        <v>42062</v>
      </c>
      <c r="B62" s="69">
        <v>441</v>
      </c>
    </row>
    <row r="63" spans="1:2" x14ac:dyDescent="0.3">
      <c r="A63" s="68">
        <v>42063</v>
      </c>
      <c r="B63" s="69">
        <v>252.44</v>
      </c>
    </row>
    <row r="64" spans="1:2" x14ac:dyDescent="0.3">
      <c r="A64" s="68">
        <v>42064</v>
      </c>
      <c r="B64" s="69">
        <v>1298.92</v>
      </c>
    </row>
    <row r="65" spans="1:2" x14ac:dyDescent="0.3">
      <c r="A65" s="68">
        <v>42065</v>
      </c>
      <c r="B65" s="69">
        <v>1178.07</v>
      </c>
    </row>
    <row r="66" spans="1:2" x14ac:dyDescent="0.3">
      <c r="A66" s="68">
        <v>42066</v>
      </c>
      <c r="B66" s="69">
        <v>459.95</v>
      </c>
    </row>
    <row r="67" spans="1:2" x14ac:dyDescent="0.3">
      <c r="A67" s="68">
        <v>42067</v>
      </c>
      <c r="B67" s="69">
        <v>1219.7</v>
      </c>
    </row>
    <row r="68" spans="1:2" x14ac:dyDescent="0.3">
      <c r="A68" s="68">
        <v>42068</v>
      </c>
      <c r="B68" s="69">
        <v>152.24</v>
      </c>
    </row>
    <row r="69" spans="1:2" x14ac:dyDescent="0.3">
      <c r="A69" s="68">
        <v>42069</v>
      </c>
      <c r="B69" s="69">
        <v>770.8</v>
      </c>
    </row>
    <row r="70" spans="1:2" x14ac:dyDescent="0.3">
      <c r="A70" s="68">
        <v>42070</v>
      </c>
      <c r="B70" s="69">
        <v>1357.25</v>
      </c>
    </row>
    <row r="71" spans="1:2" x14ac:dyDescent="0.3">
      <c r="A71" s="68">
        <v>42187</v>
      </c>
      <c r="B71" s="69">
        <v>220.18</v>
      </c>
    </row>
    <row r="72" spans="1:2" x14ac:dyDescent="0.3">
      <c r="A72" s="68">
        <v>42072</v>
      </c>
      <c r="B72" s="69">
        <v>1102.81</v>
      </c>
    </row>
    <row r="73" spans="1:2" x14ac:dyDescent="0.3">
      <c r="A73" s="68">
        <v>42073</v>
      </c>
      <c r="B73" s="69">
        <v>1566.83</v>
      </c>
    </row>
    <row r="74" spans="1:2" x14ac:dyDescent="0.3">
      <c r="A74" s="68">
        <v>42074</v>
      </c>
      <c r="B74" s="69">
        <v>437.92</v>
      </c>
    </row>
    <row r="75" spans="1:2" x14ac:dyDescent="0.3">
      <c r="A75" s="68">
        <v>42075</v>
      </c>
      <c r="B75" s="69">
        <v>1216.1199999999999</v>
      </c>
    </row>
    <row r="76" spans="1:2" x14ac:dyDescent="0.3">
      <c r="A76" s="68">
        <v>42076</v>
      </c>
      <c r="B76" s="69">
        <v>273.10000000000002</v>
      </c>
    </row>
    <row r="77" spans="1:2" x14ac:dyDescent="0.3">
      <c r="A77" s="68">
        <v>42077</v>
      </c>
      <c r="B77" s="69">
        <v>242.26</v>
      </c>
    </row>
    <row r="78" spans="1:2" x14ac:dyDescent="0.3">
      <c r="A78" s="68">
        <v>42078</v>
      </c>
      <c r="B78" s="69">
        <v>1512.6</v>
      </c>
    </row>
    <row r="79" spans="1:2" x14ac:dyDescent="0.3">
      <c r="A79" s="68">
        <v>42079</v>
      </c>
      <c r="B79" s="69">
        <v>783.75</v>
      </c>
    </row>
    <row r="80" spans="1:2" x14ac:dyDescent="0.3">
      <c r="A80" s="68">
        <v>42189</v>
      </c>
      <c r="B80" s="69">
        <v>667.99</v>
      </c>
    </row>
    <row r="81" spans="1:3" x14ac:dyDescent="0.3">
      <c r="A81" s="68">
        <v>42081</v>
      </c>
      <c r="B81" s="69">
        <v>1166.31</v>
      </c>
    </row>
    <row r="82" spans="1:3" x14ac:dyDescent="0.3">
      <c r="A82" s="68">
        <v>42082</v>
      </c>
      <c r="B82" s="69">
        <v>770.18</v>
      </c>
    </row>
    <row r="83" spans="1:3" x14ac:dyDescent="0.3">
      <c r="A83" s="68">
        <v>42083</v>
      </c>
      <c r="B83" s="69">
        <v>132.34</v>
      </c>
    </row>
    <row r="84" spans="1:3" x14ac:dyDescent="0.3">
      <c r="A84" s="68">
        <v>42084</v>
      </c>
      <c r="B84" s="69">
        <v>1188.81</v>
      </c>
    </row>
    <row r="85" spans="1:3" x14ac:dyDescent="0.3">
      <c r="A85" s="68">
        <v>42085</v>
      </c>
      <c r="B85" s="69">
        <v>198.06</v>
      </c>
    </row>
    <row r="86" spans="1:3" x14ac:dyDescent="0.3">
      <c r="A86" s="68">
        <v>42086</v>
      </c>
      <c r="B86" s="69">
        <v>594.16999999999996</v>
      </c>
    </row>
    <row r="87" spans="1:3" x14ac:dyDescent="0.3">
      <c r="A87" s="68">
        <v>42087</v>
      </c>
      <c r="B87" s="69">
        <v>931.09</v>
      </c>
    </row>
    <row r="88" spans="1:3" x14ac:dyDescent="0.3">
      <c r="A88" s="68">
        <v>42088</v>
      </c>
      <c r="B88" s="69">
        <v>299.64</v>
      </c>
    </row>
    <row r="89" spans="1:3" x14ac:dyDescent="0.3">
      <c r="A89" s="68">
        <v>42223</v>
      </c>
      <c r="B89" s="69">
        <v>1701.68</v>
      </c>
    </row>
    <row r="90" spans="1:3" x14ac:dyDescent="0.3">
      <c r="A90" s="68">
        <v>42090</v>
      </c>
      <c r="B90" s="69">
        <v>399.15</v>
      </c>
    </row>
    <row r="91" spans="1:3" x14ac:dyDescent="0.3">
      <c r="A91" s="68">
        <v>42091</v>
      </c>
      <c r="B91" s="69">
        <v>374.81</v>
      </c>
    </row>
    <row r="92" spans="1:3" x14ac:dyDescent="0.3">
      <c r="A92" s="68">
        <v>42092</v>
      </c>
      <c r="B92" s="69">
        <v>462.17</v>
      </c>
    </row>
    <row r="93" spans="1:3" x14ac:dyDescent="0.3">
      <c r="A93" s="68">
        <v>42093</v>
      </c>
      <c r="B93" s="69">
        <v>924.29</v>
      </c>
    </row>
    <row r="94" spans="1:3" x14ac:dyDescent="0.3">
      <c r="A94" s="68">
        <v>42094</v>
      </c>
      <c r="B94" s="69">
        <v>5000.6000000000004</v>
      </c>
    </row>
    <row r="95" spans="1:3" x14ac:dyDescent="0.3">
      <c r="A95" s="70"/>
      <c r="B95" s="71">
        <f>SUM(B5:B94)</f>
        <v>72741.76999999996</v>
      </c>
      <c r="C95" s="2" t="s">
        <v>241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7B77-ACCD-4C87-A121-6A619476BF6B}">
  <dimension ref="A1:F182"/>
  <sheetViews>
    <sheetView topLeftCell="A20" workbookViewId="0">
      <selection activeCell="C21" sqref="C21"/>
    </sheetView>
  </sheetViews>
  <sheetFormatPr defaultRowHeight="14.4" x14ac:dyDescent="0.3"/>
  <cols>
    <col min="1" max="1" width="5.5546875" customWidth="1"/>
    <col min="2" max="2" width="20" customWidth="1"/>
    <col min="3" max="3" width="15" customWidth="1"/>
    <col min="4" max="4" width="14.77734375" customWidth="1"/>
    <col min="5" max="5" width="16.33203125" customWidth="1"/>
    <col min="6" max="6" width="16.6640625" customWidth="1"/>
  </cols>
  <sheetData>
    <row r="1" spans="1:6" x14ac:dyDescent="0.3">
      <c r="A1" s="2">
        <v>1</v>
      </c>
      <c r="B1" s="1" t="s">
        <v>242</v>
      </c>
    </row>
    <row r="3" spans="1:6" x14ac:dyDescent="0.3">
      <c r="B3" s="2" t="s">
        <v>243</v>
      </c>
      <c r="C3" s="72" t="s">
        <v>244</v>
      </c>
      <c r="E3" s="40"/>
    </row>
    <row r="4" spans="1:6" x14ac:dyDescent="0.3">
      <c r="B4" s="1" t="s">
        <v>245</v>
      </c>
      <c r="C4" s="129">
        <f>SUM(D25:D182)</f>
        <v>99498</v>
      </c>
      <c r="D4" s="1"/>
      <c r="E4" s="1"/>
    </row>
    <row r="6" spans="1:6" x14ac:dyDescent="0.3">
      <c r="B6" s="2" t="s">
        <v>243</v>
      </c>
      <c r="C6" s="72" t="s">
        <v>246</v>
      </c>
    </row>
    <row r="7" spans="1:6" x14ac:dyDescent="0.3">
      <c r="B7" s="1" t="s">
        <v>245</v>
      </c>
      <c r="C7" s="129">
        <f>SUM(E25:E182)</f>
        <v>211409</v>
      </c>
      <c r="D7" s="1"/>
    </row>
    <row r="9" spans="1:6" x14ac:dyDescent="0.3">
      <c r="B9" s="2" t="s">
        <v>243</v>
      </c>
      <c r="C9" s="72" t="s">
        <v>247</v>
      </c>
    </row>
    <row r="10" spans="1:6" x14ac:dyDescent="0.3">
      <c r="B10" s="1" t="s">
        <v>245</v>
      </c>
      <c r="C10" s="129">
        <f>SUM(F25:F182)</f>
        <v>127820</v>
      </c>
      <c r="D10" s="1"/>
    </row>
    <row r="12" spans="1:6" x14ac:dyDescent="0.3">
      <c r="A12" s="2">
        <v>2</v>
      </c>
      <c r="B12" s="73" t="s">
        <v>248</v>
      </c>
      <c r="C12" s="74"/>
      <c r="D12" s="74"/>
      <c r="E12" s="74"/>
    </row>
    <row r="13" spans="1:6" x14ac:dyDescent="0.3">
      <c r="C13" s="81">
        <f>SUM(D27:F27)</f>
        <v>5124</v>
      </c>
      <c r="D13" s="1"/>
      <c r="E13" s="1"/>
      <c r="F13" s="1"/>
    </row>
    <row r="15" spans="1:6" x14ac:dyDescent="0.3">
      <c r="A15" s="2">
        <v>3</v>
      </c>
      <c r="B15" s="73" t="s">
        <v>249</v>
      </c>
      <c r="C15" s="74"/>
      <c r="D15" s="74"/>
      <c r="E15" s="74"/>
      <c r="F15" s="74"/>
    </row>
    <row r="16" spans="1:6" x14ac:dyDescent="0.3">
      <c r="C16" s="81">
        <f>SUM(D25:F44)</f>
        <v>89884</v>
      </c>
      <c r="D16" s="1"/>
      <c r="E16" s="79"/>
      <c r="F16" s="1"/>
    </row>
    <row r="17" spans="1:6" x14ac:dyDescent="0.3">
      <c r="E17" s="79"/>
      <c r="F17" s="1"/>
    </row>
    <row r="18" spans="1:6" x14ac:dyDescent="0.3">
      <c r="A18" s="2">
        <v>4</v>
      </c>
      <c r="B18" s="73" t="s">
        <v>250</v>
      </c>
      <c r="C18" s="74"/>
      <c r="D18" s="74"/>
      <c r="E18" s="74"/>
      <c r="F18" s="74"/>
    </row>
    <row r="19" spans="1:6" x14ac:dyDescent="0.3">
      <c r="B19" s="1" t="s">
        <v>251</v>
      </c>
      <c r="C19" s="82">
        <f>SUM(C4,C10)</f>
        <v>227318</v>
      </c>
      <c r="D19" s="1"/>
      <c r="F19" s="2"/>
    </row>
    <row r="20" spans="1:6" x14ac:dyDescent="0.3">
      <c r="B20" s="1" t="s">
        <v>252</v>
      </c>
      <c r="C20" s="83">
        <f>SUM(D25:D182,F25:F182)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30" t="s">
        <v>243</v>
      </c>
      <c r="E23" s="131"/>
      <c r="F23" s="132"/>
    </row>
    <row r="24" spans="1:6" x14ac:dyDescent="0.3">
      <c r="B24" s="75" t="s">
        <v>253</v>
      </c>
      <c r="C24" s="76" t="s">
        <v>254</v>
      </c>
      <c r="D24" s="72" t="s">
        <v>244</v>
      </c>
      <c r="E24" s="72" t="s">
        <v>246</v>
      </c>
      <c r="F24" s="72" t="s">
        <v>247</v>
      </c>
    </row>
    <row r="25" spans="1:6" x14ac:dyDescent="0.3">
      <c r="B25" s="80" t="s">
        <v>255</v>
      </c>
      <c r="C25" s="80" t="s">
        <v>256</v>
      </c>
      <c r="D25" s="77">
        <v>3419</v>
      </c>
      <c r="E25" s="77">
        <v>4378</v>
      </c>
      <c r="F25" s="78">
        <v>2755</v>
      </c>
    </row>
    <row r="26" spans="1:6" x14ac:dyDescent="0.3">
      <c r="B26" s="80" t="s">
        <v>255</v>
      </c>
      <c r="C26" s="80" t="s">
        <v>257</v>
      </c>
      <c r="D26" s="77">
        <v>1492</v>
      </c>
      <c r="E26" s="77">
        <v>2126</v>
      </c>
      <c r="F26" s="78">
        <v>2103</v>
      </c>
    </row>
    <row r="27" spans="1:6" x14ac:dyDescent="0.3">
      <c r="B27" s="80" t="s">
        <v>255</v>
      </c>
      <c r="C27" s="80" t="s">
        <v>258</v>
      </c>
      <c r="D27" s="77">
        <v>1371</v>
      </c>
      <c r="E27" s="77">
        <v>1930</v>
      </c>
      <c r="F27" s="78">
        <v>1823</v>
      </c>
    </row>
    <row r="28" spans="1:6" x14ac:dyDescent="0.3">
      <c r="B28" s="80" t="s">
        <v>255</v>
      </c>
      <c r="C28" s="80" t="s">
        <v>259</v>
      </c>
      <c r="D28" s="77">
        <v>1607</v>
      </c>
      <c r="E28" s="77">
        <v>2133</v>
      </c>
      <c r="F28" s="78">
        <v>2102</v>
      </c>
    </row>
    <row r="29" spans="1:6" x14ac:dyDescent="0.3">
      <c r="B29" s="80" t="s">
        <v>255</v>
      </c>
      <c r="C29" s="80" t="s">
        <v>260</v>
      </c>
      <c r="D29" s="77">
        <v>951</v>
      </c>
      <c r="E29" s="77">
        <v>1445</v>
      </c>
      <c r="F29" s="78">
        <v>1416</v>
      </c>
    </row>
    <row r="30" spans="1:6" x14ac:dyDescent="0.3">
      <c r="B30" s="80" t="s">
        <v>255</v>
      </c>
      <c r="C30" s="80" t="s">
        <v>261</v>
      </c>
      <c r="D30" s="77">
        <v>889</v>
      </c>
      <c r="E30" s="77">
        <v>1293</v>
      </c>
      <c r="F30" s="78">
        <v>1526</v>
      </c>
    </row>
    <row r="31" spans="1:6" x14ac:dyDescent="0.3">
      <c r="B31" s="80" t="s">
        <v>255</v>
      </c>
      <c r="C31" s="80" t="s">
        <v>262</v>
      </c>
      <c r="D31" s="77">
        <v>1254</v>
      </c>
      <c r="E31" s="77">
        <v>1989</v>
      </c>
      <c r="F31" s="78">
        <v>1685</v>
      </c>
    </row>
    <row r="32" spans="1:6" x14ac:dyDescent="0.3">
      <c r="B32" s="80" t="s">
        <v>255</v>
      </c>
      <c r="C32" s="80" t="s">
        <v>263</v>
      </c>
      <c r="D32" s="77">
        <v>1025</v>
      </c>
      <c r="E32" s="77">
        <v>1362</v>
      </c>
      <c r="F32" s="78">
        <v>2077</v>
      </c>
    </row>
    <row r="33" spans="2:6" x14ac:dyDescent="0.3">
      <c r="B33" s="80" t="s">
        <v>255</v>
      </c>
      <c r="C33" s="80" t="s">
        <v>264</v>
      </c>
      <c r="D33" s="77">
        <v>1194</v>
      </c>
      <c r="E33" s="77">
        <v>2016</v>
      </c>
      <c r="F33" s="78">
        <v>1452</v>
      </c>
    </row>
    <row r="34" spans="2:6" x14ac:dyDescent="0.3">
      <c r="B34" s="80" t="s">
        <v>255</v>
      </c>
      <c r="C34" s="80" t="s">
        <v>265</v>
      </c>
      <c r="D34" s="77">
        <v>607</v>
      </c>
      <c r="E34" s="77">
        <v>853</v>
      </c>
      <c r="F34" s="78">
        <v>1022</v>
      </c>
    </row>
    <row r="35" spans="2:6" x14ac:dyDescent="0.3">
      <c r="B35" s="80" t="s">
        <v>255</v>
      </c>
      <c r="C35" s="80" t="s">
        <v>266</v>
      </c>
      <c r="D35" s="77">
        <v>626</v>
      </c>
      <c r="E35" s="77">
        <v>1569</v>
      </c>
      <c r="F35" s="78">
        <v>1033</v>
      </c>
    </row>
    <row r="36" spans="2:6" x14ac:dyDescent="0.3">
      <c r="B36" s="80" t="s">
        <v>255</v>
      </c>
      <c r="C36" s="80" t="s">
        <v>267</v>
      </c>
      <c r="D36" s="77">
        <v>1037</v>
      </c>
      <c r="E36" s="77">
        <v>2300</v>
      </c>
      <c r="F36" s="78">
        <v>1598</v>
      </c>
    </row>
    <row r="37" spans="2:6" x14ac:dyDescent="0.3">
      <c r="B37" s="80" t="s">
        <v>255</v>
      </c>
      <c r="C37" s="80" t="s">
        <v>268</v>
      </c>
      <c r="D37" s="77">
        <v>972</v>
      </c>
      <c r="E37" s="77">
        <v>2128</v>
      </c>
      <c r="F37" s="78">
        <v>912</v>
      </c>
    </row>
    <row r="38" spans="2:6" x14ac:dyDescent="0.3">
      <c r="B38" s="80" t="s">
        <v>255</v>
      </c>
      <c r="C38" s="80" t="s">
        <v>269</v>
      </c>
      <c r="D38" s="77">
        <v>88</v>
      </c>
      <c r="E38" s="77">
        <v>1159</v>
      </c>
      <c r="F38" s="78">
        <v>0</v>
      </c>
    </row>
    <row r="39" spans="2:6" x14ac:dyDescent="0.3">
      <c r="B39" s="80" t="s">
        <v>255</v>
      </c>
      <c r="C39" s="80" t="s">
        <v>270</v>
      </c>
      <c r="D39" s="77">
        <v>2052</v>
      </c>
      <c r="E39" s="77">
        <v>2159</v>
      </c>
      <c r="F39" s="78">
        <v>1582</v>
      </c>
    </row>
    <row r="40" spans="2:6" x14ac:dyDescent="0.3">
      <c r="B40" s="80" t="s">
        <v>255</v>
      </c>
      <c r="C40" s="80" t="s">
        <v>271</v>
      </c>
      <c r="D40" s="77">
        <v>1582</v>
      </c>
      <c r="E40" s="77">
        <v>2308</v>
      </c>
      <c r="F40" s="78">
        <v>1699</v>
      </c>
    </row>
    <row r="41" spans="2:6" x14ac:dyDescent="0.3">
      <c r="B41" s="80" t="s">
        <v>255</v>
      </c>
      <c r="C41" s="80" t="s">
        <v>272</v>
      </c>
      <c r="D41" s="77">
        <v>1088</v>
      </c>
      <c r="E41" s="77">
        <v>1218</v>
      </c>
      <c r="F41" s="78">
        <v>981</v>
      </c>
    </row>
    <row r="42" spans="2:6" x14ac:dyDescent="0.3">
      <c r="B42" s="80" t="s">
        <v>255</v>
      </c>
      <c r="C42" s="80" t="s">
        <v>273</v>
      </c>
      <c r="D42" s="77">
        <v>706</v>
      </c>
      <c r="E42" s="77">
        <v>1151</v>
      </c>
      <c r="F42" s="78">
        <v>1145</v>
      </c>
    </row>
    <row r="43" spans="2:6" x14ac:dyDescent="0.3">
      <c r="B43" s="80" t="s">
        <v>255</v>
      </c>
      <c r="C43" s="80" t="s">
        <v>274</v>
      </c>
      <c r="D43" s="77">
        <v>1335</v>
      </c>
      <c r="E43" s="77">
        <v>2098</v>
      </c>
      <c r="F43" s="78">
        <v>1322</v>
      </c>
    </row>
    <row r="44" spans="2:6" x14ac:dyDescent="0.3">
      <c r="B44" s="80" t="s">
        <v>255</v>
      </c>
      <c r="C44" s="80" t="s">
        <v>275</v>
      </c>
      <c r="D44" s="77">
        <v>702</v>
      </c>
      <c r="E44" s="77">
        <v>1162</v>
      </c>
      <c r="F44" s="78">
        <v>877</v>
      </c>
    </row>
    <row r="45" spans="2:6" x14ac:dyDescent="0.3">
      <c r="B45" s="80" t="s">
        <v>255</v>
      </c>
      <c r="C45" s="80" t="s">
        <v>276</v>
      </c>
      <c r="D45" s="77">
        <v>968</v>
      </c>
      <c r="E45" s="77">
        <v>1101</v>
      </c>
      <c r="F45" s="78">
        <v>797</v>
      </c>
    </row>
    <row r="46" spans="2:6" x14ac:dyDescent="0.3">
      <c r="B46" s="80" t="s">
        <v>255</v>
      </c>
      <c r="C46" s="80" t="s">
        <v>277</v>
      </c>
      <c r="D46" s="77">
        <v>1664</v>
      </c>
      <c r="E46" s="77">
        <v>2069</v>
      </c>
      <c r="F46" s="78">
        <v>1710</v>
      </c>
    </row>
    <row r="47" spans="2:6" x14ac:dyDescent="0.3">
      <c r="B47" s="80" t="s">
        <v>255</v>
      </c>
      <c r="C47" s="80" t="s">
        <v>278</v>
      </c>
      <c r="D47" s="77">
        <v>624</v>
      </c>
      <c r="E47" s="77">
        <v>770</v>
      </c>
      <c r="F47" s="78">
        <v>746</v>
      </c>
    </row>
    <row r="48" spans="2:6" x14ac:dyDescent="0.3">
      <c r="B48" s="80" t="s">
        <v>255</v>
      </c>
      <c r="C48" s="80" t="s">
        <v>279</v>
      </c>
      <c r="D48" s="77">
        <v>685</v>
      </c>
      <c r="E48" s="77">
        <v>1501</v>
      </c>
      <c r="F48" s="78">
        <v>1126</v>
      </c>
    </row>
    <row r="49" spans="2:6" x14ac:dyDescent="0.3">
      <c r="B49" s="80" t="s">
        <v>255</v>
      </c>
      <c r="C49" s="80" t="s">
        <v>280</v>
      </c>
      <c r="D49" s="77">
        <v>1248</v>
      </c>
      <c r="E49" s="77">
        <v>1763</v>
      </c>
      <c r="F49" s="78">
        <v>1146</v>
      </c>
    </row>
    <row r="50" spans="2:6" x14ac:dyDescent="0.3">
      <c r="B50" s="80" t="s">
        <v>255</v>
      </c>
      <c r="C50" s="80" t="s">
        <v>281</v>
      </c>
      <c r="D50" s="77">
        <v>1342</v>
      </c>
      <c r="E50" s="77">
        <v>1559</v>
      </c>
      <c r="F50" s="78">
        <v>1307</v>
      </c>
    </row>
    <row r="51" spans="2:6" x14ac:dyDescent="0.3">
      <c r="B51" s="80" t="s">
        <v>255</v>
      </c>
      <c r="C51" s="80" t="s">
        <v>282</v>
      </c>
      <c r="D51" s="77">
        <v>760</v>
      </c>
      <c r="E51" s="77">
        <v>965</v>
      </c>
      <c r="F51" s="78">
        <v>921</v>
      </c>
    </row>
    <row r="52" spans="2:6" x14ac:dyDescent="0.3">
      <c r="B52" s="80" t="s">
        <v>255</v>
      </c>
      <c r="C52" s="80" t="s">
        <v>283</v>
      </c>
      <c r="D52" s="77">
        <v>1187</v>
      </c>
      <c r="E52" s="77">
        <v>1568</v>
      </c>
      <c r="F52" s="78">
        <v>1190</v>
      </c>
    </row>
    <row r="53" spans="2:6" x14ac:dyDescent="0.3">
      <c r="B53" s="80" t="s">
        <v>255</v>
      </c>
      <c r="C53" s="80" t="s">
        <v>284</v>
      </c>
      <c r="D53" s="77">
        <v>0</v>
      </c>
      <c r="E53" s="77">
        <v>0</v>
      </c>
      <c r="F53" s="78">
        <v>277</v>
      </c>
    </row>
    <row r="54" spans="2:6" x14ac:dyDescent="0.3">
      <c r="B54" s="80" t="s">
        <v>255</v>
      </c>
      <c r="C54" s="80" t="s">
        <v>285</v>
      </c>
      <c r="D54" s="77">
        <v>368</v>
      </c>
      <c r="E54" s="77">
        <v>1386</v>
      </c>
      <c r="F54" s="78">
        <v>637</v>
      </c>
    </row>
    <row r="55" spans="2:6" x14ac:dyDescent="0.3">
      <c r="B55" s="80" t="s">
        <v>255</v>
      </c>
      <c r="C55" s="80" t="s">
        <v>286</v>
      </c>
      <c r="D55" s="77">
        <v>317</v>
      </c>
      <c r="E55" s="77">
        <v>1215</v>
      </c>
      <c r="F55" s="78">
        <v>478</v>
      </c>
    </row>
    <row r="56" spans="2:6" x14ac:dyDescent="0.3">
      <c r="B56" s="80" t="s">
        <v>255</v>
      </c>
      <c r="C56" s="80" t="s">
        <v>287</v>
      </c>
      <c r="D56" s="77">
        <v>689</v>
      </c>
      <c r="E56" s="77">
        <v>2544</v>
      </c>
      <c r="F56" s="78">
        <v>1009</v>
      </c>
    </row>
    <row r="57" spans="2:6" x14ac:dyDescent="0.3">
      <c r="B57" s="80" t="s">
        <v>255</v>
      </c>
      <c r="C57" s="80" t="s">
        <v>288</v>
      </c>
      <c r="D57" s="77">
        <v>510</v>
      </c>
      <c r="E57" s="77">
        <v>2583</v>
      </c>
      <c r="F57" s="78">
        <v>861</v>
      </c>
    </row>
    <row r="58" spans="2:6" x14ac:dyDescent="0.3">
      <c r="B58" s="80" t="s">
        <v>255</v>
      </c>
      <c r="C58" s="80" t="s">
        <v>289</v>
      </c>
      <c r="D58" s="77">
        <v>257</v>
      </c>
      <c r="E58" s="77">
        <v>1023</v>
      </c>
      <c r="F58" s="78">
        <v>446</v>
      </c>
    </row>
    <row r="59" spans="2:6" x14ac:dyDescent="0.3">
      <c r="B59" s="80" t="s">
        <v>255</v>
      </c>
      <c r="C59" s="80" t="s">
        <v>290</v>
      </c>
      <c r="D59" s="77">
        <v>335</v>
      </c>
      <c r="E59" s="77">
        <v>1225</v>
      </c>
      <c r="F59" s="78">
        <v>520</v>
      </c>
    </row>
    <row r="60" spans="2:6" x14ac:dyDescent="0.3">
      <c r="B60" s="80" t="s">
        <v>255</v>
      </c>
      <c r="C60" s="80" t="s">
        <v>291</v>
      </c>
      <c r="D60" s="77">
        <v>264</v>
      </c>
      <c r="E60" s="77">
        <v>957</v>
      </c>
      <c r="F60" s="78">
        <v>405</v>
      </c>
    </row>
    <row r="61" spans="2:6" x14ac:dyDescent="0.3">
      <c r="B61" s="80" t="s">
        <v>255</v>
      </c>
      <c r="C61" s="80" t="s">
        <v>292</v>
      </c>
      <c r="D61" s="77">
        <v>285</v>
      </c>
      <c r="E61" s="77">
        <v>869</v>
      </c>
      <c r="F61" s="78">
        <v>434</v>
      </c>
    </row>
    <row r="62" spans="2:6" x14ac:dyDescent="0.3">
      <c r="B62" s="80" t="s">
        <v>255</v>
      </c>
      <c r="C62" s="80" t="s">
        <v>293</v>
      </c>
      <c r="D62" s="77">
        <v>550</v>
      </c>
      <c r="E62" s="77">
        <v>2502</v>
      </c>
      <c r="F62" s="78">
        <v>822</v>
      </c>
    </row>
    <row r="63" spans="2:6" x14ac:dyDescent="0.3">
      <c r="B63" s="80" t="s">
        <v>255</v>
      </c>
      <c r="C63" s="80" t="s">
        <v>294</v>
      </c>
      <c r="D63" s="77">
        <v>266</v>
      </c>
      <c r="E63" s="77">
        <v>1382</v>
      </c>
      <c r="F63" s="78">
        <v>501</v>
      </c>
    </row>
    <row r="64" spans="2:6" x14ac:dyDescent="0.3">
      <c r="B64" s="80" t="s">
        <v>255</v>
      </c>
      <c r="C64" s="80" t="s">
        <v>295</v>
      </c>
      <c r="D64" s="77">
        <v>598</v>
      </c>
      <c r="E64" s="77">
        <v>2107</v>
      </c>
      <c r="F64" s="78">
        <v>1002</v>
      </c>
    </row>
    <row r="65" spans="2:6" x14ac:dyDescent="0.3">
      <c r="B65" s="80" t="s">
        <v>255</v>
      </c>
      <c r="C65" s="80" t="s">
        <v>296</v>
      </c>
      <c r="D65" s="77">
        <v>344</v>
      </c>
      <c r="E65" s="77">
        <v>1641</v>
      </c>
      <c r="F65" s="78">
        <v>765</v>
      </c>
    </row>
    <row r="66" spans="2:6" x14ac:dyDescent="0.3">
      <c r="B66" s="80" t="s">
        <v>255</v>
      </c>
      <c r="C66" s="80" t="s">
        <v>297</v>
      </c>
      <c r="D66" s="77">
        <v>183</v>
      </c>
      <c r="E66" s="77">
        <v>867</v>
      </c>
      <c r="F66" s="78">
        <v>384</v>
      </c>
    </row>
    <row r="67" spans="2:6" x14ac:dyDescent="0.3">
      <c r="B67" s="80" t="s">
        <v>255</v>
      </c>
      <c r="C67" s="80" t="s">
        <v>298</v>
      </c>
      <c r="D67" s="77">
        <v>302</v>
      </c>
      <c r="E67" s="77">
        <v>1326</v>
      </c>
      <c r="F67" s="78">
        <v>586</v>
      </c>
    </row>
    <row r="68" spans="2:6" x14ac:dyDescent="0.3">
      <c r="B68" s="80" t="s">
        <v>255</v>
      </c>
      <c r="C68" s="80" t="s">
        <v>299</v>
      </c>
      <c r="D68" s="77">
        <v>177</v>
      </c>
      <c r="E68" s="77">
        <v>823</v>
      </c>
      <c r="F68" s="78">
        <v>548</v>
      </c>
    </row>
    <row r="69" spans="2:6" x14ac:dyDescent="0.3">
      <c r="B69" s="80" t="s">
        <v>255</v>
      </c>
      <c r="C69" s="80" t="s">
        <v>300</v>
      </c>
      <c r="D69" s="77">
        <v>285</v>
      </c>
      <c r="E69" s="77">
        <v>1249</v>
      </c>
      <c r="F69" s="78">
        <v>533</v>
      </c>
    </row>
    <row r="70" spans="2:6" x14ac:dyDescent="0.3">
      <c r="B70" s="80" t="s">
        <v>255</v>
      </c>
      <c r="C70" s="80" t="s">
        <v>301</v>
      </c>
      <c r="D70" s="77">
        <v>236</v>
      </c>
      <c r="E70" s="77">
        <v>1162</v>
      </c>
      <c r="F70" s="78">
        <v>402</v>
      </c>
    </row>
    <row r="71" spans="2:6" x14ac:dyDescent="0.3">
      <c r="B71" s="80" t="s">
        <v>255</v>
      </c>
      <c r="C71" s="80" t="s">
        <v>302</v>
      </c>
      <c r="D71" s="77">
        <v>293</v>
      </c>
      <c r="E71" s="77">
        <v>1016</v>
      </c>
      <c r="F71" s="78">
        <v>585</v>
      </c>
    </row>
    <row r="72" spans="2:6" x14ac:dyDescent="0.3">
      <c r="B72" s="80" t="s">
        <v>255</v>
      </c>
      <c r="C72" s="80" t="s">
        <v>303</v>
      </c>
      <c r="D72" s="77">
        <v>242</v>
      </c>
      <c r="E72" s="77">
        <v>1363</v>
      </c>
      <c r="F72" s="78">
        <v>428</v>
      </c>
    </row>
    <row r="73" spans="2:6" x14ac:dyDescent="0.3">
      <c r="B73" s="80" t="s">
        <v>255</v>
      </c>
      <c r="C73" s="80" t="s">
        <v>304</v>
      </c>
      <c r="D73" s="77">
        <v>248</v>
      </c>
      <c r="E73" s="77">
        <v>1398</v>
      </c>
      <c r="F73" s="78">
        <v>476</v>
      </c>
    </row>
    <row r="74" spans="2:6" x14ac:dyDescent="0.3">
      <c r="B74" s="80" t="s">
        <v>255</v>
      </c>
      <c r="C74" s="80" t="s">
        <v>305</v>
      </c>
      <c r="D74" s="77">
        <v>292</v>
      </c>
      <c r="E74" s="77">
        <v>1380</v>
      </c>
      <c r="F74" s="78">
        <v>456</v>
      </c>
    </row>
    <row r="75" spans="2:6" x14ac:dyDescent="0.3">
      <c r="B75" s="80" t="s">
        <v>255</v>
      </c>
      <c r="C75" s="80" t="s">
        <v>306</v>
      </c>
      <c r="D75" s="77">
        <v>196</v>
      </c>
      <c r="E75" s="77">
        <v>1238</v>
      </c>
      <c r="F75" s="78">
        <v>493</v>
      </c>
    </row>
    <row r="76" spans="2:6" x14ac:dyDescent="0.3">
      <c r="B76" s="80" t="s">
        <v>255</v>
      </c>
      <c r="C76" s="80" t="s">
        <v>307</v>
      </c>
      <c r="D76" s="77">
        <v>432</v>
      </c>
      <c r="E76" s="77">
        <v>1216</v>
      </c>
      <c r="F76" s="78">
        <v>552</v>
      </c>
    </row>
    <row r="77" spans="2:6" x14ac:dyDescent="0.3">
      <c r="B77" s="80" t="s">
        <v>255</v>
      </c>
      <c r="C77" s="80" t="s">
        <v>308</v>
      </c>
      <c r="D77" s="77">
        <v>420</v>
      </c>
      <c r="E77" s="77">
        <v>1581</v>
      </c>
      <c r="F77" s="78">
        <v>525</v>
      </c>
    </row>
    <row r="78" spans="2:6" x14ac:dyDescent="0.3">
      <c r="B78" s="80" t="s">
        <v>255</v>
      </c>
      <c r="C78" s="80" t="s">
        <v>309</v>
      </c>
      <c r="D78" s="77">
        <v>398</v>
      </c>
      <c r="E78" s="77">
        <v>1759</v>
      </c>
      <c r="F78" s="78">
        <v>682</v>
      </c>
    </row>
    <row r="79" spans="2:6" x14ac:dyDescent="0.3">
      <c r="B79" s="80" t="s">
        <v>255</v>
      </c>
      <c r="C79" s="80" t="s">
        <v>310</v>
      </c>
      <c r="D79" s="77">
        <v>128</v>
      </c>
      <c r="E79" s="77">
        <v>791</v>
      </c>
      <c r="F79" s="78">
        <v>242</v>
      </c>
    </row>
    <row r="80" spans="2:6" x14ac:dyDescent="0.3">
      <c r="B80" s="80" t="s">
        <v>255</v>
      </c>
      <c r="C80" s="80" t="s">
        <v>311</v>
      </c>
      <c r="D80" s="77">
        <v>225</v>
      </c>
      <c r="E80" s="77">
        <v>935</v>
      </c>
      <c r="F80" s="78">
        <v>432</v>
      </c>
    </row>
    <row r="81" spans="2:6" x14ac:dyDescent="0.3">
      <c r="B81" s="80" t="s">
        <v>255</v>
      </c>
      <c r="C81" s="80" t="s">
        <v>312</v>
      </c>
      <c r="D81" s="77">
        <v>1358</v>
      </c>
      <c r="E81" s="77">
        <v>2231</v>
      </c>
      <c r="F81" s="78">
        <v>1391</v>
      </c>
    </row>
    <row r="82" spans="2:6" x14ac:dyDescent="0.3">
      <c r="B82" s="80" t="s">
        <v>255</v>
      </c>
      <c r="C82" s="80" t="s">
        <v>313</v>
      </c>
      <c r="D82" s="77">
        <v>1345</v>
      </c>
      <c r="E82" s="77">
        <v>1791</v>
      </c>
      <c r="F82" s="78">
        <v>1460</v>
      </c>
    </row>
    <row r="83" spans="2:6" x14ac:dyDescent="0.3">
      <c r="B83" s="80" t="s">
        <v>255</v>
      </c>
      <c r="C83" s="80" t="s">
        <v>314</v>
      </c>
      <c r="D83" s="77">
        <v>769</v>
      </c>
      <c r="E83" s="77">
        <v>1948</v>
      </c>
      <c r="F83" s="78">
        <v>1011</v>
      </c>
    </row>
    <row r="84" spans="2:6" x14ac:dyDescent="0.3">
      <c r="B84" s="80" t="s">
        <v>255</v>
      </c>
      <c r="C84" s="80" t="s">
        <v>315</v>
      </c>
      <c r="D84" s="77">
        <v>560</v>
      </c>
      <c r="E84" s="77">
        <v>1835</v>
      </c>
      <c r="F84" s="78">
        <v>642</v>
      </c>
    </row>
    <row r="85" spans="2:6" x14ac:dyDescent="0.3">
      <c r="B85" s="80" t="s">
        <v>255</v>
      </c>
      <c r="C85" s="80" t="s">
        <v>316</v>
      </c>
      <c r="D85" s="77">
        <v>836</v>
      </c>
      <c r="E85" s="77">
        <v>2245</v>
      </c>
      <c r="F85" s="78">
        <v>861</v>
      </c>
    </row>
    <row r="86" spans="2:6" x14ac:dyDescent="0.3">
      <c r="B86" s="80" t="s">
        <v>255</v>
      </c>
      <c r="C86" s="80" t="s">
        <v>317</v>
      </c>
      <c r="D86" s="77">
        <v>587</v>
      </c>
      <c r="E86" s="77">
        <v>1471</v>
      </c>
      <c r="F86" s="78">
        <v>623</v>
      </c>
    </row>
    <row r="87" spans="2:6" x14ac:dyDescent="0.3">
      <c r="B87" s="80" t="s">
        <v>255</v>
      </c>
      <c r="C87" s="80" t="s">
        <v>318</v>
      </c>
      <c r="D87" s="77">
        <v>774</v>
      </c>
      <c r="E87" s="77">
        <v>1403</v>
      </c>
      <c r="F87" s="78">
        <v>1085</v>
      </c>
    </row>
    <row r="88" spans="2:6" x14ac:dyDescent="0.3">
      <c r="B88" s="80" t="s">
        <v>255</v>
      </c>
      <c r="C88" s="80" t="s">
        <v>319</v>
      </c>
      <c r="D88" s="77">
        <v>757</v>
      </c>
      <c r="E88" s="77">
        <v>1203</v>
      </c>
      <c r="F88" s="78">
        <v>1175</v>
      </c>
    </row>
    <row r="89" spans="2:6" x14ac:dyDescent="0.3">
      <c r="B89" s="80" t="s">
        <v>255</v>
      </c>
      <c r="C89" s="80" t="s">
        <v>320</v>
      </c>
      <c r="D89" s="77">
        <v>591</v>
      </c>
      <c r="E89" s="77">
        <v>1439</v>
      </c>
      <c r="F89" s="78">
        <v>858</v>
      </c>
    </row>
    <row r="90" spans="2:6" x14ac:dyDescent="0.3">
      <c r="B90" s="80" t="s">
        <v>255</v>
      </c>
      <c r="C90" s="80" t="s">
        <v>321</v>
      </c>
      <c r="D90" s="77">
        <v>457</v>
      </c>
      <c r="E90" s="77">
        <v>1161</v>
      </c>
      <c r="F90" s="78">
        <v>594</v>
      </c>
    </row>
    <row r="91" spans="2:6" x14ac:dyDescent="0.3">
      <c r="B91" s="80" t="s">
        <v>255</v>
      </c>
      <c r="C91" s="80" t="s">
        <v>322</v>
      </c>
      <c r="D91" s="77">
        <v>494</v>
      </c>
      <c r="E91" s="77">
        <v>1585</v>
      </c>
      <c r="F91" s="78">
        <v>705</v>
      </c>
    </row>
    <row r="92" spans="2:6" x14ac:dyDescent="0.3">
      <c r="B92" s="80" t="s">
        <v>255</v>
      </c>
      <c r="C92" s="80" t="s">
        <v>323</v>
      </c>
      <c r="D92" s="77">
        <v>914</v>
      </c>
      <c r="E92" s="77">
        <v>1727</v>
      </c>
      <c r="F92" s="78">
        <v>1308</v>
      </c>
    </row>
    <row r="93" spans="2:6" x14ac:dyDescent="0.3">
      <c r="B93" s="80" t="s">
        <v>255</v>
      </c>
      <c r="C93" s="80" t="s">
        <v>324</v>
      </c>
      <c r="D93" s="77">
        <v>581</v>
      </c>
      <c r="E93" s="77">
        <v>1448</v>
      </c>
      <c r="F93" s="78">
        <v>885</v>
      </c>
    </row>
    <row r="94" spans="2:6" x14ac:dyDescent="0.3">
      <c r="B94" s="80" t="s">
        <v>255</v>
      </c>
      <c r="C94" s="80" t="s">
        <v>325</v>
      </c>
      <c r="D94" s="77">
        <v>31</v>
      </c>
      <c r="E94" s="77">
        <v>0</v>
      </c>
      <c r="F94" s="78">
        <v>78</v>
      </c>
    </row>
    <row r="95" spans="2:6" x14ac:dyDescent="0.3">
      <c r="B95" s="80" t="s">
        <v>255</v>
      </c>
      <c r="C95" s="80" t="s">
        <v>326</v>
      </c>
      <c r="D95" s="77">
        <v>92</v>
      </c>
      <c r="E95" s="77">
        <v>233</v>
      </c>
      <c r="F95" s="78">
        <v>494</v>
      </c>
    </row>
    <row r="96" spans="2:6" x14ac:dyDescent="0.3">
      <c r="B96" s="80" t="s">
        <v>255</v>
      </c>
      <c r="C96" s="80" t="s">
        <v>327</v>
      </c>
      <c r="D96" s="77">
        <v>486</v>
      </c>
      <c r="E96" s="77">
        <v>1176</v>
      </c>
      <c r="F96" s="78">
        <v>400</v>
      </c>
    </row>
    <row r="97" spans="2:6" x14ac:dyDescent="0.3">
      <c r="B97" s="80" t="s">
        <v>255</v>
      </c>
      <c r="C97" s="80" t="s">
        <v>328</v>
      </c>
      <c r="D97" s="77">
        <v>440</v>
      </c>
      <c r="E97" s="77">
        <v>874</v>
      </c>
      <c r="F97" s="78">
        <v>803</v>
      </c>
    </row>
    <row r="98" spans="2:6" x14ac:dyDescent="0.3">
      <c r="B98" s="80" t="s">
        <v>255</v>
      </c>
      <c r="C98" s="80" t="s">
        <v>329</v>
      </c>
      <c r="D98" s="77">
        <v>127</v>
      </c>
      <c r="E98" s="77">
        <v>695</v>
      </c>
      <c r="F98" s="78">
        <v>440</v>
      </c>
    </row>
    <row r="99" spans="2:6" x14ac:dyDescent="0.3">
      <c r="B99" s="80" t="s">
        <v>255</v>
      </c>
      <c r="C99" s="80" t="s">
        <v>330</v>
      </c>
      <c r="D99" s="77">
        <v>257</v>
      </c>
      <c r="E99" s="77">
        <v>1367</v>
      </c>
      <c r="F99" s="78">
        <v>544</v>
      </c>
    </row>
    <row r="100" spans="2:6" x14ac:dyDescent="0.3">
      <c r="B100" s="80" t="s">
        <v>255</v>
      </c>
      <c r="C100" s="80" t="s">
        <v>331</v>
      </c>
      <c r="D100" s="77">
        <v>399</v>
      </c>
      <c r="E100" s="77">
        <v>1238</v>
      </c>
      <c r="F100" s="78">
        <v>622</v>
      </c>
    </row>
    <row r="101" spans="2:6" x14ac:dyDescent="0.3">
      <c r="B101" s="80" t="s">
        <v>255</v>
      </c>
      <c r="C101" s="80" t="s">
        <v>332</v>
      </c>
      <c r="D101" s="77">
        <v>470</v>
      </c>
      <c r="E101" s="77">
        <v>1609</v>
      </c>
      <c r="F101" s="78">
        <v>662</v>
      </c>
    </row>
    <row r="102" spans="2:6" x14ac:dyDescent="0.3">
      <c r="B102" s="80" t="s">
        <v>255</v>
      </c>
      <c r="C102" s="80" t="s">
        <v>333</v>
      </c>
      <c r="D102" s="77">
        <v>651</v>
      </c>
      <c r="E102" s="77">
        <v>2120</v>
      </c>
      <c r="F102" s="78">
        <v>824</v>
      </c>
    </row>
    <row r="103" spans="2:6" x14ac:dyDescent="0.3">
      <c r="B103" s="80" t="s">
        <v>255</v>
      </c>
      <c r="C103" s="80" t="s">
        <v>334</v>
      </c>
      <c r="D103" s="77">
        <v>757</v>
      </c>
      <c r="E103" s="77">
        <v>2498</v>
      </c>
      <c r="F103" s="78">
        <v>846</v>
      </c>
    </row>
    <row r="104" spans="2:6" x14ac:dyDescent="0.3">
      <c r="B104" s="80" t="s">
        <v>255</v>
      </c>
      <c r="C104" s="80" t="s">
        <v>335</v>
      </c>
      <c r="D104" s="77">
        <v>526</v>
      </c>
      <c r="E104" s="77">
        <v>1902</v>
      </c>
      <c r="F104" s="78">
        <v>743</v>
      </c>
    </row>
    <row r="105" spans="2:6" x14ac:dyDescent="0.3">
      <c r="B105" s="80" t="s">
        <v>255</v>
      </c>
      <c r="C105" s="80" t="s">
        <v>336</v>
      </c>
      <c r="D105" s="77">
        <v>196</v>
      </c>
      <c r="E105" s="77">
        <v>994</v>
      </c>
      <c r="F105" s="78">
        <v>477</v>
      </c>
    </row>
    <row r="106" spans="2:6" x14ac:dyDescent="0.3">
      <c r="B106" s="80" t="s">
        <v>255</v>
      </c>
      <c r="C106" s="80" t="s">
        <v>337</v>
      </c>
      <c r="D106" s="77">
        <v>260</v>
      </c>
      <c r="E106" s="77">
        <v>1010</v>
      </c>
      <c r="F106" s="78">
        <v>575</v>
      </c>
    </row>
    <row r="107" spans="2:6" x14ac:dyDescent="0.3">
      <c r="B107" s="80" t="s">
        <v>255</v>
      </c>
      <c r="C107" s="80" t="s">
        <v>338</v>
      </c>
      <c r="D107" s="77">
        <v>192</v>
      </c>
      <c r="E107" s="77">
        <v>899</v>
      </c>
      <c r="F107" s="78">
        <v>369</v>
      </c>
    </row>
    <row r="108" spans="2:6" x14ac:dyDescent="0.3">
      <c r="B108" s="80" t="s">
        <v>255</v>
      </c>
      <c r="C108" s="80" t="s">
        <v>339</v>
      </c>
      <c r="D108" s="77">
        <v>177</v>
      </c>
      <c r="E108" s="77">
        <v>284</v>
      </c>
      <c r="F108" s="78">
        <v>174</v>
      </c>
    </row>
    <row r="109" spans="2:6" x14ac:dyDescent="0.3">
      <c r="B109" s="80" t="s">
        <v>255</v>
      </c>
      <c r="C109" s="80" t="s">
        <v>340</v>
      </c>
      <c r="D109" s="77">
        <v>741</v>
      </c>
      <c r="E109" s="77">
        <v>1781</v>
      </c>
      <c r="F109" s="78">
        <v>1028</v>
      </c>
    </row>
    <row r="110" spans="2:6" x14ac:dyDescent="0.3">
      <c r="B110" s="80" t="s">
        <v>255</v>
      </c>
      <c r="C110" s="80" t="s">
        <v>341</v>
      </c>
      <c r="D110" s="77">
        <v>174</v>
      </c>
      <c r="E110" s="77">
        <v>773</v>
      </c>
      <c r="F110" s="78">
        <v>237</v>
      </c>
    </row>
    <row r="111" spans="2:6" x14ac:dyDescent="0.3">
      <c r="B111" s="80" t="s">
        <v>255</v>
      </c>
      <c r="C111" s="80" t="s">
        <v>342</v>
      </c>
      <c r="D111" s="77">
        <v>94</v>
      </c>
      <c r="E111" s="77">
        <v>769</v>
      </c>
      <c r="F111" s="78">
        <v>228</v>
      </c>
    </row>
    <row r="112" spans="2:6" x14ac:dyDescent="0.3">
      <c r="B112" s="80" t="s">
        <v>255</v>
      </c>
      <c r="C112" s="80" t="s">
        <v>343</v>
      </c>
      <c r="D112" s="77">
        <v>197</v>
      </c>
      <c r="E112" s="77">
        <v>837</v>
      </c>
      <c r="F112" s="78">
        <v>434</v>
      </c>
    </row>
    <row r="113" spans="2:6" x14ac:dyDescent="0.3">
      <c r="B113" s="80" t="s">
        <v>255</v>
      </c>
      <c r="C113" s="80" t="s">
        <v>344</v>
      </c>
      <c r="D113" s="77">
        <v>318</v>
      </c>
      <c r="E113" s="77">
        <v>1120</v>
      </c>
      <c r="F113" s="78">
        <v>444</v>
      </c>
    </row>
    <row r="114" spans="2:6" x14ac:dyDescent="0.3">
      <c r="B114" s="80" t="s">
        <v>255</v>
      </c>
      <c r="C114" s="80" t="s">
        <v>345</v>
      </c>
      <c r="D114" s="77">
        <v>82</v>
      </c>
      <c r="E114" s="77">
        <v>723</v>
      </c>
      <c r="F114" s="78">
        <v>204</v>
      </c>
    </row>
    <row r="115" spans="2:6" x14ac:dyDescent="0.3">
      <c r="B115" s="80" t="s">
        <v>255</v>
      </c>
      <c r="C115" s="80" t="s">
        <v>346</v>
      </c>
      <c r="D115" s="77">
        <v>206</v>
      </c>
      <c r="E115" s="77">
        <v>550</v>
      </c>
      <c r="F115" s="78">
        <v>229</v>
      </c>
    </row>
    <row r="116" spans="2:6" x14ac:dyDescent="0.3">
      <c r="B116" s="80" t="s">
        <v>255</v>
      </c>
      <c r="C116" s="80" t="s">
        <v>347</v>
      </c>
      <c r="D116" s="77">
        <v>390</v>
      </c>
      <c r="E116" s="77">
        <v>1297</v>
      </c>
      <c r="F116" s="78">
        <v>456</v>
      </c>
    </row>
    <row r="117" spans="2:6" x14ac:dyDescent="0.3">
      <c r="B117" s="80" t="s">
        <v>255</v>
      </c>
      <c r="C117" s="80" t="s">
        <v>348</v>
      </c>
      <c r="D117" s="77">
        <v>111</v>
      </c>
      <c r="E117" s="77">
        <v>1160</v>
      </c>
      <c r="F117" s="78">
        <v>282</v>
      </c>
    </row>
    <row r="118" spans="2:6" x14ac:dyDescent="0.3">
      <c r="B118" s="80" t="s">
        <v>255</v>
      </c>
      <c r="C118" s="80" t="s">
        <v>349</v>
      </c>
      <c r="D118" s="77">
        <v>522</v>
      </c>
      <c r="E118" s="77">
        <v>1667</v>
      </c>
      <c r="F118" s="78">
        <v>556</v>
      </c>
    </row>
    <row r="119" spans="2:6" x14ac:dyDescent="0.3">
      <c r="B119" s="80" t="s">
        <v>255</v>
      </c>
      <c r="C119" s="80" t="s">
        <v>350</v>
      </c>
      <c r="D119" s="77">
        <v>278</v>
      </c>
      <c r="E119" s="77">
        <v>1091</v>
      </c>
      <c r="F119" s="78">
        <v>505</v>
      </c>
    </row>
    <row r="120" spans="2:6" x14ac:dyDescent="0.3">
      <c r="B120" s="80" t="s">
        <v>255</v>
      </c>
      <c r="C120" s="80" t="s">
        <v>351</v>
      </c>
      <c r="D120" s="77">
        <v>0</v>
      </c>
      <c r="E120" s="77">
        <v>0</v>
      </c>
      <c r="F120" s="78">
        <v>0</v>
      </c>
    </row>
    <row r="121" spans="2:6" x14ac:dyDescent="0.3">
      <c r="B121" s="80" t="s">
        <v>255</v>
      </c>
      <c r="C121" s="80" t="s">
        <v>352</v>
      </c>
      <c r="D121" s="77">
        <v>120</v>
      </c>
      <c r="E121" s="77">
        <v>1335</v>
      </c>
      <c r="F121" s="78">
        <v>289</v>
      </c>
    </row>
    <row r="122" spans="2:6" x14ac:dyDescent="0.3">
      <c r="B122" s="80" t="s">
        <v>255</v>
      </c>
      <c r="C122" s="80" t="s">
        <v>353</v>
      </c>
      <c r="D122" s="77">
        <v>316</v>
      </c>
      <c r="E122" s="77">
        <v>1028</v>
      </c>
      <c r="F122" s="78">
        <v>505</v>
      </c>
    </row>
    <row r="123" spans="2:6" x14ac:dyDescent="0.3">
      <c r="B123" s="80" t="s">
        <v>255</v>
      </c>
      <c r="C123" s="80" t="s">
        <v>354</v>
      </c>
      <c r="D123" s="77">
        <v>446</v>
      </c>
      <c r="E123" s="77">
        <v>1763</v>
      </c>
      <c r="F123" s="78">
        <v>527</v>
      </c>
    </row>
    <row r="124" spans="2:6" x14ac:dyDescent="0.3">
      <c r="B124" s="80" t="s">
        <v>255</v>
      </c>
      <c r="C124" s="80" t="s">
        <v>355</v>
      </c>
      <c r="D124" s="77">
        <v>0</v>
      </c>
      <c r="E124" s="77">
        <v>0</v>
      </c>
      <c r="F124" s="78">
        <v>0</v>
      </c>
    </row>
    <row r="125" spans="2:6" x14ac:dyDescent="0.3">
      <c r="B125" s="80" t="s">
        <v>255</v>
      </c>
      <c r="C125" s="80" t="s">
        <v>356</v>
      </c>
      <c r="D125" s="77">
        <v>254</v>
      </c>
      <c r="E125" s="77">
        <v>642</v>
      </c>
      <c r="F125" s="78">
        <v>308</v>
      </c>
    </row>
    <row r="126" spans="2:6" x14ac:dyDescent="0.3">
      <c r="B126" s="80" t="s">
        <v>255</v>
      </c>
      <c r="C126" s="80" t="s">
        <v>357</v>
      </c>
      <c r="D126" s="77">
        <v>157</v>
      </c>
      <c r="E126" s="77">
        <v>440</v>
      </c>
      <c r="F126" s="78">
        <v>436</v>
      </c>
    </row>
    <row r="127" spans="2:6" x14ac:dyDescent="0.3">
      <c r="B127" s="80" t="s">
        <v>255</v>
      </c>
      <c r="C127" s="80" t="s">
        <v>358</v>
      </c>
      <c r="D127" s="77">
        <v>788</v>
      </c>
      <c r="E127" s="77">
        <v>988</v>
      </c>
      <c r="F127" s="78">
        <v>673</v>
      </c>
    </row>
    <row r="128" spans="2:6" x14ac:dyDescent="0.3">
      <c r="B128" s="80" t="s">
        <v>255</v>
      </c>
      <c r="C128" s="80" t="s">
        <v>359</v>
      </c>
      <c r="D128" s="77">
        <v>398</v>
      </c>
      <c r="E128" s="77">
        <v>454</v>
      </c>
      <c r="F128" s="78">
        <v>333</v>
      </c>
    </row>
    <row r="129" spans="2:6" x14ac:dyDescent="0.3">
      <c r="B129" s="80" t="s">
        <v>255</v>
      </c>
      <c r="C129" s="80" t="s">
        <v>360</v>
      </c>
      <c r="D129" s="77">
        <v>796</v>
      </c>
      <c r="E129" s="77">
        <v>912</v>
      </c>
      <c r="F129" s="78">
        <v>687</v>
      </c>
    </row>
    <row r="130" spans="2:6" x14ac:dyDescent="0.3">
      <c r="B130" s="80" t="s">
        <v>255</v>
      </c>
      <c r="C130" s="80" t="s">
        <v>361</v>
      </c>
      <c r="D130" s="77">
        <v>633</v>
      </c>
      <c r="E130" s="77">
        <v>1349</v>
      </c>
      <c r="F130" s="78">
        <v>564</v>
      </c>
    </row>
    <row r="131" spans="2:6" x14ac:dyDescent="0.3">
      <c r="B131" s="80" t="s">
        <v>255</v>
      </c>
      <c r="C131" s="80" t="s">
        <v>362</v>
      </c>
      <c r="D131" s="77">
        <v>1018</v>
      </c>
      <c r="E131" s="77">
        <v>1622</v>
      </c>
      <c r="F131" s="78">
        <v>826</v>
      </c>
    </row>
    <row r="132" spans="2:6" x14ac:dyDescent="0.3">
      <c r="B132" s="80" t="s">
        <v>255</v>
      </c>
      <c r="C132" s="80" t="s">
        <v>363</v>
      </c>
      <c r="D132" s="77">
        <v>356</v>
      </c>
      <c r="E132" s="77">
        <v>429</v>
      </c>
      <c r="F132" s="78">
        <v>621</v>
      </c>
    </row>
    <row r="133" spans="2:6" x14ac:dyDescent="0.3">
      <c r="B133" s="80" t="s">
        <v>255</v>
      </c>
      <c r="C133" s="80" t="s">
        <v>364</v>
      </c>
      <c r="D133" s="77">
        <v>1173</v>
      </c>
      <c r="E133" s="77">
        <v>1342</v>
      </c>
      <c r="F133" s="78">
        <v>605</v>
      </c>
    </row>
    <row r="134" spans="2:6" x14ac:dyDescent="0.3">
      <c r="B134" s="80" t="s">
        <v>255</v>
      </c>
      <c r="C134" s="80" t="s">
        <v>365</v>
      </c>
      <c r="D134" s="77">
        <v>729</v>
      </c>
      <c r="E134" s="77">
        <v>1085</v>
      </c>
      <c r="F134" s="78">
        <v>838</v>
      </c>
    </row>
    <row r="135" spans="2:6" x14ac:dyDescent="0.3">
      <c r="B135" s="80" t="s">
        <v>255</v>
      </c>
      <c r="C135" s="80" t="s">
        <v>366</v>
      </c>
      <c r="D135" s="77">
        <v>935</v>
      </c>
      <c r="E135" s="77">
        <v>1436</v>
      </c>
      <c r="F135" s="78">
        <v>1237</v>
      </c>
    </row>
    <row r="136" spans="2:6" x14ac:dyDescent="0.3">
      <c r="B136" s="80" t="s">
        <v>255</v>
      </c>
      <c r="C136" s="80" t="s">
        <v>367</v>
      </c>
      <c r="D136" s="77">
        <v>930</v>
      </c>
      <c r="E136" s="77">
        <v>1328</v>
      </c>
      <c r="F136" s="78">
        <v>1024</v>
      </c>
    </row>
    <row r="137" spans="2:6" x14ac:dyDescent="0.3">
      <c r="B137" s="80" t="s">
        <v>255</v>
      </c>
      <c r="C137" s="80" t="s">
        <v>368</v>
      </c>
      <c r="D137" s="77">
        <v>1207</v>
      </c>
      <c r="E137" s="77">
        <v>1863</v>
      </c>
      <c r="F137" s="78">
        <v>1375</v>
      </c>
    </row>
    <row r="138" spans="2:6" x14ac:dyDescent="0.3">
      <c r="B138" s="80" t="s">
        <v>255</v>
      </c>
      <c r="C138" s="80" t="s">
        <v>369</v>
      </c>
      <c r="D138" s="77">
        <v>1089</v>
      </c>
      <c r="E138" s="77">
        <v>1554</v>
      </c>
      <c r="F138" s="78">
        <v>945</v>
      </c>
    </row>
    <row r="139" spans="2:6" x14ac:dyDescent="0.3">
      <c r="B139" s="80" t="s">
        <v>255</v>
      </c>
      <c r="C139" s="80" t="s">
        <v>370</v>
      </c>
      <c r="D139" s="77">
        <v>1179</v>
      </c>
      <c r="E139" s="77">
        <v>1541</v>
      </c>
      <c r="F139" s="78">
        <v>1136</v>
      </c>
    </row>
    <row r="140" spans="2:6" x14ac:dyDescent="0.3">
      <c r="B140" s="80" t="s">
        <v>255</v>
      </c>
      <c r="C140" s="80" t="s">
        <v>371</v>
      </c>
      <c r="D140" s="77">
        <v>646</v>
      </c>
      <c r="E140" s="77">
        <v>1144</v>
      </c>
      <c r="F140" s="78">
        <v>1027</v>
      </c>
    </row>
    <row r="141" spans="2:6" x14ac:dyDescent="0.3">
      <c r="B141" s="80" t="s">
        <v>255</v>
      </c>
      <c r="C141" s="80" t="s">
        <v>372</v>
      </c>
      <c r="D141" s="77">
        <v>689</v>
      </c>
      <c r="E141" s="77">
        <v>1352</v>
      </c>
      <c r="F141" s="78">
        <v>777</v>
      </c>
    </row>
    <row r="142" spans="2:6" x14ac:dyDescent="0.3">
      <c r="B142" s="80" t="s">
        <v>255</v>
      </c>
      <c r="C142" s="80" t="s">
        <v>373</v>
      </c>
      <c r="D142" s="77">
        <v>92</v>
      </c>
      <c r="E142" s="77">
        <v>1393</v>
      </c>
      <c r="F142" s="78">
        <v>295</v>
      </c>
    </row>
    <row r="143" spans="2:6" x14ac:dyDescent="0.3">
      <c r="B143" s="80" t="s">
        <v>255</v>
      </c>
      <c r="C143" s="80" t="s">
        <v>374</v>
      </c>
      <c r="D143" s="77">
        <v>361</v>
      </c>
      <c r="E143" s="77">
        <v>4109</v>
      </c>
      <c r="F143" s="78">
        <v>761</v>
      </c>
    </row>
    <row r="144" spans="2:6" x14ac:dyDescent="0.3">
      <c r="B144" s="80" t="s">
        <v>255</v>
      </c>
      <c r="C144" s="80" t="s">
        <v>375</v>
      </c>
      <c r="D144" s="77">
        <v>148</v>
      </c>
      <c r="E144" s="77">
        <v>1510</v>
      </c>
      <c r="F144" s="78">
        <v>300</v>
      </c>
    </row>
    <row r="145" spans="2:6" x14ac:dyDescent="0.3">
      <c r="B145" s="80" t="s">
        <v>255</v>
      </c>
      <c r="C145" s="80" t="s">
        <v>376</v>
      </c>
      <c r="D145" s="77">
        <v>367</v>
      </c>
      <c r="E145" s="77">
        <v>1942</v>
      </c>
      <c r="F145" s="78">
        <v>817</v>
      </c>
    </row>
    <row r="146" spans="2:6" x14ac:dyDescent="0.3">
      <c r="B146" s="80" t="s">
        <v>255</v>
      </c>
      <c r="C146" s="80" t="s">
        <v>377</v>
      </c>
      <c r="D146" s="77">
        <v>96</v>
      </c>
      <c r="E146" s="77">
        <v>249</v>
      </c>
      <c r="F146" s="78">
        <v>191</v>
      </c>
    </row>
    <row r="147" spans="2:6" x14ac:dyDescent="0.3">
      <c r="B147" s="80" t="s">
        <v>255</v>
      </c>
      <c r="C147" s="80" t="s">
        <v>378</v>
      </c>
      <c r="D147" s="77">
        <v>104</v>
      </c>
      <c r="E147" s="77">
        <v>281</v>
      </c>
      <c r="F147" s="78">
        <v>241</v>
      </c>
    </row>
    <row r="148" spans="2:6" x14ac:dyDescent="0.3">
      <c r="B148" s="80" t="s">
        <v>255</v>
      </c>
      <c r="C148" s="80" t="s">
        <v>379</v>
      </c>
      <c r="D148" s="77">
        <v>152</v>
      </c>
      <c r="E148" s="77">
        <v>225</v>
      </c>
      <c r="F148" s="78">
        <v>215</v>
      </c>
    </row>
    <row r="149" spans="2:6" x14ac:dyDescent="0.3">
      <c r="B149" s="80" t="s">
        <v>255</v>
      </c>
      <c r="C149" s="80" t="s">
        <v>380</v>
      </c>
      <c r="D149" s="77">
        <v>661</v>
      </c>
      <c r="E149" s="77">
        <v>1509</v>
      </c>
      <c r="F149" s="78">
        <v>818</v>
      </c>
    </row>
    <row r="150" spans="2:6" x14ac:dyDescent="0.3">
      <c r="B150" s="80" t="s">
        <v>255</v>
      </c>
      <c r="C150" s="80" t="s">
        <v>381</v>
      </c>
      <c r="D150" s="77">
        <v>417</v>
      </c>
      <c r="E150" s="77">
        <v>591</v>
      </c>
      <c r="F150" s="78">
        <v>414</v>
      </c>
    </row>
    <row r="151" spans="2:6" x14ac:dyDescent="0.3">
      <c r="B151" s="80" t="s">
        <v>255</v>
      </c>
      <c r="C151" s="80" t="s">
        <v>382</v>
      </c>
      <c r="D151" s="77">
        <v>588</v>
      </c>
      <c r="E151" s="77">
        <v>1036</v>
      </c>
      <c r="F151" s="78">
        <v>725</v>
      </c>
    </row>
    <row r="152" spans="2:6" x14ac:dyDescent="0.3">
      <c r="B152" s="80" t="s">
        <v>255</v>
      </c>
      <c r="C152" s="80" t="s">
        <v>383</v>
      </c>
      <c r="D152" s="77">
        <v>99</v>
      </c>
      <c r="E152" s="77">
        <v>566</v>
      </c>
      <c r="F152" s="78">
        <v>200</v>
      </c>
    </row>
    <row r="153" spans="2:6" x14ac:dyDescent="0.3">
      <c r="B153" s="80" t="s">
        <v>255</v>
      </c>
      <c r="C153" s="80" t="s">
        <v>384</v>
      </c>
      <c r="D153" s="77">
        <v>1113</v>
      </c>
      <c r="E153" s="77">
        <v>1539</v>
      </c>
      <c r="F153" s="78">
        <v>1209</v>
      </c>
    </row>
    <row r="154" spans="2:6" x14ac:dyDescent="0.3">
      <c r="B154" s="80" t="s">
        <v>255</v>
      </c>
      <c r="C154" s="80" t="s">
        <v>385</v>
      </c>
      <c r="D154" s="77">
        <v>1462</v>
      </c>
      <c r="E154" s="77">
        <v>1993</v>
      </c>
      <c r="F154" s="78">
        <v>1444</v>
      </c>
    </row>
    <row r="155" spans="2:6" x14ac:dyDescent="0.3">
      <c r="B155" s="80" t="s">
        <v>255</v>
      </c>
      <c r="C155" s="80" t="s">
        <v>386</v>
      </c>
      <c r="D155" s="77">
        <v>1094</v>
      </c>
      <c r="E155" s="77">
        <v>1924</v>
      </c>
      <c r="F155" s="78">
        <v>1466</v>
      </c>
    </row>
    <row r="156" spans="2:6" x14ac:dyDescent="0.3">
      <c r="B156" s="80" t="s">
        <v>255</v>
      </c>
      <c r="C156" s="80" t="s">
        <v>387</v>
      </c>
      <c r="D156" s="77">
        <v>924</v>
      </c>
      <c r="E156" s="77">
        <v>1799</v>
      </c>
      <c r="F156" s="78">
        <v>1269</v>
      </c>
    </row>
    <row r="157" spans="2:6" x14ac:dyDescent="0.3">
      <c r="B157" s="80" t="s">
        <v>255</v>
      </c>
      <c r="C157" s="80" t="s">
        <v>388</v>
      </c>
      <c r="D157" s="77">
        <v>0</v>
      </c>
      <c r="E157" s="77">
        <v>0</v>
      </c>
      <c r="F157" s="78">
        <v>0</v>
      </c>
    </row>
    <row r="158" spans="2:6" x14ac:dyDescent="0.3">
      <c r="B158" s="80" t="s">
        <v>255</v>
      </c>
      <c r="C158" s="80" t="s">
        <v>389</v>
      </c>
      <c r="D158" s="77">
        <v>296</v>
      </c>
      <c r="E158" s="77">
        <v>443</v>
      </c>
      <c r="F158" s="78">
        <v>157</v>
      </c>
    </row>
    <row r="159" spans="2:6" x14ac:dyDescent="0.3">
      <c r="B159" s="80" t="s">
        <v>255</v>
      </c>
      <c r="C159" s="80" t="s">
        <v>390</v>
      </c>
      <c r="D159" s="77">
        <v>858</v>
      </c>
      <c r="E159" s="77">
        <v>1562</v>
      </c>
      <c r="F159" s="78">
        <v>832</v>
      </c>
    </row>
    <row r="160" spans="2:6" x14ac:dyDescent="0.3">
      <c r="B160" s="80" t="s">
        <v>255</v>
      </c>
      <c r="C160" s="80" t="s">
        <v>391</v>
      </c>
      <c r="D160" s="77">
        <v>487</v>
      </c>
      <c r="E160" s="77">
        <v>821</v>
      </c>
      <c r="F160" s="78">
        <v>556</v>
      </c>
    </row>
    <row r="161" spans="2:6" x14ac:dyDescent="0.3">
      <c r="B161" s="80" t="s">
        <v>255</v>
      </c>
      <c r="C161" s="80" t="s">
        <v>392</v>
      </c>
      <c r="D161" s="77">
        <v>985</v>
      </c>
      <c r="E161" s="77">
        <v>2100</v>
      </c>
      <c r="F161" s="78">
        <v>1402</v>
      </c>
    </row>
    <row r="162" spans="2:6" x14ac:dyDescent="0.3">
      <c r="B162" s="80" t="s">
        <v>255</v>
      </c>
      <c r="C162" s="80" t="s">
        <v>393</v>
      </c>
      <c r="D162" s="77">
        <v>430</v>
      </c>
      <c r="E162" s="77">
        <v>976</v>
      </c>
      <c r="F162" s="78">
        <v>616</v>
      </c>
    </row>
    <row r="163" spans="2:6" x14ac:dyDescent="0.3">
      <c r="B163" s="80" t="s">
        <v>255</v>
      </c>
      <c r="C163" s="80" t="s">
        <v>394</v>
      </c>
      <c r="D163" s="77">
        <v>11</v>
      </c>
      <c r="E163" s="77">
        <v>4</v>
      </c>
      <c r="F163" s="78">
        <v>351</v>
      </c>
    </row>
    <row r="164" spans="2:6" x14ac:dyDescent="0.3">
      <c r="B164" s="80" t="s">
        <v>255</v>
      </c>
      <c r="C164" s="80" t="s">
        <v>395</v>
      </c>
      <c r="D164" s="77">
        <v>370</v>
      </c>
      <c r="E164" s="77">
        <v>480</v>
      </c>
      <c r="F164" s="78">
        <v>398</v>
      </c>
    </row>
    <row r="165" spans="2:6" x14ac:dyDescent="0.3">
      <c r="B165" s="80" t="s">
        <v>255</v>
      </c>
      <c r="C165" s="80" t="s">
        <v>396</v>
      </c>
      <c r="D165" s="77">
        <v>778</v>
      </c>
      <c r="E165" s="77">
        <v>1343</v>
      </c>
      <c r="F165" s="78">
        <v>1071</v>
      </c>
    </row>
    <row r="166" spans="2:6" x14ac:dyDescent="0.3">
      <c r="B166" s="80" t="s">
        <v>255</v>
      </c>
      <c r="C166" s="80" t="s">
        <v>397</v>
      </c>
      <c r="D166" s="77">
        <v>783</v>
      </c>
      <c r="E166" s="77">
        <v>1429</v>
      </c>
      <c r="F166" s="78">
        <v>1018</v>
      </c>
    </row>
    <row r="167" spans="2:6" x14ac:dyDescent="0.3">
      <c r="B167" s="80" t="s">
        <v>255</v>
      </c>
      <c r="C167" s="80" t="s">
        <v>398</v>
      </c>
      <c r="D167" s="77">
        <v>1376</v>
      </c>
      <c r="E167" s="77">
        <v>2314</v>
      </c>
      <c r="F167" s="78">
        <v>1440</v>
      </c>
    </row>
    <row r="168" spans="2:6" x14ac:dyDescent="0.3">
      <c r="B168" s="80" t="s">
        <v>255</v>
      </c>
      <c r="C168" s="80" t="s">
        <v>399</v>
      </c>
      <c r="D168" s="77">
        <v>717</v>
      </c>
      <c r="E168" s="77">
        <v>1732</v>
      </c>
      <c r="F168" s="78">
        <v>1623</v>
      </c>
    </row>
    <row r="169" spans="2:6" x14ac:dyDescent="0.3">
      <c r="B169" s="80" t="s">
        <v>255</v>
      </c>
      <c r="C169" s="80" t="s">
        <v>400</v>
      </c>
      <c r="D169" s="77">
        <v>301</v>
      </c>
      <c r="E169" s="77">
        <v>720</v>
      </c>
      <c r="F169" s="78">
        <v>629</v>
      </c>
    </row>
    <row r="170" spans="2:6" x14ac:dyDescent="0.3">
      <c r="B170" s="80" t="s">
        <v>255</v>
      </c>
      <c r="C170" s="80" t="s">
        <v>401</v>
      </c>
      <c r="D170" s="77">
        <v>179</v>
      </c>
      <c r="E170" s="77">
        <v>303</v>
      </c>
      <c r="F170" s="78">
        <v>258</v>
      </c>
    </row>
    <row r="171" spans="2:6" x14ac:dyDescent="0.3">
      <c r="B171" s="80" t="s">
        <v>255</v>
      </c>
      <c r="C171" s="80" t="s">
        <v>402</v>
      </c>
      <c r="D171" s="77">
        <v>919</v>
      </c>
      <c r="E171" s="77">
        <v>1445</v>
      </c>
      <c r="F171" s="78">
        <v>1250</v>
      </c>
    </row>
    <row r="172" spans="2:6" x14ac:dyDescent="0.3">
      <c r="B172" s="80" t="s">
        <v>255</v>
      </c>
      <c r="C172" s="80" t="s">
        <v>403</v>
      </c>
      <c r="D172" s="77">
        <v>396</v>
      </c>
      <c r="E172" s="77">
        <v>704</v>
      </c>
      <c r="F172" s="78">
        <v>712</v>
      </c>
    </row>
    <row r="173" spans="2:6" x14ac:dyDescent="0.3">
      <c r="B173" s="80" t="s">
        <v>255</v>
      </c>
      <c r="C173" s="80" t="s">
        <v>404</v>
      </c>
      <c r="D173" s="77">
        <v>387</v>
      </c>
      <c r="E173" s="77">
        <v>735</v>
      </c>
      <c r="F173" s="78">
        <v>677</v>
      </c>
    </row>
    <row r="174" spans="2:6" x14ac:dyDescent="0.3">
      <c r="B174" s="80" t="s">
        <v>255</v>
      </c>
      <c r="C174" s="80" t="s">
        <v>405</v>
      </c>
      <c r="D174" s="77">
        <v>869</v>
      </c>
      <c r="E174" s="77">
        <v>1267</v>
      </c>
      <c r="F174" s="78">
        <v>801</v>
      </c>
    </row>
    <row r="175" spans="2:6" x14ac:dyDescent="0.3">
      <c r="B175" s="80" t="s">
        <v>255</v>
      </c>
      <c r="C175" s="80" t="s">
        <v>406</v>
      </c>
      <c r="D175" s="77">
        <v>1500</v>
      </c>
      <c r="E175" s="77">
        <v>2104</v>
      </c>
      <c r="F175" s="78">
        <v>1570</v>
      </c>
    </row>
    <row r="176" spans="2:6" x14ac:dyDescent="0.3">
      <c r="B176" s="80" t="s">
        <v>255</v>
      </c>
      <c r="C176" s="80" t="s">
        <v>407</v>
      </c>
      <c r="D176" s="77">
        <v>1064</v>
      </c>
      <c r="E176" s="77">
        <v>1509</v>
      </c>
      <c r="F176" s="78">
        <v>1126</v>
      </c>
    </row>
    <row r="177" spans="2:6" x14ac:dyDescent="0.3">
      <c r="B177" s="80" t="s">
        <v>255</v>
      </c>
      <c r="C177" s="80" t="s">
        <v>408</v>
      </c>
      <c r="D177" s="77">
        <v>1272</v>
      </c>
      <c r="E177" s="77">
        <v>2058</v>
      </c>
      <c r="F177" s="78">
        <v>1702</v>
      </c>
    </row>
    <row r="178" spans="2:6" x14ac:dyDescent="0.3">
      <c r="B178" s="80" t="s">
        <v>255</v>
      </c>
      <c r="C178" s="80" t="s">
        <v>409</v>
      </c>
      <c r="D178" s="77">
        <v>916</v>
      </c>
      <c r="E178" s="77">
        <v>1326</v>
      </c>
      <c r="F178" s="78">
        <v>840</v>
      </c>
    </row>
    <row r="179" spans="2:6" x14ac:dyDescent="0.3">
      <c r="B179" s="80" t="s">
        <v>255</v>
      </c>
      <c r="C179" s="80" t="s">
        <v>410</v>
      </c>
      <c r="D179" s="77">
        <v>877</v>
      </c>
      <c r="E179" s="77">
        <v>1498</v>
      </c>
      <c r="F179" s="78">
        <v>1274</v>
      </c>
    </row>
    <row r="180" spans="2:6" x14ac:dyDescent="0.3">
      <c r="B180" s="80" t="s">
        <v>255</v>
      </c>
      <c r="C180" s="80" t="s">
        <v>411</v>
      </c>
      <c r="D180" s="77">
        <v>716</v>
      </c>
      <c r="E180" s="77">
        <v>1119</v>
      </c>
      <c r="F180" s="78">
        <v>837</v>
      </c>
    </row>
    <row r="181" spans="2:6" x14ac:dyDescent="0.3">
      <c r="B181" s="80" t="s">
        <v>255</v>
      </c>
      <c r="C181" s="80" t="s">
        <v>412</v>
      </c>
      <c r="D181" s="77">
        <v>772</v>
      </c>
      <c r="E181" s="77">
        <v>1410</v>
      </c>
      <c r="F181" s="78">
        <v>1199</v>
      </c>
    </row>
    <row r="182" spans="2:6" x14ac:dyDescent="0.3">
      <c r="B182" s="80" t="s">
        <v>255</v>
      </c>
      <c r="C182" s="80" t="s">
        <v>413</v>
      </c>
      <c r="D182" s="77">
        <v>1190</v>
      </c>
      <c r="E182" s="77">
        <v>1969</v>
      </c>
      <c r="F182" s="78">
        <v>1597</v>
      </c>
    </row>
  </sheetData>
  <mergeCells count="1">
    <mergeCell ref="D23:F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6FFE-0D2A-4160-9378-2CC6E48A39AD}">
  <dimension ref="A1:H21"/>
  <sheetViews>
    <sheetView workbookViewId="0">
      <selection activeCell="H21" sqref="H21"/>
    </sheetView>
  </sheetViews>
  <sheetFormatPr defaultRowHeight="14.4" x14ac:dyDescent="0.3"/>
  <cols>
    <col min="1" max="1" width="4.5546875" customWidth="1"/>
    <col min="2" max="2" width="12.21875" customWidth="1"/>
    <col min="3" max="3" width="17" customWidth="1"/>
    <col min="4" max="4" width="13" customWidth="1"/>
    <col min="5" max="5" width="15.77734375" bestFit="1" customWidth="1"/>
    <col min="8" max="8" width="10.77734375" customWidth="1"/>
  </cols>
  <sheetData>
    <row r="1" spans="1:8" x14ac:dyDescent="0.3">
      <c r="A1" s="84"/>
      <c r="B1" s="85" t="s">
        <v>414</v>
      </c>
      <c r="C1" s="85" t="s">
        <v>415</v>
      </c>
      <c r="D1" s="85" t="s">
        <v>416</v>
      </c>
      <c r="E1" s="85" t="s">
        <v>417</v>
      </c>
      <c r="F1" s="84"/>
      <c r="G1" s="84"/>
      <c r="H1" s="84"/>
    </row>
    <row r="2" spans="1:8" x14ac:dyDescent="0.3">
      <c r="A2" s="84"/>
      <c r="B2" s="86">
        <v>1</v>
      </c>
      <c r="C2" s="87">
        <v>8000</v>
      </c>
      <c r="D2" s="86" t="s">
        <v>418</v>
      </c>
      <c r="E2" s="86">
        <v>10</v>
      </c>
      <c r="F2" s="84"/>
      <c r="G2" s="84"/>
      <c r="H2" s="84"/>
    </row>
    <row r="3" spans="1:8" x14ac:dyDescent="0.3">
      <c r="A3" s="84"/>
      <c r="B3" s="86">
        <v>2</v>
      </c>
      <c r="C3" s="87">
        <v>11000</v>
      </c>
      <c r="D3" s="86" t="s">
        <v>418</v>
      </c>
      <c r="E3" s="86">
        <v>9</v>
      </c>
      <c r="F3" s="84"/>
      <c r="G3" s="84"/>
      <c r="H3" s="84"/>
    </row>
    <row r="4" spans="1:8" x14ac:dyDescent="0.3">
      <c r="A4" s="84"/>
      <c r="B4" s="86">
        <v>3</v>
      </c>
      <c r="C4" s="87">
        <v>6000</v>
      </c>
      <c r="D4" s="86" t="s">
        <v>419</v>
      </c>
      <c r="E4" s="86">
        <v>5</v>
      </c>
      <c r="F4" s="84"/>
      <c r="G4" s="84"/>
      <c r="H4" s="84"/>
    </row>
    <row r="5" spans="1:8" x14ac:dyDescent="0.3">
      <c r="A5" s="84"/>
      <c r="B5" s="86">
        <v>4</v>
      </c>
      <c r="C5" s="87">
        <v>15000</v>
      </c>
      <c r="D5" s="86" t="s">
        <v>418</v>
      </c>
      <c r="E5" s="86">
        <v>10</v>
      </c>
      <c r="F5" s="84"/>
      <c r="G5" s="84"/>
      <c r="H5" s="84"/>
    </row>
    <row r="6" spans="1:8" x14ac:dyDescent="0.3">
      <c r="A6" s="84"/>
      <c r="B6" s="86">
        <v>5</v>
      </c>
      <c r="C6" s="87">
        <v>10000</v>
      </c>
      <c r="D6" s="86" t="s">
        <v>419</v>
      </c>
      <c r="E6" s="86">
        <v>2</v>
      </c>
      <c r="F6" s="84"/>
      <c r="G6" s="84"/>
      <c r="H6" s="84"/>
    </row>
    <row r="7" spans="1:8" x14ac:dyDescent="0.3">
      <c r="A7" s="84"/>
      <c r="B7" s="86">
        <v>6</v>
      </c>
      <c r="C7" s="87">
        <v>15000</v>
      </c>
      <c r="D7" s="86" t="s">
        <v>418</v>
      </c>
      <c r="E7" s="86">
        <v>5</v>
      </c>
      <c r="F7" s="84"/>
      <c r="G7" s="84"/>
      <c r="H7" s="84"/>
    </row>
    <row r="8" spans="1:8" x14ac:dyDescent="0.3">
      <c r="A8" s="84"/>
      <c r="B8" s="86">
        <v>7</v>
      </c>
      <c r="C8" s="87">
        <v>13000</v>
      </c>
      <c r="D8" s="86" t="s">
        <v>418</v>
      </c>
      <c r="E8" s="86">
        <v>999</v>
      </c>
      <c r="F8" s="84"/>
      <c r="G8" s="84"/>
      <c r="H8" s="84"/>
    </row>
    <row r="9" spans="1:8" x14ac:dyDescent="0.3">
      <c r="A9" s="84"/>
      <c r="B9" s="86">
        <v>8</v>
      </c>
      <c r="C9" s="87">
        <v>8000</v>
      </c>
      <c r="D9" s="86" t="s">
        <v>418</v>
      </c>
      <c r="E9" s="86">
        <v>2</v>
      </c>
      <c r="F9" s="84"/>
      <c r="G9" s="84"/>
      <c r="H9" s="84"/>
    </row>
    <row r="10" spans="1:8" x14ac:dyDescent="0.3">
      <c r="A10" s="84"/>
      <c r="B10" s="86">
        <v>9</v>
      </c>
      <c r="C10" s="87">
        <v>11000</v>
      </c>
      <c r="D10" s="86" t="s">
        <v>419</v>
      </c>
      <c r="E10" s="86">
        <v>5</v>
      </c>
      <c r="F10" s="84"/>
      <c r="G10" s="84"/>
      <c r="H10" s="84"/>
    </row>
    <row r="11" spans="1:8" x14ac:dyDescent="0.3">
      <c r="A11" s="84"/>
      <c r="B11" s="86">
        <v>10</v>
      </c>
      <c r="C11" s="87">
        <v>9000</v>
      </c>
      <c r="D11" s="86" t="s">
        <v>418</v>
      </c>
      <c r="E11" s="86">
        <v>6</v>
      </c>
      <c r="F11" s="84"/>
      <c r="G11" s="84"/>
      <c r="H11" s="84"/>
    </row>
    <row r="14" spans="1:8" ht="15" thickBot="1" x14ac:dyDescent="0.35">
      <c r="A14" s="84"/>
      <c r="B14" s="88" t="s">
        <v>420</v>
      </c>
      <c r="C14" s="84"/>
      <c r="D14" s="84"/>
      <c r="E14" s="84"/>
      <c r="F14" s="84"/>
      <c r="G14" s="84"/>
      <c r="H14" s="84"/>
    </row>
    <row r="15" spans="1:8" ht="15" thickBot="1" x14ac:dyDescent="0.35">
      <c r="A15" s="84">
        <v>1</v>
      </c>
      <c r="B15" s="84" t="s">
        <v>421</v>
      </c>
      <c r="C15" s="84"/>
      <c r="D15" s="84"/>
      <c r="E15" s="84"/>
      <c r="F15" s="84"/>
      <c r="G15" s="84"/>
      <c r="H15" s="89">
        <f>SUMIF(D2:D11,"Yes",C2:C11)</f>
        <v>79000</v>
      </c>
    </row>
    <row r="16" spans="1:8" ht="15" thickBot="1" x14ac:dyDescent="0.35">
      <c r="A16" s="84">
        <v>2</v>
      </c>
      <c r="B16" s="84" t="s">
        <v>422</v>
      </c>
      <c r="C16" s="84"/>
      <c r="D16" s="84"/>
      <c r="E16" s="84"/>
      <c r="F16" s="84"/>
      <c r="G16" s="84"/>
      <c r="H16" s="89">
        <f>SUMIF(D2:D11,"no",C2:C11)</f>
        <v>27000</v>
      </c>
    </row>
    <row r="17" spans="1:8" ht="15" thickBot="1" x14ac:dyDescent="0.35">
      <c r="A17" s="84"/>
      <c r="B17" s="84"/>
      <c r="C17" s="84"/>
      <c r="D17" s="84"/>
      <c r="E17" s="84"/>
      <c r="F17" s="84"/>
      <c r="G17" s="84"/>
      <c r="H17" s="84"/>
    </row>
    <row r="18" spans="1:8" ht="15" thickBot="1" x14ac:dyDescent="0.35">
      <c r="A18" s="84">
        <v>3</v>
      </c>
      <c r="B18" s="84" t="s">
        <v>423</v>
      </c>
      <c r="C18" s="84"/>
      <c r="D18" s="84"/>
      <c r="E18" s="84"/>
      <c r="F18" s="84"/>
      <c r="G18" s="84"/>
      <c r="H18" s="89">
        <f>SUMIF(C2:C11,"&gt;10000",E2:E11)</f>
        <v>1028</v>
      </c>
    </row>
    <row r="19" spans="1:8" ht="15" thickBot="1" x14ac:dyDescent="0.35">
      <c r="A19" s="84"/>
      <c r="B19" s="84"/>
      <c r="C19" s="84"/>
      <c r="D19" s="84"/>
      <c r="E19" s="84"/>
      <c r="F19" s="84"/>
      <c r="G19" s="84"/>
      <c r="H19" s="84"/>
    </row>
    <row r="20" spans="1:8" ht="15" thickBot="1" x14ac:dyDescent="0.35">
      <c r="A20" s="84">
        <v>4</v>
      </c>
      <c r="B20" s="84" t="s">
        <v>424</v>
      </c>
      <c r="C20" s="84"/>
      <c r="D20" s="84"/>
      <c r="E20" s="84"/>
      <c r="F20" s="84"/>
      <c r="G20" s="84"/>
      <c r="H20" s="89">
        <f>SUMIF(C2:C11,"&gt;10000 ")</f>
        <v>65000</v>
      </c>
    </row>
    <row r="21" spans="1:8" ht="15" thickBot="1" x14ac:dyDescent="0.35">
      <c r="A21" s="84">
        <v>5</v>
      </c>
      <c r="B21" s="84" t="s">
        <v>425</v>
      </c>
      <c r="C21" s="84"/>
      <c r="D21" s="84"/>
      <c r="E21" s="84"/>
      <c r="F21" s="84"/>
      <c r="G21" s="84"/>
      <c r="H21" s="89">
        <f>SUMIF(C2:C11,"&lt;9500")</f>
        <v>31000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47C2-61D2-410A-B3E3-420727CAF63E}">
  <dimension ref="A1:K48"/>
  <sheetViews>
    <sheetView topLeftCell="A14" workbookViewId="0">
      <selection activeCell="C40" sqref="C40"/>
    </sheetView>
  </sheetViews>
  <sheetFormatPr defaultRowHeight="14.4" x14ac:dyDescent="0.3"/>
  <cols>
    <col min="1" max="1" width="6.109375" customWidth="1"/>
    <col min="2" max="2" width="19.88671875" customWidth="1"/>
    <col min="3" max="3" width="15.109375" customWidth="1"/>
    <col min="4" max="4" width="12.44140625" customWidth="1"/>
    <col min="5" max="5" width="14.77734375" customWidth="1"/>
  </cols>
  <sheetData>
    <row r="1" spans="1:5" x14ac:dyDescent="0.3">
      <c r="A1" s="84"/>
      <c r="B1" s="93" t="s">
        <v>442</v>
      </c>
      <c r="C1" s="84"/>
      <c r="D1" s="84"/>
      <c r="E1" s="84"/>
    </row>
    <row r="2" spans="1:5" x14ac:dyDescent="0.3">
      <c r="A2" s="84"/>
      <c r="B2" s="94" t="s">
        <v>1</v>
      </c>
      <c r="C2" s="94" t="s">
        <v>443</v>
      </c>
      <c r="D2" s="94" t="s">
        <v>444</v>
      </c>
      <c r="E2" s="94" t="s">
        <v>445</v>
      </c>
    </row>
    <row r="3" spans="1:5" x14ac:dyDescent="0.3">
      <c r="A3" s="84"/>
      <c r="B3" s="95" t="s">
        <v>446</v>
      </c>
      <c r="C3" s="95" t="s">
        <v>447</v>
      </c>
      <c r="D3" s="95" t="s">
        <v>448</v>
      </c>
      <c r="E3" s="95">
        <v>28</v>
      </c>
    </row>
    <row r="4" spans="1:5" x14ac:dyDescent="0.3">
      <c r="A4" s="84"/>
      <c r="B4" s="95" t="s">
        <v>449</v>
      </c>
      <c r="C4" s="95" t="s">
        <v>450</v>
      </c>
      <c r="D4" s="95" t="s">
        <v>451</v>
      </c>
      <c r="E4" s="95">
        <v>8</v>
      </c>
    </row>
    <row r="5" spans="1:5" x14ac:dyDescent="0.3">
      <c r="A5" s="84"/>
      <c r="B5" s="95" t="s">
        <v>452</v>
      </c>
      <c r="C5" s="95" t="s">
        <v>453</v>
      </c>
      <c r="D5" s="95" t="s">
        <v>448</v>
      </c>
      <c r="E5" s="95">
        <v>19</v>
      </c>
    </row>
    <row r="6" spans="1:5" x14ac:dyDescent="0.3">
      <c r="A6" s="84"/>
      <c r="B6" s="95" t="s">
        <v>454</v>
      </c>
      <c r="C6" s="95" t="s">
        <v>455</v>
      </c>
      <c r="D6" s="95" t="s">
        <v>456</v>
      </c>
      <c r="E6" s="95">
        <v>2</v>
      </c>
    </row>
    <row r="7" spans="1:5" x14ac:dyDescent="0.3">
      <c r="A7" s="84"/>
      <c r="B7" s="95" t="s">
        <v>457</v>
      </c>
      <c r="C7" s="95" t="s">
        <v>453</v>
      </c>
      <c r="D7" s="95" t="s">
        <v>458</v>
      </c>
      <c r="E7" s="95">
        <v>5</v>
      </c>
    </row>
    <row r="8" spans="1:5" x14ac:dyDescent="0.3">
      <c r="A8" s="84"/>
      <c r="B8" s="95" t="s">
        <v>459</v>
      </c>
      <c r="C8" s="95" t="s">
        <v>450</v>
      </c>
      <c r="D8" s="95" t="s">
        <v>448</v>
      </c>
      <c r="E8" s="95">
        <v>9</v>
      </c>
    </row>
    <row r="9" spans="1:5" x14ac:dyDescent="0.3">
      <c r="A9" s="84"/>
      <c r="B9" s="95" t="s">
        <v>460</v>
      </c>
      <c r="C9" s="95" t="s">
        <v>453</v>
      </c>
      <c r="D9" s="95" t="s">
        <v>461</v>
      </c>
      <c r="E9" s="95">
        <v>18</v>
      </c>
    </row>
    <row r="10" spans="1:5" x14ac:dyDescent="0.3">
      <c r="A10" s="84"/>
      <c r="B10" s="95" t="s">
        <v>462</v>
      </c>
      <c r="C10" s="95" t="s">
        <v>447</v>
      </c>
      <c r="D10" s="95" t="s">
        <v>448</v>
      </c>
      <c r="E10" s="95">
        <v>11</v>
      </c>
    </row>
    <row r="11" spans="1:5" x14ac:dyDescent="0.3">
      <c r="A11" s="84"/>
      <c r="B11" s="95" t="s">
        <v>463</v>
      </c>
      <c r="C11" s="95" t="s">
        <v>455</v>
      </c>
      <c r="D11" s="95" t="s">
        <v>464</v>
      </c>
      <c r="E11" s="95">
        <v>3</v>
      </c>
    </row>
    <row r="12" spans="1:5" x14ac:dyDescent="0.3">
      <c r="A12" s="84"/>
      <c r="B12" s="95" t="s">
        <v>465</v>
      </c>
      <c r="C12" s="95" t="s">
        <v>450</v>
      </c>
      <c r="D12" s="95" t="s">
        <v>466</v>
      </c>
      <c r="E12" s="95">
        <v>15</v>
      </c>
    </row>
    <row r="14" spans="1:5" x14ac:dyDescent="0.3">
      <c r="A14" s="84"/>
      <c r="B14" s="96" t="s">
        <v>467</v>
      </c>
      <c r="C14" s="84"/>
      <c r="D14" s="84"/>
      <c r="E14" s="101"/>
    </row>
    <row r="16" spans="1:5" x14ac:dyDescent="0.3">
      <c r="A16" s="92">
        <v>1</v>
      </c>
      <c r="B16" s="97" t="s">
        <v>468</v>
      </c>
      <c r="C16" s="84"/>
      <c r="D16" s="84"/>
      <c r="E16" s="84"/>
    </row>
    <row r="17" spans="1:11" x14ac:dyDescent="0.3">
      <c r="A17" s="84"/>
      <c r="B17" s="84"/>
      <c r="C17" s="98" t="s">
        <v>469</v>
      </c>
      <c r="D17" s="98"/>
      <c r="E17" s="84"/>
      <c r="F17" s="84"/>
      <c r="G17" s="84"/>
      <c r="H17" s="84"/>
      <c r="I17" s="84"/>
      <c r="J17" s="84"/>
      <c r="K17" s="84"/>
    </row>
    <row r="18" spans="1:11" x14ac:dyDescent="0.3">
      <c r="A18" s="84"/>
      <c r="B18" s="99" t="s">
        <v>111</v>
      </c>
      <c r="C18" s="100">
        <f>SUMIFS(E3:E12,C3:C12,"Athletics",D3:D12,"USA")</f>
        <v>9</v>
      </c>
      <c r="D18" s="84"/>
      <c r="E18" s="84"/>
      <c r="F18" s="84"/>
      <c r="G18" s="84"/>
      <c r="H18" s="84"/>
      <c r="I18" s="84"/>
      <c r="J18" s="84"/>
      <c r="K18" s="84"/>
    </row>
    <row r="19" spans="1:11" x14ac:dyDescent="0.3">
      <c r="A19" s="84"/>
      <c r="B19" s="92"/>
      <c r="C19" s="92"/>
      <c r="D19" s="92"/>
      <c r="E19" s="92"/>
      <c r="F19" s="92"/>
      <c r="G19" s="92"/>
      <c r="H19" s="92"/>
      <c r="I19" s="92"/>
      <c r="J19" s="92"/>
      <c r="K19" s="92"/>
    </row>
    <row r="20" spans="1:11" x14ac:dyDescent="0.3">
      <c r="A20" s="84"/>
      <c r="B20" s="92"/>
      <c r="C20" s="92"/>
      <c r="D20" s="92"/>
      <c r="E20" s="92"/>
      <c r="F20" s="92"/>
      <c r="G20" s="92"/>
      <c r="H20" s="92"/>
      <c r="I20" s="92"/>
      <c r="J20" s="92"/>
      <c r="K20" s="92"/>
    </row>
    <row r="21" spans="1:11" x14ac:dyDescent="0.3">
      <c r="A21" s="84"/>
      <c r="B21" s="92"/>
      <c r="C21" s="92"/>
      <c r="D21" s="92"/>
      <c r="E21" s="92"/>
      <c r="F21" s="92"/>
      <c r="G21" s="92"/>
      <c r="H21" s="92"/>
      <c r="I21" s="92"/>
      <c r="J21" s="92"/>
      <c r="K21" s="92"/>
    </row>
    <row r="22" spans="1:11" x14ac:dyDescent="0.3">
      <c r="A22" s="84"/>
      <c r="B22" s="92"/>
      <c r="C22" s="92"/>
      <c r="D22" s="92"/>
      <c r="E22" s="92"/>
      <c r="F22" s="92"/>
      <c r="G22" s="92"/>
      <c r="H22" s="92"/>
      <c r="I22" s="92"/>
      <c r="J22" s="92"/>
      <c r="K22" s="92"/>
    </row>
    <row r="23" spans="1:11" x14ac:dyDescent="0.3">
      <c r="A23" s="84"/>
      <c r="B23" s="92"/>
      <c r="C23" s="92"/>
      <c r="D23" s="92"/>
      <c r="E23" s="92"/>
      <c r="F23" s="92"/>
      <c r="G23" s="92"/>
      <c r="H23" s="92"/>
      <c r="I23" s="92"/>
      <c r="J23" s="92"/>
      <c r="K23" s="92"/>
    </row>
    <row r="24" spans="1:11" x14ac:dyDescent="0.3">
      <c r="A24" s="84"/>
      <c r="B24" s="92"/>
      <c r="C24" s="92"/>
      <c r="D24" s="92"/>
      <c r="E24" s="92"/>
      <c r="F24" s="92"/>
      <c r="G24" s="92"/>
      <c r="H24" s="92"/>
      <c r="I24" s="92"/>
      <c r="J24" s="92"/>
      <c r="K24" s="92"/>
    </row>
    <row r="25" spans="1:11" x14ac:dyDescent="0.3">
      <c r="A25" s="84"/>
      <c r="B25" s="92"/>
      <c r="C25" s="92"/>
      <c r="D25" s="92"/>
      <c r="E25" s="92"/>
      <c r="F25" s="92"/>
      <c r="G25" s="92"/>
      <c r="H25" s="92"/>
      <c r="I25" s="92"/>
      <c r="J25" s="92"/>
      <c r="K25" s="92"/>
    </row>
    <row r="26" spans="1:11" x14ac:dyDescent="0.3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3">
      <c r="A27" s="92">
        <v>2</v>
      </c>
      <c r="B27" s="97" t="s">
        <v>470</v>
      </c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3">
      <c r="A28" s="84"/>
      <c r="B28" s="84"/>
      <c r="C28" s="98" t="s">
        <v>469</v>
      </c>
      <c r="D28" s="98"/>
      <c r="E28" s="84"/>
      <c r="F28" s="84"/>
      <c r="G28" s="84"/>
      <c r="H28" s="84"/>
      <c r="I28" s="84"/>
      <c r="J28" s="84"/>
      <c r="K28" s="84"/>
    </row>
    <row r="29" spans="1:11" x14ac:dyDescent="0.3">
      <c r="A29" s="84"/>
      <c r="B29" s="99" t="s">
        <v>111</v>
      </c>
      <c r="C29" s="100">
        <f>SUMIF(C3:C12,"figure skating",E3:E12)</f>
        <v>5</v>
      </c>
      <c r="D29" s="84"/>
      <c r="E29" s="84"/>
      <c r="F29" s="84"/>
      <c r="G29" s="84"/>
      <c r="H29" s="84"/>
      <c r="I29" s="84"/>
      <c r="J29" s="84"/>
      <c r="K29" s="84"/>
    </row>
    <row r="30" spans="1:11" x14ac:dyDescent="0.3">
      <c r="A30" s="84"/>
      <c r="B30" s="92"/>
      <c r="C30" s="92"/>
      <c r="D30" s="92"/>
      <c r="E30" s="92"/>
      <c r="F30" s="92"/>
      <c r="G30" s="92"/>
      <c r="H30" s="92"/>
      <c r="I30" s="92"/>
      <c r="J30" s="92"/>
      <c r="K30" s="92"/>
    </row>
    <row r="31" spans="1:11" x14ac:dyDescent="0.3">
      <c r="A31" s="84"/>
      <c r="B31" s="92"/>
      <c r="C31" s="92"/>
      <c r="D31" s="92"/>
      <c r="E31" s="92"/>
      <c r="F31" s="92"/>
      <c r="G31" s="92"/>
      <c r="H31" s="92"/>
      <c r="I31" s="92"/>
      <c r="J31" s="92"/>
      <c r="K31" s="92"/>
    </row>
    <row r="32" spans="1:11" x14ac:dyDescent="0.3">
      <c r="A32" s="84"/>
      <c r="B32" s="92"/>
      <c r="C32" s="92"/>
      <c r="D32" s="92"/>
      <c r="E32" s="92"/>
      <c r="F32" s="92"/>
      <c r="G32" s="92"/>
      <c r="H32" s="92"/>
      <c r="I32" s="92"/>
      <c r="J32" s="92"/>
      <c r="K32" s="92"/>
    </row>
    <row r="33" spans="1:11" x14ac:dyDescent="0.3">
      <c r="A33" s="84"/>
      <c r="B33" s="92"/>
      <c r="C33" s="92"/>
      <c r="D33" s="92"/>
      <c r="E33" s="92"/>
      <c r="F33" s="92"/>
      <c r="G33" s="92"/>
      <c r="H33" s="92"/>
      <c r="I33" s="92"/>
      <c r="J33" s="92"/>
      <c r="K33" s="92"/>
    </row>
    <row r="34" spans="1:11" x14ac:dyDescent="0.3">
      <c r="A34" s="84"/>
      <c r="B34" s="92"/>
      <c r="C34" s="92"/>
      <c r="D34" s="92"/>
      <c r="E34" s="92"/>
      <c r="F34" s="92"/>
      <c r="G34" s="92"/>
      <c r="H34" s="92"/>
      <c r="I34" s="92"/>
      <c r="J34" s="92"/>
      <c r="K34" s="92"/>
    </row>
    <row r="35" spans="1:11" x14ac:dyDescent="0.3">
      <c r="A35" s="84"/>
      <c r="B35" s="92"/>
      <c r="C35" s="92"/>
      <c r="D35" s="92"/>
      <c r="E35" s="92"/>
      <c r="F35" s="92"/>
      <c r="G35" s="92"/>
      <c r="H35" s="92"/>
      <c r="I35" s="92"/>
      <c r="J35" s="92"/>
      <c r="K35" s="92"/>
    </row>
    <row r="36" spans="1:11" x14ac:dyDescent="0.3">
      <c r="A36" s="84"/>
      <c r="B36" s="92"/>
      <c r="C36" s="92"/>
      <c r="D36" s="92"/>
      <c r="E36" s="92"/>
      <c r="F36" s="92"/>
      <c r="G36" s="92"/>
      <c r="H36" s="92"/>
      <c r="I36" s="92"/>
      <c r="J36" s="92"/>
      <c r="K36" s="92"/>
    </row>
    <row r="37" spans="1:11" x14ac:dyDescent="0.3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</row>
    <row r="38" spans="1:11" x14ac:dyDescent="0.3">
      <c r="A38" s="92">
        <v>2</v>
      </c>
      <c r="B38" s="97" t="s">
        <v>471</v>
      </c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3">
      <c r="A39" s="84"/>
      <c r="B39" s="84"/>
      <c r="C39" s="98" t="s">
        <v>469</v>
      </c>
      <c r="D39" s="98"/>
      <c r="E39" s="84"/>
      <c r="F39" s="84"/>
      <c r="G39" s="84"/>
      <c r="H39" s="84"/>
      <c r="I39" s="84"/>
      <c r="J39" s="84"/>
      <c r="K39" s="84"/>
    </row>
    <row r="40" spans="1:11" x14ac:dyDescent="0.3">
      <c r="A40" s="84"/>
      <c r="B40" s="99" t="s">
        <v>111</v>
      </c>
      <c r="C40" s="100">
        <f>SUMIFS(E3:E12,D3:D12,"jamaica" &amp;"USA")</f>
        <v>0</v>
      </c>
      <c r="D40" s="84"/>
      <c r="E40" s="84"/>
      <c r="F40" s="84"/>
      <c r="G40" s="84"/>
      <c r="H40" s="84"/>
      <c r="I40" s="84"/>
      <c r="J40" s="84"/>
      <c r="K40" s="84"/>
    </row>
    <row r="41" spans="1:11" x14ac:dyDescent="0.3">
      <c r="A41" s="84"/>
      <c r="B41" s="92"/>
      <c r="C41" s="92"/>
      <c r="D41" s="92"/>
      <c r="E41" s="92"/>
      <c r="F41" s="92"/>
      <c r="G41" s="92"/>
      <c r="H41" s="92"/>
      <c r="I41" s="92"/>
      <c r="J41" s="92"/>
      <c r="K41" s="92"/>
    </row>
    <row r="42" spans="1:11" x14ac:dyDescent="0.3">
      <c r="A42" s="84"/>
      <c r="B42" s="92"/>
      <c r="C42" s="92"/>
      <c r="D42" s="92"/>
      <c r="E42" s="92"/>
      <c r="F42" s="92"/>
      <c r="G42" s="92"/>
      <c r="H42" s="92"/>
      <c r="I42" s="92"/>
      <c r="J42" s="92"/>
      <c r="K42" s="92"/>
    </row>
    <row r="43" spans="1:11" x14ac:dyDescent="0.3">
      <c r="A43" s="84"/>
      <c r="B43" s="92"/>
      <c r="C43" s="92"/>
      <c r="D43" s="92"/>
      <c r="E43" s="92"/>
      <c r="F43" s="92"/>
      <c r="G43" s="92"/>
      <c r="H43" s="92"/>
      <c r="I43" s="92"/>
      <c r="J43" s="92"/>
      <c r="K43" s="92"/>
    </row>
    <row r="44" spans="1:11" x14ac:dyDescent="0.3">
      <c r="A44" s="84"/>
      <c r="B44" s="92"/>
      <c r="C44" s="92"/>
      <c r="D44" s="92"/>
      <c r="E44" s="92"/>
      <c r="F44" s="92"/>
      <c r="G44" s="92"/>
      <c r="H44" s="92"/>
      <c r="I44" s="92"/>
      <c r="J44" s="92"/>
      <c r="K44" s="92"/>
    </row>
    <row r="45" spans="1:11" x14ac:dyDescent="0.3">
      <c r="A45" s="84"/>
      <c r="B45" s="92"/>
      <c r="C45" s="92"/>
      <c r="D45" s="92"/>
      <c r="E45" s="92"/>
      <c r="F45" s="92"/>
      <c r="G45" s="92"/>
      <c r="H45" s="92"/>
      <c r="I45" s="92"/>
      <c r="J45" s="92"/>
      <c r="K45" s="92"/>
    </row>
    <row r="46" spans="1:11" x14ac:dyDescent="0.3">
      <c r="A46" s="84"/>
      <c r="B46" s="92"/>
      <c r="C46" s="92"/>
      <c r="D46" s="92"/>
      <c r="E46" s="92"/>
      <c r="F46" s="92"/>
      <c r="G46" s="92"/>
      <c r="H46" s="92"/>
      <c r="I46" s="92"/>
      <c r="J46" s="92"/>
      <c r="K46" s="92"/>
    </row>
    <row r="47" spans="1:11" x14ac:dyDescent="0.3">
      <c r="A47" s="84"/>
      <c r="B47" s="92"/>
      <c r="C47" s="92"/>
      <c r="D47" s="92"/>
      <c r="E47" s="92"/>
      <c r="F47" s="92"/>
      <c r="G47" s="92"/>
      <c r="H47" s="92"/>
      <c r="I47" s="92"/>
      <c r="J47" s="92"/>
      <c r="K47" s="92"/>
    </row>
    <row r="48" spans="1:11" x14ac:dyDescent="0.3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898A-B700-4F68-B1B4-6F41EDD6AEA2}">
  <dimension ref="A1:G18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17.109375" customWidth="1"/>
  </cols>
  <sheetData>
    <row r="1" spans="1:7" x14ac:dyDescent="0.3">
      <c r="A1" s="11" t="s">
        <v>38</v>
      </c>
      <c r="B1" s="12"/>
      <c r="C1" s="12"/>
      <c r="D1" s="12"/>
      <c r="E1" s="12"/>
      <c r="F1" s="12"/>
      <c r="G1" s="12"/>
    </row>
    <row r="2" spans="1:7" x14ac:dyDescent="0.3">
      <c r="A2" s="13" t="s">
        <v>39</v>
      </c>
      <c r="B2" s="12"/>
      <c r="C2" s="12"/>
      <c r="D2" s="12"/>
      <c r="E2" s="12"/>
      <c r="F2" s="12"/>
      <c r="G2" s="12"/>
    </row>
    <row r="3" spans="1:7" x14ac:dyDescent="0.3">
      <c r="A3" s="14" t="s">
        <v>40</v>
      </c>
      <c r="B3" s="15" t="s">
        <v>41</v>
      </c>
      <c r="C3" s="12"/>
      <c r="D3" s="12"/>
      <c r="E3" s="12"/>
      <c r="F3" s="12"/>
      <c r="G3" s="12"/>
    </row>
    <row r="4" spans="1:7" x14ac:dyDescent="0.3">
      <c r="A4" s="14" t="s">
        <v>42</v>
      </c>
      <c r="B4" s="16">
        <v>7</v>
      </c>
      <c r="C4" s="12"/>
      <c r="D4" s="12"/>
      <c r="E4" s="12"/>
      <c r="F4" s="12"/>
      <c r="G4" s="12"/>
    </row>
    <row r="5" spans="1:7" x14ac:dyDescent="0.3">
      <c r="A5" s="14" t="s">
        <v>43</v>
      </c>
      <c r="B5" s="16">
        <v>5</v>
      </c>
      <c r="C5" s="12"/>
      <c r="D5" s="12"/>
      <c r="E5" s="12"/>
      <c r="F5" s="12"/>
      <c r="G5" s="12"/>
    </row>
    <row r="6" spans="1:7" x14ac:dyDescent="0.3">
      <c r="A6" s="14" t="s">
        <v>44</v>
      </c>
      <c r="B6" s="16">
        <v>6</v>
      </c>
      <c r="C6" s="12"/>
      <c r="D6" s="12"/>
      <c r="E6" s="12"/>
      <c r="F6" s="12"/>
      <c r="G6" s="12"/>
    </row>
    <row r="7" spans="1:7" x14ac:dyDescent="0.3">
      <c r="A7" s="14" t="s">
        <v>45</v>
      </c>
      <c r="B7" s="16">
        <v>4</v>
      </c>
      <c r="C7" s="12"/>
      <c r="D7" s="12"/>
      <c r="E7" s="12"/>
      <c r="F7" s="12"/>
      <c r="G7" s="12"/>
    </row>
    <row r="8" spans="1:7" x14ac:dyDescent="0.3">
      <c r="A8" s="14" t="s">
        <v>46</v>
      </c>
      <c r="B8" s="16" t="s">
        <v>47</v>
      </c>
      <c r="C8" s="12"/>
      <c r="D8" s="12"/>
      <c r="E8" s="12"/>
      <c r="F8" s="12"/>
      <c r="G8" s="12"/>
    </row>
    <row r="9" spans="1:7" x14ac:dyDescent="0.3">
      <c r="A9" s="14" t="s">
        <v>48</v>
      </c>
      <c r="B9" s="16" t="s">
        <v>49</v>
      </c>
      <c r="C9" s="12"/>
      <c r="D9" s="12"/>
      <c r="E9" s="12"/>
      <c r="F9" s="12"/>
      <c r="G9" s="12"/>
    </row>
    <row r="10" spans="1:7" x14ac:dyDescent="0.3">
      <c r="A10" s="14" t="s">
        <v>50</v>
      </c>
      <c r="B10" s="16" t="s">
        <v>50</v>
      </c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3" t="s">
        <v>51</v>
      </c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ht="15" thickBot="1" x14ac:dyDescent="0.35">
      <c r="A14" s="13" t="s">
        <v>52</v>
      </c>
      <c r="B14" s="13" t="s">
        <v>53</v>
      </c>
      <c r="C14" s="12"/>
      <c r="D14" s="12"/>
      <c r="E14" s="12"/>
      <c r="F14" s="12"/>
      <c r="G14" s="12"/>
    </row>
    <row r="15" spans="1:7" ht="15" thickBot="1" x14ac:dyDescent="0.35">
      <c r="A15" s="13" t="s">
        <v>41</v>
      </c>
      <c r="B15" s="17">
        <f>COUNT(B4:B10)</f>
        <v>4</v>
      </c>
      <c r="C15" s="13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ht="15" thickBot="1" x14ac:dyDescent="0.35">
      <c r="A17" s="13" t="s">
        <v>52</v>
      </c>
      <c r="B17" s="13" t="s">
        <v>54</v>
      </c>
      <c r="C17" s="12"/>
      <c r="D17" s="12"/>
      <c r="E17" s="12"/>
      <c r="F17" s="12"/>
      <c r="G17" s="12"/>
    </row>
    <row r="18" spans="1:7" ht="15" thickBot="1" x14ac:dyDescent="0.35">
      <c r="A18" s="13" t="s">
        <v>41</v>
      </c>
      <c r="B18" s="17">
        <f>COUNTA(B4:B10)</f>
        <v>7</v>
      </c>
      <c r="C18" s="13"/>
      <c r="D18" s="12"/>
      <c r="E18" s="12"/>
      <c r="F18" s="12"/>
      <c r="G18" s="1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D2C2-619F-48CD-8963-BC7D1F87E6E6}">
  <dimension ref="A1:H27"/>
  <sheetViews>
    <sheetView zoomScale="95" workbookViewId="0">
      <selection activeCell="B8" sqref="B8"/>
    </sheetView>
  </sheetViews>
  <sheetFormatPr defaultRowHeight="14.4" x14ac:dyDescent="0.3"/>
  <cols>
    <col min="1" max="1" width="12.109375" customWidth="1"/>
    <col min="2" max="2" width="15.21875" customWidth="1"/>
    <col min="7" max="7" width="12.88671875" customWidth="1"/>
    <col min="8" max="8" width="13.109375" customWidth="1"/>
  </cols>
  <sheetData>
    <row r="1" spans="1:8" x14ac:dyDescent="0.3">
      <c r="A1" s="84" t="s">
        <v>472</v>
      </c>
      <c r="B1" s="84"/>
      <c r="C1" s="84"/>
      <c r="D1" s="84"/>
      <c r="E1" s="84"/>
      <c r="F1" s="84"/>
      <c r="G1" s="84"/>
      <c r="H1" s="84"/>
    </row>
    <row r="2" spans="1:8" x14ac:dyDescent="0.3">
      <c r="A2" s="84" t="s">
        <v>473</v>
      </c>
      <c r="B2" s="84"/>
      <c r="C2" s="84"/>
      <c r="D2" s="84"/>
      <c r="E2" s="84"/>
      <c r="F2" s="84"/>
      <c r="G2" s="84"/>
      <c r="H2" s="84"/>
    </row>
    <row r="4" spans="1:8" x14ac:dyDescent="0.3">
      <c r="A4" s="84"/>
      <c r="B4" s="84"/>
      <c r="C4" s="84"/>
      <c r="D4" s="84"/>
      <c r="E4" s="84"/>
      <c r="F4" s="84"/>
      <c r="G4" s="88" t="s">
        <v>474</v>
      </c>
      <c r="H4" s="84"/>
    </row>
    <row r="5" spans="1:8" ht="18.600000000000001" customHeight="1" x14ac:dyDescent="0.3"/>
    <row r="6" spans="1:8" ht="15" customHeight="1" x14ac:dyDescent="0.3">
      <c r="A6" s="84"/>
      <c r="B6" s="84"/>
      <c r="C6" s="84"/>
      <c r="D6" s="84"/>
      <c r="E6" s="84"/>
      <c r="F6" s="84"/>
      <c r="G6" s="106" t="s">
        <v>239</v>
      </c>
      <c r="H6" s="106" t="s">
        <v>475</v>
      </c>
    </row>
    <row r="7" spans="1:8" x14ac:dyDescent="0.3">
      <c r="A7" s="88" t="s">
        <v>239</v>
      </c>
      <c r="B7" s="88" t="s">
        <v>475</v>
      </c>
      <c r="C7" s="84"/>
      <c r="D7" s="84"/>
      <c r="E7" s="84"/>
      <c r="F7" s="84"/>
      <c r="G7" s="103">
        <v>44197</v>
      </c>
      <c r="H7" s="105">
        <v>1.3671</v>
      </c>
    </row>
    <row r="8" spans="1:8" x14ac:dyDescent="0.3">
      <c r="A8" s="104">
        <v>44201</v>
      </c>
      <c r="B8" s="107">
        <f>VLOOKUP(A8,$G$6:$H$27,2,TRUE)</f>
        <v>1.3624000000000001</v>
      </c>
      <c r="C8" s="84"/>
      <c r="D8" s="84"/>
      <c r="E8" s="84"/>
      <c r="F8" s="84"/>
      <c r="G8" s="103">
        <v>44200</v>
      </c>
      <c r="H8" s="105">
        <v>1.3569</v>
      </c>
    </row>
    <row r="9" spans="1:8" x14ac:dyDescent="0.3">
      <c r="A9" s="104">
        <v>44211</v>
      </c>
      <c r="B9" s="107">
        <f t="shared" ref="B9:B10" si="0">VLOOKUP(A9,$G$6:$H$27,2,TRUE)</f>
        <v>1.3586</v>
      </c>
      <c r="C9" s="84"/>
      <c r="D9" s="84"/>
      <c r="E9" s="84"/>
      <c r="F9" s="84"/>
      <c r="G9" s="103">
        <v>44201</v>
      </c>
      <c r="H9" s="105">
        <v>1.3624000000000001</v>
      </c>
    </row>
    <row r="10" spans="1:8" x14ac:dyDescent="0.3">
      <c r="A10" s="104">
        <v>44220</v>
      </c>
      <c r="B10" s="107">
        <f t="shared" si="0"/>
        <v>1.3684000000000001</v>
      </c>
      <c r="C10" s="84"/>
      <c r="D10" s="84"/>
      <c r="E10" s="84"/>
      <c r="F10" s="84"/>
      <c r="G10" s="103">
        <v>44202</v>
      </c>
      <c r="H10" s="105">
        <v>1.3607</v>
      </c>
    </row>
    <row r="11" spans="1:8" x14ac:dyDescent="0.3">
      <c r="A11" s="84"/>
      <c r="B11" s="84"/>
      <c r="C11" s="84"/>
      <c r="D11" s="84"/>
      <c r="E11" s="84"/>
      <c r="F11" s="84"/>
      <c r="G11" s="103">
        <v>44203</v>
      </c>
      <c r="H11" s="105">
        <v>1.3563000000000001</v>
      </c>
    </row>
    <row r="12" spans="1:8" x14ac:dyDescent="0.3">
      <c r="A12" s="84"/>
      <c r="B12" s="84"/>
      <c r="C12" s="84"/>
      <c r="D12" s="84"/>
      <c r="E12" s="84"/>
      <c r="F12" s="84"/>
      <c r="G12" s="103">
        <v>44204</v>
      </c>
      <c r="H12" s="105">
        <v>1.3563000000000001</v>
      </c>
    </row>
    <row r="13" spans="1:8" x14ac:dyDescent="0.3">
      <c r="A13" s="84"/>
      <c r="B13" s="84"/>
      <c r="C13" s="84"/>
      <c r="D13" s="84"/>
      <c r="E13" s="84"/>
      <c r="F13" s="84"/>
      <c r="G13" s="103">
        <v>44207</v>
      </c>
      <c r="H13" s="105">
        <v>1.3513999999999999</v>
      </c>
    </row>
    <row r="14" spans="1:8" x14ac:dyDescent="0.3">
      <c r="A14" s="84"/>
      <c r="B14" s="84"/>
      <c r="C14" s="84"/>
      <c r="D14" s="84"/>
      <c r="E14" s="84"/>
      <c r="F14" s="84"/>
      <c r="G14" s="102">
        <v>44208</v>
      </c>
      <c r="H14" s="105">
        <v>1.3663000000000001</v>
      </c>
    </row>
    <row r="15" spans="1:8" x14ac:dyDescent="0.3">
      <c r="A15" s="84"/>
      <c r="B15" s="84"/>
      <c r="C15" s="84"/>
      <c r="D15" s="84"/>
      <c r="E15" s="84"/>
      <c r="F15" s="84"/>
      <c r="G15" s="103">
        <v>44209</v>
      </c>
      <c r="H15" s="105">
        <v>1.3636999999999999</v>
      </c>
    </row>
    <row r="16" spans="1:8" x14ac:dyDescent="0.3">
      <c r="A16" s="84"/>
      <c r="B16" s="84"/>
      <c r="C16" s="84"/>
      <c r="D16" s="84"/>
      <c r="E16" s="84"/>
      <c r="F16" s="84"/>
      <c r="G16" s="103">
        <v>44210</v>
      </c>
      <c r="H16" s="105">
        <v>1.3687</v>
      </c>
    </row>
    <row r="17" spans="7:8" x14ac:dyDescent="0.3">
      <c r="G17" s="103">
        <v>44211</v>
      </c>
      <c r="H17" s="105">
        <v>1.3586</v>
      </c>
    </row>
    <row r="18" spans="7:8" x14ac:dyDescent="0.3">
      <c r="G18" s="103">
        <v>44214</v>
      </c>
      <c r="H18" s="105">
        <v>1.3584000000000001</v>
      </c>
    </row>
    <row r="19" spans="7:8" x14ac:dyDescent="0.3">
      <c r="G19" s="103">
        <v>44215</v>
      </c>
      <c r="H19" s="105">
        <v>1.3628</v>
      </c>
    </row>
    <row r="20" spans="7:8" x14ac:dyDescent="0.3">
      <c r="G20" s="103">
        <v>44216</v>
      </c>
      <c r="H20" s="105">
        <v>1.3653</v>
      </c>
    </row>
    <row r="21" spans="7:8" x14ac:dyDescent="0.3">
      <c r="G21" s="103">
        <v>44217</v>
      </c>
      <c r="H21" s="105">
        <v>1.3732</v>
      </c>
    </row>
    <row r="22" spans="7:8" x14ac:dyDescent="0.3">
      <c r="G22" s="103">
        <v>44218</v>
      </c>
      <c r="H22" s="105">
        <v>1.3684000000000001</v>
      </c>
    </row>
    <row r="23" spans="7:8" x14ac:dyDescent="0.3">
      <c r="G23" s="103">
        <v>44221</v>
      </c>
      <c r="H23" s="105">
        <v>1.3673999999999999</v>
      </c>
    </row>
    <row r="24" spans="7:8" x14ac:dyDescent="0.3">
      <c r="G24" s="103">
        <v>44222</v>
      </c>
      <c r="H24" s="105">
        <v>1.3733</v>
      </c>
    </row>
    <row r="25" spans="7:8" x14ac:dyDescent="0.3">
      <c r="G25" s="103">
        <v>44223</v>
      </c>
      <c r="H25" s="105">
        <v>1.3686</v>
      </c>
    </row>
    <row r="26" spans="7:8" x14ac:dyDescent="0.3">
      <c r="G26" s="103">
        <v>44224</v>
      </c>
      <c r="H26" s="105">
        <v>1.3717999999999999</v>
      </c>
    </row>
    <row r="27" spans="7:8" x14ac:dyDescent="0.3">
      <c r="G27" s="103">
        <v>44225</v>
      </c>
      <c r="H27" s="105">
        <v>1.3702000000000001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86C4-BEF1-4D84-AFB7-A1F3616D5E08}">
  <dimension ref="A1:G34"/>
  <sheetViews>
    <sheetView topLeftCell="A15" workbookViewId="0">
      <selection activeCell="C31" sqref="C31"/>
    </sheetView>
  </sheetViews>
  <sheetFormatPr defaultRowHeight="14.4" x14ac:dyDescent="0.3"/>
  <cols>
    <col min="1" max="1" width="6.33203125" customWidth="1"/>
    <col min="2" max="2" width="15.88671875" customWidth="1"/>
    <col min="3" max="3" width="19.5546875" customWidth="1"/>
    <col min="4" max="4" width="16" customWidth="1"/>
    <col min="5" max="5" width="14.44140625" customWidth="1"/>
    <col min="6" max="6" width="13" customWidth="1"/>
  </cols>
  <sheetData>
    <row r="1" spans="1:7" x14ac:dyDescent="0.3">
      <c r="A1" s="108"/>
      <c r="B1" s="133" t="s">
        <v>476</v>
      </c>
      <c r="C1" s="134"/>
      <c r="D1" s="134"/>
      <c r="E1" s="134"/>
      <c r="F1" s="109"/>
      <c r="G1" s="109"/>
    </row>
    <row r="2" spans="1:7" x14ac:dyDescent="0.3">
      <c r="A2" s="108"/>
      <c r="B2" s="109"/>
      <c r="C2" s="109"/>
      <c r="D2" s="109"/>
      <c r="E2" s="109"/>
      <c r="F2" s="109"/>
      <c r="G2" s="109"/>
    </row>
    <row r="3" spans="1:7" x14ac:dyDescent="0.3">
      <c r="A3" s="108"/>
      <c r="B3" s="110" t="s">
        <v>90</v>
      </c>
      <c r="C3" s="111" t="s">
        <v>1</v>
      </c>
      <c r="D3" s="111" t="s">
        <v>477</v>
      </c>
      <c r="E3" s="111" t="s">
        <v>107</v>
      </c>
      <c r="F3" s="111" t="s">
        <v>142</v>
      </c>
      <c r="G3" s="109"/>
    </row>
    <row r="4" spans="1:7" x14ac:dyDescent="0.3">
      <c r="A4" s="108"/>
      <c r="B4" s="112">
        <v>56815</v>
      </c>
      <c r="C4" s="113" t="s">
        <v>478</v>
      </c>
      <c r="D4" s="113" t="s">
        <v>479</v>
      </c>
      <c r="E4" s="114">
        <v>13836</v>
      </c>
      <c r="F4" s="114">
        <v>25</v>
      </c>
      <c r="G4" s="109"/>
    </row>
    <row r="5" spans="1:7" x14ac:dyDescent="0.3">
      <c r="A5" s="108"/>
      <c r="B5" s="112">
        <v>51186</v>
      </c>
      <c r="C5" s="113" t="s">
        <v>480</v>
      </c>
      <c r="D5" s="113" t="s">
        <v>481</v>
      </c>
      <c r="E5" s="114">
        <v>11771</v>
      </c>
      <c r="F5" s="114">
        <v>32</v>
      </c>
      <c r="G5" s="109"/>
    </row>
    <row r="6" spans="1:7" x14ac:dyDescent="0.3">
      <c r="A6" s="108"/>
      <c r="B6" s="112">
        <v>51511</v>
      </c>
      <c r="C6" s="113" t="s">
        <v>482</v>
      </c>
      <c r="D6" s="113" t="s">
        <v>483</v>
      </c>
      <c r="E6" s="114">
        <v>13046</v>
      </c>
      <c r="F6" s="114">
        <v>35</v>
      </c>
      <c r="G6" s="109"/>
    </row>
    <row r="7" spans="1:7" x14ac:dyDescent="0.3">
      <c r="A7" s="108"/>
      <c r="B7" s="112">
        <v>50890</v>
      </c>
      <c r="C7" s="113" t="s">
        <v>484</v>
      </c>
      <c r="D7" s="113" t="s">
        <v>485</v>
      </c>
      <c r="E7" s="114">
        <v>18276</v>
      </c>
      <c r="F7" s="114">
        <v>32</v>
      </c>
      <c r="G7" s="109"/>
    </row>
    <row r="8" spans="1:7" x14ac:dyDescent="0.3">
      <c r="A8" s="108"/>
      <c r="B8" s="112">
        <v>53700</v>
      </c>
      <c r="C8" s="113" t="s">
        <v>486</v>
      </c>
      <c r="D8" s="113" t="s">
        <v>487</v>
      </c>
      <c r="E8" s="114">
        <v>19327</v>
      </c>
      <c r="F8" s="114">
        <v>26</v>
      </c>
      <c r="G8" s="109"/>
    </row>
    <row r="9" spans="1:7" x14ac:dyDescent="0.3">
      <c r="A9" s="108"/>
      <c r="B9" s="112">
        <v>55879</v>
      </c>
      <c r="C9" s="113" t="s">
        <v>488</v>
      </c>
      <c r="D9" s="113" t="s">
        <v>489</v>
      </c>
      <c r="E9" s="114">
        <v>18996</v>
      </c>
      <c r="F9" s="114">
        <v>35</v>
      </c>
      <c r="G9" s="109"/>
    </row>
    <row r="10" spans="1:7" x14ac:dyDescent="0.3">
      <c r="A10" s="108"/>
      <c r="B10" s="112">
        <v>59848</v>
      </c>
      <c r="C10" s="113" t="s">
        <v>490</v>
      </c>
      <c r="D10" s="113" t="s">
        <v>483</v>
      </c>
      <c r="E10" s="114">
        <v>10387</v>
      </c>
      <c r="F10" s="114">
        <v>25</v>
      </c>
      <c r="G10" s="109"/>
    </row>
    <row r="11" spans="1:7" x14ac:dyDescent="0.3">
      <c r="A11" s="108"/>
      <c r="B11" s="112">
        <v>58369</v>
      </c>
      <c r="C11" s="113" t="s">
        <v>491</v>
      </c>
      <c r="D11" s="113" t="s">
        <v>489</v>
      </c>
      <c r="E11" s="114">
        <v>12566</v>
      </c>
      <c r="F11" s="114">
        <v>37</v>
      </c>
      <c r="G11" s="109"/>
    </row>
    <row r="12" spans="1:7" x14ac:dyDescent="0.3">
      <c r="A12" s="108"/>
      <c r="B12" s="112">
        <v>50217</v>
      </c>
      <c r="C12" s="113" t="s">
        <v>492</v>
      </c>
      <c r="D12" s="113" t="s">
        <v>493</v>
      </c>
      <c r="E12" s="114">
        <v>16406</v>
      </c>
      <c r="F12" s="114">
        <v>42</v>
      </c>
      <c r="G12" s="109"/>
    </row>
    <row r="13" spans="1:7" x14ac:dyDescent="0.3">
      <c r="A13" s="108"/>
      <c r="B13" s="112">
        <v>50695</v>
      </c>
      <c r="C13" s="113" t="s">
        <v>494</v>
      </c>
      <c r="D13" s="113" t="s">
        <v>485</v>
      </c>
      <c r="E13" s="114">
        <v>15784</v>
      </c>
      <c r="F13" s="114">
        <v>43</v>
      </c>
      <c r="G13" s="109"/>
    </row>
    <row r="14" spans="1:7" x14ac:dyDescent="0.3">
      <c r="A14" s="108"/>
      <c r="B14" s="112">
        <v>59673</v>
      </c>
      <c r="C14" s="113" t="s">
        <v>495</v>
      </c>
      <c r="D14" s="113" t="s">
        <v>479</v>
      </c>
      <c r="E14" s="114">
        <v>10959</v>
      </c>
      <c r="F14" s="114">
        <v>30</v>
      </c>
      <c r="G14" s="109"/>
    </row>
    <row r="15" spans="1:7" x14ac:dyDescent="0.3">
      <c r="A15" s="108"/>
      <c r="B15" s="112">
        <v>52130</v>
      </c>
      <c r="C15" s="113" t="s">
        <v>496</v>
      </c>
      <c r="D15" s="113" t="s">
        <v>497</v>
      </c>
      <c r="E15" s="114">
        <v>14562</v>
      </c>
      <c r="F15" s="114">
        <v>32</v>
      </c>
      <c r="G15" s="109"/>
    </row>
    <row r="16" spans="1:7" x14ac:dyDescent="0.3">
      <c r="A16" s="108"/>
      <c r="B16" s="109"/>
      <c r="C16" s="109"/>
      <c r="D16" s="109"/>
      <c r="E16" s="109"/>
      <c r="F16" s="109"/>
      <c r="G16" s="109"/>
    </row>
    <row r="17" spans="1:7" x14ac:dyDescent="0.3">
      <c r="A17" s="115">
        <v>1</v>
      </c>
      <c r="B17" s="109" t="s">
        <v>498</v>
      </c>
      <c r="E17" s="119" t="str">
        <f>VLOOKUP(B11,B4:C15,2,FALSE)</f>
        <v>Thomas Davies</v>
      </c>
      <c r="F17" s="109"/>
      <c r="G17" s="109"/>
    </row>
    <row r="18" spans="1:7" x14ac:dyDescent="0.3">
      <c r="A18" s="108"/>
      <c r="B18" s="109"/>
      <c r="C18" s="109"/>
      <c r="D18" s="109"/>
      <c r="E18" s="109"/>
      <c r="F18" s="109"/>
      <c r="G18" s="109"/>
    </row>
    <row r="19" spans="1:7" x14ac:dyDescent="0.3">
      <c r="A19" s="115">
        <v>2</v>
      </c>
      <c r="B19" s="109" t="s">
        <v>499</v>
      </c>
      <c r="D19" s="109"/>
      <c r="E19" s="119">
        <f>VLOOKUP(C14,C4:F15,4,FALSE)</f>
        <v>30</v>
      </c>
      <c r="F19" s="109"/>
      <c r="G19" s="109"/>
    </row>
    <row r="20" spans="1:7" x14ac:dyDescent="0.3">
      <c r="A20" s="108"/>
      <c r="B20" s="109"/>
      <c r="C20" s="109"/>
      <c r="D20" s="109"/>
      <c r="E20" s="109"/>
      <c r="F20" s="109"/>
      <c r="G20" s="109"/>
    </row>
    <row r="21" spans="1:7" x14ac:dyDescent="0.3">
      <c r="A21" s="115">
        <v>3</v>
      </c>
      <c r="B21" s="135" t="s">
        <v>500</v>
      </c>
      <c r="C21" s="134"/>
      <c r="D21" s="134"/>
      <c r="E21" s="109"/>
      <c r="F21" s="109"/>
      <c r="G21" s="109"/>
    </row>
    <row r="22" spans="1:7" x14ac:dyDescent="0.3">
      <c r="A22" s="108"/>
      <c r="B22" s="109"/>
      <c r="C22" s="109"/>
      <c r="D22" s="109"/>
      <c r="E22" s="109"/>
      <c r="F22" s="109"/>
      <c r="G22" s="109"/>
    </row>
    <row r="23" spans="1:7" x14ac:dyDescent="0.3">
      <c r="A23" s="108"/>
      <c r="B23" s="116" t="s">
        <v>90</v>
      </c>
      <c r="C23" s="117" t="s">
        <v>477</v>
      </c>
      <c r="D23" s="109"/>
      <c r="E23" s="109"/>
      <c r="F23" s="109"/>
      <c r="G23" s="109"/>
    </row>
    <row r="24" spans="1:7" x14ac:dyDescent="0.3">
      <c r="A24" s="108"/>
      <c r="B24" s="112">
        <v>55879</v>
      </c>
      <c r="C24" s="120" t="str">
        <f>VLOOKUP(B24,$B$4:$D$15,3,FALSE)</f>
        <v>Capetown</v>
      </c>
      <c r="D24" s="109"/>
      <c r="E24" s="109"/>
      <c r="F24" s="109"/>
      <c r="G24" s="109"/>
    </row>
    <row r="25" spans="1:7" x14ac:dyDescent="0.3">
      <c r="A25" s="108"/>
      <c r="B25" s="112">
        <v>50217</v>
      </c>
      <c r="C25" s="120" t="str">
        <f t="shared" ref="C25:C26" si="0">VLOOKUP(B25,$B$4:$D$15,3,FALSE)</f>
        <v>Warsaw</v>
      </c>
      <c r="D25" s="109"/>
      <c r="E25" s="109"/>
      <c r="F25" s="109"/>
      <c r="G25" s="109"/>
    </row>
    <row r="26" spans="1:7" x14ac:dyDescent="0.3">
      <c r="A26" s="108"/>
      <c r="B26" s="112">
        <v>50695</v>
      </c>
      <c r="C26" s="120" t="str">
        <f t="shared" si="0"/>
        <v>Cairo</v>
      </c>
      <c r="D26" s="109"/>
      <c r="E26" s="109"/>
      <c r="F26" s="109"/>
      <c r="G26" s="109"/>
    </row>
    <row r="27" spans="1:7" x14ac:dyDescent="0.3">
      <c r="A27" s="108"/>
      <c r="B27" s="109"/>
      <c r="C27" s="109"/>
      <c r="D27" s="109"/>
      <c r="E27" s="109"/>
      <c r="F27" s="109"/>
      <c r="G27" s="109"/>
    </row>
    <row r="28" spans="1:7" x14ac:dyDescent="0.3">
      <c r="A28" s="115">
        <v>4</v>
      </c>
      <c r="B28" s="135" t="s">
        <v>501</v>
      </c>
      <c r="C28" s="134"/>
      <c r="D28" s="134"/>
      <c r="E28" s="109"/>
      <c r="F28" s="109"/>
      <c r="G28" s="109"/>
    </row>
    <row r="29" spans="1:7" x14ac:dyDescent="0.3">
      <c r="A29" s="108"/>
      <c r="B29" s="109"/>
      <c r="C29" s="109"/>
      <c r="D29" s="109"/>
      <c r="E29" s="109"/>
      <c r="F29" s="109"/>
      <c r="G29" s="109"/>
    </row>
    <row r="30" spans="1:7" x14ac:dyDescent="0.3">
      <c r="A30" s="108"/>
      <c r="B30" s="116" t="s">
        <v>1</v>
      </c>
      <c r="C30" s="117" t="s">
        <v>107</v>
      </c>
      <c r="D30" s="109"/>
      <c r="E30" s="109"/>
      <c r="F30" s="109"/>
      <c r="G30" s="109"/>
    </row>
    <row r="31" spans="1:7" x14ac:dyDescent="0.3">
      <c r="A31" s="108"/>
      <c r="B31" s="118" t="s">
        <v>484</v>
      </c>
      <c r="C31" s="120">
        <f>VLOOKUP(B31,$C$4:$E$15,3,FALSE)</f>
        <v>18276</v>
      </c>
      <c r="D31" s="109"/>
      <c r="E31" s="109"/>
      <c r="F31" s="109"/>
      <c r="G31" s="109"/>
    </row>
    <row r="32" spans="1:7" x14ac:dyDescent="0.3">
      <c r="A32" s="108"/>
      <c r="B32" s="118" t="s">
        <v>502</v>
      </c>
      <c r="C32" s="120" t="e">
        <f t="shared" ref="C32:C33" si="1">VLOOKUP(B32,$C$4:$E$15,3,FALSE)</f>
        <v>#N/A</v>
      </c>
      <c r="D32" s="109"/>
      <c r="E32" s="109"/>
      <c r="F32" s="109"/>
      <c r="G32" s="109"/>
    </row>
    <row r="33" spans="1:7" x14ac:dyDescent="0.3">
      <c r="A33" s="108"/>
      <c r="B33" s="118" t="s">
        <v>495</v>
      </c>
      <c r="C33" s="120">
        <f t="shared" si="1"/>
        <v>10959</v>
      </c>
      <c r="D33" s="109"/>
      <c r="E33" s="109"/>
      <c r="F33" s="109"/>
      <c r="G33" s="109"/>
    </row>
    <row r="34" spans="1:7" x14ac:dyDescent="0.3">
      <c r="A34" s="108"/>
      <c r="B34" s="109"/>
      <c r="C34" s="109"/>
      <c r="D34" s="109"/>
      <c r="E34" s="109"/>
      <c r="F34" s="109"/>
      <c r="G34" s="109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262C-9683-4C75-8085-DF103007FBD4}">
  <dimension ref="A1:K49"/>
  <sheetViews>
    <sheetView topLeftCell="A4" workbookViewId="0">
      <selection activeCell="C41" sqref="C41"/>
    </sheetView>
  </sheetViews>
  <sheetFormatPr defaultRowHeight="14.4" x14ac:dyDescent="0.3"/>
  <cols>
    <col min="1" max="1" width="6" customWidth="1"/>
    <col min="2" max="2" width="17.77734375" customWidth="1"/>
    <col min="3" max="3" width="12.109375" customWidth="1"/>
    <col min="4" max="4" width="15.109375" customWidth="1"/>
    <col min="5" max="5" width="11.5546875" bestFit="1" customWidth="1"/>
  </cols>
  <sheetData>
    <row r="1" spans="1:11" x14ac:dyDescent="0.3">
      <c r="A1" s="121"/>
      <c r="B1" s="122" t="s">
        <v>503</v>
      </c>
      <c r="C1" s="121"/>
      <c r="D1" s="121"/>
      <c r="E1" s="121"/>
      <c r="F1" s="121"/>
      <c r="G1" s="121"/>
      <c r="H1" s="121"/>
      <c r="I1" s="121"/>
      <c r="J1" s="121"/>
      <c r="K1" s="121"/>
    </row>
    <row r="2" spans="1:11" x14ac:dyDescent="0.3">
      <c r="A2" s="121"/>
      <c r="B2" s="123" t="s">
        <v>1</v>
      </c>
      <c r="C2" s="123" t="s">
        <v>142</v>
      </c>
      <c r="D2" s="123" t="s">
        <v>504</v>
      </c>
      <c r="E2" s="123" t="s">
        <v>505</v>
      </c>
      <c r="F2" s="121"/>
      <c r="G2" s="121"/>
      <c r="H2" s="121"/>
      <c r="I2" s="121"/>
      <c r="J2" s="121"/>
      <c r="K2" s="121"/>
    </row>
    <row r="3" spans="1:11" x14ac:dyDescent="0.3">
      <c r="A3" s="121"/>
      <c r="B3" s="124" t="s">
        <v>506</v>
      </c>
      <c r="C3" s="124">
        <v>35</v>
      </c>
      <c r="D3" s="124" t="s">
        <v>507</v>
      </c>
      <c r="E3" s="124" t="s">
        <v>508</v>
      </c>
      <c r="F3" s="121"/>
      <c r="G3" s="121"/>
      <c r="H3" s="121"/>
      <c r="I3" s="121"/>
      <c r="J3" s="121"/>
      <c r="K3" s="121"/>
    </row>
    <row r="4" spans="1:11" x14ac:dyDescent="0.3">
      <c r="A4" s="121"/>
      <c r="B4" s="124" t="s">
        <v>509</v>
      </c>
      <c r="C4" s="124">
        <v>42</v>
      </c>
      <c r="D4" s="124" t="s">
        <v>510</v>
      </c>
      <c r="E4" s="124" t="s">
        <v>511</v>
      </c>
      <c r="F4" s="121"/>
      <c r="G4" s="121"/>
      <c r="H4" s="121"/>
      <c r="I4" s="121"/>
      <c r="J4" s="121"/>
      <c r="K4" s="121"/>
    </row>
    <row r="5" spans="1:11" x14ac:dyDescent="0.3">
      <c r="A5" s="121"/>
      <c r="B5" s="124" t="s">
        <v>94</v>
      </c>
      <c r="C5" s="124">
        <v>28</v>
      </c>
      <c r="D5" s="124" t="s">
        <v>507</v>
      </c>
      <c r="E5" s="124" t="s">
        <v>512</v>
      </c>
      <c r="F5" s="121"/>
      <c r="G5" s="121"/>
      <c r="H5" s="121"/>
      <c r="I5" s="121"/>
      <c r="J5" s="121"/>
      <c r="K5" s="121"/>
    </row>
    <row r="6" spans="1:11" x14ac:dyDescent="0.3">
      <c r="A6" s="121"/>
      <c r="B6" s="124" t="s">
        <v>513</v>
      </c>
      <c r="C6" s="124">
        <v>25</v>
      </c>
      <c r="D6" s="124" t="s">
        <v>510</v>
      </c>
      <c r="E6" s="124" t="s">
        <v>103</v>
      </c>
      <c r="F6" s="121"/>
      <c r="G6" s="121"/>
      <c r="H6" s="121"/>
      <c r="I6" s="121"/>
      <c r="J6" s="121"/>
      <c r="K6" s="121"/>
    </row>
    <row r="7" spans="1:11" x14ac:dyDescent="0.3">
      <c r="A7" s="121"/>
      <c r="B7" s="124" t="s">
        <v>514</v>
      </c>
      <c r="C7" s="124">
        <v>31</v>
      </c>
      <c r="D7" s="124" t="s">
        <v>507</v>
      </c>
      <c r="E7" s="124" t="s">
        <v>104</v>
      </c>
      <c r="F7" s="121"/>
      <c r="G7" s="121"/>
      <c r="H7" s="121"/>
      <c r="I7" s="121"/>
      <c r="J7" s="121"/>
      <c r="K7" s="121"/>
    </row>
    <row r="8" spans="1:11" x14ac:dyDescent="0.3">
      <c r="A8" s="121"/>
      <c r="B8" s="124" t="s">
        <v>515</v>
      </c>
      <c r="C8" s="124">
        <v>27</v>
      </c>
      <c r="D8" s="124" t="s">
        <v>510</v>
      </c>
      <c r="E8" s="124" t="s">
        <v>516</v>
      </c>
      <c r="F8" s="121"/>
      <c r="G8" s="121"/>
      <c r="H8" s="121"/>
      <c r="I8" s="121"/>
      <c r="J8" s="121"/>
      <c r="K8" s="121"/>
    </row>
    <row r="9" spans="1:11" x14ac:dyDescent="0.3">
      <c r="A9" s="121"/>
      <c r="B9" s="124" t="s">
        <v>517</v>
      </c>
      <c r="C9" s="124">
        <v>38</v>
      </c>
      <c r="D9" s="124" t="s">
        <v>507</v>
      </c>
      <c r="E9" s="124" t="s">
        <v>518</v>
      </c>
      <c r="F9" s="121"/>
      <c r="G9" s="121"/>
      <c r="H9" s="121"/>
      <c r="I9" s="121"/>
      <c r="J9" s="121"/>
      <c r="K9" s="121"/>
    </row>
    <row r="10" spans="1:11" x14ac:dyDescent="0.3">
      <c r="A10" s="121"/>
      <c r="B10" s="124" t="s">
        <v>519</v>
      </c>
      <c r="C10" s="124">
        <v>29</v>
      </c>
      <c r="D10" s="124" t="s">
        <v>510</v>
      </c>
      <c r="E10" s="124" t="s">
        <v>520</v>
      </c>
      <c r="F10" s="121"/>
      <c r="G10" s="121"/>
      <c r="H10" s="121"/>
      <c r="I10" s="121"/>
      <c r="J10" s="121"/>
      <c r="K10" s="121"/>
    </row>
    <row r="11" spans="1:11" x14ac:dyDescent="0.3">
      <c r="A11" s="121"/>
      <c r="B11" s="124" t="s">
        <v>521</v>
      </c>
      <c r="C11" s="124">
        <v>45</v>
      </c>
      <c r="D11" s="124" t="s">
        <v>507</v>
      </c>
      <c r="E11" s="124" t="s">
        <v>522</v>
      </c>
      <c r="F11" s="121"/>
      <c r="G11" s="121"/>
      <c r="H11" s="121"/>
      <c r="I11" s="121"/>
      <c r="J11" s="121"/>
      <c r="K11" s="121"/>
    </row>
    <row r="12" spans="1:11" x14ac:dyDescent="0.3">
      <c r="A12" s="121"/>
      <c r="B12" s="124" t="s">
        <v>523</v>
      </c>
      <c r="C12" s="124">
        <v>33</v>
      </c>
      <c r="D12" s="124" t="s">
        <v>510</v>
      </c>
      <c r="E12" s="124" t="s">
        <v>524</v>
      </c>
      <c r="F12" s="121"/>
      <c r="G12" s="121"/>
      <c r="H12" s="121"/>
      <c r="I12" s="121"/>
      <c r="J12" s="121"/>
      <c r="K12" s="121"/>
    </row>
    <row r="13" spans="1:11" x14ac:dyDescent="0.3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</row>
    <row r="14" spans="1:11" x14ac:dyDescent="0.3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</row>
    <row r="15" spans="1:11" x14ac:dyDescent="0.3">
      <c r="A15" s="121"/>
      <c r="B15" s="125" t="s">
        <v>467</v>
      </c>
      <c r="C15" s="121"/>
      <c r="D15" s="121"/>
      <c r="E15" s="121"/>
      <c r="F15" s="121"/>
      <c r="G15" s="121"/>
      <c r="H15" s="121"/>
      <c r="I15" s="121"/>
      <c r="J15" s="121"/>
      <c r="K15" s="121"/>
    </row>
    <row r="16" spans="1:11" x14ac:dyDescent="0.3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</row>
    <row r="17" spans="1:11" x14ac:dyDescent="0.3">
      <c r="A17" s="121">
        <v>1</v>
      </c>
      <c r="B17" s="121" t="s">
        <v>525</v>
      </c>
      <c r="C17" s="121"/>
      <c r="D17" s="121"/>
      <c r="E17" s="121"/>
      <c r="F17" s="121"/>
      <c r="G17" s="121"/>
      <c r="H17" s="121"/>
      <c r="I17" s="121"/>
      <c r="J17" s="121"/>
      <c r="K17" s="121"/>
    </row>
    <row r="18" spans="1:11" x14ac:dyDescent="0.3">
      <c r="A18" s="121"/>
      <c r="B18" s="121"/>
      <c r="C18" s="126" t="s">
        <v>469</v>
      </c>
      <c r="D18" s="126"/>
      <c r="E18" s="121"/>
      <c r="F18" s="121"/>
      <c r="G18" s="121"/>
      <c r="H18" s="121"/>
      <c r="I18" s="121"/>
      <c r="J18" s="121"/>
      <c r="K18" s="121"/>
    </row>
    <row r="19" spans="1:11" x14ac:dyDescent="0.3">
      <c r="A19" s="121"/>
      <c r="B19" s="122" t="s">
        <v>111</v>
      </c>
      <c r="C19" s="127" t="str">
        <f>VLOOKUP(B4,B4:E12,4,FALSE)</f>
        <v>Data Scientist</v>
      </c>
      <c r="D19" s="121"/>
      <c r="E19" s="121"/>
      <c r="F19" s="121"/>
      <c r="G19" s="121"/>
      <c r="H19" s="121"/>
      <c r="I19" s="121"/>
      <c r="J19" s="121"/>
      <c r="K19" s="121"/>
    </row>
    <row r="20" spans="1:11" x14ac:dyDescent="0.3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</row>
    <row r="21" spans="1:11" x14ac:dyDescent="0.3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</row>
    <row r="22" spans="1:11" x14ac:dyDescent="0.3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</row>
    <row r="23" spans="1:11" x14ac:dyDescent="0.3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</row>
    <row r="24" spans="1:11" x14ac:dyDescent="0.3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</row>
    <row r="25" spans="1:11" x14ac:dyDescent="0.3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</row>
    <row r="26" spans="1:11" x14ac:dyDescent="0.3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</row>
    <row r="27" spans="1:11" x14ac:dyDescent="0.3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</row>
    <row r="28" spans="1:11" x14ac:dyDescent="0.3">
      <c r="A28" s="121">
        <v>2</v>
      </c>
      <c r="B28" s="121" t="s">
        <v>526</v>
      </c>
      <c r="C28" s="121"/>
      <c r="D28" s="121"/>
      <c r="E28" s="121"/>
      <c r="F28" s="121"/>
      <c r="G28" s="121"/>
      <c r="H28" s="121"/>
      <c r="I28" s="121"/>
      <c r="J28" s="121"/>
      <c r="K28" s="121"/>
    </row>
    <row r="29" spans="1:11" x14ac:dyDescent="0.3">
      <c r="A29" s="121"/>
      <c r="B29" s="121"/>
      <c r="C29" s="126" t="s">
        <v>469</v>
      </c>
      <c r="D29" s="126"/>
      <c r="E29" s="121"/>
      <c r="F29" s="121"/>
      <c r="G29" s="121"/>
      <c r="H29" s="121"/>
      <c r="I29" s="121"/>
      <c r="J29" s="121"/>
      <c r="K29" s="121"/>
    </row>
    <row r="30" spans="1:11" x14ac:dyDescent="0.3">
      <c r="A30" s="121"/>
      <c r="B30" s="122" t="s">
        <v>111</v>
      </c>
      <c r="C30" s="127">
        <f>VLOOKUP(B11,B11:C12,2,FALSE)</f>
        <v>45</v>
      </c>
      <c r="D30" s="121"/>
      <c r="E30" s="121"/>
      <c r="F30" s="121"/>
      <c r="G30" s="121"/>
      <c r="H30" s="121"/>
      <c r="I30" s="121"/>
      <c r="J30" s="121"/>
      <c r="K30" s="121"/>
    </row>
    <row r="31" spans="1:11" x14ac:dyDescent="0.3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</row>
    <row r="32" spans="1:11" x14ac:dyDescent="0.3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</row>
    <row r="33" spans="1:11" x14ac:dyDescent="0.3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</row>
    <row r="34" spans="1:11" x14ac:dyDescent="0.3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</row>
    <row r="35" spans="1:11" x14ac:dyDescent="0.3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</row>
    <row r="36" spans="1:11" x14ac:dyDescent="0.3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</row>
    <row r="37" spans="1:11" x14ac:dyDescent="0.3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</row>
    <row r="38" spans="1:11" x14ac:dyDescent="0.3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</row>
    <row r="39" spans="1:11" x14ac:dyDescent="0.3">
      <c r="A39" s="121">
        <v>2</v>
      </c>
      <c r="B39" s="121" t="s">
        <v>527</v>
      </c>
      <c r="C39" s="121"/>
      <c r="D39" s="121"/>
      <c r="E39" s="121"/>
      <c r="F39" s="121"/>
      <c r="G39" s="121"/>
      <c r="H39" s="121"/>
      <c r="I39" s="121"/>
      <c r="J39" s="121"/>
      <c r="K39" s="121"/>
    </row>
    <row r="40" spans="1:11" x14ac:dyDescent="0.3">
      <c r="A40" s="121"/>
      <c r="B40" s="121"/>
      <c r="C40" s="126" t="s">
        <v>469</v>
      </c>
      <c r="D40" s="126"/>
      <c r="E40" s="121"/>
      <c r="F40" s="121"/>
      <c r="G40" s="121"/>
      <c r="H40" s="121"/>
      <c r="I40" s="121"/>
      <c r="J40" s="121"/>
      <c r="K40" s="121"/>
    </row>
    <row r="41" spans="1:11" x14ac:dyDescent="0.3">
      <c r="A41" s="121"/>
      <c r="B41" s="122" t="s">
        <v>111</v>
      </c>
      <c r="C41" s="127" t="str">
        <f>VLOOKUP("B*",B3:E12,4,FALSE)</f>
        <v>Accountant</v>
      </c>
      <c r="D41" s="121"/>
      <c r="E41" s="121"/>
      <c r="F41" s="121"/>
      <c r="G41" s="121"/>
      <c r="H41" s="121"/>
      <c r="I41" s="121"/>
      <c r="J41" s="121"/>
      <c r="K41" s="121"/>
    </row>
    <row r="42" spans="1:11" x14ac:dyDescent="0.3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</row>
    <row r="43" spans="1:11" x14ac:dyDescent="0.3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</row>
    <row r="44" spans="1:11" x14ac:dyDescent="0.3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</row>
    <row r="45" spans="1:11" x14ac:dyDescent="0.3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</row>
    <row r="46" spans="1:11" x14ac:dyDescent="0.3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</row>
    <row r="47" spans="1:11" x14ac:dyDescent="0.3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</row>
    <row r="48" spans="1:11" x14ac:dyDescent="0.3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</row>
    <row r="49" spans="1:11" x14ac:dyDescent="0.3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A477-B006-4E95-A88D-6CB715039D20}">
  <dimension ref="A2:H254"/>
  <sheetViews>
    <sheetView tabSelected="1" topLeftCell="A24" workbookViewId="0">
      <selection activeCell="H8" sqref="H8"/>
    </sheetView>
  </sheetViews>
  <sheetFormatPr defaultRowHeight="14.4" x14ac:dyDescent="0.3"/>
  <cols>
    <col min="1" max="1" width="42.33203125" bestFit="1" customWidth="1"/>
    <col min="2" max="2" width="7.44140625" bestFit="1" customWidth="1"/>
    <col min="3" max="3" width="12.44140625" bestFit="1" customWidth="1"/>
    <col min="4" max="4" width="10.33203125" bestFit="1" customWidth="1"/>
    <col min="5" max="5" width="23" bestFit="1" customWidth="1"/>
    <col min="6" max="6" width="9.21875" customWidth="1"/>
    <col min="7" max="7" width="11" customWidth="1"/>
    <col min="8" max="8" width="10.33203125" bestFit="1" customWidth="1"/>
    <col min="9" max="9" width="9.77734375" customWidth="1"/>
  </cols>
  <sheetData>
    <row r="2" spans="1:8" x14ac:dyDescent="0.3">
      <c r="A2" t="s">
        <v>528</v>
      </c>
      <c r="B2" t="s">
        <v>529</v>
      </c>
      <c r="C2" t="s">
        <v>530</v>
      </c>
      <c r="D2" t="s">
        <v>239</v>
      </c>
      <c r="E2" t="s">
        <v>531</v>
      </c>
    </row>
    <row r="3" spans="1:8" x14ac:dyDescent="0.3">
      <c r="A3" t="s">
        <v>532</v>
      </c>
      <c r="B3">
        <v>188</v>
      </c>
      <c r="C3">
        <v>240705</v>
      </c>
      <c r="D3" s="128">
        <v>40544</v>
      </c>
      <c r="E3">
        <v>3.3000000000000003E-5</v>
      </c>
    </row>
    <row r="4" spans="1:8" x14ac:dyDescent="0.3">
      <c r="A4" t="s">
        <v>533</v>
      </c>
      <c r="B4">
        <v>47</v>
      </c>
      <c r="C4">
        <v>26556800</v>
      </c>
      <c r="D4" s="128">
        <v>41821</v>
      </c>
      <c r="E4">
        <v>3.7000000000000002E-3</v>
      </c>
    </row>
    <row r="5" spans="1:8" x14ac:dyDescent="0.3">
      <c r="A5" t="s">
        <v>534</v>
      </c>
      <c r="B5">
        <v>140</v>
      </c>
      <c r="C5">
        <v>2893005</v>
      </c>
      <c r="D5" s="128">
        <v>42005</v>
      </c>
      <c r="E5">
        <v>4.0000000000000002E-4</v>
      </c>
    </row>
    <row r="6" spans="1:8" x14ac:dyDescent="0.3">
      <c r="A6" t="s">
        <v>535</v>
      </c>
      <c r="B6">
        <v>33</v>
      </c>
      <c r="C6">
        <v>39500000</v>
      </c>
      <c r="D6" s="128">
        <v>42005</v>
      </c>
      <c r="E6">
        <v>5.4999999999999997E-3</v>
      </c>
    </row>
    <row r="7" spans="1:8" x14ac:dyDescent="0.3">
      <c r="A7" t="s">
        <v>536</v>
      </c>
      <c r="B7">
        <v>214</v>
      </c>
      <c r="C7">
        <v>55519</v>
      </c>
      <c r="D7" s="128">
        <v>40269</v>
      </c>
      <c r="E7">
        <v>7.7000000000000008E-6</v>
      </c>
    </row>
    <row r="8" spans="1:8" x14ac:dyDescent="0.3">
      <c r="A8" t="s">
        <v>537</v>
      </c>
      <c r="B8">
        <v>207</v>
      </c>
      <c r="C8">
        <v>76949</v>
      </c>
      <c r="D8" s="128">
        <v>41821</v>
      </c>
      <c r="E8">
        <v>1.1E-5</v>
      </c>
      <c r="H8" s="128"/>
    </row>
    <row r="9" spans="1:8" x14ac:dyDescent="0.3">
      <c r="A9" t="s">
        <v>538</v>
      </c>
      <c r="B9">
        <v>51</v>
      </c>
      <c r="C9">
        <v>24383301</v>
      </c>
      <c r="D9" s="128">
        <v>41775</v>
      </c>
      <c r="E9">
        <v>3.3999999999999998E-3</v>
      </c>
      <c r="H9" s="128"/>
    </row>
    <row r="10" spans="1:8" x14ac:dyDescent="0.3">
      <c r="A10" t="s">
        <v>539</v>
      </c>
      <c r="B10">
        <v>231</v>
      </c>
      <c r="C10">
        <v>13452</v>
      </c>
      <c r="D10" s="128">
        <v>40674</v>
      </c>
      <c r="E10">
        <v>1.9E-6</v>
      </c>
      <c r="H10" s="128"/>
    </row>
    <row r="11" spans="1:8" x14ac:dyDescent="0.3">
      <c r="A11" t="s">
        <v>540</v>
      </c>
      <c r="B11">
        <v>205</v>
      </c>
      <c r="C11">
        <v>86295</v>
      </c>
      <c r="D11" s="128">
        <v>40690</v>
      </c>
      <c r="E11">
        <v>1.2E-5</v>
      </c>
      <c r="H11" s="128"/>
    </row>
    <row r="12" spans="1:8" x14ac:dyDescent="0.3">
      <c r="A12" t="s">
        <v>541</v>
      </c>
      <c r="B12">
        <v>31</v>
      </c>
      <c r="C12">
        <v>43131966</v>
      </c>
      <c r="D12" s="128">
        <v>42186</v>
      </c>
      <c r="E12">
        <v>6.0000000000000001E-3</v>
      </c>
      <c r="H12" s="128"/>
    </row>
    <row r="13" spans="1:8" x14ac:dyDescent="0.3">
      <c r="A13" t="s">
        <v>542</v>
      </c>
      <c r="B13">
        <v>137</v>
      </c>
      <c r="C13">
        <v>3013900</v>
      </c>
      <c r="D13" s="128">
        <v>41912</v>
      </c>
      <c r="E13">
        <v>4.2000000000000002E-4</v>
      </c>
      <c r="H13" s="128"/>
    </row>
    <row r="14" spans="1:8" x14ac:dyDescent="0.3">
      <c r="A14" t="s">
        <v>543</v>
      </c>
      <c r="B14">
        <v>197</v>
      </c>
      <c r="C14">
        <v>107394</v>
      </c>
      <c r="D14" s="128">
        <v>41943</v>
      </c>
      <c r="E14">
        <v>1.5E-5</v>
      </c>
      <c r="H14" s="128"/>
    </row>
    <row r="15" spans="1:8" x14ac:dyDescent="0.3">
      <c r="A15" t="s">
        <v>544</v>
      </c>
      <c r="B15">
        <v>52</v>
      </c>
      <c r="C15">
        <v>23766500</v>
      </c>
      <c r="D15" s="128">
        <v>42069</v>
      </c>
      <c r="E15">
        <v>3.29E-3</v>
      </c>
      <c r="H15" s="128"/>
    </row>
    <row r="16" spans="1:8" x14ac:dyDescent="0.3">
      <c r="A16" t="s">
        <v>545</v>
      </c>
      <c r="B16">
        <v>95</v>
      </c>
      <c r="C16">
        <v>8579747</v>
      </c>
      <c r="D16" s="128">
        <v>42005</v>
      </c>
      <c r="E16">
        <v>1.1999999999999999E-3</v>
      </c>
      <c r="H16" s="128"/>
    </row>
    <row r="17" spans="1:8" x14ac:dyDescent="0.3">
      <c r="A17" t="s">
        <v>546</v>
      </c>
      <c r="B17">
        <v>91</v>
      </c>
      <c r="C17">
        <v>9593000</v>
      </c>
      <c r="D17" s="128">
        <v>42005</v>
      </c>
      <c r="E17">
        <v>1.2999999999999999E-3</v>
      </c>
      <c r="H17" s="128"/>
    </row>
    <row r="18" spans="1:8" x14ac:dyDescent="0.3">
      <c r="A18" t="s">
        <v>547</v>
      </c>
      <c r="B18">
        <v>155</v>
      </c>
      <c r="C18">
        <v>1316500</v>
      </c>
      <c r="D18" s="128">
        <v>41821</v>
      </c>
      <c r="E18">
        <v>1.8000000000000001E-4</v>
      </c>
      <c r="H18" s="128"/>
    </row>
    <row r="19" spans="1:8" x14ac:dyDescent="0.3">
      <c r="A19" t="s">
        <v>548</v>
      </c>
      <c r="B19">
        <v>8</v>
      </c>
      <c r="C19">
        <v>157941000</v>
      </c>
      <c r="D19" s="128">
        <v>42069</v>
      </c>
      <c r="E19">
        <v>2.18E-2</v>
      </c>
      <c r="H19" s="128"/>
    </row>
    <row r="20" spans="1:8" x14ac:dyDescent="0.3">
      <c r="A20" t="s">
        <v>549</v>
      </c>
      <c r="B20">
        <v>184</v>
      </c>
      <c r="C20">
        <v>285000</v>
      </c>
      <c r="D20" s="128">
        <v>41456</v>
      </c>
      <c r="E20">
        <v>3.8999999999999999E-5</v>
      </c>
      <c r="H20" s="128"/>
    </row>
    <row r="21" spans="1:8" x14ac:dyDescent="0.3">
      <c r="A21" t="s">
        <v>550</v>
      </c>
      <c r="B21">
        <v>93</v>
      </c>
      <c r="C21">
        <v>9481000</v>
      </c>
      <c r="D21" s="128">
        <v>42005</v>
      </c>
      <c r="E21">
        <v>1.2999999999999999E-3</v>
      </c>
      <c r="H21" s="128"/>
    </row>
    <row r="22" spans="1:8" x14ac:dyDescent="0.3">
      <c r="A22" t="s">
        <v>551</v>
      </c>
      <c r="B22">
        <v>76</v>
      </c>
      <c r="C22">
        <v>11237160</v>
      </c>
      <c r="D22" s="128">
        <v>42005</v>
      </c>
      <c r="E22">
        <v>1.6000000000000001E-3</v>
      </c>
      <c r="H22" s="128"/>
    </row>
    <row r="23" spans="1:8" x14ac:dyDescent="0.3">
      <c r="A23" t="s">
        <v>552</v>
      </c>
      <c r="B23">
        <v>180</v>
      </c>
      <c r="C23">
        <v>349728</v>
      </c>
      <c r="D23" s="128">
        <v>41456</v>
      </c>
      <c r="E23">
        <v>4.8000000000000001E-5</v>
      </c>
      <c r="H23" s="128"/>
    </row>
    <row r="24" spans="1:8" x14ac:dyDescent="0.3">
      <c r="A24" t="s">
        <v>553</v>
      </c>
      <c r="B24">
        <v>87</v>
      </c>
      <c r="C24">
        <v>10315244</v>
      </c>
      <c r="D24" s="128">
        <v>42186</v>
      </c>
      <c r="E24">
        <v>1.4E-3</v>
      </c>
      <c r="H24" s="128"/>
    </row>
    <row r="25" spans="1:8" x14ac:dyDescent="0.3">
      <c r="A25" t="s">
        <v>554</v>
      </c>
      <c r="B25">
        <v>209</v>
      </c>
      <c r="C25">
        <v>64237</v>
      </c>
      <c r="D25" s="128">
        <v>40318</v>
      </c>
      <c r="E25">
        <v>8.8999999999999995E-6</v>
      </c>
      <c r="H25" s="128"/>
    </row>
    <row r="26" spans="1:8" x14ac:dyDescent="0.3">
      <c r="A26" t="s">
        <v>555</v>
      </c>
      <c r="B26">
        <v>165</v>
      </c>
      <c r="C26">
        <v>757940</v>
      </c>
      <c r="D26" s="128">
        <v>42069</v>
      </c>
      <c r="E26">
        <v>1.05E-4</v>
      </c>
      <c r="H26" s="128"/>
    </row>
    <row r="27" spans="1:8" x14ac:dyDescent="0.3">
      <c r="A27" t="s">
        <v>556</v>
      </c>
      <c r="B27">
        <v>75</v>
      </c>
      <c r="C27">
        <v>11410651</v>
      </c>
      <c r="D27" s="128">
        <v>42186</v>
      </c>
      <c r="E27">
        <v>1.6000000000000001E-3</v>
      </c>
      <c r="H27" s="128"/>
    </row>
    <row r="28" spans="1:8" x14ac:dyDescent="0.3">
      <c r="A28" t="s">
        <v>557</v>
      </c>
      <c r="B28">
        <v>130</v>
      </c>
      <c r="C28">
        <v>3791622</v>
      </c>
      <c r="D28" s="128">
        <v>41562</v>
      </c>
      <c r="E28">
        <v>5.1999999999999995E-4</v>
      </c>
      <c r="H28" s="128"/>
    </row>
    <row r="29" spans="1:8" x14ac:dyDescent="0.3">
      <c r="A29" t="s">
        <v>558</v>
      </c>
      <c r="B29">
        <v>147</v>
      </c>
      <c r="C29">
        <v>2024904</v>
      </c>
      <c r="D29" s="128">
        <v>40777</v>
      </c>
      <c r="E29">
        <v>2.7999999999999998E-4</v>
      </c>
      <c r="H29" s="128"/>
    </row>
    <row r="30" spans="1:8" x14ac:dyDescent="0.3">
      <c r="A30" t="s">
        <v>559</v>
      </c>
      <c r="B30">
        <v>5</v>
      </c>
      <c r="C30">
        <v>203975000</v>
      </c>
      <c r="D30" s="128">
        <v>42069</v>
      </c>
      <c r="E30">
        <v>2.8199999999999999E-2</v>
      </c>
      <c r="H30" s="128"/>
    </row>
    <row r="31" spans="1:8" x14ac:dyDescent="0.3">
      <c r="A31" t="s">
        <v>560</v>
      </c>
      <c r="B31">
        <v>227</v>
      </c>
      <c r="C31">
        <v>28054</v>
      </c>
      <c r="D31" s="128">
        <v>40371</v>
      </c>
      <c r="E31">
        <v>3.8999999999999999E-6</v>
      </c>
      <c r="H31" s="128"/>
    </row>
    <row r="32" spans="1:8" x14ac:dyDescent="0.3">
      <c r="A32" t="s">
        <v>561</v>
      </c>
      <c r="B32">
        <v>177</v>
      </c>
      <c r="C32">
        <v>393372</v>
      </c>
      <c r="D32" s="128">
        <v>40714</v>
      </c>
      <c r="E32">
        <v>5.3999999999999998E-5</v>
      </c>
      <c r="H32" s="128"/>
    </row>
    <row r="33" spans="1:8" x14ac:dyDescent="0.3">
      <c r="A33" t="s">
        <v>562</v>
      </c>
      <c r="B33">
        <v>101</v>
      </c>
      <c r="C33">
        <v>7245677</v>
      </c>
      <c r="D33" s="128">
        <v>41639</v>
      </c>
      <c r="E33">
        <v>1E-3</v>
      </c>
      <c r="H33" s="128"/>
    </row>
    <row r="34" spans="1:8" x14ac:dyDescent="0.3">
      <c r="A34" t="s">
        <v>563</v>
      </c>
      <c r="B34">
        <v>61</v>
      </c>
      <c r="C34">
        <v>18450494</v>
      </c>
      <c r="D34" s="128">
        <v>42186</v>
      </c>
      <c r="E34">
        <v>2.5999999999999999E-3</v>
      </c>
      <c r="H34" s="128"/>
    </row>
    <row r="35" spans="1:8" x14ac:dyDescent="0.3">
      <c r="A35" t="s">
        <v>564</v>
      </c>
      <c r="B35">
        <v>25</v>
      </c>
      <c r="C35">
        <v>51419420</v>
      </c>
      <c r="D35" s="128">
        <v>41727</v>
      </c>
      <c r="E35">
        <v>7.1000000000000004E-3</v>
      </c>
      <c r="H35" s="128"/>
    </row>
    <row r="36" spans="1:8" x14ac:dyDescent="0.3">
      <c r="A36" t="s">
        <v>565</v>
      </c>
      <c r="B36">
        <v>89</v>
      </c>
      <c r="C36">
        <v>9823827</v>
      </c>
      <c r="D36" s="128">
        <v>42186</v>
      </c>
      <c r="E36">
        <v>1.4E-3</v>
      </c>
      <c r="H36" s="128"/>
    </row>
    <row r="37" spans="1:8" x14ac:dyDescent="0.3">
      <c r="A37" t="s">
        <v>566</v>
      </c>
      <c r="B37">
        <v>70</v>
      </c>
      <c r="C37">
        <v>15405157</v>
      </c>
      <c r="D37" s="128">
        <v>42186</v>
      </c>
      <c r="E37">
        <v>2.0999999999999999E-3</v>
      </c>
      <c r="H37" s="128"/>
    </row>
    <row r="38" spans="1:8" x14ac:dyDescent="0.3">
      <c r="A38" t="s">
        <v>567</v>
      </c>
      <c r="B38">
        <v>57</v>
      </c>
      <c r="C38">
        <v>21143237</v>
      </c>
      <c r="D38" s="128">
        <v>41456</v>
      </c>
      <c r="E38">
        <v>2.8E-3</v>
      </c>
      <c r="H38" s="128"/>
    </row>
    <row r="39" spans="1:8" x14ac:dyDescent="0.3">
      <c r="A39" t="s">
        <v>568</v>
      </c>
      <c r="B39">
        <v>37</v>
      </c>
      <c r="C39">
        <v>35675834</v>
      </c>
      <c r="D39" s="128">
        <v>41913</v>
      </c>
      <c r="E39">
        <v>4.8999999999999998E-3</v>
      </c>
      <c r="H39" s="128"/>
    </row>
    <row r="40" spans="1:8" x14ac:dyDescent="0.3">
      <c r="A40" t="s">
        <v>569</v>
      </c>
      <c r="B40">
        <v>173</v>
      </c>
      <c r="C40">
        <v>518467</v>
      </c>
      <c r="D40" s="128">
        <v>41821</v>
      </c>
      <c r="E40">
        <v>7.2000000000000002E-5</v>
      </c>
      <c r="H40" s="128"/>
    </row>
    <row r="41" spans="1:8" x14ac:dyDescent="0.3">
      <c r="A41" t="s">
        <v>570</v>
      </c>
      <c r="B41">
        <v>228</v>
      </c>
      <c r="C41">
        <v>23296</v>
      </c>
      <c r="D41" s="128">
        <v>41275</v>
      </c>
      <c r="E41">
        <v>3.1999999999999999E-6</v>
      </c>
      <c r="H41" s="128"/>
    </row>
    <row r="42" spans="1:8" x14ac:dyDescent="0.3">
      <c r="A42" t="s">
        <v>571</v>
      </c>
      <c r="B42">
        <v>213</v>
      </c>
      <c r="C42">
        <v>55691</v>
      </c>
      <c r="D42" s="128">
        <v>41275</v>
      </c>
      <c r="E42">
        <v>7.7000000000000008E-6</v>
      </c>
      <c r="H42" s="128"/>
    </row>
    <row r="43" spans="1:8" x14ac:dyDescent="0.3">
      <c r="A43" t="s">
        <v>572</v>
      </c>
      <c r="B43">
        <v>118</v>
      </c>
      <c r="C43">
        <v>4803000</v>
      </c>
      <c r="D43" s="128">
        <v>42186</v>
      </c>
      <c r="E43">
        <v>6.6E-4</v>
      </c>
      <c r="H43" s="128"/>
    </row>
    <row r="44" spans="1:8" x14ac:dyDescent="0.3">
      <c r="A44" t="s">
        <v>573</v>
      </c>
      <c r="B44">
        <v>71</v>
      </c>
      <c r="C44">
        <v>13606000</v>
      </c>
      <c r="D44" s="128">
        <v>42186</v>
      </c>
      <c r="E44">
        <v>1.9E-3</v>
      </c>
      <c r="H44" s="128"/>
    </row>
    <row r="45" spans="1:8" x14ac:dyDescent="0.3">
      <c r="A45" t="s">
        <v>574</v>
      </c>
      <c r="B45">
        <v>62</v>
      </c>
      <c r="C45">
        <v>18006407</v>
      </c>
      <c r="D45" s="128">
        <v>42186</v>
      </c>
      <c r="E45">
        <v>2.5000000000000001E-3</v>
      </c>
      <c r="H45" s="128"/>
    </row>
    <row r="46" spans="1:8" x14ac:dyDescent="0.3">
      <c r="A46" t="s">
        <v>575</v>
      </c>
      <c r="B46">
        <v>1</v>
      </c>
      <c r="C46">
        <v>1368570000</v>
      </c>
      <c r="D46" s="128">
        <v>42069</v>
      </c>
      <c r="E46">
        <v>0.189</v>
      </c>
      <c r="H46" s="128"/>
    </row>
    <row r="47" spans="1:8" x14ac:dyDescent="0.3">
      <c r="A47" t="s">
        <v>576</v>
      </c>
      <c r="B47">
        <v>242</v>
      </c>
      <c r="C47">
        <v>2072</v>
      </c>
      <c r="D47" s="128">
        <v>40764</v>
      </c>
      <c r="E47">
        <v>2.8999999999999998E-7</v>
      </c>
      <c r="H47" s="128"/>
    </row>
    <row r="48" spans="1:8" x14ac:dyDescent="0.3">
      <c r="A48" t="s">
        <v>577</v>
      </c>
      <c r="B48">
        <v>246</v>
      </c>
      <c r="C48">
        <v>550</v>
      </c>
      <c r="D48" s="128">
        <v>40764</v>
      </c>
      <c r="E48">
        <v>7.6000000000000006E-8</v>
      </c>
      <c r="H48" s="128"/>
    </row>
    <row r="49" spans="1:8" x14ac:dyDescent="0.3">
      <c r="A49" t="s">
        <v>578</v>
      </c>
      <c r="B49">
        <v>222</v>
      </c>
      <c r="C49">
        <v>35742</v>
      </c>
      <c r="D49" s="128">
        <v>40909</v>
      </c>
      <c r="E49">
        <v>4.8999999999999997E-6</v>
      </c>
      <c r="H49" s="128"/>
    </row>
    <row r="50" spans="1:8" x14ac:dyDescent="0.3">
      <c r="A50" t="s">
        <v>579</v>
      </c>
      <c r="B50">
        <v>27</v>
      </c>
      <c r="C50">
        <v>48025400</v>
      </c>
      <c r="D50" s="128">
        <v>42069</v>
      </c>
      <c r="E50">
        <v>6.6400000000000001E-3</v>
      </c>
      <c r="H50" s="128"/>
    </row>
    <row r="51" spans="1:8" x14ac:dyDescent="0.3">
      <c r="A51" t="s">
        <v>580</v>
      </c>
      <c r="B51">
        <v>164</v>
      </c>
      <c r="C51">
        <v>763952</v>
      </c>
      <c r="D51" s="128">
        <v>41821</v>
      </c>
      <c r="E51">
        <v>1.1E-4</v>
      </c>
      <c r="H51" s="128"/>
    </row>
    <row r="52" spans="1:8" x14ac:dyDescent="0.3">
      <c r="A52" t="s">
        <v>581</v>
      </c>
      <c r="B52">
        <v>230</v>
      </c>
      <c r="C52">
        <v>14974</v>
      </c>
      <c r="D52" s="128">
        <v>40878</v>
      </c>
      <c r="E52">
        <v>2.0999999999999998E-6</v>
      </c>
      <c r="H52" s="128"/>
    </row>
    <row r="53" spans="1:8" x14ac:dyDescent="0.3">
      <c r="A53" t="s">
        <v>582</v>
      </c>
      <c r="B53">
        <v>119</v>
      </c>
      <c r="C53">
        <v>4773130</v>
      </c>
      <c r="D53" s="128">
        <v>41820</v>
      </c>
      <c r="E53">
        <v>6.6E-4</v>
      </c>
      <c r="H53" s="128"/>
    </row>
    <row r="54" spans="1:8" x14ac:dyDescent="0.3">
      <c r="A54" t="s">
        <v>583</v>
      </c>
      <c r="B54">
        <v>127</v>
      </c>
      <c r="C54">
        <v>4267558</v>
      </c>
      <c r="D54" s="128">
        <v>41091</v>
      </c>
      <c r="E54">
        <v>5.9000000000000003E-4</v>
      </c>
      <c r="H54" s="128"/>
    </row>
    <row r="55" spans="1:8" x14ac:dyDescent="0.3">
      <c r="A55" t="s">
        <v>584</v>
      </c>
      <c r="B55">
        <v>77</v>
      </c>
      <c r="C55">
        <v>11210064</v>
      </c>
      <c r="D55" s="128">
        <v>41639</v>
      </c>
      <c r="E55">
        <v>1.6000000000000001E-3</v>
      </c>
      <c r="H55" s="128"/>
    </row>
    <row r="56" spans="1:8" x14ac:dyDescent="0.3">
      <c r="A56" t="s">
        <v>585</v>
      </c>
      <c r="B56">
        <v>195</v>
      </c>
      <c r="C56">
        <v>154843</v>
      </c>
      <c r="D56" s="128">
        <v>41640</v>
      </c>
      <c r="E56">
        <v>2.0999999999999999E-5</v>
      </c>
      <c r="H56" s="128"/>
    </row>
    <row r="57" spans="1:8" x14ac:dyDescent="0.3">
      <c r="A57" t="s">
        <v>586</v>
      </c>
      <c r="B57">
        <v>162</v>
      </c>
      <c r="C57">
        <v>858000</v>
      </c>
      <c r="D57" s="128">
        <v>41640</v>
      </c>
      <c r="E57">
        <v>1.2E-4</v>
      </c>
      <c r="H57" s="128"/>
    </row>
    <row r="58" spans="1:8" x14ac:dyDescent="0.3">
      <c r="A58" t="s">
        <v>587</v>
      </c>
      <c r="B58">
        <v>84</v>
      </c>
      <c r="C58">
        <v>10528477</v>
      </c>
      <c r="D58" s="128">
        <v>41912</v>
      </c>
      <c r="E58">
        <v>1.5E-3</v>
      </c>
      <c r="H58" s="128"/>
    </row>
    <row r="59" spans="1:8" x14ac:dyDescent="0.3">
      <c r="A59" t="s">
        <v>588</v>
      </c>
      <c r="B59">
        <v>19</v>
      </c>
      <c r="C59">
        <v>71246000</v>
      </c>
      <c r="D59" s="128">
        <v>42186</v>
      </c>
      <c r="E59">
        <v>9.9000000000000008E-3</v>
      </c>
      <c r="H59" s="128"/>
    </row>
    <row r="60" spans="1:8" x14ac:dyDescent="0.3">
      <c r="A60" t="s">
        <v>589</v>
      </c>
      <c r="B60">
        <v>113</v>
      </c>
      <c r="C60">
        <v>5659715</v>
      </c>
      <c r="D60" s="128">
        <v>42005</v>
      </c>
      <c r="E60">
        <v>7.7999999999999999E-4</v>
      </c>
      <c r="H60" s="128"/>
    </row>
    <row r="61" spans="1:8" x14ac:dyDescent="0.3">
      <c r="A61" t="s">
        <v>590</v>
      </c>
      <c r="B61">
        <v>160</v>
      </c>
      <c r="C61">
        <v>900000</v>
      </c>
      <c r="D61" s="128">
        <v>42186</v>
      </c>
      <c r="E61">
        <v>1.2E-4</v>
      </c>
      <c r="H61" s="128"/>
    </row>
    <row r="62" spans="1:8" x14ac:dyDescent="0.3">
      <c r="A62" t="s">
        <v>591</v>
      </c>
      <c r="B62">
        <v>208</v>
      </c>
      <c r="C62">
        <v>71293</v>
      </c>
      <c r="D62" s="128">
        <v>40677</v>
      </c>
      <c r="E62">
        <v>9.9000000000000001E-6</v>
      </c>
      <c r="H62" s="128"/>
    </row>
    <row r="63" spans="1:8" x14ac:dyDescent="0.3">
      <c r="A63" t="s">
        <v>592</v>
      </c>
      <c r="B63">
        <v>86</v>
      </c>
      <c r="C63">
        <v>10378267</v>
      </c>
      <c r="D63" s="128">
        <v>41821</v>
      </c>
      <c r="E63">
        <v>1.4E-3</v>
      </c>
      <c r="H63" s="128"/>
    </row>
    <row r="64" spans="1:8" x14ac:dyDescent="0.3">
      <c r="A64" t="s">
        <v>593</v>
      </c>
      <c r="B64">
        <v>158</v>
      </c>
      <c r="C64">
        <v>1212107</v>
      </c>
      <c r="D64" s="128">
        <v>41821</v>
      </c>
      <c r="E64">
        <v>1.7000000000000001E-4</v>
      </c>
      <c r="H64" s="128"/>
    </row>
    <row r="65" spans="1:8" x14ac:dyDescent="0.3">
      <c r="A65" t="s">
        <v>594</v>
      </c>
      <c r="B65">
        <v>67</v>
      </c>
      <c r="C65">
        <v>15945200</v>
      </c>
      <c r="D65" s="128">
        <v>42069</v>
      </c>
      <c r="E65">
        <v>2.2000000000000001E-3</v>
      </c>
      <c r="H65" s="128"/>
    </row>
    <row r="66" spans="1:8" x14ac:dyDescent="0.3">
      <c r="A66" t="s">
        <v>595</v>
      </c>
      <c r="B66">
        <v>15</v>
      </c>
      <c r="C66">
        <v>88123300</v>
      </c>
      <c r="D66" s="128">
        <v>42069</v>
      </c>
      <c r="E66">
        <v>1.2200000000000001E-2</v>
      </c>
      <c r="H66" s="128"/>
    </row>
    <row r="67" spans="1:8" x14ac:dyDescent="0.3">
      <c r="A67" t="s">
        <v>596</v>
      </c>
      <c r="B67">
        <v>108</v>
      </c>
      <c r="C67">
        <v>6401240</v>
      </c>
      <c r="D67" s="128">
        <v>41640</v>
      </c>
      <c r="E67">
        <v>8.8999999999999995E-4</v>
      </c>
      <c r="H67" s="128"/>
    </row>
    <row r="68" spans="1:8" x14ac:dyDescent="0.3">
      <c r="A68" t="s">
        <v>597</v>
      </c>
      <c r="B68">
        <v>153</v>
      </c>
      <c r="C68">
        <v>1430000</v>
      </c>
      <c r="D68" s="128">
        <v>41456</v>
      </c>
      <c r="E68">
        <v>2.0000000000000001E-4</v>
      </c>
      <c r="H68" s="128"/>
    </row>
    <row r="69" spans="1:8" x14ac:dyDescent="0.3">
      <c r="A69" t="s">
        <v>598</v>
      </c>
      <c r="B69">
        <v>106</v>
      </c>
      <c r="C69">
        <v>6738000</v>
      </c>
      <c r="D69" s="128">
        <v>42186</v>
      </c>
      <c r="E69">
        <v>9.3000000000000005E-4</v>
      </c>
      <c r="H69" s="128"/>
    </row>
    <row r="70" spans="1:8" x14ac:dyDescent="0.3">
      <c r="A70" t="s">
        <v>599</v>
      </c>
      <c r="B70">
        <v>156</v>
      </c>
      <c r="C70">
        <v>1312252</v>
      </c>
      <c r="D70" s="128">
        <v>42005</v>
      </c>
      <c r="E70">
        <v>1.8000000000000001E-4</v>
      </c>
      <c r="H70" s="128"/>
    </row>
    <row r="71" spans="1:8" x14ac:dyDescent="0.3">
      <c r="A71" t="s">
        <v>600</v>
      </c>
      <c r="B71">
        <v>14</v>
      </c>
      <c r="C71">
        <v>90076012</v>
      </c>
      <c r="D71" s="128">
        <v>42186</v>
      </c>
      <c r="E71">
        <v>1.2500000000000001E-2</v>
      </c>
      <c r="H71" s="128"/>
    </row>
    <row r="72" spans="1:8" x14ac:dyDescent="0.3">
      <c r="A72" t="s">
        <v>601</v>
      </c>
      <c r="B72">
        <v>239</v>
      </c>
      <c r="C72">
        <v>3000</v>
      </c>
      <c r="D72" s="128">
        <v>42186</v>
      </c>
      <c r="E72">
        <v>4.0999999999999999E-7</v>
      </c>
      <c r="H72" s="128"/>
    </row>
    <row r="73" spans="1:8" x14ac:dyDescent="0.3">
      <c r="A73" t="s">
        <v>602</v>
      </c>
      <c r="B73">
        <v>218</v>
      </c>
      <c r="C73">
        <v>48679</v>
      </c>
      <c r="D73" s="128">
        <v>41974</v>
      </c>
      <c r="E73">
        <v>6.7000000000000002E-6</v>
      </c>
      <c r="H73" s="128"/>
    </row>
    <row r="74" spans="1:8" x14ac:dyDescent="0.3">
      <c r="A74" t="s">
        <v>603</v>
      </c>
      <c r="B74">
        <v>202</v>
      </c>
      <c r="C74">
        <v>101351</v>
      </c>
      <c r="D74" s="128">
        <v>41456</v>
      </c>
      <c r="E74">
        <v>1.4E-5</v>
      </c>
      <c r="H74" s="128"/>
    </row>
    <row r="75" spans="1:8" x14ac:dyDescent="0.3">
      <c r="A75" t="s">
        <v>604</v>
      </c>
      <c r="B75">
        <v>161</v>
      </c>
      <c r="C75">
        <v>859178</v>
      </c>
      <c r="D75" s="128">
        <v>41456</v>
      </c>
      <c r="E75">
        <v>1.1900000000000001E-4</v>
      </c>
      <c r="H75" s="128"/>
    </row>
    <row r="76" spans="1:8" x14ac:dyDescent="0.3">
      <c r="A76" t="s">
        <v>605</v>
      </c>
      <c r="B76">
        <v>114</v>
      </c>
      <c r="C76">
        <v>5475526</v>
      </c>
      <c r="D76" s="128">
        <v>42036</v>
      </c>
      <c r="E76">
        <v>7.6000000000000004E-4</v>
      </c>
      <c r="H76" s="128"/>
    </row>
    <row r="77" spans="1:8" x14ac:dyDescent="0.3">
      <c r="A77" t="s">
        <v>606</v>
      </c>
      <c r="B77">
        <v>20</v>
      </c>
      <c r="C77">
        <v>66104000</v>
      </c>
      <c r="D77" s="128">
        <v>42036</v>
      </c>
      <c r="E77">
        <v>9.1000000000000004E-3</v>
      </c>
      <c r="H77" s="128"/>
    </row>
    <row r="78" spans="1:8" x14ac:dyDescent="0.3">
      <c r="A78" t="s">
        <v>607</v>
      </c>
      <c r="B78">
        <v>189</v>
      </c>
      <c r="C78">
        <v>239648</v>
      </c>
      <c r="D78" s="128">
        <v>40909</v>
      </c>
      <c r="E78">
        <v>3.3000000000000003E-5</v>
      </c>
      <c r="H78" s="128"/>
    </row>
    <row r="79" spans="1:8" x14ac:dyDescent="0.3">
      <c r="A79" t="s">
        <v>608</v>
      </c>
      <c r="B79">
        <v>186</v>
      </c>
      <c r="C79">
        <v>268270</v>
      </c>
      <c r="D79" s="128">
        <v>41143</v>
      </c>
      <c r="E79">
        <v>3.6999999999999998E-5</v>
      </c>
      <c r="H79" s="128"/>
    </row>
    <row r="80" spans="1:8" x14ac:dyDescent="0.3">
      <c r="A80" t="s">
        <v>609</v>
      </c>
      <c r="B80">
        <v>152</v>
      </c>
      <c r="C80">
        <v>1751000</v>
      </c>
      <c r="D80" s="128">
        <v>42186</v>
      </c>
      <c r="E80">
        <v>2.4000000000000001E-4</v>
      </c>
      <c r="H80" s="128"/>
    </row>
    <row r="81" spans="1:8" x14ac:dyDescent="0.3">
      <c r="A81" t="s">
        <v>610</v>
      </c>
      <c r="B81">
        <v>126</v>
      </c>
      <c r="C81">
        <v>4490500</v>
      </c>
      <c r="D81" s="128">
        <v>41640</v>
      </c>
      <c r="E81">
        <v>6.2E-4</v>
      </c>
      <c r="H81" s="128"/>
    </row>
    <row r="82" spans="1:8" x14ac:dyDescent="0.3">
      <c r="A82" t="s">
        <v>456</v>
      </c>
      <c r="B82">
        <v>16</v>
      </c>
      <c r="C82">
        <v>80925000</v>
      </c>
      <c r="D82" s="128">
        <v>41820</v>
      </c>
      <c r="E82">
        <v>1.12E-2</v>
      </c>
      <c r="H82" s="128"/>
    </row>
    <row r="83" spans="1:8" x14ac:dyDescent="0.3">
      <c r="A83" t="s">
        <v>611</v>
      </c>
      <c r="B83">
        <v>46</v>
      </c>
      <c r="C83">
        <v>27043093</v>
      </c>
      <c r="D83" s="128">
        <v>41821</v>
      </c>
      <c r="E83">
        <v>3.7000000000000002E-3</v>
      </c>
      <c r="H83" s="128"/>
    </row>
    <row r="84" spans="1:8" x14ac:dyDescent="0.3">
      <c r="A84" t="s">
        <v>612</v>
      </c>
      <c r="B84">
        <v>225</v>
      </c>
      <c r="C84">
        <v>30001</v>
      </c>
      <c r="D84" s="128">
        <v>41274</v>
      </c>
      <c r="E84">
        <v>4.0999999999999997E-6</v>
      </c>
      <c r="H84" s="128"/>
    </row>
    <row r="85" spans="1:8" x14ac:dyDescent="0.3">
      <c r="A85" t="s">
        <v>613</v>
      </c>
      <c r="B85">
        <v>80</v>
      </c>
      <c r="C85">
        <v>10992589</v>
      </c>
      <c r="D85" s="128">
        <v>41640</v>
      </c>
      <c r="E85">
        <v>1.5E-3</v>
      </c>
      <c r="H85" s="128"/>
    </row>
    <row r="86" spans="1:8" x14ac:dyDescent="0.3">
      <c r="A86" t="s">
        <v>614</v>
      </c>
      <c r="B86">
        <v>212</v>
      </c>
      <c r="C86">
        <v>55984</v>
      </c>
      <c r="D86" s="128">
        <v>42005</v>
      </c>
      <c r="E86">
        <v>7.7000000000000008E-6</v>
      </c>
      <c r="H86" s="128"/>
    </row>
    <row r="87" spans="1:8" x14ac:dyDescent="0.3">
      <c r="A87" t="s">
        <v>615</v>
      </c>
      <c r="B87">
        <v>200</v>
      </c>
      <c r="C87">
        <v>103328</v>
      </c>
      <c r="D87" s="128">
        <v>40675</v>
      </c>
      <c r="E87">
        <v>1.4E-5</v>
      </c>
      <c r="H87" s="128"/>
    </row>
    <row r="88" spans="1:8" x14ac:dyDescent="0.3">
      <c r="A88" t="s">
        <v>616</v>
      </c>
      <c r="B88">
        <v>176</v>
      </c>
      <c r="C88">
        <v>405739</v>
      </c>
      <c r="D88" s="128">
        <v>41275</v>
      </c>
      <c r="E88">
        <v>5.5999999999999999E-5</v>
      </c>
      <c r="H88" s="128"/>
    </row>
    <row r="89" spans="1:8" x14ac:dyDescent="0.3">
      <c r="A89" t="s">
        <v>617</v>
      </c>
      <c r="B89">
        <v>194</v>
      </c>
      <c r="C89">
        <v>159358</v>
      </c>
      <c r="D89" s="128">
        <v>40269</v>
      </c>
      <c r="E89">
        <v>2.1999999999999999E-5</v>
      </c>
      <c r="H89" s="128"/>
    </row>
    <row r="90" spans="1:8" x14ac:dyDescent="0.3">
      <c r="A90" t="s">
        <v>618</v>
      </c>
      <c r="B90">
        <v>68</v>
      </c>
      <c r="C90">
        <v>15806675</v>
      </c>
      <c r="D90" s="128">
        <v>41821</v>
      </c>
      <c r="E90">
        <v>2.2000000000000001E-3</v>
      </c>
      <c r="H90" s="128"/>
    </row>
    <row r="91" spans="1:8" x14ac:dyDescent="0.3">
      <c r="A91" t="s">
        <v>619</v>
      </c>
      <c r="B91">
        <v>210</v>
      </c>
      <c r="C91">
        <v>63085</v>
      </c>
      <c r="D91" s="128">
        <v>40999</v>
      </c>
      <c r="E91">
        <v>8.6999999999999997E-6</v>
      </c>
      <c r="H91" s="128"/>
    </row>
    <row r="92" spans="1:8" x14ac:dyDescent="0.3">
      <c r="A92" t="s">
        <v>620</v>
      </c>
      <c r="B92">
        <v>83</v>
      </c>
      <c r="C92">
        <v>10628972</v>
      </c>
      <c r="D92" s="128">
        <v>41731</v>
      </c>
      <c r="E92">
        <v>1.5E-3</v>
      </c>
      <c r="H92" s="128"/>
    </row>
    <row r="93" spans="1:8" x14ac:dyDescent="0.3">
      <c r="A93" t="s">
        <v>621</v>
      </c>
      <c r="B93">
        <v>151</v>
      </c>
      <c r="C93">
        <v>1788000</v>
      </c>
      <c r="D93" s="128">
        <v>42186</v>
      </c>
      <c r="E93">
        <v>2.5000000000000001E-4</v>
      </c>
      <c r="H93" s="128"/>
    </row>
    <row r="94" spans="1:8" x14ac:dyDescent="0.3">
      <c r="A94" t="s">
        <v>622</v>
      </c>
      <c r="B94">
        <v>166</v>
      </c>
      <c r="C94">
        <v>746900</v>
      </c>
      <c r="D94" s="128">
        <v>41456</v>
      </c>
      <c r="E94">
        <v>1E-4</v>
      </c>
      <c r="H94" s="128"/>
    </row>
    <row r="95" spans="1:8" x14ac:dyDescent="0.3">
      <c r="A95" t="s">
        <v>623</v>
      </c>
      <c r="B95">
        <v>82</v>
      </c>
      <c r="C95">
        <v>10911819</v>
      </c>
      <c r="D95" s="128">
        <v>42186</v>
      </c>
      <c r="E95">
        <v>1.5E-3</v>
      </c>
      <c r="H95" s="128"/>
    </row>
    <row r="96" spans="1:8" x14ac:dyDescent="0.3">
      <c r="A96" t="s">
        <v>624</v>
      </c>
      <c r="B96">
        <v>94</v>
      </c>
      <c r="C96">
        <v>8725111</v>
      </c>
      <c r="D96" s="128">
        <v>41821</v>
      </c>
      <c r="E96">
        <v>1.1999999999999999E-3</v>
      </c>
      <c r="H96" s="128"/>
    </row>
    <row r="97" spans="1:8" x14ac:dyDescent="0.3">
      <c r="A97" t="s">
        <v>625</v>
      </c>
      <c r="B97">
        <v>100</v>
      </c>
      <c r="C97">
        <v>7264100</v>
      </c>
      <c r="D97" s="128">
        <v>42004</v>
      </c>
      <c r="E97">
        <v>1E-3</v>
      </c>
      <c r="H97" s="128"/>
    </row>
    <row r="98" spans="1:8" x14ac:dyDescent="0.3">
      <c r="A98" t="s">
        <v>626</v>
      </c>
      <c r="B98">
        <v>88</v>
      </c>
      <c r="C98">
        <v>9849000</v>
      </c>
      <c r="D98" s="128">
        <v>42004</v>
      </c>
      <c r="E98">
        <v>1.4E-3</v>
      </c>
      <c r="H98" s="128"/>
    </row>
    <row r="99" spans="1:8" x14ac:dyDescent="0.3">
      <c r="A99" t="s">
        <v>627</v>
      </c>
      <c r="B99">
        <v>182</v>
      </c>
      <c r="C99">
        <v>329040</v>
      </c>
      <c r="D99" s="128">
        <v>42004</v>
      </c>
      <c r="E99">
        <v>4.6E-5</v>
      </c>
      <c r="H99" s="128"/>
    </row>
    <row r="100" spans="1:8" x14ac:dyDescent="0.3">
      <c r="A100" t="s">
        <v>628</v>
      </c>
      <c r="B100">
        <v>2</v>
      </c>
      <c r="C100">
        <v>1267830000</v>
      </c>
      <c r="D100" s="128">
        <v>42069</v>
      </c>
      <c r="E100">
        <v>0.17499999999999999</v>
      </c>
      <c r="H100" s="128"/>
    </row>
    <row r="101" spans="1:8" x14ac:dyDescent="0.3">
      <c r="A101" t="s">
        <v>629</v>
      </c>
      <c r="B101">
        <v>4</v>
      </c>
      <c r="C101">
        <v>255461700</v>
      </c>
      <c r="D101" s="128">
        <v>42186</v>
      </c>
      <c r="E101">
        <v>3.5299999999999998E-2</v>
      </c>
      <c r="H101" s="128"/>
    </row>
    <row r="102" spans="1:8" x14ac:dyDescent="0.3">
      <c r="A102" t="s">
        <v>630</v>
      </c>
      <c r="B102">
        <v>17</v>
      </c>
      <c r="C102">
        <v>78165200</v>
      </c>
      <c r="D102" s="128">
        <v>42069</v>
      </c>
      <c r="E102">
        <v>1.0800000000000001E-2</v>
      </c>
      <c r="H102" s="128"/>
    </row>
    <row r="103" spans="1:8" x14ac:dyDescent="0.3">
      <c r="A103" t="s">
        <v>631</v>
      </c>
      <c r="B103">
        <v>36</v>
      </c>
      <c r="C103">
        <v>36004552</v>
      </c>
      <c r="D103" s="128">
        <v>41821</v>
      </c>
      <c r="E103">
        <v>5.0000000000000001E-3</v>
      </c>
      <c r="H103" s="128"/>
    </row>
    <row r="104" spans="1:8" x14ac:dyDescent="0.3">
      <c r="A104" t="s">
        <v>632</v>
      </c>
      <c r="B104">
        <v>122</v>
      </c>
      <c r="C104">
        <v>4609600</v>
      </c>
      <c r="D104" s="128">
        <v>41730</v>
      </c>
      <c r="E104">
        <v>6.4000000000000005E-4</v>
      </c>
      <c r="H104" s="128"/>
    </row>
    <row r="105" spans="1:8" x14ac:dyDescent="0.3">
      <c r="A105" t="s">
        <v>633</v>
      </c>
      <c r="B105">
        <v>206</v>
      </c>
      <c r="C105">
        <v>84497</v>
      </c>
      <c r="D105" s="128">
        <v>40629</v>
      </c>
      <c r="E105">
        <v>1.2E-5</v>
      </c>
      <c r="H105" s="128"/>
    </row>
    <row r="106" spans="1:8" x14ac:dyDescent="0.3">
      <c r="A106" t="s">
        <v>634</v>
      </c>
      <c r="B106">
        <v>97</v>
      </c>
      <c r="C106">
        <v>8309400</v>
      </c>
      <c r="D106" s="128">
        <v>42035</v>
      </c>
      <c r="E106">
        <v>1.1000000000000001E-3</v>
      </c>
      <c r="H106" s="128"/>
    </row>
    <row r="107" spans="1:8" x14ac:dyDescent="0.3">
      <c r="A107" t="s">
        <v>635</v>
      </c>
      <c r="B107">
        <v>23</v>
      </c>
      <c r="C107">
        <v>60782309</v>
      </c>
      <c r="D107" s="128">
        <v>41912</v>
      </c>
      <c r="E107">
        <v>8.3999999999999995E-3</v>
      </c>
      <c r="H107" s="128"/>
    </row>
    <row r="108" spans="1:8" x14ac:dyDescent="0.3">
      <c r="A108" t="s">
        <v>636</v>
      </c>
      <c r="B108">
        <v>55</v>
      </c>
      <c r="C108">
        <v>22671331</v>
      </c>
      <c r="D108" s="128">
        <v>41774</v>
      </c>
      <c r="E108">
        <v>3.0999999999999999E-3</v>
      </c>
      <c r="H108" s="128"/>
    </row>
    <row r="109" spans="1:8" x14ac:dyDescent="0.3">
      <c r="A109" t="s">
        <v>451</v>
      </c>
      <c r="B109">
        <v>141</v>
      </c>
      <c r="C109">
        <v>2717991</v>
      </c>
      <c r="D109" s="128">
        <v>41639</v>
      </c>
      <c r="E109">
        <v>3.8000000000000002E-4</v>
      </c>
      <c r="H109" s="128"/>
    </row>
    <row r="110" spans="1:8" x14ac:dyDescent="0.3">
      <c r="A110" t="s">
        <v>637</v>
      </c>
      <c r="B110">
        <v>10</v>
      </c>
      <c r="C110">
        <v>126970000</v>
      </c>
      <c r="D110" s="128">
        <v>42036</v>
      </c>
      <c r="E110">
        <v>1.7600000000000001E-2</v>
      </c>
      <c r="H110" s="128"/>
    </row>
    <row r="111" spans="1:8" x14ac:dyDescent="0.3">
      <c r="A111" t="s">
        <v>638</v>
      </c>
      <c r="B111">
        <v>203</v>
      </c>
      <c r="C111">
        <v>99000</v>
      </c>
      <c r="D111" s="128">
        <v>41274</v>
      </c>
      <c r="E111">
        <v>1.4E-5</v>
      </c>
      <c r="H111" s="128"/>
    </row>
    <row r="112" spans="1:8" x14ac:dyDescent="0.3">
      <c r="A112" t="s">
        <v>639</v>
      </c>
      <c r="B112">
        <v>107</v>
      </c>
      <c r="C112">
        <v>6698310</v>
      </c>
      <c r="D112" s="128">
        <v>42069</v>
      </c>
      <c r="E112">
        <v>9.2699999999999998E-4</v>
      </c>
      <c r="H112" s="128"/>
    </row>
    <row r="113" spans="1:8" x14ac:dyDescent="0.3">
      <c r="A113" t="s">
        <v>640</v>
      </c>
      <c r="B113">
        <v>63</v>
      </c>
      <c r="C113">
        <v>17417500</v>
      </c>
      <c r="D113" s="128">
        <v>42005</v>
      </c>
      <c r="E113">
        <v>2.3999999999999998E-3</v>
      </c>
      <c r="H113" s="128"/>
    </row>
    <row r="114" spans="1:8" x14ac:dyDescent="0.3">
      <c r="A114" t="s">
        <v>641</v>
      </c>
      <c r="B114">
        <v>29</v>
      </c>
      <c r="C114">
        <v>46749000</v>
      </c>
      <c r="D114" s="128">
        <v>42186</v>
      </c>
      <c r="E114">
        <v>6.4999999999999997E-3</v>
      </c>
      <c r="H114" s="128"/>
    </row>
    <row r="115" spans="1:8" x14ac:dyDescent="0.3">
      <c r="A115" t="s">
        <v>642</v>
      </c>
      <c r="B115">
        <v>198</v>
      </c>
      <c r="C115">
        <v>106461</v>
      </c>
      <c r="D115" s="128">
        <v>41456</v>
      </c>
      <c r="E115">
        <v>1.5E-5</v>
      </c>
      <c r="H115" s="128"/>
    </row>
    <row r="116" spans="1:8" x14ac:dyDescent="0.3">
      <c r="A116" t="s">
        <v>643</v>
      </c>
      <c r="B116">
        <v>150</v>
      </c>
      <c r="C116">
        <v>1827231</v>
      </c>
      <c r="D116" s="128">
        <v>42005</v>
      </c>
      <c r="E116">
        <v>2.5000000000000001E-4</v>
      </c>
      <c r="H116" s="128"/>
    </row>
    <row r="117" spans="1:8" x14ac:dyDescent="0.3">
      <c r="A117" t="s">
        <v>644</v>
      </c>
      <c r="B117">
        <v>136</v>
      </c>
      <c r="C117">
        <v>3268431</v>
      </c>
      <c r="D117" s="128">
        <v>41091</v>
      </c>
      <c r="E117">
        <v>4.4999999999999999E-4</v>
      </c>
      <c r="H117" s="128"/>
    </row>
    <row r="118" spans="1:8" x14ac:dyDescent="0.3">
      <c r="A118" t="s">
        <v>645</v>
      </c>
      <c r="B118">
        <v>112</v>
      </c>
      <c r="C118">
        <v>5895100</v>
      </c>
      <c r="D118" s="128">
        <v>42005</v>
      </c>
      <c r="E118">
        <v>8.1999999999999998E-4</v>
      </c>
      <c r="H118" s="128"/>
    </row>
    <row r="119" spans="1:8" x14ac:dyDescent="0.3">
      <c r="A119" t="s">
        <v>646</v>
      </c>
      <c r="B119">
        <v>105</v>
      </c>
      <c r="C119">
        <v>6802000</v>
      </c>
      <c r="D119" s="128">
        <v>42186</v>
      </c>
      <c r="E119">
        <v>9.3999999999999997E-4</v>
      </c>
      <c r="H119" s="128"/>
    </row>
    <row r="120" spans="1:8" x14ac:dyDescent="0.3">
      <c r="A120" t="s">
        <v>647</v>
      </c>
      <c r="B120">
        <v>148</v>
      </c>
      <c r="C120">
        <v>1986700</v>
      </c>
      <c r="D120" s="128">
        <v>42036</v>
      </c>
      <c r="E120">
        <v>2.7E-4</v>
      </c>
      <c r="H120" s="128"/>
    </row>
    <row r="121" spans="1:8" x14ac:dyDescent="0.3">
      <c r="A121" t="s">
        <v>648</v>
      </c>
      <c r="B121">
        <v>129</v>
      </c>
      <c r="C121">
        <v>4104000</v>
      </c>
      <c r="D121" s="128">
        <v>41091</v>
      </c>
      <c r="E121">
        <v>5.6999999999999998E-4</v>
      </c>
      <c r="H121" s="128"/>
    </row>
    <row r="122" spans="1:8" x14ac:dyDescent="0.3">
      <c r="A122" t="s">
        <v>649</v>
      </c>
      <c r="B122">
        <v>143</v>
      </c>
      <c r="C122">
        <v>2120000</v>
      </c>
      <c r="D122" s="128">
        <v>42186</v>
      </c>
      <c r="E122">
        <v>2.9E-4</v>
      </c>
      <c r="H122" s="128"/>
    </row>
    <row r="123" spans="1:8" x14ac:dyDescent="0.3">
      <c r="A123" t="s">
        <v>650</v>
      </c>
      <c r="B123">
        <v>125</v>
      </c>
      <c r="C123">
        <v>4503000</v>
      </c>
      <c r="D123" s="128">
        <v>42186</v>
      </c>
      <c r="E123">
        <v>6.2E-4</v>
      </c>
      <c r="H123" s="128"/>
    </row>
    <row r="124" spans="1:8" x14ac:dyDescent="0.3">
      <c r="A124" t="s">
        <v>651</v>
      </c>
      <c r="B124">
        <v>110</v>
      </c>
      <c r="C124">
        <v>6317000</v>
      </c>
      <c r="D124" s="128">
        <v>42186</v>
      </c>
      <c r="E124">
        <v>8.7000000000000001E-4</v>
      </c>
      <c r="H124" s="128"/>
    </row>
    <row r="125" spans="1:8" x14ac:dyDescent="0.3">
      <c r="A125" t="s">
        <v>652</v>
      </c>
      <c r="B125">
        <v>220</v>
      </c>
      <c r="C125">
        <v>37132</v>
      </c>
      <c r="D125" s="128">
        <v>41639</v>
      </c>
      <c r="E125">
        <v>5.1000000000000003E-6</v>
      </c>
      <c r="H125" s="128"/>
    </row>
    <row r="126" spans="1:8" x14ac:dyDescent="0.3">
      <c r="A126" t="s">
        <v>653</v>
      </c>
      <c r="B126">
        <v>139</v>
      </c>
      <c r="C126">
        <v>2919306</v>
      </c>
      <c r="D126" s="128">
        <v>41671</v>
      </c>
      <c r="E126">
        <v>4.0000000000000002E-4</v>
      </c>
      <c r="H126" s="128"/>
    </row>
    <row r="127" spans="1:8" x14ac:dyDescent="0.3">
      <c r="A127" t="s">
        <v>654</v>
      </c>
      <c r="B127">
        <v>171</v>
      </c>
      <c r="C127">
        <v>549700</v>
      </c>
      <c r="D127" s="128">
        <v>41639</v>
      </c>
      <c r="E127">
        <v>7.3999999999999996E-5</v>
      </c>
      <c r="H127" s="128"/>
    </row>
    <row r="128" spans="1:8" x14ac:dyDescent="0.3">
      <c r="A128" t="s">
        <v>655</v>
      </c>
      <c r="B128">
        <v>167</v>
      </c>
      <c r="C128">
        <v>631000</v>
      </c>
      <c r="D128" s="128">
        <v>41912</v>
      </c>
      <c r="E128">
        <v>8.7000000000000001E-5</v>
      </c>
      <c r="H128" s="128"/>
    </row>
    <row r="129" spans="1:8" x14ac:dyDescent="0.3">
      <c r="A129" t="s">
        <v>656</v>
      </c>
      <c r="B129">
        <v>145</v>
      </c>
      <c r="C129">
        <v>2065769</v>
      </c>
      <c r="D129" s="128">
        <v>41639</v>
      </c>
      <c r="E129">
        <v>2.9E-4</v>
      </c>
      <c r="H129" s="128"/>
    </row>
    <row r="130" spans="1:8" x14ac:dyDescent="0.3">
      <c r="A130" t="s">
        <v>657</v>
      </c>
      <c r="B130">
        <v>56</v>
      </c>
      <c r="C130">
        <v>21842167</v>
      </c>
      <c r="D130" s="128">
        <v>41456</v>
      </c>
      <c r="E130">
        <v>3.0000000000000001E-3</v>
      </c>
      <c r="H130" s="128"/>
    </row>
    <row r="131" spans="1:8" x14ac:dyDescent="0.3">
      <c r="A131" t="s">
        <v>658</v>
      </c>
      <c r="B131">
        <v>65</v>
      </c>
      <c r="C131">
        <v>16310431</v>
      </c>
      <c r="D131" s="128">
        <v>42186</v>
      </c>
      <c r="E131">
        <v>2.3E-3</v>
      </c>
      <c r="H131" s="128"/>
    </row>
    <row r="132" spans="1:8" x14ac:dyDescent="0.3">
      <c r="A132" t="s">
        <v>659</v>
      </c>
      <c r="B132">
        <v>43</v>
      </c>
      <c r="C132">
        <v>30511900</v>
      </c>
      <c r="D132" s="128">
        <v>42069</v>
      </c>
      <c r="E132">
        <v>4.2199999999999998E-3</v>
      </c>
      <c r="H132" s="128"/>
    </row>
    <row r="133" spans="1:8" x14ac:dyDescent="0.3">
      <c r="A133" t="s">
        <v>660</v>
      </c>
      <c r="B133">
        <v>181</v>
      </c>
      <c r="C133">
        <v>341256</v>
      </c>
      <c r="D133" s="128">
        <v>41902</v>
      </c>
      <c r="E133">
        <v>4.6999999999999997E-5</v>
      </c>
      <c r="H133" s="128"/>
    </row>
    <row r="134" spans="1:8" x14ac:dyDescent="0.3">
      <c r="A134" t="s">
        <v>661</v>
      </c>
      <c r="B134">
        <v>66</v>
      </c>
      <c r="C134">
        <v>16259000</v>
      </c>
      <c r="D134" s="128">
        <v>42186</v>
      </c>
      <c r="E134">
        <v>2.2000000000000001E-3</v>
      </c>
      <c r="H134" s="128"/>
    </row>
    <row r="135" spans="1:8" x14ac:dyDescent="0.3">
      <c r="A135" t="s">
        <v>662</v>
      </c>
      <c r="B135">
        <v>175</v>
      </c>
      <c r="C135">
        <v>425384</v>
      </c>
      <c r="D135" s="128">
        <v>41639</v>
      </c>
      <c r="E135">
        <v>5.8999999999999998E-5</v>
      </c>
      <c r="H135" s="128"/>
    </row>
    <row r="136" spans="1:8" x14ac:dyDescent="0.3">
      <c r="A136" t="s">
        <v>663</v>
      </c>
      <c r="B136">
        <v>211</v>
      </c>
      <c r="C136">
        <v>56086</v>
      </c>
      <c r="D136" s="128">
        <v>41456</v>
      </c>
      <c r="E136">
        <v>7.7999999999999999E-6</v>
      </c>
      <c r="H136" s="128"/>
    </row>
    <row r="137" spans="1:8" x14ac:dyDescent="0.3">
      <c r="A137" t="s">
        <v>664</v>
      </c>
      <c r="B137">
        <v>178</v>
      </c>
      <c r="C137">
        <v>386486</v>
      </c>
      <c r="D137" s="128">
        <v>41275</v>
      </c>
      <c r="E137">
        <v>5.3000000000000001E-5</v>
      </c>
      <c r="H137" s="128"/>
    </row>
    <row r="138" spans="1:8" x14ac:dyDescent="0.3">
      <c r="A138" t="s">
        <v>665</v>
      </c>
      <c r="B138">
        <v>132</v>
      </c>
      <c r="C138">
        <v>3631775</v>
      </c>
      <c r="D138" s="128">
        <v>42186</v>
      </c>
      <c r="E138">
        <v>5.0000000000000001E-4</v>
      </c>
      <c r="H138" s="128"/>
    </row>
    <row r="139" spans="1:8" x14ac:dyDescent="0.3">
      <c r="A139" t="s">
        <v>666</v>
      </c>
      <c r="B139">
        <v>157</v>
      </c>
      <c r="C139">
        <v>1261208</v>
      </c>
      <c r="D139" s="128">
        <v>41821</v>
      </c>
      <c r="E139">
        <v>1.7000000000000001E-4</v>
      </c>
      <c r="H139" s="128"/>
    </row>
    <row r="140" spans="1:8" x14ac:dyDescent="0.3">
      <c r="A140" t="s">
        <v>667</v>
      </c>
      <c r="B140">
        <v>190</v>
      </c>
      <c r="C140">
        <v>212645</v>
      </c>
      <c r="D140" s="128">
        <v>41142</v>
      </c>
      <c r="E140">
        <v>2.9E-5</v>
      </c>
      <c r="H140" s="128"/>
    </row>
    <row r="141" spans="1:8" x14ac:dyDescent="0.3">
      <c r="A141" t="s">
        <v>668</v>
      </c>
      <c r="B141">
        <v>11</v>
      </c>
      <c r="C141">
        <v>121005815</v>
      </c>
      <c r="D141" s="128">
        <v>42186</v>
      </c>
      <c r="E141">
        <v>1.67E-2</v>
      </c>
      <c r="H141" s="128"/>
    </row>
    <row r="142" spans="1:8" x14ac:dyDescent="0.3">
      <c r="A142" t="s">
        <v>669</v>
      </c>
      <c r="B142">
        <v>133</v>
      </c>
      <c r="C142">
        <v>3557600</v>
      </c>
      <c r="D142" s="128">
        <v>41640</v>
      </c>
      <c r="E142">
        <v>4.8999999999999998E-4</v>
      </c>
      <c r="H142" s="128"/>
    </row>
    <row r="143" spans="1:8" x14ac:dyDescent="0.3">
      <c r="A143" t="s">
        <v>670</v>
      </c>
      <c r="B143">
        <v>221</v>
      </c>
      <c r="C143">
        <v>36950</v>
      </c>
      <c r="D143" s="128">
        <v>41639</v>
      </c>
      <c r="E143">
        <v>5.1000000000000003E-6</v>
      </c>
      <c r="H143" s="128"/>
    </row>
    <row r="144" spans="1:8" x14ac:dyDescent="0.3">
      <c r="A144" t="s">
        <v>671</v>
      </c>
      <c r="B144">
        <v>138</v>
      </c>
      <c r="C144">
        <v>3000000</v>
      </c>
      <c r="D144" s="128">
        <v>42028</v>
      </c>
      <c r="E144">
        <v>4.0999999999999999E-4</v>
      </c>
      <c r="H144" s="128"/>
    </row>
    <row r="145" spans="1:8" x14ac:dyDescent="0.3">
      <c r="A145" t="s">
        <v>672</v>
      </c>
      <c r="B145">
        <v>168</v>
      </c>
      <c r="C145">
        <v>620029</v>
      </c>
      <c r="D145" s="128">
        <v>40634</v>
      </c>
      <c r="E145">
        <v>8.6000000000000003E-5</v>
      </c>
      <c r="H145" s="128"/>
    </row>
    <row r="146" spans="1:8" x14ac:dyDescent="0.3">
      <c r="A146" t="s">
        <v>673</v>
      </c>
      <c r="B146">
        <v>237</v>
      </c>
      <c r="C146">
        <v>4922</v>
      </c>
      <c r="D146" s="128">
        <v>40675</v>
      </c>
      <c r="E146">
        <v>6.7999999999999995E-7</v>
      </c>
      <c r="H146" s="128"/>
    </row>
    <row r="147" spans="1:8" x14ac:dyDescent="0.3">
      <c r="A147" t="s">
        <v>674</v>
      </c>
      <c r="B147">
        <v>39</v>
      </c>
      <c r="C147">
        <v>33543100</v>
      </c>
      <c r="D147" s="128">
        <v>42069</v>
      </c>
      <c r="E147">
        <v>4.64E-3</v>
      </c>
      <c r="H147" s="128"/>
    </row>
    <row r="148" spans="1:8" x14ac:dyDescent="0.3">
      <c r="A148" t="s">
        <v>675</v>
      </c>
      <c r="B148">
        <v>49</v>
      </c>
      <c r="C148">
        <v>25727911</v>
      </c>
      <c r="D148" s="128">
        <v>42186</v>
      </c>
      <c r="E148">
        <v>3.5999999999999999E-3</v>
      </c>
      <c r="H148" s="128"/>
    </row>
    <row r="149" spans="1:8" x14ac:dyDescent="0.3">
      <c r="A149" t="s">
        <v>676</v>
      </c>
      <c r="B149">
        <v>144</v>
      </c>
      <c r="C149">
        <v>2113077</v>
      </c>
      <c r="D149" s="128">
        <v>40783</v>
      </c>
      <c r="E149">
        <v>2.9E-4</v>
      </c>
      <c r="H149" s="128"/>
    </row>
    <row r="150" spans="1:8" x14ac:dyDescent="0.3">
      <c r="A150" t="s">
        <v>677</v>
      </c>
      <c r="B150">
        <v>234</v>
      </c>
      <c r="C150">
        <v>10084</v>
      </c>
      <c r="D150" s="128">
        <v>40846</v>
      </c>
      <c r="E150">
        <v>1.3999999999999999E-6</v>
      </c>
      <c r="H150" s="128"/>
    </row>
    <row r="151" spans="1:8" x14ac:dyDescent="0.3">
      <c r="A151" t="s">
        <v>678</v>
      </c>
      <c r="B151">
        <v>45</v>
      </c>
      <c r="C151">
        <v>28037904</v>
      </c>
      <c r="D151" s="128">
        <v>42186</v>
      </c>
      <c r="E151">
        <v>3.8999999999999998E-3</v>
      </c>
      <c r="H151" s="128"/>
    </row>
    <row r="152" spans="1:8" x14ac:dyDescent="0.3">
      <c r="A152" t="s">
        <v>679</v>
      </c>
      <c r="B152">
        <v>64</v>
      </c>
      <c r="C152">
        <v>16892500</v>
      </c>
      <c r="D152" s="128">
        <v>42069</v>
      </c>
      <c r="E152">
        <v>2.3400000000000001E-3</v>
      </c>
      <c r="H152" s="128"/>
    </row>
    <row r="153" spans="1:8" x14ac:dyDescent="0.3">
      <c r="A153" t="s">
        <v>680</v>
      </c>
      <c r="B153">
        <v>185</v>
      </c>
      <c r="C153">
        <v>268767</v>
      </c>
      <c r="D153" s="128">
        <v>41877</v>
      </c>
      <c r="E153">
        <v>3.6999999999999998E-5</v>
      </c>
      <c r="H153" s="128"/>
    </row>
    <row r="154" spans="1:8" x14ac:dyDescent="0.3">
      <c r="A154" t="s">
        <v>681</v>
      </c>
      <c r="B154">
        <v>123</v>
      </c>
      <c r="C154">
        <v>4566220</v>
      </c>
      <c r="D154" s="128">
        <v>42069</v>
      </c>
      <c r="E154">
        <v>6.3199999999999997E-4</v>
      </c>
      <c r="H154" s="128"/>
    </row>
    <row r="155" spans="1:8" x14ac:dyDescent="0.3">
      <c r="A155" t="s">
        <v>682</v>
      </c>
      <c r="B155">
        <v>111</v>
      </c>
      <c r="C155">
        <v>6134270</v>
      </c>
      <c r="D155" s="128">
        <v>41275</v>
      </c>
      <c r="E155">
        <v>8.4999999999999995E-4</v>
      </c>
      <c r="H155" s="128"/>
    </row>
    <row r="156" spans="1:8" x14ac:dyDescent="0.3">
      <c r="A156" t="s">
        <v>683</v>
      </c>
      <c r="B156">
        <v>60</v>
      </c>
      <c r="C156">
        <v>19268000</v>
      </c>
      <c r="D156" s="128">
        <v>42186</v>
      </c>
      <c r="E156">
        <v>2.7000000000000001E-3</v>
      </c>
      <c r="H156" s="128"/>
    </row>
    <row r="157" spans="1:8" x14ac:dyDescent="0.3">
      <c r="A157" t="s">
        <v>684</v>
      </c>
      <c r="B157">
        <v>7</v>
      </c>
      <c r="C157">
        <v>183523000</v>
      </c>
      <c r="D157" s="128">
        <v>42186</v>
      </c>
      <c r="E157">
        <v>2.5399999999999999E-2</v>
      </c>
      <c r="H157" s="128"/>
    </row>
    <row r="158" spans="1:8" x14ac:dyDescent="0.3">
      <c r="A158" t="s">
        <v>685</v>
      </c>
      <c r="B158">
        <v>243</v>
      </c>
      <c r="C158">
        <v>1613</v>
      </c>
      <c r="D158" s="128">
        <v>40796</v>
      </c>
      <c r="E158">
        <v>2.2000000000000001E-7</v>
      </c>
      <c r="H158" s="128"/>
    </row>
    <row r="159" spans="1:8" x14ac:dyDescent="0.3">
      <c r="A159" t="s">
        <v>686</v>
      </c>
      <c r="B159">
        <v>241</v>
      </c>
      <c r="C159">
        <v>2302</v>
      </c>
      <c r="D159" s="128">
        <v>40764</v>
      </c>
      <c r="E159">
        <v>3.2000000000000001E-7</v>
      </c>
      <c r="H159" s="128"/>
    </row>
    <row r="160" spans="1:8" x14ac:dyDescent="0.3">
      <c r="A160" t="s">
        <v>687</v>
      </c>
      <c r="B160">
        <v>50</v>
      </c>
      <c r="C160">
        <v>25155000</v>
      </c>
      <c r="D160" s="128">
        <v>42186</v>
      </c>
      <c r="E160">
        <v>3.5000000000000001E-3</v>
      </c>
      <c r="H160" s="128"/>
    </row>
    <row r="161" spans="1:8" x14ac:dyDescent="0.3">
      <c r="A161" t="s">
        <v>688</v>
      </c>
      <c r="B161">
        <v>183</v>
      </c>
      <c r="C161">
        <v>294906</v>
      </c>
      <c r="D161" s="128">
        <v>38837</v>
      </c>
      <c r="E161">
        <v>4.0000000000000003E-5</v>
      </c>
      <c r="H161" s="128"/>
    </row>
    <row r="162" spans="1:8" x14ac:dyDescent="0.3">
      <c r="A162" t="s">
        <v>689</v>
      </c>
      <c r="B162">
        <v>216</v>
      </c>
      <c r="C162">
        <v>53883</v>
      </c>
      <c r="D162" s="128">
        <v>40269</v>
      </c>
      <c r="E162">
        <v>7.5000000000000002E-6</v>
      </c>
      <c r="H162" s="128"/>
    </row>
    <row r="163" spans="1:8" x14ac:dyDescent="0.3">
      <c r="A163" t="s">
        <v>464</v>
      </c>
      <c r="B163">
        <v>117</v>
      </c>
      <c r="C163">
        <v>5165802</v>
      </c>
      <c r="D163" s="128">
        <v>42005</v>
      </c>
      <c r="E163">
        <v>7.1000000000000002E-4</v>
      </c>
      <c r="H163" s="128"/>
    </row>
    <row r="164" spans="1:8" x14ac:dyDescent="0.3">
      <c r="A164" t="s">
        <v>690</v>
      </c>
      <c r="B164">
        <v>128</v>
      </c>
      <c r="C164">
        <v>4130593</v>
      </c>
      <c r="D164" s="128">
        <v>42053</v>
      </c>
      <c r="E164">
        <v>5.6999999999999998E-4</v>
      </c>
      <c r="H164" s="128"/>
    </row>
    <row r="165" spans="1:8" x14ac:dyDescent="0.3">
      <c r="A165" t="s">
        <v>691</v>
      </c>
      <c r="B165">
        <v>6</v>
      </c>
      <c r="C165">
        <v>189150000</v>
      </c>
      <c r="D165" s="128">
        <v>42069</v>
      </c>
      <c r="E165">
        <v>2.6200000000000001E-2</v>
      </c>
      <c r="H165" s="128"/>
    </row>
    <row r="166" spans="1:8" x14ac:dyDescent="0.3">
      <c r="A166" t="s">
        <v>692</v>
      </c>
      <c r="B166">
        <v>229</v>
      </c>
      <c r="C166">
        <v>20901</v>
      </c>
      <c r="D166" s="128">
        <v>41456</v>
      </c>
      <c r="E166">
        <v>2.9000000000000002E-6</v>
      </c>
      <c r="H166" s="128"/>
    </row>
    <row r="167" spans="1:8" x14ac:dyDescent="0.3">
      <c r="A167" t="s">
        <v>693</v>
      </c>
      <c r="B167">
        <v>124</v>
      </c>
      <c r="C167">
        <v>4550368</v>
      </c>
      <c r="D167" s="128">
        <v>41821</v>
      </c>
      <c r="E167">
        <v>6.3000000000000003E-4</v>
      </c>
      <c r="H167" s="128"/>
    </row>
    <row r="168" spans="1:8" x14ac:dyDescent="0.3">
      <c r="A168" t="s">
        <v>694</v>
      </c>
      <c r="B168">
        <v>131</v>
      </c>
      <c r="C168">
        <v>3764166</v>
      </c>
      <c r="D168" s="128">
        <v>42186</v>
      </c>
      <c r="E168">
        <v>5.0000000000000001E-4</v>
      </c>
      <c r="H168" s="128"/>
    </row>
    <row r="169" spans="1:8" x14ac:dyDescent="0.3">
      <c r="A169" t="s">
        <v>695</v>
      </c>
      <c r="B169">
        <v>99</v>
      </c>
      <c r="C169">
        <v>7398500</v>
      </c>
      <c r="D169" s="128">
        <v>41456</v>
      </c>
      <c r="E169">
        <v>1.0200000000000001E-3</v>
      </c>
      <c r="H169" s="128"/>
    </row>
    <row r="170" spans="1:8" x14ac:dyDescent="0.3">
      <c r="A170" t="s">
        <v>696</v>
      </c>
      <c r="B170">
        <v>104</v>
      </c>
      <c r="C170">
        <v>7003406</v>
      </c>
      <c r="D170" s="128">
        <v>42005</v>
      </c>
      <c r="E170">
        <v>9.7000000000000005E-4</v>
      </c>
      <c r="H170" s="128"/>
    </row>
    <row r="171" spans="1:8" x14ac:dyDescent="0.3">
      <c r="A171" t="s">
        <v>697</v>
      </c>
      <c r="B171">
        <v>41</v>
      </c>
      <c r="C171">
        <v>31151643</v>
      </c>
      <c r="D171" s="128">
        <v>42186</v>
      </c>
      <c r="E171">
        <v>4.3E-3</v>
      </c>
      <c r="H171" s="128"/>
    </row>
    <row r="172" spans="1:8" x14ac:dyDescent="0.3">
      <c r="A172" t="s">
        <v>698</v>
      </c>
      <c r="B172">
        <v>12</v>
      </c>
      <c r="C172">
        <v>101098400</v>
      </c>
      <c r="D172" s="128">
        <v>42069</v>
      </c>
      <c r="E172">
        <v>1.4E-2</v>
      </c>
      <c r="H172" s="128"/>
    </row>
    <row r="173" spans="1:8" x14ac:dyDescent="0.3">
      <c r="A173" t="s">
        <v>699</v>
      </c>
      <c r="B173">
        <v>247</v>
      </c>
      <c r="C173">
        <v>56</v>
      </c>
      <c r="D173" s="128">
        <v>41275</v>
      </c>
      <c r="E173">
        <v>7.6999999999999995E-9</v>
      </c>
      <c r="H173" s="128"/>
    </row>
    <row r="174" spans="1:8" x14ac:dyDescent="0.3">
      <c r="A174" t="s">
        <v>700</v>
      </c>
      <c r="B174">
        <v>34</v>
      </c>
      <c r="C174">
        <v>38484000</v>
      </c>
      <c r="D174" s="128">
        <v>42004</v>
      </c>
      <c r="E174">
        <v>5.3E-3</v>
      </c>
      <c r="H174" s="128"/>
    </row>
    <row r="175" spans="1:8" x14ac:dyDescent="0.3">
      <c r="A175" t="s">
        <v>701</v>
      </c>
      <c r="B175">
        <v>85</v>
      </c>
      <c r="C175">
        <v>10477800</v>
      </c>
      <c r="D175" s="128">
        <v>41639</v>
      </c>
      <c r="E175">
        <v>1.5E-3</v>
      </c>
      <c r="H175" s="128"/>
    </row>
    <row r="176" spans="1:8" x14ac:dyDescent="0.3">
      <c r="A176" t="s">
        <v>702</v>
      </c>
      <c r="B176">
        <v>134</v>
      </c>
      <c r="C176">
        <v>3548397</v>
      </c>
      <c r="D176" s="128">
        <v>41821</v>
      </c>
      <c r="E176">
        <v>4.8999999999999998E-4</v>
      </c>
      <c r="H176" s="128"/>
    </row>
    <row r="177" spans="1:8" x14ac:dyDescent="0.3">
      <c r="A177" t="s">
        <v>703</v>
      </c>
      <c r="B177">
        <v>142</v>
      </c>
      <c r="C177">
        <v>2334029</v>
      </c>
      <c r="D177" s="128">
        <v>42063</v>
      </c>
      <c r="E177">
        <v>3.2000000000000003E-4</v>
      </c>
      <c r="H177" s="128"/>
    </row>
    <row r="178" spans="1:8" x14ac:dyDescent="0.3">
      <c r="A178" t="s">
        <v>704</v>
      </c>
      <c r="B178">
        <v>121</v>
      </c>
      <c r="C178">
        <v>4671000</v>
      </c>
      <c r="D178" s="128">
        <v>42186</v>
      </c>
      <c r="E178">
        <v>6.4999999999999997E-4</v>
      </c>
      <c r="H178" s="128"/>
    </row>
    <row r="179" spans="1:8" x14ac:dyDescent="0.3">
      <c r="A179" t="s">
        <v>458</v>
      </c>
      <c r="B179">
        <v>59</v>
      </c>
      <c r="C179">
        <v>19942642</v>
      </c>
      <c r="D179" s="128">
        <v>41640</v>
      </c>
      <c r="E179">
        <v>2.8E-3</v>
      </c>
      <c r="H179" s="128"/>
    </row>
    <row r="180" spans="1:8" x14ac:dyDescent="0.3">
      <c r="A180" t="s">
        <v>466</v>
      </c>
      <c r="B180">
        <v>9</v>
      </c>
      <c r="C180">
        <v>146270033</v>
      </c>
      <c r="D180" s="128">
        <v>42005</v>
      </c>
      <c r="E180">
        <v>2.0199999999999999E-2</v>
      </c>
      <c r="H180" s="128"/>
    </row>
    <row r="181" spans="1:8" x14ac:dyDescent="0.3">
      <c r="A181" t="s">
        <v>705</v>
      </c>
      <c r="B181">
        <v>79</v>
      </c>
      <c r="C181">
        <v>10996891</v>
      </c>
      <c r="D181" s="128">
        <v>41821</v>
      </c>
      <c r="E181">
        <v>1.5E-3</v>
      </c>
      <c r="H181" s="128"/>
    </row>
    <row r="182" spans="1:8" x14ac:dyDescent="0.3">
      <c r="A182" t="s">
        <v>706</v>
      </c>
      <c r="B182">
        <v>163</v>
      </c>
      <c r="C182">
        <v>844994</v>
      </c>
      <c r="D182" s="128">
        <v>41640</v>
      </c>
      <c r="E182">
        <v>1.2E-4</v>
      </c>
      <c r="H182" s="128"/>
    </row>
    <row r="183" spans="1:8" x14ac:dyDescent="0.3">
      <c r="A183" t="s">
        <v>707</v>
      </c>
      <c r="B183">
        <v>235</v>
      </c>
      <c r="C183">
        <v>9131</v>
      </c>
      <c r="D183" s="128">
        <v>40909</v>
      </c>
      <c r="E183">
        <v>1.3E-6</v>
      </c>
      <c r="H183" s="128"/>
    </row>
    <row r="184" spans="1:8" x14ac:dyDescent="0.3">
      <c r="A184" t="s">
        <v>708</v>
      </c>
      <c r="B184">
        <v>238</v>
      </c>
      <c r="C184">
        <v>4000</v>
      </c>
      <c r="D184" s="128">
        <v>42186</v>
      </c>
      <c r="E184">
        <v>5.5000000000000003E-7</v>
      </c>
      <c r="H184" s="128"/>
    </row>
    <row r="185" spans="1:8" x14ac:dyDescent="0.3">
      <c r="A185" t="s">
        <v>709</v>
      </c>
      <c r="B185">
        <v>215</v>
      </c>
      <c r="C185">
        <v>55000</v>
      </c>
      <c r="D185" s="128">
        <v>42186</v>
      </c>
      <c r="E185">
        <v>7.6000000000000001E-6</v>
      </c>
      <c r="H185" s="128"/>
    </row>
    <row r="186" spans="1:8" x14ac:dyDescent="0.3">
      <c r="A186" t="s">
        <v>710</v>
      </c>
      <c r="B186">
        <v>193</v>
      </c>
      <c r="C186">
        <v>185000</v>
      </c>
      <c r="D186" s="128">
        <v>42186</v>
      </c>
      <c r="E186">
        <v>2.5999999999999998E-5</v>
      </c>
      <c r="H186" s="128"/>
    </row>
    <row r="187" spans="1:8" x14ac:dyDescent="0.3">
      <c r="A187" t="s">
        <v>711</v>
      </c>
      <c r="B187">
        <v>236</v>
      </c>
      <c r="C187">
        <v>6069</v>
      </c>
      <c r="D187" s="128">
        <v>40909</v>
      </c>
      <c r="E187">
        <v>8.4E-7</v>
      </c>
      <c r="H187" s="128"/>
    </row>
    <row r="188" spans="1:8" x14ac:dyDescent="0.3">
      <c r="A188" t="s">
        <v>712</v>
      </c>
      <c r="B188">
        <v>196</v>
      </c>
      <c r="C188">
        <v>109000</v>
      </c>
      <c r="D188" s="128">
        <v>42186</v>
      </c>
      <c r="E188">
        <v>1.5E-5</v>
      </c>
      <c r="H188" s="128"/>
    </row>
    <row r="189" spans="1:8" x14ac:dyDescent="0.3">
      <c r="A189" t="s">
        <v>713</v>
      </c>
      <c r="B189">
        <v>191</v>
      </c>
      <c r="C189">
        <v>187820</v>
      </c>
      <c r="D189" s="128">
        <v>40854</v>
      </c>
      <c r="E189">
        <v>2.5999999999999998E-5</v>
      </c>
      <c r="H189" s="128"/>
    </row>
    <row r="190" spans="1:8" x14ac:dyDescent="0.3">
      <c r="A190" t="s">
        <v>714</v>
      </c>
      <c r="B190">
        <v>223</v>
      </c>
      <c r="C190">
        <v>32789</v>
      </c>
      <c r="D190" s="128">
        <v>42004</v>
      </c>
      <c r="E190">
        <v>4.5000000000000001E-6</v>
      </c>
      <c r="H190" s="128"/>
    </row>
    <row r="191" spans="1:8" x14ac:dyDescent="0.3">
      <c r="A191" t="s">
        <v>715</v>
      </c>
      <c r="B191">
        <v>40</v>
      </c>
      <c r="C191">
        <v>31521418</v>
      </c>
      <c r="D191" s="128">
        <v>42186</v>
      </c>
      <c r="E191">
        <v>4.4000000000000003E-3</v>
      </c>
      <c r="H191" s="128"/>
    </row>
    <row r="192" spans="1:8" x14ac:dyDescent="0.3">
      <c r="A192" t="s">
        <v>716</v>
      </c>
      <c r="B192">
        <v>72</v>
      </c>
      <c r="C192">
        <v>13508715</v>
      </c>
      <c r="D192" s="128">
        <v>41597</v>
      </c>
      <c r="E192">
        <v>1.9E-3</v>
      </c>
      <c r="H192" s="128"/>
    </row>
    <row r="193" spans="1:8" x14ac:dyDescent="0.3">
      <c r="A193" t="s">
        <v>717</v>
      </c>
      <c r="B193">
        <v>103</v>
      </c>
      <c r="C193">
        <v>7146759</v>
      </c>
      <c r="D193" s="128">
        <v>41640</v>
      </c>
      <c r="E193">
        <v>9.8999999999999999E-4</v>
      </c>
      <c r="H193" s="128"/>
    </row>
    <row r="194" spans="1:8" x14ac:dyDescent="0.3">
      <c r="A194" t="s">
        <v>718</v>
      </c>
      <c r="B194">
        <v>204</v>
      </c>
      <c r="C194">
        <v>89949</v>
      </c>
      <c r="D194" s="128">
        <v>41456</v>
      </c>
      <c r="E194">
        <v>1.2E-5</v>
      </c>
      <c r="H194" s="128"/>
    </row>
    <row r="195" spans="1:8" x14ac:dyDescent="0.3">
      <c r="A195" t="s">
        <v>719</v>
      </c>
      <c r="B195">
        <v>109</v>
      </c>
      <c r="C195">
        <v>6319000</v>
      </c>
      <c r="D195" s="128">
        <v>42186</v>
      </c>
      <c r="E195">
        <v>8.7000000000000001E-4</v>
      </c>
      <c r="H195" s="128"/>
    </row>
    <row r="196" spans="1:8" x14ac:dyDescent="0.3">
      <c r="A196" t="s">
        <v>720</v>
      </c>
      <c r="B196">
        <v>115</v>
      </c>
      <c r="C196">
        <v>5469700</v>
      </c>
      <c r="D196" s="128">
        <v>41821</v>
      </c>
      <c r="E196">
        <v>7.6000000000000004E-4</v>
      </c>
      <c r="H196" s="128"/>
    </row>
    <row r="197" spans="1:8" x14ac:dyDescent="0.3">
      <c r="A197" t="s">
        <v>721</v>
      </c>
      <c r="B197">
        <v>219</v>
      </c>
      <c r="C197">
        <v>37429</v>
      </c>
      <c r="D197" s="128">
        <v>40179</v>
      </c>
      <c r="E197">
        <v>5.2000000000000002E-6</v>
      </c>
      <c r="H197" s="128"/>
    </row>
    <row r="198" spans="1:8" x14ac:dyDescent="0.3">
      <c r="A198" t="s">
        <v>722</v>
      </c>
      <c r="B198">
        <v>116</v>
      </c>
      <c r="C198">
        <v>5421034</v>
      </c>
      <c r="D198" s="128">
        <v>41912</v>
      </c>
      <c r="E198">
        <v>7.5000000000000002E-4</v>
      </c>
      <c r="H198" s="128"/>
    </row>
    <row r="199" spans="1:8" x14ac:dyDescent="0.3">
      <c r="A199" t="s">
        <v>723</v>
      </c>
      <c r="B199">
        <v>146</v>
      </c>
      <c r="C199">
        <v>2065857</v>
      </c>
      <c r="D199" s="128">
        <v>42069</v>
      </c>
      <c r="E199">
        <v>2.9E-4</v>
      </c>
      <c r="H199" s="128"/>
    </row>
    <row r="200" spans="1:8" x14ac:dyDescent="0.3">
      <c r="A200" t="s">
        <v>724</v>
      </c>
      <c r="B200">
        <v>170</v>
      </c>
      <c r="C200">
        <v>581344</v>
      </c>
      <c r="D200" s="128">
        <v>41456</v>
      </c>
      <c r="E200">
        <v>8.0000000000000007E-5</v>
      </c>
      <c r="H200" s="128"/>
    </row>
    <row r="201" spans="1:8" x14ac:dyDescent="0.3">
      <c r="A201" t="s">
        <v>725</v>
      </c>
      <c r="B201">
        <v>78</v>
      </c>
      <c r="C201">
        <v>11123000</v>
      </c>
      <c r="D201" s="128">
        <v>42186</v>
      </c>
      <c r="E201">
        <v>1.5E-3</v>
      </c>
      <c r="H201" s="128"/>
    </row>
    <row r="202" spans="1:8" x14ac:dyDescent="0.3">
      <c r="A202" t="s">
        <v>726</v>
      </c>
      <c r="B202">
        <v>24</v>
      </c>
      <c r="C202">
        <v>54002000</v>
      </c>
      <c r="D202" s="128">
        <v>41821</v>
      </c>
      <c r="E202">
        <v>7.4999999999999997E-3</v>
      </c>
      <c r="H202" s="128"/>
    </row>
    <row r="203" spans="1:8" x14ac:dyDescent="0.3">
      <c r="A203" t="s">
        <v>727</v>
      </c>
      <c r="B203">
        <v>26</v>
      </c>
      <c r="C203">
        <v>51342881</v>
      </c>
      <c r="D203" s="128">
        <v>42005</v>
      </c>
      <c r="E203">
        <v>7.1000000000000004E-3</v>
      </c>
      <c r="H203" s="128"/>
    </row>
    <row r="204" spans="1:8" x14ac:dyDescent="0.3">
      <c r="A204" t="s">
        <v>728</v>
      </c>
      <c r="B204">
        <v>217</v>
      </c>
      <c r="C204">
        <v>51547</v>
      </c>
      <c r="D204" s="128">
        <v>41275</v>
      </c>
      <c r="E204">
        <v>7.0999999999999998E-6</v>
      </c>
      <c r="H204" s="128"/>
    </row>
    <row r="205" spans="1:8" x14ac:dyDescent="0.3">
      <c r="A205" t="s">
        <v>729</v>
      </c>
      <c r="B205">
        <v>74</v>
      </c>
      <c r="C205">
        <v>11892934</v>
      </c>
      <c r="D205" s="128">
        <v>42186</v>
      </c>
      <c r="E205">
        <v>1.6000000000000001E-3</v>
      </c>
      <c r="H205" s="128"/>
    </row>
    <row r="206" spans="1:8" x14ac:dyDescent="0.3">
      <c r="A206" t="s">
        <v>730</v>
      </c>
      <c r="B206">
        <v>30</v>
      </c>
      <c r="C206">
        <v>46464053</v>
      </c>
      <c r="D206" s="128">
        <v>41821</v>
      </c>
      <c r="E206">
        <v>6.4000000000000003E-3</v>
      </c>
      <c r="H206" s="128"/>
    </row>
    <row r="207" spans="1:8" x14ac:dyDescent="0.3">
      <c r="A207" t="s">
        <v>731</v>
      </c>
      <c r="B207">
        <v>58</v>
      </c>
      <c r="C207">
        <v>20359439</v>
      </c>
      <c r="D207" s="128">
        <v>40987</v>
      </c>
      <c r="E207">
        <v>2.8E-3</v>
      </c>
      <c r="H207" s="128"/>
    </row>
    <row r="208" spans="1:8" x14ac:dyDescent="0.3">
      <c r="A208" t="s">
        <v>732</v>
      </c>
      <c r="B208">
        <v>35</v>
      </c>
      <c r="C208">
        <v>38435252</v>
      </c>
      <c r="D208" s="128">
        <v>42186</v>
      </c>
      <c r="E208">
        <v>5.3E-3</v>
      </c>
      <c r="H208" s="128"/>
    </row>
    <row r="209" spans="1:8" x14ac:dyDescent="0.3">
      <c r="A209" t="s">
        <v>733</v>
      </c>
      <c r="B209">
        <v>172</v>
      </c>
      <c r="C209">
        <v>534189</v>
      </c>
      <c r="D209" s="128">
        <v>41134</v>
      </c>
      <c r="E209">
        <v>7.3999999999999996E-5</v>
      </c>
      <c r="H209" s="128"/>
    </row>
    <row r="210" spans="1:8" x14ac:dyDescent="0.3">
      <c r="A210" t="s">
        <v>734</v>
      </c>
      <c r="B210">
        <v>240</v>
      </c>
      <c r="C210">
        <v>2562</v>
      </c>
      <c r="D210" s="128">
        <v>41821</v>
      </c>
      <c r="E210">
        <v>3.7E-7</v>
      </c>
      <c r="H210" s="128"/>
    </row>
    <row r="211" spans="1:8" x14ac:dyDescent="0.3">
      <c r="A211" t="s">
        <v>735</v>
      </c>
      <c r="B211">
        <v>159</v>
      </c>
      <c r="C211">
        <v>1119375</v>
      </c>
      <c r="D211" s="128">
        <v>42186</v>
      </c>
      <c r="E211">
        <v>1.4999999999999999E-4</v>
      </c>
      <c r="H211" s="128"/>
    </row>
    <row r="212" spans="1:8" x14ac:dyDescent="0.3">
      <c r="A212" t="s">
        <v>736</v>
      </c>
      <c r="B212">
        <v>90</v>
      </c>
      <c r="C212">
        <v>9753627</v>
      </c>
      <c r="D212" s="128">
        <v>42035</v>
      </c>
      <c r="E212">
        <v>1.2999999999999999E-3</v>
      </c>
      <c r="H212" s="128"/>
    </row>
    <row r="213" spans="1:8" x14ac:dyDescent="0.3">
      <c r="A213" t="s">
        <v>737</v>
      </c>
      <c r="B213">
        <v>98</v>
      </c>
      <c r="C213">
        <v>8211700</v>
      </c>
      <c r="D213" s="128">
        <v>41912</v>
      </c>
      <c r="E213">
        <v>1.1000000000000001E-3</v>
      </c>
      <c r="H213" s="128"/>
    </row>
    <row r="214" spans="1:8" x14ac:dyDescent="0.3">
      <c r="A214" t="s">
        <v>738</v>
      </c>
      <c r="B214">
        <v>54</v>
      </c>
      <c r="C214">
        <v>23087363</v>
      </c>
      <c r="D214" s="128">
        <v>42069</v>
      </c>
      <c r="E214">
        <v>3.2000000000000002E-3</v>
      </c>
      <c r="H214" s="128"/>
    </row>
    <row r="215" spans="1:8" x14ac:dyDescent="0.3">
      <c r="A215" t="s">
        <v>739</v>
      </c>
      <c r="B215">
        <v>192</v>
      </c>
      <c r="C215">
        <v>187356</v>
      </c>
      <c r="D215" s="128">
        <v>41042</v>
      </c>
      <c r="E215">
        <v>2.5999999999999998E-5</v>
      </c>
      <c r="H215" s="128"/>
    </row>
    <row r="216" spans="1:8" x14ac:dyDescent="0.3">
      <c r="A216" t="s">
        <v>740</v>
      </c>
      <c r="B216">
        <v>53</v>
      </c>
      <c r="C216">
        <v>23440278</v>
      </c>
      <c r="D216" s="128">
        <v>42035</v>
      </c>
      <c r="E216">
        <v>3.2000000000000002E-3</v>
      </c>
      <c r="H216" s="128"/>
    </row>
    <row r="217" spans="1:8" x14ac:dyDescent="0.3">
      <c r="A217" t="s">
        <v>741</v>
      </c>
      <c r="B217">
        <v>96</v>
      </c>
      <c r="C217">
        <v>8354000</v>
      </c>
      <c r="D217" s="128">
        <v>42005</v>
      </c>
      <c r="E217">
        <v>1.1999999999999999E-3</v>
      </c>
      <c r="H217" s="128"/>
    </row>
    <row r="218" spans="1:8" x14ac:dyDescent="0.3">
      <c r="A218" t="s">
        <v>742</v>
      </c>
      <c r="B218">
        <v>28</v>
      </c>
      <c r="C218">
        <v>47421786</v>
      </c>
      <c r="D218" s="128">
        <v>41821</v>
      </c>
      <c r="E218">
        <v>6.6E-3</v>
      </c>
      <c r="H218" s="128"/>
    </row>
    <row r="219" spans="1:8" x14ac:dyDescent="0.3">
      <c r="A219" t="s">
        <v>743</v>
      </c>
      <c r="B219">
        <v>21</v>
      </c>
      <c r="C219">
        <v>64871000</v>
      </c>
      <c r="D219" s="128">
        <v>41821</v>
      </c>
      <c r="E219">
        <v>8.9999999999999993E-3</v>
      </c>
      <c r="H219" s="128"/>
    </row>
    <row r="220" spans="1:8" x14ac:dyDescent="0.3">
      <c r="A220" t="s">
        <v>744</v>
      </c>
      <c r="B220">
        <v>179</v>
      </c>
      <c r="C220">
        <v>368390</v>
      </c>
      <c r="D220" s="128">
        <v>41456</v>
      </c>
      <c r="E220">
        <v>5.1E-5</v>
      </c>
      <c r="H220" s="128"/>
    </row>
    <row r="221" spans="1:8" x14ac:dyDescent="0.3">
      <c r="A221" t="s">
        <v>745</v>
      </c>
      <c r="B221">
        <v>149</v>
      </c>
      <c r="C221">
        <v>1882450</v>
      </c>
      <c r="D221" s="128">
        <v>41379</v>
      </c>
      <c r="E221">
        <v>2.5999999999999998E-4</v>
      </c>
      <c r="H221" s="128"/>
    </row>
    <row r="222" spans="1:8" x14ac:dyDescent="0.3">
      <c r="A222" t="s">
        <v>746</v>
      </c>
      <c r="B222">
        <v>102</v>
      </c>
      <c r="C222">
        <v>7171000</v>
      </c>
      <c r="D222" s="128">
        <v>42186</v>
      </c>
      <c r="E222">
        <v>9.8999999999999999E-4</v>
      </c>
      <c r="H222" s="128"/>
    </row>
    <row r="223" spans="1:8" x14ac:dyDescent="0.3">
      <c r="A223" t="s">
        <v>747</v>
      </c>
      <c r="B223">
        <v>244</v>
      </c>
      <c r="C223">
        <v>1411</v>
      </c>
      <c r="D223" s="128">
        <v>40834</v>
      </c>
      <c r="E223">
        <v>1.9999999999999999E-7</v>
      </c>
      <c r="H223" s="128"/>
    </row>
    <row r="224" spans="1:8" x14ac:dyDescent="0.3">
      <c r="A224" t="s">
        <v>748</v>
      </c>
      <c r="B224">
        <v>201</v>
      </c>
      <c r="C224">
        <v>103252</v>
      </c>
      <c r="D224" s="128">
        <v>40877</v>
      </c>
      <c r="E224">
        <v>1.4E-5</v>
      </c>
      <c r="H224" s="128"/>
    </row>
    <row r="225" spans="1:8" x14ac:dyDescent="0.3">
      <c r="A225" t="s">
        <v>749</v>
      </c>
      <c r="B225">
        <v>174</v>
      </c>
      <c r="C225">
        <v>505153</v>
      </c>
      <c r="D225" s="128">
        <v>41640</v>
      </c>
      <c r="E225">
        <v>6.9999999999999994E-5</v>
      </c>
      <c r="H225" s="128"/>
    </row>
    <row r="226" spans="1:8" x14ac:dyDescent="0.3">
      <c r="A226" t="s">
        <v>750</v>
      </c>
      <c r="B226">
        <v>154</v>
      </c>
      <c r="C226">
        <v>1328019</v>
      </c>
      <c r="D226" s="128">
        <v>40552</v>
      </c>
      <c r="E226">
        <v>1.8000000000000001E-4</v>
      </c>
      <c r="H226" s="128"/>
    </row>
    <row r="227" spans="1:8" x14ac:dyDescent="0.3">
      <c r="A227" t="s">
        <v>751</v>
      </c>
      <c r="B227">
        <v>81</v>
      </c>
      <c r="C227">
        <v>10982754</v>
      </c>
      <c r="D227" s="128">
        <v>41752</v>
      </c>
      <c r="E227">
        <v>1.5E-3</v>
      </c>
      <c r="H227" s="128"/>
    </row>
    <row r="228" spans="1:8" x14ac:dyDescent="0.3">
      <c r="A228" t="s">
        <v>752</v>
      </c>
      <c r="B228">
        <v>18</v>
      </c>
      <c r="C228">
        <v>77695904</v>
      </c>
      <c r="D228" s="128">
        <v>42004</v>
      </c>
      <c r="E228">
        <v>1.0699999999999999E-2</v>
      </c>
      <c r="H228" s="128"/>
    </row>
    <row r="229" spans="1:8" x14ac:dyDescent="0.3">
      <c r="A229" t="s">
        <v>753</v>
      </c>
      <c r="B229">
        <v>120</v>
      </c>
      <c r="C229">
        <v>4751120</v>
      </c>
      <c r="D229" s="128">
        <v>41270</v>
      </c>
      <c r="E229">
        <v>6.6E-4</v>
      </c>
      <c r="H229" s="128"/>
    </row>
    <row r="230" spans="1:8" x14ac:dyDescent="0.3">
      <c r="A230" t="s">
        <v>754</v>
      </c>
      <c r="B230">
        <v>224</v>
      </c>
      <c r="C230">
        <v>31458</v>
      </c>
      <c r="D230" s="128">
        <v>40933</v>
      </c>
      <c r="E230">
        <v>4.4000000000000002E-6</v>
      </c>
      <c r="H230" s="128"/>
    </row>
    <row r="231" spans="1:8" x14ac:dyDescent="0.3">
      <c r="A231" t="s">
        <v>755</v>
      </c>
      <c r="B231">
        <v>233</v>
      </c>
      <c r="C231">
        <v>11323</v>
      </c>
      <c r="D231" s="128">
        <v>41456</v>
      </c>
      <c r="E231">
        <v>1.5999999999999999E-6</v>
      </c>
      <c r="H231" s="128"/>
    </row>
    <row r="232" spans="1:8" x14ac:dyDescent="0.3">
      <c r="A232" t="s">
        <v>756</v>
      </c>
      <c r="B232">
        <v>38</v>
      </c>
      <c r="C232">
        <v>34856813</v>
      </c>
      <c r="D232" s="128">
        <v>41879</v>
      </c>
      <c r="E232">
        <v>4.7999999999999996E-3</v>
      </c>
      <c r="H232" s="128"/>
    </row>
    <row r="233" spans="1:8" x14ac:dyDescent="0.3">
      <c r="A233" t="s">
        <v>757</v>
      </c>
      <c r="B233">
        <v>32</v>
      </c>
      <c r="C233">
        <v>42928900</v>
      </c>
      <c r="D233" s="128">
        <v>42005</v>
      </c>
      <c r="E233">
        <v>5.8999999999999999E-3</v>
      </c>
      <c r="H233" s="128"/>
    </row>
    <row r="234" spans="1:8" x14ac:dyDescent="0.3">
      <c r="A234" t="s">
        <v>758</v>
      </c>
      <c r="B234">
        <v>92</v>
      </c>
      <c r="C234">
        <v>9577000</v>
      </c>
      <c r="D234" s="128">
        <v>42186</v>
      </c>
      <c r="E234">
        <v>1.2999999999999999E-3</v>
      </c>
      <c r="H234" s="128"/>
    </row>
    <row r="235" spans="1:8" x14ac:dyDescent="0.3">
      <c r="A235" t="s">
        <v>759</v>
      </c>
      <c r="B235">
        <v>22</v>
      </c>
      <c r="C235">
        <v>64105654</v>
      </c>
      <c r="D235" s="128">
        <v>41456</v>
      </c>
      <c r="E235">
        <v>8.8999999999999999E-3</v>
      </c>
      <c r="H235" s="128"/>
    </row>
    <row r="236" spans="1:8" x14ac:dyDescent="0.3">
      <c r="A236" t="s">
        <v>760</v>
      </c>
      <c r="B236">
        <v>3</v>
      </c>
      <c r="C236">
        <v>320529000</v>
      </c>
      <c r="D236" s="128">
        <v>42069</v>
      </c>
      <c r="E236">
        <v>4.4299999999999999E-2</v>
      </c>
      <c r="H236" s="128"/>
    </row>
    <row r="237" spans="1:8" x14ac:dyDescent="0.3">
      <c r="A237" t="s">
        <v>761</v>
      </c>
      <c r="B237">
        <v>199</v>
      </c>
      <c r="C237">
        <v>106405</v>
      </c>
      <c r="D237" s="128">
        <v>40269</v>
      </c>
      <c r="E237">
        <v>1.5E-5</v>
      </c>
      <c r="H237" s="128"/>
    </row>
    <row r="238" spans="1:8" x14ac:dyDescent="0.3">
      <c r="A238" t="s">
        <v>762</v>
      </c>
      <c r="B238">
        <v>135</v>
      </c>
      <c r="C238">
        <v>3404189</v>
      </c>
      <c r="D238" s="128">
        <v>41820</v>
      </c>
      <c r="E238">
        <v>4.6999999999999999E-4</v>
      </c>
      <c r="H238" s="128"/>
    </row>
    <row r="239" spans="1:8" x14ac:dyDescent="0.3">
      <c r="A239" t="s">
        <v>763</v>
      </c>
      <c r="B239">
        <v>44</v>
      </c>
      <c r="C239">
        <v>30492800</v>
      </c>
      <c r="D239" s="128">
        <v>41640</v>
      </c>
      <c r="E239">
        <v>4.1999999999999997E-3</v>
      </c>
      <c r="H239" s="128"/>
    </row>
    <row r="240" spans="1:8" x14ac:dyDescent="0.3">
      <c r="A240" t="s">
        <v>764</v>
      </c>
      <c r="B240">
        <v>187</v>
      </c>
      <c r="C240">
        <v>264652</v>
      </c>
      <c r="D240" s="128">
        <v>41456</v>
      </c>
      <c r="E240">
        <v>3.6999999999999998E-5</v>
      </c>
      <c r="H240" s="128"/>
    </row>
    <row r="241" spans="1:8" x14ac:dyDescent="0.3">
      <c r="A241" t="s">
        <v>765</v>
      </c>
      <c r="B241">
        <v>245</v>
      </c>
      <c r="C241">
        <v>839</v>
      </c>
      <c r="D241" s="128">
        <v>41091</v>
      </c>
      <c r="E241">
        <v>1.1999999999999999E-7</v>
      </c>
      <c r="H241" s="128"/>
    </row>
    <row r="242" spans="1:8" x14ac:dyDescent="0.3">
      <c r="A242" t="s">
        <v>766</v>
      </c>
      <c r="B242">
        <v>42</v>
      </c>
      <c r="C242">
        <v>30620404</v>
      </c>
      <c r="D242" s="128">
        <v>42186</v>
      </c>
      <c r="E242">
        <v>4.1999999999999997E-3</v>
      </c>
      <c r="H242" s="128"/>
    </row>
    <row r="243" spans="1:8" x14ac:dyDescent="0.3">
      <c r="A243" t="s">
        <v>767</v>
      </c>
      <c r="B243">
        <v>13</v>
      </c>
      <c r="C243">
        <v>90730000</v>
      </c>
      <c r="D243" s="128">
        <v>41821</v>
      </c>
      <c r="E243">
        <v>1.26E-2</v>
      </c>
      <c r="H243" s="128"/>
    </row>
    <row r="244" spans="1:8" x14ac:dyDescent="0.3">
      <c r="A244" t="s">
        <v>768</v>
      </c>
      <c r="B244">
        <v>232</v>
      </c>
      <c r="C244">
        <v>13135</v>
      </c>
      <c r="D244" s="128">
        <v>41456</v>
      </c>
      <c r="E244">
        <v>1.7999999999999999E-6</v>
      </c>
      <c r="H244" s="128"/>
    </row>
    <row r="245" spans="1:8" x14ac:dyDescent="0.3">
      <c r="A245" t="s">
        <v>769</v>
      </c>
      <c r="B245">
        <v>169</v>
      </c>
      <c r="C245">
        <v>604000</v>
      </c>
      <c r="D245" s="128">
        <v>42186</v>
      </c>
      <c r="E245">
        <v>8.3999999999999995E-5</v>
      </c>
      <c r="H245" s="128"/>
    </row>
    <row r="246" spans="1:8" x14ac:dyDescent="0.3">
      <c r="A246" t="s">
        <v>770</v>
      </c>
      <c r="B246">
        <v>48</v>
      </c>
      <c r="C246">
        <v>25956000</v>
      </c>
      <c r="D246" s="128">
        <v>41821</v>
      </c>
      <c r="E246">
        <v>3.5999999999999999E-3</v>
      </c>
      <c r="H246" s="128"/>
    </row>
    <row r="247" spans="1:8" x14ac:dyDescent="0.3">
      <c r="A247" t="s">
        <v>771</v>
      </c>
      <c r="B247">
        <v>69</v>
      </c>
      <c r="C247">
        <v>15473905</v>
      </c>
      <c r="D247" s="128">
        <v>42186</v>
      </c>
      <c r="E247">
        <v>2.0999999999999999E-3</v>
      </c>
      <c r="H247" s="128"/>
    </row>
    <row r="248" spans="1:8" x14ac:dyDescent="0.3">
      <c r="A248" t="s">
        <v>772</v>
      </c>
      <c r="B248">
        <v>73</v>
      </c>
      <c r="C248">
        <v>13061239</v>
      </c>
      <c r="D248" s="128">
        <v>41138</v>
      </c>
      <c r="E248">
        <v>1.8E-3</v>
      </c>
      <c r="H248" s="128"/>
    </row>
    <row r="249" spans="1:8" x14ac:dyDescent="0.3">
      <c r="A249" t="s">
        <v>773</v>
      </c>
      <c r="B249">
        <v>226</v>
      </c>
      <c r="C249">
        <v>28875</v>
      </c>
      <c r="D249" s="128">
        <v>41912</v>
      </c>
      <c r="E249">
        <v>3.9999999999999998E-6</v>
      </c>
      <c r="H249" s="128"/>
    </row>
    <row r="250" spans="1:8" x14ac:dyDescent="0.3">
      <c r="H250" s="128"/>
    </row>
    <row r="251" spans="1:8" x14ac:dyDescent="0.3">
      <c r="H251" s="128"/>
    </row>
    <row r="252" spans="1:8" x14ac:dyDescent="0.3">
      <c r="H252" s="128"/>
    </row>
    <row r="253" spans="1:8" x14ac:dyDescent="0.3">
      <c r="H253" s="128"/>
    </row>
    <row r="254" spans="1:8" x14ac:dyDescent="0.3">
      <c r="H254" s="12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48B4-AD84-4700-B257-20BDFC6F74D1}">
  <dimension ref="A1:H29"/>
  <sheetViews>
    <sheetView topLeftCell="A11" workbookViewId="0">
      <selection activeCell="B28" sqref="B28"/>
    </sheetView>
  </sheetViews>
  <sheetFormatPr defaultRowHeight="14.4" x14ac:dyDescent="0.3"/>
  <cols>
    <col min="1" max="1" width="19.77734375" customWidth="1"/>
    <col min="2" max="2" width="16.33203125" customWidth="1"/>
  </cols>
  <sheetData>
    <row r="1" spans="1:8" x14ac:dyDescent="0.3">
      <c r="A1" s="18" t="s">
        <v>55</v>
      </c>
      <c r="B1" s="19"/>
      <c r="C1" s="19"/>
      <c r="D1" s="19"/>
      <c r="E1" s="19"/>
      <c r="F1" s="19"/>
      <c r="G1" s="20"/>
      <c r="H1" s="20"/>
    </row>
    <row r="2" spans="1:8" x14ac:dyDescent="0.3">
      <c r="A2" s="18" t="s">
        <v>56</v>
      </c>
      <c r="B2" s="19"/>
      <c r="C2" s="19"/>
      <c r="D2" s="19"/>
      <c r="E2" s="19"/>
      <c r="F2" s="19"/>
      <c r="G2" s="20"/>
      <c r="H2" s="20"/>
    </row>
    <row r="3" spans="1:8" x14ac:dyDescent="0.3">
      <c r="A3" s="21" t="s">
        <v>57</v>
      </c>
      <c r="B3" s="21" t="s">
        <v>58</v>
      </c>
      <c r="C3" s="21" t="s">
        <v>59</v>
      </c>
      <c r="D3" s="19"/>
      <c r="E3" s="19"/>
      <c r="F3" s="19"/>
      <c r="G3" s="20"/>
      <c r="H3" s="20"/>
    </row>
    <row r="4" spans="1:8" x14ac:dyDescent="0.3">
      <c r="A4" s="22">
        <v>101</v>
      </c>
      <c r="B4" s="22" t="s">
        <v>60</v>
      </c>
      <c r="C4" s="23">
        <v>78022</v>
      </c>
      <c r="D4" s="19"/>
      <c r="E4" s="19"/>
      <c r="F4" s="19"/>
      <c r="G4" s="20"/>
      <c r="H4" s="20"/>
    </row>
    <row r="5" spans="1:8" x14ac:dyDescent="0.3">
      <c r="A5" s="22">
        <v>102</v>
      </c>
      <c r="B5" s="22" t="s">
        <v>61</v>
      </c>
      <c r="C5" s="23">
        <v>99819</v>
      </c>
      <c r="D5" s="19"/>
      <c r="E5" s="19"/>
      <c r="F5" s="19"/>
      <c r="G5" s="20"/>
      <c r="H5" s="20"/>
    </row>
    <row r="6" spans="1:8" x14ac:dyDescent="0.3">
      <c r="A6" s="22">
        <v>103</v>
      </c>
      <c r="B6" s="22" t="s">
        <v>62</v>
      </c>
      <c r="C6" s="24" t="s">
        <v>63</v>
      </c>
      <c r="D6" s="19"/>
      <c r="E6" s="19"/>
      <c r="F6" s="19"/>
      <c r="G6" s="20"/>
      <c r="H6" s="20"/>
    </row>
    <row r="7" spans="1:8" x14ac:dyDescent="0.3">
      <c r="A7" s="22">
        <v>104</v>
      </c>
      <c r="B7" s="22" t="s">
        <v>64</v>
      </c>
      <c r="C7" s="23">
        <v>27522</v>
      </c>
      <c r="D7" s="19"/>
      <c r="E7" s="19"/>
      <c r="F7" s="19"/>
      <c r="G7" s="20"/>
      <c r="H7" s="20"/>
    </row>
    <row r="8" spans="1:8" x14ac:dyDescent="0.3">
      <c r="A8" s="22">
        <v>105</v>
      </c>
      <c r="B8" s="22" t="s">
        <v>65</v>
      </c>
      <c r="C8" s="25">
        <v>0</v>
      </c>
      <c r="D8" s="19"/>
      <c r="E8" s="19"/>
      <c r="F8" s="19"/>
      <c r="G8" s="20"/>
      <c r="H8" s="20"/>
    </row>
    <row r="9" spans="1:8" x14ac:dyDescent="0.3">
      <c r="A9" s="22">
        <v>106</v>
      </c>
      <c r="B9" s="22" t="s">
        <v>66</v>
      </c>
      <c r="C9" s="25"/>
      <c r="D9" s="19"/>
      <c r="E9" s="19"/>
      <c r="F9" s="19"/>
      <c r="G9" s="20"/>
      <c r="H9" s="20"/>
    </row>
    <row r="10" spans="1:8" x14ac:dyDescent="0.3">
      <c r="A10" s="22">
        <v>107</v>
      </c>
      <c r="B10" s="22" t="s">
        <v>67</v>
      </c>
      <c r="C10" s="25">
        <v>0</v>
      </c>
      <c r="D10" s="19"/>
      <c r="E10" s="19"/>
      <c r="F10" s="19"/>
      <c r="G10" s="20"/>
      <c r="H10" s="20"/>
    </row>
    <row r="11" spans="1:8" x14ac:dyDescent="0.3">
      <c r="A11" s="22">
        <v>108</v>
      </c>
      <c r="B11" s="22" t="s">
        <v>68</v>
      </c>
      <c r="C11" s="23">
        <v>88041</v>
      </c>
      <c r="D11" s="19"/>
      <c r="E11" s="19"/>
      <c r="F11" s="19"/>
      <c r="G11" s="20"/>
      <c r="H11" s="20"/>
    </row>
    <row r="12" spans="1:8" x14ac:dyDescent="0.3">
      <c r="A12" s="22">
        <v>109</v>
      </c>
      <c r="B12" s="22" t="s">
        <v>69</v>
      </c>
      <c r="C12" s="23">
        <v>81831</v>
      </c>
      <c r="D12" s="19"/>
      <c r="E12" s="19"/>
      <c r="F12" s="19"/>
      <c r="G12" s="20"/>
      <c r="H12" s="20"/>
    </row>
    <row r="13" spans="1:8" x14ac:dyDescent="0.3">
      <c r="A13" s="22">
        <v>110</v>
      </c>
      <c r="B13" s="22" t="s">
        <v>70</v>
      </c>
      <c r="C13" s="24" t="s">
        <v>63</v>
      </c>
      <c r="D13" s="19"/>
      <c r="E13" s="19"/>
      <c r="F13" s="19"/>
      <c r="G13" s="20"/>
      <c r="H13" s="20"/>
    </row>
    <row r="14" spans="1:8" x14ac:dyDescent="0.3">
      <c r="A14" s="22">
        <v>111</v>
      </c>
      <c r="B14" s="22" t="s">
        <v>71</v>
      </c>
      <c r="C14" s="23"/>
      <c r="D14" s="19"/>
      <c r="E14" s="19"/>
      <c r="F14" s="19"/>
      <c r="G14" s="20"/>
      <c r="H14" s="20"/>
    </row>
    <row r="15" spans="1:8" ht="24" x14ac:dyDescent="0.3">
      <c r="A15" s="22">
        <v>112</v>
      </c>
      <c r="B15" s="22" t="s">
        <v>72</v>
      </c>
      <c r="C15" s="23">
        <v>26624</v>
      </c>
      <c r="D15" s="19"/>
      <c r="E15" s="19"/>
      <c r="F15" s="19"/>
      <c r="G15" s="20"/>
      <c r="H15" s="20"/>
    </row>
    <row r="16" spans="1:8" x14ac:dyDescent="0.3">
      <c r="A16" s="22">
        <v>113</v>
      </c>
      <c r="B16" s="22" t="s">
        <v>73</v>
      </c>
      <c r="C16" s="23">
        <v>92885</v>
      </c>
      <c r="D16" s="19"/>
      <c r="E16" s="19"/>
      <c r="F16" s="19"/>
      <c r="G16" s="20"/>
      <c r="H16" s="20"/>
    </row>
    <row r="17" spans="1:8" ht="24" x14ac:dyDescent="0.3">
      <c r="A17" s="22">
        <v>114</v>
      </c>
      <c r="B17" s="22" t="s">
        <v>74</v>
      </c>
      <c r="C17" s="25">
        <v>0</v>
      </c>
      <c r="D17" s="19"/>
      <c r="E17" s="19"/>
      <c r="F17" s="19"/>
      <c r="G17" s="20"/>
      <c r="H17" s="20"/>
    </row>
    <row r="18" spans="1:8" x14ac:dyDescent="0.3">
      <c r="A18" s="19"/>
      <c r="B18" s="19"/>
      <c r="C18" s="19"/>
      <c r="D18" s="19"/>
      <c r="E18" s="19"/>
      <c r="F18" s="19"/>
      <c r="G18" s="20"/>
      <c r="H18" s="20"/>
    </row>
    <row r="19" spans="1:8" x14ac:dyDescent="0.3">
      <c r="A19" s="18" t="s">
        <v>75</v>
      </c>
      <c r="B19" s="19"/>
      <c r="C19" s="19"/>
      <c r="D19" s="19"/>
      <c r="E19" s="19"/>
      <c r="F19" s="19"/>
      <c r="G19" s="20"/>
      <c r="H19" s="20"/>
    </row>
    <row r="20" spans="1:8" ht="15" thickBot="1" x14ac:dyDescent="0.35">
      <c r="A20" s="19" t="s">
        <v>52</v>
      </c>
      <c r="B20" s="19" t="s">
        <v>76</v>
      </c>
      <c r="C20" s="19"/>
      <c r="D20" s="19"/>
      <c r="E20" s="19"/>
      <c r="F20" s="19"/>
      <c r="G20" s="20"/>
      <c r="H20" s="20"/>
    </row>
    <row r="21" spans="1:8" ht="15" thickBot="1" x14ac:dyDescent="0.35">
      <c r="A21" s="19" t="s">
        <v>41</v>
      </c>
      <c r="B21" s="26">
        <f>COUNT(C4:C17)</f>
        <v>10</v>
      </c>
      <c r="C21" s="19"/>
      <c r="D21" s="19"/>
      <c r="E21" s="19"/>
      <c r="F21" s="19"/>
      <c r="G21" s="20"/>
      <c r="H21" s="20"/>
    </row>
    <row r="22" spans="1:8" x14ac:dyDescent="0.3">
      <c r="A22" s="19"/>
      <c r="B22" s="19"/>
      <c r="C22" s="19"/>
      <c r="D22" s="19"/>
      <c r="E22" s="19"/>
      <c r="F22" s="19"/>
      <c r="G22" s="20"/>
      <c r="H22" s="20"/>
    </row>
    <row r="23" spans="1:8" x14ac:dyDescent="0.3">
      <c r="A23" s="19"/>
      <c r="B23" s="19" t="s">
        <v>77</v>
      </c>
      <c r="C23" s="19"/>
      <c r="D23" s="19"/>
      <c r="E23" s="19"/>
      <c r="F23" s="19"/>
      <c r="G23" s="20"/>
      <c r="H23" s="20"/>
    </row>
    <row r="24" spans="1:8" x14ac:dyDescent="0.3">
      <c r="A24" s="19"/>
      <c r="B24" s="19"/>
      <c r="C24" s="19"/>
      <c r="D24" s="19"/>
      <c r="E24" s="19"/>
      <c r="F24" s="19"/>
      <c r="G24" s="20"/>
      <c r="H24" s="20"/>
    </row>
    <row r="25" spans="1:8" x14ac:dyDescent="0.3">
      <c r="A25" s="19"/>
      <c r="B25" s="19"/>
      <c r="C25" s="19"/>
      <c r="D25" s="19"/>
      <c r="E25" s="19"/>
      <c r="F25" s="19"/>
      <c r="G25" s="20"/>
      <c r="H25" s="20"/>
    </row>
    <row r="26" spans="1:8" ht="15" thickBot="1" x14ac:dyDescent="0.35">
      <c r="A26" s="19" t="s">
        <v>52</v>
      </c>
      <c r="B26" s="19" t="s">
        <v>78</v>
      </c>
      <c r="C26" s="19"/>
      <c r="D26" s="19"/>
      <c r="E26" s="19"/>
      <c r="F26" s="19"/>
      <c r="G26" s="20"/>
      <c r="H26" s="20"/>
    </row>
    <row r="27" spans="1:8" ht="15" thickBot="1" x14ac:dyDescent="0.35">
      <c r="A27" s="19" t="s">
        <v>41</v>
      </c>
      <c r="B27" s="26">
        <f>COUNTA(C4:C17)</f>
        <v>12</v>
      </c>
      <c r="C27" s="19"/>
      <c r="D27" s="19"/>
      <c r="E27" s="19"/>
      <c r="F27" s="19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B27A-06DA-45F6-8951-54886840143E}">
  <dimension ref="A1:F27"/>
  <sheetViews>
    <sheetView workbookViewId="0">
      <selection activeCell="B28" sqref="B28"/>
    </sheetView>
  </sheetViews>
  <sheetFormatPr defaultRowHeight="14.4" x14ac:dyDescent="0.3"/>
  <cols>
    <col min="2" max="2" width="17.88671875" customWidth="1"/>
  </cols>
  <sheetData>
    <row r="1" spans="1:6" x14ac:dyDescent="0.3">
      <c r="A1" s="12"/>
      <c r="B1" s="13" t="s">
        <v>79</v>
      </c>
      <c r="C1" s="12"/>
      <c r="D1" s="12"/>
      <c r="E1" s="12"/>
      <c r="F1" s="12"/>
    </row>
    <row r="2" spans="1:6" ht="15" thickBot="1" x14ac:dyDescent="0.35">
      <c r="A2" s="12"/>
      <c r="B2" s="12"/>
      <c r="C2" s="12"/>
      <c r="D2" s="12"/>
      <c r="E2" s="12"/>
      <c r="F2" s="12"/>
    </row>
    <row r="3" spans="1:6" x14ac:dyDescent="0.3">
      <c r="A3" s="12"/>
      <c r="B3" s="27"/>
      <c r="C3" s="12"/>
      <c r="D3" s="12"/>
      <c r="E3" s="12"/>
      <c r="F3" s="12"/>
    </row>
    <row r="4" spans="1:6" x14ac:dyDescent="0.3">
      <c r="A4" s="12"/>
      <c r="B4" s="28" t="s">
        <v>80</v>
      </c>
      <c r="C4" s="12"/>
      <c r="D4" s="12"/>
      <c r="E4" s="12"/>
      <c r="F4" s="12"/>
    </row>
    <row r="5" spans="1:6" x14ac:dyDescent="0.3">
      <c r="A5" s="12"/>
      <c r="B5" s="28">
        <v>4</v>
      </c>
      <c r="C5" s="12"/>
      <c r="D5" s="12"/>
      <c r="E5" s="12"/>
      <c r="F5" s="12"/>
    </row>
    <row r="6" spans="1:6" x14ac:dyDescent="0.3">
      <c r="A6" s="12"/>
      <c r="B6" s="28"/>
      <c r="C6" s="12"/>
      <c r="D6" s="12"/>
      <c r="E6" s="12"/>
      <c r="F6" s="12"/>
    </row>
    <row r="7" spans="1:6" x14ac:dyDescent="0.3">
      <c r="A7" s="12"/>
      <c r="B7" s="28">
        <v>3</v>
      </c>
      <c r="C7" s="12"/>
      <c r="D7" s="12"/>
      <c r="E7" s="12"/>
      <c r="F7" s="12"/>
    </row>
    <row r="8" spans="1:6" x14ac:dyDescent="0.3">
      <c r="A8" s="12"/>
      <c r="B8" s="28"/>
      <c r="C8" s="12"/>
      <c r="D8" s="12"/>
      <c r="E8" s="12"/>
      <c r="F8" s="12"/>
    </row>
    <row r="9" spans="1:6" x14ac:dyDescent="0.3">
      <c r="A9" s="12"/>
      <c r="B9" s="28" t="s">
        <v>81</v>
      </c>
      <c r="C9" s="12"/>
      <c r="D9" s="12"/>
      <c r="E9" s="12"/>
      <c r="F9" s="12"/>
    </row>
    <row r="10" spans="1:6" x14ac:dyDescent="0.3">
      <c r="A10" s="12"/>
      <c r="B10" s="28"/>
      <c r="C10" s="12"/>
      <c r="D10" s="12"/>
      <c r="E10" s="12"/>
      <c r="F10" s="12"/>
    </row>
    <row r="11" spans="1:6" x14ac:dyDescent="0.3">
      <c r="A11" s="12"/>
      <c r="B11" s="28" t="e">
        <v>#DIV/0!</v>
      </c>
      <c r="C11" s="12"/>
      <c r="D11" s="12"/>
      <c r="E11" s="12"/>
      <c r="F11" s="12"/>
    </row>
    <row r="12" spans="1:6" x14ac:dyDescent="0.3">
      <c r="A12" s="12"/>
      <c r="B12" s="28" t="s">
        <v>82</v>
      </c>
      <c r="C12" s="12"/>
      <c r="D12" s="12"/>
      <c r="E12" s="12"/>
      <c r="F12" s="12"/>
    </row>
    <row r="13" spans="1:6" ht="15" thickBot="1" x14ac:dyDescent="0.35">
      <c r="A13" s="12"/>
      <c r="B13" s="29" t="s">
        <v>83</v>
      </c>
      <c r="C13" s="12"/>
      <c r="D13" s="12"/>
      <c r="E13" s="12"/>
      <c r="F13" s="12"/>
    </row>
    <row r="14" spans="1:6" x14ac:dyDescent="0.3">
      <c r="A14" s="12"/>
      <c r="B14" s="12"/>
      <c r="C14" s="12"/>
      <c r="D14" s="12"/>
      <c r="E14" s="12"/>
      <c r="F14" s="12"/>
    </row>
    <row r="15" spans="1:6" x14ac:dyDescent="0.3">
      <c r="A15" s="12"/>
      <c r="B15" s="13" t="s">
        <v>84</v>
      </c>
      <c r="C15" s="12"/>
      <c r="D15" s="12"/>
      <c r="E15" s="12"/>
      <c r="F15" s="12"/>
    </row>
    <row r="16" spans="1:6" x14ac:dyDescent="0.3">
      <c r="A16" s="12"/>
      <c r="B16" s="12"/>
      <c r="C16" s="12"/>
      <c r="D16" s="12"/>
      <c r="E16" s="12"/>
      <c r="F16" s="12"/>
    </row>
    <row r="17" spans="1:6" x14ac:dyDescent="0.3">
      <c r="A17" s="13">
        <v>1</v>
      </c>
      <c r="B17" s="13" t="s">
        <v>85</v>
      </c>
      <c r="C17" s="12"/>
      <c r="D17" s="12"/>
      <c r="E17" s="12"/>
      <c r="F17" s="12"/>
    </row>
    <row r="18" spans="1:6" x14ac:dyDescent="0.3">
      <c r="A18" s="12"/>
      <c r="B18" s="30">
        <f>COUNT(B3:B13)</f>
        <v>2</v>
      </c>
      <c r="C18" s="13"/>
      <c r="D18" s="12"/>
      <c r="E18" s="12"/>
      <c r="F18" s="12"/>
    </row>
    <row r="19" spans="1:6" x14ac:dyDescent="0.3">
      <c r="A19" s="12"/>
      <c r="B19" s="12"/>
      <c r="C19" s="12"/>
      <c r="D19" s="12"/>
      <c r="E19" s="12"/>
      <c r="F19" s="12"/>
    </row>
    <row r="20" spans="1:6" x14ac:dyDescent="0.3">
      <c r="A20" s="13">
        <v>2</v>
      </c>
      <c r="B20" s="13" t="s">
        <v>86</v>
      </c>
      <c r="C20" s="12"/>
      <c r="D20" s="12"/>
      <c r="E20" s="12"/>
      <c r="F20" s="12"/>
    </row>
    <row r="21" spans="1:6" x14ac:dyDescent="0.3">
      <c r="A21" s="12"/>
      <c r="B21" s="30">
        <f>COUNTBLANK(B3:B13)</f>
        <v>4</v>
      </c>
      <c r="C21" s="13"/>
      <c r="D21" s="12"/>
      <c r="E21" s="12"/>
      <c r="F21" s="12"/>
    </row>
    <row r="22" spans="1:6" x14ac:dyDescent="0.3">
      <c r="A22" s="12"/>
      <c r="B22" s="12"/>
      <c r="C22" s="12"/>
      <c r="D22" s="12"/>
      <c r="E22" s="12"/>
      <c r="F22" s="12"/>
    </row>
    <row r="23" spans="1:6" x14ac:dyDescent="0.3">
      <c r="A23" s="13">
        <v>3</v>
      </c>
      <c r="B23" s="13" t="s">
        <v>87</v>
      </c>
      <c r="C23" s="12"/>
      <c r="D23" s="12"/>
      <c r="E23" s="12"/>
      <c r="F23" s="12"/>
    </row>
    <row r="24" spans="1:6" x14ac:dyDescent="0.3">
      <c r="A24" s="12"/>
      <c r="B24" s="30">
        <f>COUNTA(B3:B13)-COUNT(B3:B13)</f>
        <v>5</v>
      </c>
      <c r="C24" s="13"/>
      <c r="D24" s="12"/>
      <c r="E24" s="12"/>
      <c r="F24" s="12"/>
    </row>
    <row r="25" spans="1:6" x14ac:dyDescent="0.3">
      <c r="A25" s="12"/>
      <c r="B25" s="12"/>
      <c r="C25" s="12"/>
      <c r="D25" s="12"/>
      <c r="E25" s="12"/>
      <c r="F25" s="12"/>
    </row>
    <row r="26" spans="1:6" x14ac:dyDescent="0.3">
      <c r="A26" s="13">
        <v>4</v>
      </c>
      <c r="B26" s="13" t="s">
        <v>88</v>
      </c>
      <c r="C26" s="12"/>
      <c r="D26" s="12"/>
      <c r="E26" s="12"/>
      <c r="F26" s="12"/>
    </row>
    <row r="27" spans="1:6" x14ac:dyDescent="0.3">
      <c r="B27" s="30">
        <f>COUNTA(B3:B13)+COUNTBLANK(B3:B13)</f>
        <v>11</v>
      </c>
      <c r="C27" s="13"/>
      <c r="D27" s="12"/>
      <c r="E27" s="12"/>
      <c r="F2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59F1-82FF-42CB-9842-2A5EDF71591E}">
  <dimension ref="A1:N42"/>
  <sheetViews>
    <sheetView workbookViewId="0">
      <selection activeCell="C12" sqref="C12"/>
    </sheetView>
  </sheetViews>
  <sheetFormatPr defaultRowHeight="14.4" x14ac:dyDescent="0.3"/>
  <cols>
    <col min="2" max="2" width="18.109375" customWidth="1"/>
    <col min="3" max="3" width="13.88671875" customWidth="1"/>
    <col min="4" max="4" width="13.33203125" customWidth="1"/>
    <col min="5" max="5" width="14.44140625" customWidth="1"/>
    <col min="7" max="7" width="9.441406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  <col min="12" max="12" width="11.77734375" bestFit="1" customWidth="1"/>
  </cols>
  <sheetData>
    <row r="1" spans="1:14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31" t="s">
        <v>89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3">
      <c r="A3" s="19"/>
      <c r="B3" s="32" t="s">
        <v>90</v>
      </c>
      <c r="C3" s="32">
        <v>101</v>
      </c>
      <c r="D3" s="32">
        <v>102</v>
      </c>
      <c r="E3" s="32">
        <v>103</v>
      </c>
      <c r="F3" s="32">
        <v>104</v>
      </c>
      <c r="G3" s="32">
        <v>105</v>
      </c>
      <c r="H3" s="32">
        <v>106</v>
      </c>
      <c r="I3" s="32">
        <v>107</v>
      </c>
      <c r="J3" s="32">
        <v>108</v>
      </c>
      <c r="K3" s="32">
        <v>109</v>
      </c>
      <c r="L3" s="32">
        <v>110</v>
      </c>
      <c r="M3" s="19"/>
      <c r="N3" s="19"/>
    </row>
    <row r="4" spans="1:14" x14ac:dyDescent="0.3">
      <c r="A4" s="19"/>
      <c r="B4" s="32" t="s">
        <v>91</v>
      </c>
      <c r="C4" s="33" t="s">
        <v>92</v>
      </c>
      <c r="D4" s="33" t="s">
        <v>93</v>
      </c>
      <c r="E4" s="33" t="s">
        <v>94</v>
      </c>
      <c r="F4" s="33" t="s">
        <v>95</v>
      </c>
      <c r="G4" s="33" t="s">
        <v>96</v>
      </c>
      <c r="H4" s="33" t="s">
        <v>97</v>
      </c>
      <c r="I4" s="33" t="s">
        <v>98</v>
      </c>
      <c r="J4" s="33" t="s">
        <v>99</v>
      </c>
      <c r="K4" s="33" t="s">
        <v>100</v>
      </c>
      <c r="L4" s="33" t="s">
        <v>101</v>
      </c>
      <c r="M4" s="19"/>
      <c r="N4" s="19"/>
    </row>
    <row r="5" spans="1:14" x14ac:dyDescent="0.3">
      <c r="A5" s="19"/>
      <c r="B5" s="32" t="s">
        <v>102</v>
      </c>
      <c r="C5" s="33" t="s">
        <v>103</v>
      </c>
      <c r="D5" s="33" t="s">
        <v>104</v>
      </c>
      <c r="E5" s="33" t="s">
        <v>105</v>
      </c>
      <c r="F5" s="33" t="s">
        <v>106</v>
      </c>
      <c r="G5" s="33" t="s">
        <v>103</v>
      </c>
      <c r="H5" s="33" t="s">
        <v>104</v>
      </c>
      <c r="I5" s="33" t="s">
        <v>105</v>
      </c>
      <c r="J5" s="33" t="s">
        <v>106</v>
      </c>
      <c r="K5" s="33" t="s">
        <v>103</v>
      </c>
      <c r="L5" s="33" t="s">
        <v>104</v>
      </c>
      <c r="M5" s="19"/>
      <c r="N5" s="19"/>
    </row>
    <row r="6" spans="1:14" x14ac:dyDescent="0.3">
      <c r="A6" s="19"/>
      <c r="B6" s="32" t="s">
        <v>107</v>
      </c>
      <c r="C6" s="33">
        <v>50000</v>
      </c>
      <c r="D6" s="33">
        <v>55000</v>
      </c>
      <c r="E6" s="33">
        <v>60000</v>
      </c>
      <c r="F6" s="33">
        <v>65000</v>
      </c>
      <c r="G6" s="33">
        <v>70000</v>
      </c>
      <c r="H6" s="33">
        <v>75000</v>
      </c>
      <c r="I6" s="33">
        <v>80000</v>
      </c>
      <c r="J6" s="33">
        <v>85000</v>
      </c>
      <c r="K6" s="33">
        <v>90000</v>
      </c>
      <c r="L6" s="33">
        <v>95000</v>
      </c>
      <c r="M6" s="19"/>
      <c r="N6" s="19"/>
    </row>
    <row r="7" spans="1:14" x14ac:dyDescent="0.3">
      <c r="A7" s="19"/>
      <c r="B7" s="32" t="s">
        <v>108</v>
      </c>
      <c r="C7" s="33">
        <v>2000</v>
      </c>
      <c r="D7" s="33">
        <v>2500</v>
      </c>
      <c r="E7" s="33">
        <v>3000</v>
      </c>
      <c r="F7" s="33">
        <v>3500</v>
      </c>
      <c r="G7" s="33">
        <v>4000</v>
      </c>
      <c r="H7" s="33">
        <v>4500</v>
      </c>
      <c r="I7" s="33">
        <v>5000</v>
      </c>
      <c r="J7" s="33">
        <v>5500</v>
      </c>
      <c r="K7" s="33">
        <v>6000</v>
      </c>
      <c r="L7" s="33">
        <v>6500</v>
      </c>
      <c r="M7" s="19"/>
      <c r="N7" s="19"/>
    </row>
    <row r="8" spans="1:14" x14ac:dyDescent="0.3">
      <c r="A8" s="19"/>
      <c r="B8" s="32" t="s">
        <v>109</v>
      </c>
      <c r="C8" s="33">
        <v>52000</v>
      </c>
      <c r="D8" s="33">
        <v>57500</v>
      </c>
      <c r="E8" s="33">
        <v>63000</v>
      </c>
      <c r="F8" s="33">
        <v>685000</v>
      </c>
      <c r="G8" s="33">
        <v>74000</v>
      </c>
      <c r="H8" s="33">
        <v>79500</v>
      </c>
      <c r="I8" s="33">
        <v>85000</v>
      </c>
      <c r="J8" s="33">
        <v>90500</v>
      </c>
      <c r="K8" s="33">
        <v>96000</v>
      </c>
      <c r="L8" s="33">
        <v>101500</v>
      </c>
      <c r="M8" s="19"/>
      <c r="N8" s="19"/>
    </row>
    <row r="9" spans="1:14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3">
      <c r="A10" s="18">
        <v>1</v>
      </c>
      <c r="B10" s="31" t="s">
        <v>110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3">
      <c r="A11" s="18"/>
      <c r="B11" s="19"/>
      <c r="C11" s="31"/>
      <c r="D11" s="31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3">
      <c r="A12" s="18"/>
      <c r="B12" s="19" t="s">
        <v>111</v>
      </c>
      <c r="C12" s="34" t="str">
        <f>HLOOKUP(D3,D3:L8,3,FALSE)</f>
        <v>Marketing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3">
      <c r="A13" s="18"/>
      <c r="B13" s="3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3">
      <c r="A15" s="18"/>
      <c r="B15" s="3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3">
      <c r="A16" s="18"/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3">
      <c r="A17" s="18"/>
      <c r="B17" s="3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3">
      <c r="A18" s="18"/>
      <c r="B18" s="3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3">
      <c r="A19" s="18"/>
      <c r="B19" s="3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3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3">
      <c r="A21" s="18">
        <v>2</v>
      </c>
      <c r="B21" s="31" t="s">
        <v>112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3">
      <c r="A22" s="18"/>
      <c r="B22" s="19"/>
      <c r="C22" s="31"/>
      <c r="D22" s="31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3">
      <c r="A23" s="18"/>
      <c r="B23" s="19" t="s">
        <v>111</v>
      </c>
      <c r="C23" s="34">
        <f>HLOOKUP(G3,G3:L8,4,FALSE)</f>
        <v>70000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3">
      <c r="A25" s="18"/>
      <c r="B25" s="3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3">
      <c r="A27" s="18"/>
      <c r="B27" s="3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3">
      <c r="A28" s="18"/>
      <c r="B28" s="3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3">
      <c r="A29" s="18"/>
      <c r="B29" s="3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3">
      <c r="A30" s="18"/>
      <c r="B30" s="35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3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3">
      <c r="A32" s="18">
        <v>3</v>
      </c>
      <c r="B32" s="31" t="s">
        <v>113</v>
      </c>
      <c r="C32" s="31"/>
      <c r="D32" s="31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3">
      <c r="A33" s="18"/>
      <c r="B33" s="18" t="s">
        <v>111</v>
      </c>
      <c r="C33" s="34">
        <f>HLOOKUP(I3,I3:L8,6,FALSE)</f>
        <v>85000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3">
      <c r="A35" s="18"/>
      <c r="B35" s="3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3">
      <c r="A37" s="18"/>
      <c r="B37" s="35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3">
      <c r="A38" s="18"/>
      <c r="B38" s="35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3">
      <c r="A39" s="18"/>
      <c r="B39" s="35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3">
      <c r="A40" s="18"/>
      <c r="B40" s="3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3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3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9CF5-CFCE-429C-879B-3D8B5F66EED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E603-C495-4F74-9E53-E800D46291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DEF4-98FB-4738-9757-7C4508B441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u q 1 M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u q 1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t T F d X h 1 o 1 v w E A A D g E A A A T A B w A R m 9 y b X V s Y X M v U 2 V j d G l v b j E u b S C i G A A o o B Q A A A A A A A A A A A A A A A A A A A A A A A A A A A C N k k 9 r 2 0 A Q x e 8 G f 4 d l Q 0 G C R R A o P T T 4 E J S W h h 5 q L J c e b B M 2 2 r E t v N o x s 6 t a x u i 7 d 2 U p k f w n a X y x m Z l 9 7 8 1 v b C F 1 G R q W N N + 3 d 8 P B c G D X k k C x M W 4 L L e u y Z S O m w Q 0 H z H 8 S L C g F X / l W p q C j P 0 i b Z 8 R N 8 D 3 T E M V o H B h n A x 5 / n f + 2 Q H Y u b W H n D 7 g z G q W y 8 2 V G 1 j 1 B C Z R m F q J S 2 5 K H g p l C a 8 E c F R C K x q d n / 5 S s A Z y 3 b L w P s 0 c H + Y j 3 J r j 4 m R k 1 4 s d B v q h m D 9 L J R a t 0 w 8 e E O T q / 0 w + Q y o f i X m s q n 3 3 g t t P W g w t T w W b t y L 3 W S S q 1 J D u q Y y 7 C V / V 4 L c 3 K i 0 / 3 W + i U p y S N X S L l M e o i N 3 X T B l e i i M O B T 6 T Z c M E e j f v y O a o n K 8 E O P M b C O N q z A I k p 2 I J R H i 1 z Q J Q 5 p H 3 o X z g / 6 y u l O z 7 o 0 l + K e S B w 8 e A T w y X b I W n F b g K 9 D L d 9 g b E / k T e U K + h U m g O c 6 F Q d i A n k + N e v 1 m z c o 9 w 0 2 n J w R k y 8 y l b X m d 7 + F + q 5 c c 2 0 v 7 D y v 9 8 l 1 H N O k O r z T H D X W 6 A u B u e p a p c P 3 O g X + T t H 9 9 b D V J l Z n Q L D u n k d 2 b H V M e v n E h 8 y f v l b n W 7 9 A u a 9 4 1 f h c J C Z t 1 P e / Q N Q S w E C L Q A U A A I A C A C 6 r U x X S s 3 G o a Q A A A D 2 A A A A E g A A A A A A A A A A A A A A A A A A A A A A Q 2 9 u Z m l n L 1 B h Y 2 t h Z 2 U u e G 1 s U E s B A i 0 A F A A C A A g A u q 1 M V w / K 6 a u k A A A A 6 Q A A A B M A A A A A A A A A A A A A A A A A 8 A A A A F t D b 2 5 0 Z W 5 0 X 1 R 5 c G V z X S 5 4 b W x Q S w E C L Q A U A A I A C A C 6 r U x X V 4 d a N b 8 B A A A 4 B A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D w A A A A A A A O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B 1 b G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T Y 6 M T U 6 N T M u N D U 1 O T A 1 N V o i I C 8 + P E V u d H J 5 I F R 5 c G U 9 I k Z p b G x D b 2 x 1 b W 5 U e X B l c y I g V m F s d W U 9 I n N C Z 0 1 E Q 1 F R P S I g L z 4 8 R W 5 0 c n k g V H l w Z T 0 i R m l s b E N v b H V t b k 5 h b W V z I i B W Y W x 1 Z T 0 i c 1 s m c X V v d D t D b 3 V u d H J 5 I C h v c i B k Z X B l b m R l b n Q g d G V y c m l 0 b 3 J 5 K S Z x d W 9 0 O y w m c X V v d D t S Y W 5 r J n F 1 b 3 Q 7 L C Z x d W 9 0 O 1 B v c H V s Y X R p b 2 4 m c X V v d D s s J n F 1 b 3 Q 7 R G F 0 Z S Z x d W 9 0 O y w m c X V v d D s l I G 9 m I H d v c m x k I F x u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z L 0 F 1 d G 9 S Z W 1 v d m V k Q 2 9 s d W 1 u c z E u e 0 N v d W 5 0 c n k g K G 9 y I G R l c G V u Z G V u d C B 0 Z X J y a X R v c n k p L D B 9 J n F 1 b 3 Q 7 L C Z x d W 9 0 O 1 N l Y 3 R p b 2 4 x L 1 B v c H V s Y X R p b 2 5 z L 0 F 1 d G 9 S Z W 1 v d m V k Q 2 9 s d W 1 u c z E u e 1 J h b m s s M X 0 m c X V v d D s s J n F 1 b 3 Q 7 U 2 V j d G l v b j E v U G 9 w d W x h d G l v b n M v Q X V 0 b 1 J l b W 9 2 Z W R D b 2 x 1 b W 5 z M S 5 7 U G 9 w d W x h d G l v b i w y f S Z x d W 9 0 O y w m c X V v d D t T Z W N 0 a W 9 u M S 9 Q b 3 B 1 b G F 0 a W 9 u c y 9 B d X R v U m V t b 3 Z l Z E N v b H V t b n M x L n t E Y X R l L D N 9 J n F 1 b 3 Q 7 L C Z x d W 9 0 O 1 N l Y 3 R p b 2 4 x L 1 B v c H V s Y X R p b 2 5 z L 0 F 1 d G 9 S Z W 1 v d m V k Q 2 9 s d W 1 u c z E u e y U g b 2 Y g d 2 9 y b G Q g X G 5 w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v c H V s Y X R p b 2 5 z L 0 F 1 d G 9 S Z W 1 v d m V k Q 2 9 s d W 1 u c z E u e 0 N v d W 5 0 c n k g K G 9 y I G R l c G V u Z G V u d C B 0 Z X J y a X R v c n k p L D B 9 J n F 1 b 3 Q 7 L C Z x d W 9 0 O 1 N l Y 3 R p b 2 4 x L 1 B v c H V s Y X R p b 2 5 z L 0 F 1 d G 9 S Z W 1 v d m V k Q 2 9 s d W 1 u c z E u e 1 J h b m s s M X 0 m c X V v d D s s J n F 1 b 3 Q 7 U 2 V j d G l v b j E v U G 9 w d W x h d G l v b n M v Q X V 0 b 1 J l b W 9 2 Z W R D b 2 x 1 b W 5 z M S 5 7 U G 9 w d W x h d G l v b i w y f S Z x d W 9 0 O y w m c X V v d D t T Z W N 0 a W 9 u M S 9 Q b 3 B 1 b G F 0 a W 9 u c y 9 B d X R v U m V t b 3 Z l Z E N v b H V t b n M x L n t E Y X R l L D N 9 J n F 1 b 3 Q 7 L C Z x d W 9 0 O 1 N l Y 3 R p b 2 4 x L 1 B v c H V s Y X R p b 2 5 z L 0 F 1 d G 9 S Z W 1 v d m V k Q 2 9 s d W 1 u c z E u e y U g b 2 Y g d 2 9 y b G Q g X G 5 w b 3 B 1 b G F 0 a W 9 u L D R 9 J n F 1 b 3 Q 7 X S w m c X V v d D t S Z W x h d G l v b n N o a X B J b m Z v J n F 1 b 3 Q 7 O l t d f S I g L z 4 8 R W 5 0 c n k g V H l w Z T 0 i R m l s b F R h c m d l d C I g V m F s d W U 9 I n N Q b 3 B 1 b G F 0 a W 9 u c y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y I i A v P j w v U 3 R h Y m x l R W 5 0 c m l l c z 4 8 L 0 l 0 Z W 0 + P E l 0 Z W 0 + P E l 0 Z W 1 M b 2 N h d G l v b j 4 8 S X R l b V R 5 c G U + R m 9 y b X V s Y T w v S X R l b V R 5 c G U + P E l 0 Z W 1 Q Y X R o P l N l Y 3 R p b 2 4 x L 1 B v c H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1 B v c H V s Y X R p b 2 5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s I Y 0 A s F N O h 0 d 8 w u 7 w Z m A A A A A A A g A A A A A A E G Y A A A A B A A A g A A A A r r Z L l C m e 0 n o V k w e v 4 l R Z r U 8 I v e + j k V n B 0 f J n l S h + v 2 0 A A A A A D o A A A A A C A A A g A A A A B X T O y w S i r H x 3 8 + 9 t h 5 P B o v + t Y Q Z v z E D E G r O K O f w U N h h Q A A A A H a a v 0 e X u k l p s 5 d J r G 4 E 3 6 A u L o c x 0 2 k s L / 7 P p C 0 2 1 k M / j T Q k d b C w J / A c h t 1 c f Z J l z o d 2 q y 7 Q M f v 9 9 c x R s l T A S l S + l 5 k 4 w 2 h x R 0 o m y t L n d S z V A A A A A d k v H g 5 V u z 4 P x T Z X O z S B Q I e Y 5 2 F s v d S h y K 1 + J s / K C 7 V a Q F Q r j D E V I H O Z 3 y + 1 G U M Q r f 3 s 4 W l k g 5 0 N C R 0 l m o E Y r 8 A = = < / D a t a M a s h u p > 
</file>

<file path=customXml/itemProps1.xml><?xml version="1.0" encoding="utf-8"?>
<ds:datastoreItem xmlns:ds="http://schemas.openxmlformats.org/officeDocument/2006/customXml" ds:itemID="{82E1AA1E-22FA-46D4-A3B7-2405ADEC3D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AVERAGE 1 </vt:lpstr>
      <vt:lpstr>AVERAGE 3</vt:lpstr>
      <vt:lpstr>COUNT 1</vt:lpstr>
      <vt:lpstr>COUNT 2</vt:lpstr>
      <vt:lpstr>COUNT 3</vt:lpstr>
      <vt:lpstr>HLOOKUP 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IF 1</vt:lpstr>
      <vt:lpstr>IF 2</vt:lpstr>
      <vt:lpstr>IF 3</vt:lpstr>
      <vt:lpstr>IF 4</vt:lpstr>
      <vt:lpstr>MAX MIN 1</vt:lpstr>
      <vt:lpstr>MAX MIN 2</vt:lpstr>
      <vt:lpstr>MAX MIN 3</vt:lpstr>
      <vt:lpstr>MATH 1</vt:lpstr>
      <vt:lpstr>NESTED IF 1</vt:lpstr>
      <vt:lpstr>SUM 1</vt:lpstr>
      <vt:lpstr>SUM 2</vt:lpstr>
      <vt:lpstr>SUM 3</vt:lpstr>
      <vt:lpstr>SUMIF 1</vt:lpstr>
      <vt:lpstr>SUMIF 2</vt:lpstr>
      <vt:lpstr>VLOOKUP - Approximate Match</vt:lpstr>
      <vt:lpstr>VLOOKUP 1</vt:lpstr>
      <vt:lpstr>VLOOKUP 2a</vt:lpstr>
      <vt:lpstr>First_Exercise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Tanvi Sudani</cp:lastModifiedBy>
  <cp:revision/>
  <dcterms:created xsi:type="dcterms:W3CDTF">2021-05-15T17:54:01Z</dcterms:created>
  <dcterms:modified xsi:type="dcterms:W3CDTF">2023-12-28T03:29:00Z</dcterms:modified>
  <cp:category/>
  <cp:contentStatus/>
</cp:coreProperties>
</file>