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330" windowWidth="20610" windowHeight="10710" tabRatio="788"/>
  </bookViews>
  <sheets>
    <sheet name="日历" sheetId="14" r:id="rId1"/>
    <sheet name="Sheet1" sheetId="15" r:id="rId2"/>
  </sheets>
  <definedNames>
    <definedName name="Calendar10Month">日历!$C$289</definedName>
    <definedName name="Calendar10MonthOption">MATCH(Calendar10Month,月,0)</definedName>
    <definedName name="Calendar10Year">日历!$B$289</definedName>
    <definedName name="Calendar11Month">日历!$C$321</definedName>
    <definedName name="Calendar11MonthOption">MATCH(Calendar11Month,月,0)</definedName>
    <definedName name="Calendar11Year">日历!$B$321</definedName>
    <definedName name="Calendar12Month">日历!$C$348</definedName>
    <definedName name="Calendar12MonthOption">MATCH(Calendar12Month,月,0)</definedName>
    <definedName name="Calendar12Year">日历!$B$348</definedName>
    <definedName name="Calendar1Month">日历!$C$2</definedName>
    <definedName name="Calendar1MonthOption">MATCH(Calendar1Month,月,0)</definedName>
    <definedName name="Calendar1Year">日历!$B$2</definedName>
    <definedName name="Calendar2Month">日历!$C$33</definedName>
    <definedName name="Calendar2MonthOption">MATCH(Calendar2Month,月,0)</definedName>
    <definedName name="Calendar2Year">日历!$B$33</definedName>
    <definedName name="Calendar3Month">日历!$C$65</definedName>
    <definedName name="Calendar3MonthOption">MATCH(Calendar3Month,月,0)</definedName>
    <definedName name="Calendar3Year">日历!$B$65</definedName>
    <definedName name="Calendar4Month">日历!$C$97</definedName>
    <definedName name="Calendar4MonthOption">MATCH(Calendar4Month,月,0)</definedName>
    <definedName name="Calendar4Year">日历!$B$97</definedName>
    <definedName name="Calendar5Month">日历!$C$129</definedName>
    <definedName name="Calendar5MonthOption">MATCH(Calendar5Month,月,0)</definedName>
    <definedName name="Calendar5Year">日历!$B$129</definedName>
    <definedName name="Calendar6Month">日历!$C$161</definedName>
    <definedName name="Calendar6MonthOption">MATCH(Calendar6Month,月,0)</definedName>
    <definedName name="Calendar6Year">日历!$B$161</definedName>
    <definedName name="Calendar7Month">日历!$C$193</definedName>
    <definedName name="Calendar7MonthOption">MATCH(Calendar7Month,月,0)</definedName>
    <definedName name="Calendar7Year">日历!$B$193</definedName>
    <definedName name="Calendar8Month">日历!$C$225</definedName>
    <definedName name="Calendar8MonthOption">MATCH(Calendar8Month,月,0)</definedName>
    <definedName name="Calendar8Year">日历!$B$225</definedName>
    <definedName name="Calendar9Month">日历!$C$257</definedName>
    <definedName name="Calendar9MonthOption">MATCH(Calendar9Month,月,0)</definedName>
    <definedName name="Calendar9Year">日历!$B$257</definedName>
    <definedName name="_xlnm.Print_Area" localSheetId="0">日历!$B$2:$I$378</definedName>
    <definedName name="WeekdayOption">MATCH(WeekStart,工作日,0)+10</definedName>
    <definedName name="WeekStart">日历!$B$3</definedName>
    <definedName name="WeekStartValue">IF(WeekStart="星期一",2,1)</definedName>
    <definedName name="工作日">{"星期一","星期二","星期三","星期四","星期五","星期六","星期日"}</definedName>
    <definedName name="日">{0,1,2,3,4,5,6}</definedName>
    <definedName name="月">{"1月","2月","3月","4月","5月","6月","7月","8月","9月","10月","11月","12月"}</definedName>
  </definedNames>
  <calcPr calcId="145621"/>
</workbook>
</file>

<file path=xl/calcChain.xml><?xml version="1.0" encoding="utf-8"?>
<calcChain xmlns="http://schemas.openxmlformats.org/spreadsheetml/2006/main">
  <c r="G15" i="15" l="1"/>
  <c r="G14" i="15"/>
  <c r="G13" i="15"/>
  <c r="G12" i="15"/>
  <c r="F184" i="14"/>
  <c r="E184" i="14"/>
  <c r="D184" i="14"/>
  <c r="C33" i="14"/>
  <c r="B33" i="14"/>
  <c r="B28" i="14" a="1"/>
  <c r="B28" i="14" s="1"/>
  <c r="B23" i="14" a="1"/>
  <c r="B23" i="14" s="1"/>
  <c r="B18" i="14" a="1"/>
  <c r="G18" i="14" s="1"/>
  <c r="B13" i="14" a="1"/>
  <c r="D13" i="14" s="1"/>
  <c r="B8" i="14" a="1"/>
  <c r="G8" i="14" s="1"/>
  <c r="B4" i="14" a="1"/>
  <c r="B4" i="14" s="1"/>
  <c r="B8" i="14" l="1"/>
  <c r="E4" i="14"/>
  <c r="E3" i="14" s="1"/>
  <c r="B35" i="14" a="1"/>
  <c r="G35" i="14" s="1"/>
  <c r="G34" i="14" s="1"/>
  <c r="C18" i="14"/>
  <c r="E18" i="14"/>
  <c r="G4" i="14"/>
  <c r="G3" i="14" s="1"/>
  <c r="H8" i="14"/>
  <c r="D18" i="14"/>
  <c r="E8" i="14"/>
  <c r="D8" i="14"/>
  <c r="F8" i="14"/>
  <c r="H4" i="14"/>
  <c r="H3" i="14" s="1"/>
  <c r="B50" i="14" a="1"/>
  <c r="C50" i="14" s="1"/>
  <c r="C65" i="14"/>
  <c r="B60" i="14" a="1"/>
  <c r="C8" i="14"/>
  <c r="H18" i="14"/>
  <c r="F18" i="14"/>
  <c r="B65" i="14"/>
  <c r="F23" i="14"/>
  <c r="H23" i="14"/>
  <c r="E23" i="14"/>
  <c r="D23" i="14"/>
  <c r="C23" i="14"/>
  <c r="G23" i="14"/>
  <c r="G13" i="14"/>
  <c r="B13" i="14"/>
  <c r="C13" i="14"/>
  <c r="E13" i="14"/>
  <c r="F13" i="14"/>
  <c r="H13" i="14"/>
  <c r="B45" i="14" a="1"/>
  <c r="B18" i="14"/>
  <c r="C28" i="14"/>
  <c r="B40" i="14" a="1"/>
  <c r="F4" i="14"/>
  <c r="F3" i="14" s="1"/>
  <c r="C4" i="14"/>
  <c r="C3" i="14" s="1"/>
  <c r="D4" i="14"/>
  <c r="D3" i="14" s="1"/>
  <c r="B55" i="14" a="1"/>
  <c r="D35" i="14" l="1"/>
  <c r="D34" i="14" s="1"/>
  <c r="C97" i="14"/>
  <c r="B35" i="14"/>
  <c r="B34" i="14" s="1"/>
  <c r="E35" i="14"/>
  <c r="E34" i="14" s="1"/>
  <c r="H35" i="14"/>
  <c r="H34" i="14" s="1"/>
  <c r="C35" i="14"/>
  <c r="C34" i="14" s="1"/>
  <c r="F35" i="14"/>
  <c r="F34" i="14" s="1"/>
  <c r="B87" i="14" a="1"/>
  <c r="E87" i="14" s="1"/>
  <c r="G50" i="14"/>
  <c r="B50" i="14"/>
  <c r="B77" i="14" a="1"/>
  <c r="C77" i="14" s="1"/>
  <c r="D50" i="14"/>
  <c r="B67" i="14" a="1"/>
  <c r="F67" i="14" s="1"/>
  <c r="F66" i="14" s="1"/>
  <c r="F50" i="14"/>
  <c r="H50" i="14"/>
  <c r="E50" i="14"/>
  <c r="B60" i="14"/>
  <c r="C60" i="14"/>
  <c r="B97" i="14"/>
  <c r="B82" i="14" a="1"/>
  <c r="B72" i="14" a="1"/>
  <c r="B92" i="14" a="1"/>
  <c r="B40" i="14"/>
  <c r="G40" i="14"/>
  <c r="D40" i="14"/>
  <c r="F40" i="14"/>
  <c r="E40" i="14"/>
  <c r="H40" i="14"/>
  <c r="C40" i="14"/>
  <c r="E45" i="14"/>
  <c r="G45" i="14"/>
  <c r="H45" i="14"/>
  <c r="C45" i="14"/>
  <c r="F45" i="14"/>
  <c r="B45" i="14"/>
  <c r="D45" i="14"/>
  <c r="E55" i="14"/>
  <c r="G55" i="14"/>
  <c r="H55" i="14"/>
  <c r="C55" i="14"/>
  <c r="B55" i="14"/>
  <c r="D55" i="14"/>
  <c r="F55" i="14"/>
  <c r="B114" i="14" l="1" a="1"/>
  <c r="G114" i="14" s="1"/>
  <c r="B77" i="14"/>
  <c r="G87" i="14"/>
  <c r="C87" i="14"/>
  <c r="H87" i="14"/>
  <c r="B87" i="14"/>
  <c r="F87" i="14"/>
  <c r="D87" i="14"/>
  <c r="G67" i="14"/>
  <c r="G66" i="14" s="1"/>
  <c r="F77" i="14"/>
  <c r="E77" i="14"/>
  <c r="B129" i="14"/>
  <c r="D77" i="14"/>
  <c r="H77" i="14"/>
  <c r="G77" i="14"/>
  <c r="C67" i="14"/>
  <c r="C66" i="14" s="1"/>
  <c r="E67" i="14"/>
  <c r="E66" i="14" s="1"/>
  <c r="H67" i="14"/>
  <c r="H66" i="14" s="1"/>
  <c r="D67" i="14"/>
  <c r="D66" i="14" s="1"/>
  <c r="B67" i="14"/>
  <c r="B66" i="14" s="1"/>
  <c r="B82" i="14"/>
  <c r="E82" i="14"/>
  <c r="F82" i="14"/>
  <c r="H82" i="14"/>
  <c r="C82" i="14"/>
  <c r="G82" i="14"/>
  <c r="D82" i="14"/>
  <c r="B92" i="14"/>
  <c r="C92" i="14"/>
  <c r="B99" i="14" a="1"/>
  <c r="B109" i="14" a="1"/>
  <c r="B119" i="14" a="1"/>
  <c r="B104" i="14" a="1"/>
  <c r="H104" i="14" s="1"/>
  <c r="B124" i="14" a="1"/>
  <c r="B124" i="14" s="1"/>
  <c r="C129" i="14"/>
  <c r="D72" i="14"/>
  <c r="F72" i="14"/>
  <c r="B72" i="14"/>
  <c r="C72" i="14"/>
  <c r="G72" i="14"/>
  <c r="H72" i="14"/>
  <c r="E72" i="14"/>
  <c r="F114" i="14"/>
  <c r="B114" i="14" l="1"/>
  <c r="D114" i="14"/>
  <c r="H114" i="14"/>
  <c r="E114" i="14"/>
  <c r="C114" i="14"/>
  <c r="F104" i="14"/>
  <c r="G104" i="14"/>
  <c r="E104" i="14"/>
  <c r="D104" i="14"/>
  <c r="B141" i="14" a="1"/>
  <c r="G141" i="14" s="1"/>
  <c r="C104" i="14"/>
  <c r="B104" i="14"/>
  <c r="B146" i="14" a="1"/>
  <c r="C146" i="14" s="1"/>
  <c r="C124" i="14"/>
  <c r="B131" i="14" a="1"/>
  <c r="E131" i="14" s="1"/>
  <c r="E130" i="14" s="1"/>
  <c r="H99" i="14"/>
  <c r="H98" i="14" s="1"/>
  <c r="C99" i="14"/>
  <c r="C98" i="14" s="1"/>
  <c r="E99" i="14"/>
  <c r="E98" i="14" s="1"/>
  <c r="B99" i="14"/>
  <c r="B98" i="14" s="1"/>
  <c r="G99" i="14"/>
  <c r="G98" i="14" s="1"/>
  <c r="F99" i="14"/>
  <c r="F98" i="14" s="1"/>
  <c r="D99" i="14"/>
  <c r="D98" i="14" s="1"/>
  <c r="D119" i="14"/>
  <c r="C119" i="14"/>
  <c r="G119" i="14"/>
  <c r="B119" i="14"/>
  <c r="E119" i="14"/>
  <c r="F119" i="14"/>
  <c r="H119" i="14"/>
  <c r="B151" i="14" a="1"/>
  <c r="B151" i="14" s="1"/>
  <c r="B161" i="14"/>
  <c r="C109" i="14"/>
  <c r="D109" i="14"/>
  <c r="H109" i="14"/>
  <c r="G109" i="14"/>
  <c r="B109" i="14"/>
  <c r="E109" i="14"/>
  <c r="F109" i="14"/>
  <c r="B136" i="14" a="1"/>
  <c r="H136" i="14" s="1"/>
  <c r="C161" i="14"/>
  <c r="B156" i="14" a="1"/>
  <c r="B156" i="14" s="1"/>
  <c r="H131" i="14" l="1"/>
  <c r="H130" i="14" s="1"/>
  <c r="C141" i="14"/>
  <c r="B141" i="14"/>
  <c r="D141" i="14"/>
  <c r="H141" i="14"/>
  <c r="E141" i="14"/>
  <c r="F141" i="14"/>
  <c r="F146" i="14"/>
  <c r="D146" i="14"/>
  <c r="B163" i="14" a="1"/>
  <c r="D163" i="14" s="1"/>
  <c r="D162" i="14" s="1"/>
  <c r="B146" i="14"/>
  <c r="B131" i="14"/>
  <c r="B130" i="14" s="1"/>
  <c r="C156" i="14"/>
  <c r="H146" i="14"/>
  <c r="E146" i="14"/>
  <c r="B188" i="14" a="1"/>
  <c r="C188" i="14" s="1"/>
  <c r="C131" i="14"/>
  <c r="C130" i="14" s="1"/>
  <c r="E151" i="14"/>
  <c r="G146" i="14"/>
  <c r="D131" i="14"/>
  <c r="D130" i="14" s="1"/>
  <c r="B168" i="14" a="1"/>
  <c r="B168" i="14" s="1"/>
  <c r="H151" i="14"/>
  <c r="F131" i="14"/>
  <c r="F130" i="14" s="1"/>
  <c r="G131" i="14"/>
  <c r="G130" i="14" s="1"/>
  <c r="D151" i="14"/>
  <c r="B173" i="14" a="1"/>
  <c r="F173" i="14" s="1"/>
  <c r="B183" i="14" a="1"/>
  <c r="D183" i="14" s="1"/>
  <c r="C193" i="14"/>
  <c r="B193" i="14"/>
  <c r="F151" i="14"/>
  <c r="G151" i="14"/>
  <c r="C136" i="14"/>
  <c r="E136" i="14"/>
  <c r="B136" i="14"/>
  <c r="G136" i="14"/>
  <c r="D136" i="14"/>
  <c r="B178" i="14" a="1"/>
  <c r="B178" i="14" s="1"/>
  <c r="C151" i="14"/>
  <c r="F136" i="14"/>
  <c r="B188" i="14"/>
  <c r="G168" i="14" l="1"/>
  <c r="C163" i="14"/>
  <c r="C162" i="14" s="1"/>
  <c r="E163" i="14"/>
  <c r="E162" i="14" s="1"/>
  <c r="G163" i="14"/>
  <c r="G162" i="14" s="1"/>
  <c r="B163" i="14"/>
  <c r="B162" i="14" s="1"/>
  <c r="F163" i="14"/>
  <c r="F162" i="14" s="1"/>
  <c r="D168" i="14"/>
  <c r="H163" i="14"/>
  <c r="H162" i="14" s="1"/>
  <c r="B215" i="14" a="1"/>
  <c r="G215" i="14" s="1"/>
  <c r="H173" i="14"/>
  <c r="C173" i="14"/>
  <c r="G173" i="14"/>
  <c r="E173" i="14"/>
  <c r="C168" i="14"/>
  <c r="D173" i="14"/>
  <c r="F183" i="14"/>
  <c r="G183" i="14"/>
  <c r="C183" i="14"/>
  <c r="H183" i="14"/>
  <c r="B183" i="14"/>
  <c r="H168" i="14"/>
  <c r="F168" i="14"/>
  <c r="E183" i="14"/>
  <c r="B173" i="14"/>
  <c r="D178" i="14"/>
  <c r="E168" i="14"/>
  <c r="B205" i="14" a="1"/>
  <c r="E205" i="14" s="1"/>
  <c r="B200" i="14" a="1"/>
  <c r="C200" i="14" s="1"/>
  <c r="F178" i="14"/>
  <c r="H178" i="14"/>
  <c r="G178" i="14"/>
  <c r="B210" i="14" a="1"/>
  <c r="G210" i="14" s="1"/>
  <c r="C225" i="14"/>
  <c r="C178" i="14"/>
  <c r="E178" i="14"/>
  <c r="B225" i="14"/>
  <c r="B220" i="14" a="1"/>
  <c r="B220" i="14" s="1"/>
  <c r="B195" i="14" a="1"/>
  <c r="G195" i="14" s="1"/>
  <c r="G194" i="14" s="1"/>
  <c r="C215" i="14" l="1"/>
  <c r="H215" i="14"/>
  <c r="B215" i="14"/>
  <c r="E200" i="14"/>
  <c r="D205" i="14"/>
  <c r="E195" i="14"/>
  <c r="E194" i="14" s="1"/>
  <c r="C195" i="14"/>
  <c r="C194" i="14" s="1"/>
  <c r="F205" i="14"/>
  <c r="G205" i="14"/>
  <c r="H205" i="14"/>
  <c r="H195" i="14"/>
  <c r="H194" i="14" s="1"/>
  <c r="B205" i="14"/>
  <c r="E215" i="14"/>
  <c r="D215" i="14"/>
  <c r="G200" i="14"/>
  <c r="C205" i="14"/>
  <c r="F215" i="14"/>
  <c r="C257" i="14"/>
  <c r="C220" i="14"/>
  <c r="D200" i="14"/>
  <c r="D195" i="14"/>
  <c r="D194" i="14" s="1"/>
  <c r="B237" i="14" a="1"/>
  <c r="G237" i="14" s="1"/>
  <c r="B195" i="14"/>
  <c r="B194" i="14" s="1"/>
  <c r="F195" i="14"/>
  <c r="F194" i="14" s="1"/>
  <c r="F200" i="14"/>
  <c r="B200" i="14"/>
  <c r="B232" i="14" a="1"/>
  <c r="G232" i="14" s="1"/>
  <c r="H200" i="14"/>
  <c r="C210" i="14"/>
  <c r="E210" i="14"/>
  <c r="B227" i="14" a="1"/>
  <c r="F227" i="14" s="1"/>
  <c r="F226" i="14" s="1"/>
  <c r="B247" i="14" a="1"/>
  <c r="H247" i="14" s="1"/>
  <c r="D210" i="14"/>
  <c r="F210" i="14"/>
  <c r="H210" i="14"/>
  <c r="B242" i="14" a="1"/>
  <c r="D242" i="14" s="1"/>
  <c r="B257" i="14"/>
  <c r="B252" i="14" a="1"/>
  <c r="C252" i="14" s="1"/>
  <c r="B210" i="14"/>
  <c r="B259" i="14" l="1" a="1"/>
  <c r="D259" i="14" s="1"/>
  <c r="D258" i="14" s="1"/>
  <c r="D247" i="14"/>
  <c r="C237" i="14"/>
  <c r="H237" i="14"/>
  <c r="H242" i="14"/>
  <c r="F237" i="14"/>
  <c r="C232" i="14"/>
  <c r="H232" i="14"/>
  <c r="E237" i="14"/>
  <c r="G247" i="14"/>
  <c r="B237" i="14"/>
  <c r="D237" i="14"/>
  <c r="B279" i="14" a="1"/>
  <c r="H279" i="14" s="1"/>
  <c r="C289" i="14"/>
  <c r="B274" i="14" a="1"/>
  <c r="F274" i="14" s="1"/>
  <c r="B284" i="14" a="1"/>
  <c r="B284" i="14" s="1"/>
  <c r="B242" i="14"/>
  <c r="C247" i="14"/>
  <c r="B289" i="14"/>
  <c r="B269" i="14" a="1"/>
  <c r="D269" i="14" s="1"/>
  <c r="C242" i="14"/>
  <c r="E247" i="14"/>
  <c r="B264" i="14" a="1"/>
  <c r="C264" i="14" s="1"/>
  <c r="E232" i="14"/>
  <c r="D232" i="14"/>
  <c r="F232" i="14"/>
  <c r="B227" i="14"/>
  <c r="B226" i="14" s="1"/>
  <c r="F242" i="14"/>
  <c r="D227" i="14"/>
  <c r="D226" i="14" s="1"/>
  <c r="G242" i="14"/>
  <c r="E242" i="14"/>
  <c r="B232" i="14"/>
  <c r="B247" i="14"/>
  <c r="E227" i="14"/>
  <c r="E226" i="14" s="1"/>
  <c r="H227" i="14"/>
  <c r="H226" i="14" s="1"/>
  <c r="C227" i="14"/>
  <c r="C226" i="14" s="1"/>
  <c r="G227" i="14"/>
  <c r="G226" i="14" s="1"/>
  <c r="B252" i="14"/>
  <c r="F247" i="14"/>
  <c r="B259" i="14"/>
  <c r="B258" i="14" s="1"/>
  <c r="G259" i="14"/>
  <c r="G258" i="14" s="1"/>
  <c r="F259" i="14" l="1"/>
  <c r="F258" i="14" s="1"/>
  <c r="H259" i="14"/>
  <c r="H258" i="14" s="1"/>
  <c r="E259" i="14"/>
  <c r="E258" i="14" s="1"/>
  <c r="C259" i="14"/>
  <c r="C258" i="14" s="1"/>
  <c r="B291" i="14" a="1"/>
  <c r="E291" i="14" s="1"/>
  <c r="E290" i="14" s="1"/>
  <c r="B306" i="14" a="1"/>
  <c r="G306" i="14" s="1"/>
  <c r="B316" i="14" a="1"/>
  <c r="B316" i="14" s="1"/>
  <c r="E264" i="14"/>
  <c r="C274" i="14"/>
  <c r="H264" i="14"/>
  <c r="B296" i="14" a="1"/>
  <c r="D296" i="14" s="1"/>
  <c r="F264" i="14"/>
  <c r="B321" i="14"/>
  <c r="G264" i="14"/>
  <c r="E274" i="14"/>
  <c r="C321" i="14"/>
  <c r="B301" i="14" a="1"/>
  <c r="E301" i="14" s="1"/>
  <c r="D264" i="14"/>
  <c r="B274" i="14"/>
  <c r="G269" i="14"/>
  <c r="B311" i="14" a="1"/>
  <c r="F311" i="14" s="1"/>
  <c r="B264" i="14"/>
  <c r="D274" i="14"/>
  <c r="E279" i="14"/>
  <c r="B269" i="14"/>
  <c r="C269" i="14"/>
  <c r="B279" i="14"/>
  <c r="G279" i="14"/>
  <c r="G274" i="14"/>
  <c r="C279" i="14"/>
  <c r="F279" i="14"/>
  <c r="C284" i="14"/>
  <c r="D279" i="14"/>
  <c r="H269" i="14"/>
  <c r="E269" i="14"/>
  <c r="H274" i="14"/>
  <c r="F269" i="14"/>
  <c r="C291" i="14"/>
  <c r="C290" i="14" s="1"/>
  <c r="B291" i="14"/>
  <c r="B290" i="14" s="1"/>
  <c r="G291" i="14"/>
  <c r="G290" i="14" s="1"/>
  <c r="H291" i="14"/>
  <c r="H290" i="14" s="1"/>
  <c r="D291" i="14"/>
  <c r="D290" i="14" s="1"/>
  <c r="F291" i="14" l="1"/>
  <c r="F290" i="14" s="1"/>
  <c r="C316" i="14"/>
  <c r="B296" i="14"/>
  <c r="E296" i="14"/>
  <c r="F296" i="14"/>
  <c r="C296" i="14"/>
  <c r="G296" i="14"/>
  <c r="H296" i="14"/>
  <c r="C301" i="14"/>
  <c r="H306" i="14"/>
  <c r="B306" i="14"/>
  <c r="D306" i="14"/>
  <c r="C306" i="14"/>
  <c r="E306" i="14"/>
  <c r="F306" i="14"/>
  <c r="H311" i="14"/>
  <c r="B343" i="14" a="1"/>
  <c r="E343" i="14" s="1"/>
  <c r="D311" i="14"/>
  <c r="B301" i="14"/>
  <c r="H301" i="14"/>
  <c r="B311" i="14"/>
  <c r="C311" i="14"/>
  <c r="E311" i="14"/>
  <c r="D301" i="14"/>
  <c r="F301" i="14"/>
  <c r="C348" i="14"/>
  <c r="B338" i="14" a="1"/>
  <c r="D338" i="14" s="1"/>
  <c r="G311" i="14"/>
  <c r="G301" i="14"/>
  <c r="B323" i="14" a="1"/>
  <c r="E323" i="14" s="1"/>
  <c r="E322" i="14" s="1"/>
  <c r="B348" i="14"/>
  <c r="B328" i="14" a="1"/>
  <c r="F328" i="14" s="1"/>
  <c r="B333" i="14" a="1"/>
  <c r="F333" i="14" s="1"/>
  <c r="F338" i="14" l="1"/>
  <c r="G328" i="14"/>
  <c r="D328" i="14"/>
  <c r="E338" i="14"/>
  <c r="D343" i="14"/>
  <c r="H343" i="14"/>
  <c r="B343" i="14"/>
  <c r="F343" i="14"/>
  <c r="C343" i="14"/>
  <c r="G343" i="14"/>
  <c r="B328" i="14"/>
  <c r="H328" i="14"/>
  <c r="E328" i="14"/>
  <c r="C328" i="14"/>
  <c r="B365" i="14" a="1"/>
  <c r="E365" i="14" s="1"/>
  <c r="H333" i="14"/>
  <c r="D333" i="14"/>
  <c r="E333" i="14"/>
  <c r="C333" i="14"/>
  <c r="B370" i="14" a="1"/>
  <c r="E370" i="14" s="1"/>
  <c r="B355" i="14" a="1"/>
  <c r="E355" i="14" s="1"/>
  <c r="G323" i="14"/>
  <c r="G322" i="14" s="1"/>
  <c r="C338" i="14"/>
  <c r="G338" i="14"/>
  <c r="B360" i="14" a="1"/>
  <c r="B360" i="14" s="1"/>
  <c r="B350" i="14" a="1"/>
  <c r="B350" i="14" s="1"/>
  <c r="B349" i="14" s="1"/>
  <c r="H338" i="14"/>
  <c r="B338" i="14"/>
  <c r="B375" i="14" a="1"/>
  <c r="B375" i="14" s="1"/>
  <c r="D323" i="14"/>
  <c r="D322" i="14" s="1"/>
  <c r="B323" i="14"/>
  <c r="B322" i="14" s="1"/>
  <c r="C323" i="14"/>
  <c r="C322" i="14" s="1"/>
  <c r="F323" i="14"/>
  <c r="F322" i="14" s="1"/>
  <c r="B333" i="14"/>
  <c r="G333" i="14"/>
  <c r="H323" i="14"/>
  <c r="H322" i="14" s="1"/>
  <c r="H355" i="14"/>
  <c r="D370" i="14"/>
  <c r="H365" i="14" l="1"/>
  <c r="H370" i="14"/>
  <c r="B365" i="14"/>
  <c r="G370" i="14"/>
  <c r="C365" i="14"/>
  <c r="G365" i="14"/>
  <c r="F365" i="14"/>
  <c r="C350" i="14"/>
  <c r="C349" i="14" s="1"/>
  <c r="D365" i="14"/>
  <c r="G355" i="14"/>
  <c r="D360" i="14"/>
  <c r="C360" i="14"/>
  <c r="B355" i="14"/>
  <c r="C370" i="14"/>
  <c r="F370" i="14"/>
  <c r="D355" i="14"/>
  <c r="C375" i="14"/>
  <c r="E350" i="14"/>
  <c r="E349" i="14" s="1"/>
  <c r="F360" i="14"/>
  <c r="H360" i="14"/>
  <c r="G350" i="14"/>
  <c r="G349" i="14" s="1"/>
  <c r="F350" i="14"/>
  <c r="F349" i="14" s="1"/>
  <c r="D350" i="14"/>
  <c r="D349" i="14" s="1"/>
  <c r="F355" i="14"/>
  <c r="C355" i="14"/>
  <c r="E360" i="14"/>
  <c r="H350" i="14"/>
  <c r="H349" i="14" s="1"/>
  <c r="B370" i="14"/>
  <c r="G360" i="14"/>
</calcChain>
</file>

<file path=xl/sharedStrings.xml><?xml version="1.0" encoding="utf-8"?>
<sst xmlns="http://schemas.openxmlformats.org/spreadsheetml/2006/main" count="509" uniqueCount="242">
  <si>
    <t>1月</t>
  </si>
  <si>
    <t>星期一</t>
  </si>
  <si>
    <t>备注：</t>
  </si>
  <si>
    <t>备注：</t>
    <phoneticPr fontId="15" type="noConversion"/>
  </si>
  <si>
    <t>周数</t>
    <phoneticPr fontId="15" type="noConversion"/>
  </si>
  <si>
    <t>W01</t>
    <phoneticPr fontId="15" type="noConversion"/>
  </si>
  <si>
    <t>W02</t>
    <phoneticPr fontId="15" type="noConversion"/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</si>
  <si>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</si>
  <si>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</si>
  <si>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</si>
  <si>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</si>
  <si>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</si>
  <si>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</si>
  <si>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</si>
  <si>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</si>
  <si>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</si>
  <si>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</si>
  <si>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</si>
  <si>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</si>
  <si>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</si>
  <si>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</si>
  <si>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</si>
  <si>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W17</t>
    <phoneticPr fontId="15" type="noConversion"/>
  </si>
  <si>
    <t>W18</t>
  </si>
  <si>
    <t>W19</t>
  </si>
  <si>
    <t>W20</t>
  </si>
  <si>
    <t>W21</t>
  </si>
  <si>
    <t>W22</t>
  </si>
  <si>
    <t>W23</t>
  </si>
  <si>
    <t>W24</t>
  </si>
  <si>
    <t>W25</t>
  </si>
  <si>
    <t>W22</t>
    <phoneticPr fontId="15" type="noConversion"/>
  </si>
  <si>
    <t>W26</t>
  </si>
  <si>
    <t>W27</t>
  </si>
  <si>
    <t>W28</t>
  </si>
  <si>
    <t>W29</t>
  </si>
  <si>
    <t>W30</t>
  </si>
  <si>
    <t>W32</t>
  </si>
  <si>
    <t>W33</t>
  </si>
  <si>
    <t>W34</t>
  </si>
  <si>
    <t>W35</t>
  </si>
  <si>
    <t>W36</t>
  </si>
  <si>
    <t>W37</t>
  </si>
  <si>
    <t>W38</t>
  </si>
  <si>
    <t>W39</t>
  </si>
  <si>
    <t>W41</t>
  </si>
  <si>
    <t>W42</t>
  </si>
  <si>
    <t>W43</t>
  </si>
  <si>
    <t>W44</t>
  </si>
  <si>
    <t>W45</t>
  </si>
  <si>
    <t>W46</t>
  </si>
  <si>
    <t>W47</t>
  </si>
  <si>
    <t>W47</t>
    <phoneticPr fontId="15" type="noConversion"/>
  </si>
  <si>
    <t>W49</t>
  </si>
  <si>
    <t>W50</t>
  </si>
  <si>
    <t>W51</t>
  </si>
  <si>
    <t>W52</t>
  </si>
  <si>
    <t>W05</t>
    <phoneticPr fontId="15" type="noConversion"/>
  </si>
  <si>
    <t>W06</t>
    <phoneticPr fontId="15" type="noConversion"/>
  </si>
  <si>
    <t>W09</t>
    <phoneticPr fontId="15" type="noConversion"/>
  </si>
  <si>
    <t>W10</t>
    <phoneticPr fontId="15" type="noConversion"/>
  </si>
  <si>
    <t>W13</t>
    <phoneticPr fontId="15" type="noConversion"/>
  </si>
  <si>
    <t>W14</t>
    <phoneticPr fontId="15" type="noConversion"/>
  </si>
  <si>
    <t>W18</t>
    <phoneticPr fontId="15" type="noConversion"/>
  </si>
  <si>
    <t>W21</t>
    <phoneticPr fontId="15" type="noConversion"/>
  </si>
  <si>
    <t>W25</t>
    <phoneticPr fontId="15" type="noConversion"/>
  </si>
  <si>
    <t>W26</t>
    <phoneticPr fontId="15" type="noConversion"/>
  </si>
  <si>
    <t>W30</t>
    <phoneticPr fontId="15" type="noConversion"/>
  </si>
  <si>
    <t>W31</t>
    <phoneticPr fontId="15" type="noConversion"/>
  </si>
  <si>
    <t>W35</t>
    <phoneticPr fontId="15" type="noConversion"/>
  </si>
  <si>
    <t>W34</t>
    <phoneticPr fontId="15" type="noConversion"/>
  </si>
  <si>
    <t>W39</t>
    <phoneticPr fontId="15" type="noConversion"/>
  </si>
  <si>
    <t>W40</t>
    <phoneticPr fontId="15" type="noConversion"/>
  </si>
  <si>
    <t>W43</t>
    <phoneticPr fontId="15" type="noConversion"/>
  </si>
  <si>
    <t>W44</t>
    <phoneticPr fontId="15" type="noConversion"/>
  </si>
  <si>
    <t>W48</t>
    <phoneticPr fontId="15" type="noConversion"/>
  </si>
  <si>
    <t>吉利VOLVO/CS11</t>
  </si>
  <si>
    <t>除夕</t>
    <phoneticPr fontId="15" type="noConversion"/>
  </si>
  <si>
    <t>春节</t>
    <phoneticPr fontId="15" type="noConversion"/>
  </si>
  <si>
    <t>五菱/陈立东</t>
    <phoneticPr fontId="15" type="noConversion"/>
  </si>
  <si>
    <t>国机/陈立东</t>
    <phoneticPr fontId="15" type="noConversion"/>
  </si>
  <si>
    <t>北汽银翔</t>
    <phoneticPr fontId="15" type="noConversion"/>
  </si>
  <si>
    <t>指数/高阳春</t>
    <phoneticPr fontId="15" type="noConversion"/>
  </si>
  <si>
    <t>威马/刘杰</t>
    <phoneticPr fontId="15" type="noConversion"/>
  </si>
  <si>
    <t>刘杰/威马</t>
    <phoneticPr fontId="15" type="noConversion"/>
  </si>
  <si>
    <t>重庆长安 辐射、抗扰、手持天线/陈渝 东风小康/谢舞杰  力帆认证</t>
    <phoneticPr fontId="15" type="noConversion"/>
  </si>
  <si>
    <t>蔚来汽车</t>
    <phoneticPr fontId="15" type="noConversion"/>
  </si>
  <si>
    <t>长安/陈渝  辐射、抗扰、手持天线  力帆/辐射</t>
    <phoneticPr fontId="15" type="noConversion"/>
  </si>
  <si>
    <t>长安全项/郭迪军</t>
    <phoneticPr fontId="15" type="noConversion"/>
  </si>
  <si>
    <t xml:space="preserve">威马/刘杰 </t>
    <phoneticPr fontId="15" type="noConversion"/>
  </si>
  <si>
    <t>指数/高阳春（晚）</t>
    <phoneticPr fontId="15" type="noConversion"/>
  </si>
  <si>
    <t>五菱/陈立东（晚）</t>
    <phoneticPr fontId="15" type="noConversion"/>
  </si>
  <si>
    <t>吉利，充电状态 RS、ESD、CE/夏欢、孙</t>
    <phoneticPr fontId="15" type="noConversion"/>
  </si>
  <si>
    <t>长安14023/陈渝</t>
    <phoneticPr fontId="15" type="noConversion"/>
  </si>
  <si>
    <t>吉利VOLVO/张柏年、白云</t>
    <phoneticPr fontId="15" type="noConversion"/>
  </si>
  <si>
    <t>五菱/陈立东</t>
    <phoneticPr fontId="15" type="noConversion"/>
  </si>
  <si>
    <t>吉利VOLVO/张柏年、白云</t>
    <phoneticPr fontId="15" type="noConversion"/>
  </si>
  <si>
    <t>北汽新能源/王嵩</t>
    <phoneticPr fontId="15" type="noConversion"/>
  </si>
  <si>
    <t>指数/高阳春</t>
    <phoneticPr fontId="15" type="noConversion"/>
  </si>
  <si>
    <t>吉利VOLVO/CS11#078,上午/白云</t>
    <phoneticPr fontId="15" type="noConversion"/>
  </si>
  <si>
    <t>吉利VOLVO/CS11#078/白云</t>
    <phoneticPr fontId="15" type="noConversion"/>
  </si>
  <si>
    <t>吉利VOLVO/CS11#078/白天晚上</t>
    <phoneticPr fontId="15" type="noConversion"/>
  </si>
  <si>
    <t>力帆/刘杰/中午12:00-14:00雷达目标模拟器试验/下午</t>
    <phoneticPr fontId="15" type="noConversion"/>
  </si>
  <si>
    <t>江铃电动摸底</t>
    <phoneticPr fontId="15" type="noConversion"/>
  </si>
  <si>
    <t>中通认证一台</t>
    <phoneticPr fontId="15" type="noConversion"/>
  </si>
  <si>
    <t>北汽/王嵩，上午半天</t>
    <phoneticPr fontId="15" type="noConversion"/>
  </si>
  <si>
    <t>力帆认证/夏欢</t>
    <phoneticPr fontId="15" type="noConversion"/>
  </si>
  <si>
    <t>力帆认证辐射/姚越航</t>
    <phoneticPr fontId="15" type="noConversion"/>
  </si>
  <si>
    <t>环松沙滩车/沙滩车，公告/姚越航，</t>
    <phoneticPr fontId="15" type="noConversion"/>
  </si>
  <si>
    <t>五菱/陈立东</t>
    <phoneticPr fontId="15" type="noConversion"/>
  </si>
  <si>
    <t>下午转股维修,18655</t>
    <phoneticPr fontId="15" type="noConversion"/>
  </si>
  <si>
    <t>晚上11452-2</t>
    <phoneticPr fontId="15" type="noConversion"/>
  </si>
  <si>
    <t>71项测试/孙欣萌</t>
    <phoneticPr fontId="15" type="noConversion"/>
  </si>
  <si>
    <t>指数/刘杰</t>
    <phoneticPr fontId="15" type="noConversion"/>
  </si>
  <si>
    <t>吉利/混动/覃工，张柏年，白云，体系检查,18387,14023</t>
    <phoneticPr fontId="15" type="noConversion"/>
  </si>
  <si>
    <t>吉利/混动/覃工/张柏年、白云</t>
    <phoneticPr fontId="15" type="noConversion"/>
  </si>
  <si>
    <t>吉利VOLVO/CS11/白云、张柏年</t>
    <phoneticPr fontId="15" type="noConversion"/>
  </si>
  <si>
    <t>上依维柯红岩/卡车RE和RS/钱文文、雷科</t>
    <phoneticPr fontId="15" type="noConversion"/>
  </si>
  <si>
    <t>吉利/混动/覃工/张柏年、白云/晚上</t>
    <phoneticPr fontId="15" type="noConversion"/>
  </si>
  <si>
    <t>指数</t>
    <phoneticPr fontId="15" type="noConversion"/>
  </si>
  <si>
    <t>ADAS-EMC 测试调试/贾晋</t>
    <phoneticPr fontId="15" type="noConversion"/>
  </si>
  <si>
    <t>吉利VOLVO/CS11/孙、张柏年</t>
    <phoneticPr fontId="15" type="noConversion"/>
  </si>
  <si>
    <t>刘杰/力帆</t>
    <phoneticPr fontId="15" type="noConversion"/>
  </si>
  <si>
    <t>环松/沙滩车</t>
    <phoneticPr fontId="15" type="noConversion"/>
  </si>
  <si>
    <t>江铃电动车整改/姚越航</t>
    <phoneticPr fontId="15" type="noConversion"/>
  </si>
  <si>
    <t>江铃电动车整改</t>
    <phoneticPr fontId="15" type="noConversion"/>
  </si>
  <si>
    <t>试验报告</t>
  </si>
  <si>
    <t>力创行车灯存档工作</t>
    <phoneticPr fontId="19" type="noConversion"/>
  </si>
  <si>
    <t>17-WT-DLJ-260</t>
    <phoneticPr fontId="19" type="noConversion"/>
  </si>
  <si>
    <t>现场试验</t>
  </si>
  <si>
    <t>江铃公告整改</t>
    <phoneticPr fontId="19" type="noConversion"/>
  </si>
  <si>
    <t>其他工作</t>
  </si>
  <si>
    <t>打扫清洁</t>
    <phoneticPr fontId="19" type="noConversion"/>
  </si>
  <si>
    <t>Konard实验/雷剑梅</t>
    <phoneticPr fontId="15" type="noConversion"/>
  </si>
  <si>
    <t>蔚来汽车</t>
  </si>
  <si>
    <t>蔚来汽车</t>
    <phoneticPr fontId="15" type="noConversion"/>
  </si>
  <si>
    <t>蔚来汽车全天</t>
    <phoneticPr fontId="15" type="noConversion"/>
  </si>
  <si>
    <t>卫星信号采集回放实验/陈睿</t>
    <phoneticPr fontId="15" type="noConversion"/>
  </si>
  <si>
    <t>力帆认证/ 张柏年 谭泽强</t>
    <phoneticPr fontId="15" type="noConversion"/>
  </si>
  <si>
    <t>公告试验/张柏年、谭泽强、雷科</t>
    <phoneticPr fontId="15" type="noConversion"/>
  </si>
  <si>
    <t xml:space="preserve">   五菱/抗扰整改/毛嵩、鲁毅</t>
    <phoneticPr fontId="15" type="noConversion"/>
  </si>
  <si>
    <t>公告试验上午</t>
    <phoneticPr fontId="15" type="noConversion"/>
  </si>
  <si>
    <t>王嵩/力帆</t>
    <phoneticPr fontId="15" type="noConversion"/>
  </si>
  <si>
    <t>刘杰/威马(整车全项实验)</t>
    <phoneticPr fontId="15" type="noConversion"/>
  </si>
  <si>
    <t>王嵩/力帆(整车全项实验)</t>
    <phoneticPr fontId="15" type="noConversion"/>
  </si>
  <si>
    <t>刘杰/威马</t>
    <phoneticPr fontId="15" type="noConversion"/>
  </si>
  <si>
    <t>重庆长安/陈渝 姚越航</t>
    <phoneticPr fontId="15" type="noConversion"/>
  </si>
  <si>
    <t>长安认证  邓学矣 / 钱文文</t>
    <phoneticPr fontId="15" type="noConversion"/>
  </si>
  <si>
    <t>长安抗扰（11451-2/-3）陈渝</t>
    <phoneticPr fontId="15" type="noConversion"/>
  </si>
  <si>
    <t>公告</t>
    <phoneticPr fontId="15" type="noConversion"/>
  </si>
  <si>
    <t>公告试验一下午</t>
    <phoneticPr fontId="15" type="noConversion"/>
  </si>
  <si>
    <t>公告试验</t>
    <phoneticPr fontId="15" type="noConversion"/>
  </si>
  <si>
    <t>五菱/陈立东</t>
    <phoneticPr fontId="15" type="noConversion"/>
  </si>
  <si>
    <t>五菱/陈立东</t>
    <phoneticPr fontId="15" type="noConversion"/>
  </si>
  <si>
    <t>吉利VOLVO/CS11/张柏年、孙欣萌</t>
    <phoneticPr fontId="15" type="noConversion"/>
  </si>
  <si>
    <t>吉利VOLVO/CS11/白云</t>
    <phoneticPr fontId="15" type="noConversion"/>
  </si>
  <si>
    <t>小康/ 谢舞杰  陈立东 下午</t>
    <phoneticPr fontId="15" type="noConversion"/>
  </si>
  <si>
    <t>公告 /李晓智、谭泽强、雷科</t>
    <phoneticPr fontId="15" type="noConversion"/>
  </si>
  <si>
    <t>陕汽认证/夏欢、张柏年、雷科</t>
    <phoneticPr fontId="15" type="noConversion"/>
  </si>
  <si>
    <t>厦门金龙电动车抗扰/夏欢、张柏年、雷科</t>
    <phoneticPr fontId="15" type="noConversion"/>
  </si>
  <si>
    <t>厦门金龙电动车辐射 /李晓智、谭泽强、雷科</t>
    <phoneticPr fontId="15" type="noConversion"/>
  </si>
  <si>
    <t>吉利VOLVO/CS11/，白天晚上，张柏年、孙欣萌</t>
    <phoneticPr fontId="15" type="noConversion"/>
  </si>
  <si>
    <t>吉利VOLVO/CS11/下午开始直到晚上，张柏年、孙欣萌</t>
    <phoneticPr fontId="15" type="noConversion"/>
  </si>
  <si>
    <t>国机/陈立东</t>
    <phoneticPr fontId="15" type="noConversion"/>
  </si>
  <si>
    <t>威马/刘杰</t>
    <phoneticPr fontId="15" type="noConversion"/>
  </si>
  <si>
    <t>长安铃木50项,陕汽、普朗特</t>
    <phoneticPr fontId="15" type="noConversion"/>
  </si>
  <si>
    <t>国机/陈立东（晚上）</t>
    <phoneticPr fontId="15" type="noConversion"/>
  </si>
  <si>
    <t>威马/刘杰</t>
    <phoneticPr fontId="15" type="noConversion"/>
  </si>
  <si>
    <t>指数/陈睿</t>
    <phoneticPr fontId="15" type="noConversion"/>
  </si>
  <si>
    <t>吉利商用车（E4及委托,暗室原因未做）</t>
    <phoneticPr fontId="15" type="noConversion"/>
  </si>
  <si>
    <t>吉利商用车/钱文文</t>
    <phoneticPr fontId="15" type="noConversion"/>
  </si>
  <si>
    <t>吉利商用车/钱文文</t>
    <phoneticPr fontId="15" type="noConversion"/>
  </si>
  <si>
    <t>公告</t>
    <phoneticPr fontId="15" type="noConversion"/>
  </si>
  <si>
    <t>公告</t>
    <phoneticPr fontId="15" type="noConversion"/>
  </si>
  <si>
    <t>早7-8点公告</t>
    <phoneticPr fontId="15" type="noConversion"/>
  </si>
  <si>
    <t>晚上5-8点公告</t>
    <phoneticPr fontId="15" type="noConversion"/>
  </si>
  <si>
    <t>公告上午/李晓智、雷科</t>
    <phoneticPr fontId="15" type="noConversion"/>
  </si>
  <si>
    <t>清明节</t>
    <phoneticPr fontId="15" type="noConversion"/>
  </si>
  <si>
    <t>吉利VOLVO/CS11</t>
    <phoneticPr fontId="15" type="noConversion"/>
  </si>
  <si>
    <t>车和家/陈立东</t>
    <phoneticPr fontId="15" type="noConversion"/>
  </si>
  <si>
    <t>吉利VOLVO/CS11/张柏年、艾小华</t>
    <phoneticPr fontId="15" type="noConversion"/>
  </si>
  <si>
    <t>公告</t>
    <phoneticPr fontId="15" type="noConversion"/>
  </si>
  <si>
    <t>公告</t>
    <phoneticPr fontId="15" type="noConversion"/>
  </si>
  <si>
    <t>长安/吴仁刚、手持式发射机、自由场、14023/钱文文</t>
    <phoneticPr fontId="15" type="noConversion"/>
  </si>
  <si>
    <t>吉利/温剑喜/ 白云/加班时间</t>
    <phoneticPr fontId="15" type="noConversion"/>
  </si>
  <si>
    <t>江铃重汽/钱文文</t>
    <phoneticPr fontId="15" type="noConversion"/>
  </si>
  <si>
    <t>江铃认证/张柏年</t>
    <phoneticPr fontId="15" type="noConversion"/>
  </si>
  <si>
    <t>长安认证/ 李晓智、孙欣萌(邓学矣重做）</t>
    <phoneticPr fontId="15" type="noConversion"/>
  </si>
  <si>
    <t>力帆/刘杰</t>
    <phoneticPr fontId="15" type="noConversion"/>
  </si>
  <si>
    <t>力帆/刘杰</t>
    <phoneticPr fontId="15" type="noConversion"/>
  </si>
  <si>
    <t>蔚来汽车</t>
    <phoneticPr fontId="15" type="noConversion"/>
  </si>
  <si>
    <t>蔚来汽车，含晚上</t>
    <phoneticPr fontId="15" type="noConversion"/>
  </si>
  <si>
    <t>力帆/开发科</t>
    <phoneticPr fontId="15" type="noConversion"/>
  </si>
  <si>
    <t>吉利/温剑喜/ 姚、志</t>
    <phoneticPr fontId="15" type="noConversion"/>
  </si>
  <si>
    <t>吉利/温剑喜/ 白云，艾</t>
    <phoneticPr fontId="15" type="noConversion"/>
  </si>
  <si>
    <t>公告</t>
    <phoneticPr fontId="15" type="noConversion"/>
  </si>
  <si>
    <t>吉利/温剑喜/ 白云/上午半天</t>
    <phoneticPr fontId="15" type="noConversion"/>
  </si>
  <si>
    <t>ADAS/张柏年</t>
    <phoneticPr fontId="15" type="noConversion"/>
  </si>
  <si>
    <t>蔚来汽车/孙欣萌、艾</t>
    <phoneticPr fontId="15" type="noConversion"/>
  </si>
  <si>
    <t>公告</t>
    <phoneticPr fontId="15" type="noConversion"/>
  </si>
  <si>
    <t>吉利/充电状态测试，CE等/白云、晓智</t>
    <phoneticPr fontId="15" type="noConversion"/>
  </si>
  <si>
    <t>公告</t>
    <phoneticPr fontId="15" type="noConversion"/>
  </si>
  <si>
    <t>力帆认证一辆/孙、张</t>
    <phoneticPr fontId="15" type="noConversion"/>
  </si>
  <si>
    <t>鑫源/王嵩</t>
    <phoneticPr fontId="15" type="noConversion"/>
  </si>
  <si>
    <t>威马/王嵩</t>
    <phoneticPr fontId="15" type="noConversion"/>
  </si>
  <si>
    <t>吉利VOLVO/CS11/张柏年、小艾</t>
    <phoneticPr fontId="15" type="noConversion"/>
  </si>
  <si>
    <t>公告</t>
    <phoneticPr fontId="15" type="noConversion"/>
  </si>
  <si>
    <t>研发/刘杰</t>
    <phoneticPr fontId="15" type="noConversion"/>
  </si>
  <si>
    <t>吉利VOLVO/CS11/孙欣萌，小艾</t>
    <phoneticPr fontId="15" type="noConversion"/>
  </si>
  <si>
    <t>早上公告</t>
    <phoneticPr fontId="15" type="noConversion"/>
  </si>
  <si>
    <t>吉利VOLVO/CS11/孙欣萌、小艾</t>
    <phoneticPr fontId="15" type="noConversion"/>
  </si>
  <si>
    <t>科鑫准入</t>
    <phoneticPr fontId="15" type="noConversion"/>
  </si>
  <si>
    <t>海德实验/陈睿（下午三点开始）</t>
    <phoneticPr fontId="15" type="noConversion"/>
  </si>
  <si>
    <t>奇点/朱宇航</t>
    <phoneticPr fontId="15" type="noConversion"/>
  </si>
  <si>
    <t>运动会</t>
    <phoneticPr fontId="15" type="noConversion"/>
  </si>
  <si>
    <t>力帆50项委托</t>
    <phoneticPr fontId="15" type="noConversion"/>
  </si>
  <si>
    <t>吉利VOLVO/CS11/张柏年，小艾</t>
    <phoneticPr fontId="15" type="noConversion"/>
  </si>
  <si>
    <t>广汽三菱/白云</t>
    <phoneticPr fontId="15" type="noConversion"/>
  </si>
  <si>
    <t>小鹏/刘杰</t>
    <phoneticPr fontId="15" type="noConversion"/>
  </si>
  <si>
    <t>广汽三菱/白云,照射手机实验各两次</t>
    <phoneticPr fontId="15" type="noConversion"/>
  </si>
  <si>
    <t>ECALL/雷剑梅</t>
    <phoneticPr fontId="15" type="noConversion"/>
  </si>
  <si>
    <t>长安新能源</t>
    <phoneticPr fontId="15" type="noConversion"/>
  </si>
  <si>
    <t>长安新能源/晚上</t>
    <phoneticPr fontId="15" type="noConversion"/>
  </si>
  <si>
    <t>海马汽车晚上</t>
    <phoneticPr fontId="15" type="noConversion"/>
  </si>
  <si>
    <t>海马汽车/晚上</t>
    <phoneticPr fontId="15" type="noConversion"/>
  </si>
  <si>
    <t>威马/刘杰</t>
    <phoneticPr fontId="15" type="noConversion"/>
  </si>
  <si>
    <t>指数/陈睿/晚上</t>
    <phoneticPr fontId="15" type="noConversion"/>
  </si>
  <si>
    <t>小康认证两台/刘敏/下午</t>
    <phoneticPr fontId="15" type="noConversion"/>
  </si>
  <si>
    <t>国金电池包/</t>
    <phoneticPr fontId="15" type="noConversion"/>
  </si>
  <si>
    <t>蔚来汽车/白天</t>
    <phoneticPr fontId="15" type="noConversion"/>
  </si>
  <si>
    <t>海马汽车/晚上</t>
    <phoneticPr fontId="15" type="noConversion"/>
  </si>
  <si>
    <t>进口车</t>
    <phoneticPr fontId="15" type="noConversion"/>
  </si>
  <si>
    <t>吉利VOLVO/CX11HEV</t>
    <phoneticPr fontId="15" type="noConversion"/>
  </si>
  <si>
    <t>吉利VOLVO/CS11P-PHEV</t>
    <phoneticPr fontId="15" type="noConversion"/>
  </si>
  <si>
    <t>海马汽车/白天</t>
    <phoneticPr fontId="15" type="noConversion"/>
  </si>
  <si>
    <t>海马汽车/晚上</t>
    <phoneticPr fontId="15" type="noConversion"/>
  </si>
  <si>
    <t>海马汽车/晚上</t>
    <phoneticPr fontId="15" type="noConversion"/>
  </si>
  <si>
    <t>红塔</t>
    <phoneticPr fontId="15" type="noConversion"/>
  </si>
  <si>
    <t>吉利/VF11PHEV/</t>
    <phoneticPr fontId="15" type="noConversion"/>
  </si>
  <si>
    <t>吉利VOLVO/GE11</t>
    <phoneticPr fontId="15" type="noConversion"/>
  </si>
  <si>
    <t>吉利VOLVO/CS11PHEV</t>
    <phoneticPr fontId="15" type="noConversion"/>
  </si>
  <si>
    <t>电驱动系统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</si>
</sst>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dd"/>
    <numFmt numFmtId="177" formatCode="[$-F800]dddd\,\ mmmm\ dd\,\ yyyy"/>
    <numFmt numFmtId="178" formatCode="h:mm;@"/>
  </numFmts>
  <fonts count="20" x14ac:knownFonts="1">
    <font>
      <sz val="11"/>
      <name val="Trebuchet MS"/>
      <charset val="134"/>
      <scheme val="minor"/>
    </font>
    <font>
      <sz val="11"/>
      <name val="微软雅黑"/>
      <family val="2"/>
      <charset val="134"/>
    </font>
    <font>
      <b/>
      <sz val="28"/>
      <color theme="0"/>
      <name val="微软雅黑"/>
      <family val="2"/>
      <charset val="134"/>
    </font>
    <font>
      <sz val="36"/>
      <color theme="4" tint="-0.2499465926084170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16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name val="Trebuchet MS"/>
      <family val="2"/>
      <scheme val="minor"/>
    </font>
    <font>
      <sz val="9"/>
      <name val="Trebuchet MS"/>
      <family val="2"/>
      <scheme val="minor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24"/>
      <color theme="4" tint="-0.24994659260841701"/>
      <name val="微软雅黑"/>
      <family val="2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06918546098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 style="thin">
        <color theme="0" tint="-0.14990691854609822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 applyFill="0" applyBorder="0" applyProtection="0"/>
    <xf numFmtId="0" fontId="10" fillId="3" borderId="0" applyNumberFormat="0" applyBorder="0" applyProtection="0">
      <alignment horizontal="center"/>
    </xf>
    <xf numFmtId="0" fontId="9" fillId="0" borderId="0" applyNumberFormat="0" applyFill="0" applyProtection="0">
      <alignment horizontal="left" indent="3"/>
    </xf>
    <xf numFmtId="0" fontId="8" fillId="4" borderId="1" applyNumberFormat="0" applyProtection="0">
      <alignment horizontal="left" vertical="center" indent="1"/>
    </xf>
    <xf numFmtId="0" fontId="8" fillId="3" borderId="1" applyNumberFormat="0" applyProtection="0">
      <alignment horizontal="left" indent="1"/>
    </xf>
    <xf numFmtId="176" fontId="11" fillId="0" borderId="2" applyFill="0" applyProtection="0">
      <alignment horizontal="left" vertical="center" wrapText="1" indent="1"/>
    </xf>
    <xf numFmtId="176" fontId="12" fillId="0" borderId="0" applyNumberFormat="0" applyFill="0" applyProtection="0">
      <alignment horizontal="left" vertical="top" wrapText="1" indent="1"/>
    </xf>
    <xf numFmtId="176" fontId="14" fillId="0" borderId="6" applyNumberFormat="0" applyFill="0" applyProtection="0">
      <alignment horizontal="left" vertical="center" wrapText="1" indent="1"/>
    </xf>
    <xf numFmtId="176" fontId="13" fillId="0" borderId="4" applyFill="0" applyProtection="0">
      <alignment horizontal="left" vertical="top" wrapText="1" indent="1"/>
    </xf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3" borderId="0" xfId="1" applyFont="1">
      <alignment horizontal="center"/>
    </xf>
    <xf numFmtId="0" fontId="3" fillId="0" borderId="0" xfId="2" applyFont="1">
      <alignment horizontal="left" indent="3"/>
    </xf>
    <xf numFmtId="0" fontId="5" fillId="4" borderId="1" xfId="3" applyFont="1" applyAlignment="1">
      <alignment horizontal="left" vertical="center" indent="1"/>
    </xf>
    <xf numFmtId="30" fontId="5" fillId="3" borderId="1" xfId="4" applyNumberFormat="1" applyFont="1" applyAlignment="1">
      <alignment horizontal="left" vertical="center" indent="1"/>
    </xf>
    <xf numFmtId="0" fontId="5" fillId="3" borderId="1" xfId="4" applyFont="1" applyAlignment="1">
      <alignment horizontal="left" vertical="center" indent="1"/>
    </xf>
    <xf numFmtId="176" fontId="6" fillId="0" borderId="2" xfId="5" applyFont="1" applyFill="1">
      <alignment horizontal="left" vertical="center" wrapText="1" indent="1"/>
    </xf>
    <xf numFmtId="176" fontId="6" fillId="0" borderId="3" xfId="5" applyFont="1" applyFill="1" applyBorder="1">
      <alignment horizontal="left" vertical="center" wrapText="1" indent="1"/>
    </xf>
    <xf numFmtId="0" fontId="7" fillId="0" borderId="4" xfId="8" applyNumberFormat="1" applyFont="1" applyFill="1">
      <alignment horizontal="left" vertical="top" wrapText="1" indent="1"/>
    </xf>
    <xf numFmtId="0" fontId="7" fillId="0" borderId="5" xfId="8" applyNumberFormat="1" applyFont="1" applyFill="1" applyBorder="1">
      <alignment horizontal="left" vertical="top" wrapText="1" indent="1"/>
    </xf>
    <xf numFmtId="14" fontId="3" fillId="0" borderId="0" xfId="2" applyNumberFormat="1" applyFont="1">
      <alignment horizontal="left" indent="3"/>
    </xf>
    <xf numFmtId="0" fontId="1" fillId="2" borderId="0" xfId="0" applyFont="1" applyFill="1" applyBorder="1"/>
    <xf numFmtId="176" fontId="6" fillId="0" borderId="2" xfId="5" applyNumberFormat="1" applyFont="1" applyFill="1">
      <alignment horizontal="left" vertical="center" wrapText="1" indent="1"/>
    </xf>
    <xf numFmtId="0" fontId="16" fillId="0" borderId="4" xfId="8" applyNumberFormat="1" applyFont="1" applyFill="1">
      <alignment horizontal="left" vertical="top" wrapText="1" indent="1"/>
    </xf>
    <xf numFmtId="0" fontId="5" fillId="5" borderId="1" xfId="4" applyFont="1" applyFill="1" applyAlignment="1">
      <alignment horizontal="left" vertical="center" indent="1"/>
    </xf>
    <xf numFmtId="0" fontId="5" fillId="5" borderId="1" xfId="3" applyFont="1" applyFill="1" applyAlignment="1">
      <alignment horizontal="left" vertical="center" indent="1"/>
    </xf>
    <xf numFmtId="0" fontId="7" fillId="0" borderId="0" xfId="8" applyNumberFormat="1" applyFont="1" applyFill="1" applyBorder="1">
      <alignment horizontal="left" vertical="top" wrapText="1" inden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7" fillId="0" borderId="2" xfId="5" applyFont="1" applyFill="1">
      <alignment horizontal="left" vertical="center" wrapText="1" indent="1"/>
    </xf>
    <xf numFmtId="0" fontId="18" fillId="0" borderId="0" xfId="2" applyFont="1" applyAlignment="1">
      <alignment horizontal="center" vertical="center"/>
    </xf>
    <xf numFmtId="177" fontId="0" fillId="0" borderId="7" xfId="0" applyNumberFormat="1" applyBorder="1" applyAlignment="1" applyProtection="1">
      <alignment horizontal="center" vertical="center"/>
      <protection locked="0"/>
    </xf>
    <xf numFmtId="178" fontId="0" fillId="0" borderId="8" xfId="0" applyNumberFormat="1" applyBorder="1" applyAlignment="1" applyProtection="1">
      <alignment horizontal="center" vertical="center"/>
      <protection locked="0"/>
    </xf>
    <xf numFmtId="0" fontId="0" fillId="0" borderId="8" xfId="0" applyNumberFormat="1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1" fillId="6" borderId="0" xfId="0" applyFont="1" applyFill="1"/>
    <xf numFmtId="0" fontId="1" fillId="0" borderId="0" xfId="0" applyFont="1" applyAlignment="1">
      <alignment horizontal="left"/>
    </xf>
    <xf numFmtId="0" fontId="7" fillId="0" borderId="4" xfId="8" applyNumberFormat="1" applyFont="1" applyFill="1" applyAlignment="1">
      <alignment horizontal="left" vertical="top" wrapText="1" indent="1"/>
    </xf>
    <xf numFmtId="0" fontId="7" fillId="0" borderId="4" xfId="8" applyNumberFormat="1" applyFont="1" applyFill="1" applyAlignment="1">
      <alignment horizontal="left" vertical="top" wrapText="1"/>
    </xf>
    <xf numFmtId="0" fontId="1" fillId="0" borderId="6" xfId="7" applyNumberFormat="1" applyFont="1">
      <alignment horizontal="left" vertical="center" wrapText="1" indent="1"/>
    </xf>
    <xf numFmtId="176" fontId="1" fillId="0" borderId="6" xfId="7" applyFont="1">
      <alignment horizontal="left" vertical="center" wrapText="1" indent="1"/>
    </xf>
    <xf numFmtId="176" fontId="1" fillId="0" borderId="6" xfId="7" applyFont="1" applyBorder="1">
      <alignment horizontal="left" vertical="center" wrapText="1" indent="1"/>
    </xf>
  </cellXfs>
  <cellStyles count="9">
    <cellStyle name="备注" xfId="6"/>
    <cellStyle name="备注页眉" xfId="7"/>
    <cellStyle name="标题" xfId="1" builtinId="15"/>
    <cellStyle name="标题 1" xfId="2" builtinId="16"/>
    <cellStyle name="标题 2" xfId="3" builtinId="17"/>
    <cellStyle name="标题 3" xfId="4" builtinId="18"/>
    <cellStyle name="常规" xfId="0" builtinId="0"/>
    <cellStyle name="天" xfId="5"/>
    <cellStyle name="天详细信息" xfId="8"/>
  </cellStyles>
  <dxfs count="45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7</xdr:col>
      <xdr:colOff>2333624</xdr:colOff>
      <xdr:row>1</xdr:row>
      <xdr:rowOff>1</xdr:rowOff>
    </xdr:to>
    <xdr:sp macro="" textlink="">
      <xdr:nvSpPr>
        <xdr:cNvPr id="2" name="文本框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0"/>
          <a:ext cx="16334740" cy="2257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/>
            <a:t>计划编制原则：</a:t>
          </a:r>
        </a:p>
        <a:p>
          <a:r>
            <a:rPr lang="zh-CN" altLang="en-US" sz="1400"/>
            <a:t>    </a:t>
          </a:r>
          <a:r>
            <a:rPr lang="en-US" altLang="zh-CN" sz="1400"/>
            <a:t>1</a:t>
          </a:r>
          <a:r>
            <a:rPr lang="zh-CN" altLang="en-US" sz="1400"/>
            <a:t>、公告试验优先。</a:t>
          </a:r>
        </a:p>
        <a:p>
          <a:r>
            <a:rPr lang="zh-CN" altLang="en-US" sz="1400"/>
            <a:t>    </a:t>
          </a:r>
          <a:r>
            <a:rPr lang="en-US" altLang="zh-CN" sz="1400"/>
            <a:t>2</a:t>
          </a:r>
          <a:r>
            <a:rPr lang="zh-CN" altLang="en-US" sz="1400"/>
            <a:t>、委托试验及开发项目客户现场监督的试验其次。</a:t>
          </a:r>
        </a:p>
        <a:p>
          <a:r>
            <a:rPr lang="zh-CN" altLang="en-US" sz="1400"/>
            <a:t>    </a:t>
          </a:r>
          <a:r>
            <a:rPr lang="en-US" altLang="zh-CN" sz="1400"/>
            <a:t>3</a:t>
          </a:r>
          <a:r>
            <a:rPr lang="zh-CN" altLang="en-US" sz="1400"/>
            <a:t>、整改项目暗室内试验原则上安排周一和周五，其他时间在暗室外改进。若遇到持续的开发项目及委托试验的，整改试验再行调整。</a:t>
          </a:r>
        </a:p>
        <a:p>
          <a:r>
            <a:rPr lang="zh-CN" altLang="en-US" sz="1400"/>
            <a:t>    </a:t>
          </a:r>
          <a:r>
            <a:rPr lang="en-US" altLang="zh-CN" sz="1400"/>
            <a:t>4</a:t>
          </a:r>
          <a:r>
            <a:rPr lang="zh-CN" altLang="en-US" sz="1400"/>
            <a:t>、开发项目若遇到项目节点或结题要求，优先安排 。</a:t>
          </a:r>
        </a:p>
        <a:p>
          <a:r>
            <a:rPr lang="zh-CN" altLang="en-US" sz="1400" i="1" u="sng"/>
            <a:t>在计划上发生冲突的，依据优先顺序现场协调解决。若协调不行的，由部门领导依据各项目对部门各层次影响确定优先顺序。</a:t>
          </a:r>
          <a:endParaRPr lang="en-US" altLang="zh-CN" sz="1400" i="1" u="sng"/>
        </a:p>
        <a:p>
          <a:r>
            <a:rPr lang="zh-CN" altLang="en-US" sz="1400" b="1"/>
            <a:t>表格填写格式：</a:t>
          </a:r>
          <a:r>
            <a:rPr lang="en-US" altLang="zh-CN" sz="1400" b="1"/>
            <a:t>&lt;</a:t>
          </a:r>
          <a:r>
            <a:rPr lang="zh-CN" altLang="en-US" sz="1400" b="1"/>
            <a:t>企业名称</a:t>
          </a:r>
          <a:r>
            <a:rPr lang="en-US" altLang="zh-CN" sz="1400" b="1"/>
            <a:t>&gt;/&lt;</a:t>
          </a:r>
          <a:r>
            <a:rPr lang="zh-CN" altLang="en-US" sz="1400" b="1"/>
            <a:t>标准号</a:t>
          </a:r>
          <a:r>
            <a:rPr lang="en-US" altLang="zh-CN" sz="1400" b="1"/>
            <a:t>&gt;/&lt;</a:t>
          </a:r>
          <a:r>
            <a:rPr lang="zh-CN" altLang="en-US" sz="1400" b="1"/>
            <a:t>主检姓名</a:t>
          </a:r>
          <a:r>
            <a:rPr lang="en-US" altLang="zh-CN" sz="1400" b="1"/>
            <a:t>&gt;</a:t>
          </a:r>
          <a:r>
            <a:rPr lang="zh-CN" altLang="en-US" sz="1400" b="1"/>
            <a:t>，例如：某某企业</a:t>
          </a:r>
          <a:r>
            <a:rPr lang="en-US" altLang="zh-CN" sz="1400" b="1"/>
            <a:t>/GB</a:t>
          </a:r>
          <a:r>
            <a:rPr lang="en-US" altLang="zh-CN" sz="1400" b="1" baseline="0"/>
            <a:t> </a:t>
          </a:r>
          <a:r>
            <a:rPr lang="en-US" altLang="zh-CN" sz="1400" b="1"/>
            <a:t>14023/</a:t>
          </a:r>
          <a:r>
            <a:rPr lang="zh-CN" altLang="en-US" sz="1400" b="1"/>
            <a:t>张三，若某天测试多个项目，请在表格中插入新“行”。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 fitToPage="1"/>
  </sheetPr>
  <dimension ref="A1:H379"/>
  <sheetViews>
    <sheetView showGridLines="0" tabSelected="1" zoomScale="85" zoomScaleNormal="85" workbookViewId="0">
      <pane ySplit="1" topLeftCell="A161" activePane="bottomLeft" state="frozen"/>
      <selection pane="bottomLeft" activeCell="G180" sqref="G180"/>
    </sheetView>
  </sheetViews>
  <sheetFormatPr defaultColWidth="8.75" defaultRowHeight="16.5" x14ac:dyDescent="0.3"/>
  <cols>
    <col min="1" max="1" width="11.25" style="20" customWidth="1"/>
    <col min="2" max="8" width="32.625" style="1" customWidth="1"/>
    <col min="9" max="9" width="2.5" style="1" customWidth="1"/>
    <col min="10" max="13" width="8.75" style="1"/>
    <col min="14" max="14" width="6.75" style="1" customWidth="1"/>
    <col min="15" max="16384" width="8.75" style="1"/>
  </cols>
  <sheetData>
    <row r="1" spans="1:8" ht="177.75" customHeight="1" x14ac:dyDescent="0.3">
      <c r="B1" s="2"/>
    </row>
    <row r="2" spans="1:8" ht="54" customHeight="1" x14ac:dyDescent="0.75">
      <c r="A2" s="24" t="s">
        <v>4</v>
      </c>
      <c r="B2" s="4">
        <v>2018</v>
      </c>
      <c r="C2" s="5" t="s">
        <v>0</v>
      </c>
      <c r="D2" s="3"/>
      <c r="E2" s="3"/>
      <c r="F2" s="3"/>
      <c r="G2" s="3"/>
      <c r="H2" s="3"/>
    </row>
    <row r="3" spans="1:8" ht="14.25" customHeight="1" x14ac:dyDescent="0.3">
      <c r="A3" s="21"/>
      <c r="B3" s="6" t="s">
        <v>1</v>
      </c>
      <c r="C3" s="7" t="str">
        <f t="shared" ref="C3:H3" si="0">UPPER(TEXT(C4,"aaaa"))</f>
        <v>星期二</v>
      </c>
      <c r="D3" s="6" t="str">
        <f t="shared" si="0"/>
        <v>星期三</v>
      </c>
      <c r="E3" s="8" t="str">
        <f t="shared" si="0"/>
        <v>星期四</v>
      </c>
      <c r="F3" s="6" t="str">
        <f t="shared" si="0"/>
        <v>星期五</v>
      </c>
      <c r="G3" s="17" t="str">
        <f t="shared" si="0"/>
        <v>星期六</v>
      </c>
      <c r="H3" s="18" t="str">
        <f t="shared" si="0"/>
        <v>星期日</v>
      </c>
    </row>
    <row r="4" spans="1:8" ht="16.5" customHeight="1" x14ac:dyDescent="0.3">
      <c r="A4" s="23" t="s">
        <v>5</v>
      </c>
      <c r="B4" s="9">
        <f t="array" ref="B4:H4">日+1+DATE(Calendar1Year,Calendar1MonthOption,1)-WEEKDAY(DATE(Calendar1Year,Calendar1MonthOption,1),WeekdayOption)</f>
        <v>43101</v>
      </c>
      <c r="C4" s="9">
        <v>43102</v>
      </c>
      <c r="D4" s="9">
        <v>43103</v>
      </c>
      <c r="E4" s="9">
        <v>43104</v>
      </c>
      <c r="F4" s="9">
        <v>43105</v>
      </c>
      <c r="G4" s="9">
        <v>43106</v>
      </c>
      <c r="H4" s="10">
        <v>43107</v>
      </c>
    </row>
    <row r="5" spans="1:8" x14ac:dyDescent="0.3">
      <c r="B5" s="11"/>
      <c r="C5" s="11" t="s">
        <v>79</v>
      </c>
      <c r="D5" s="11" t="s">
        <v>79</v>
      </c>
      <c r="E5" s="11"/>
      <c r="F5" s="11" t="s">
        <v>79</v>
      </c>
      <c r="G5" s="11" t="s">
        <v>79</v>
      </c>
      <c r="H5" s="11" t="s">
        <v>79</v>
      </c>
    </row>
    <row r="6" spans="1:8" ht="33" x14ac:dyDescent="0.3">
      <c r="B6" s="11"/>
      <c r="C6" s="11" t="s">
        <v>83</v>
      </c>
      <c r="D6" s="11" t="s">
        <v>83</v>
      </c>
      <c r="E6" s="11" t="s">
        <v>85</v>
      </c>
      <c r="G6" s="11" t="s">
        <v>83</v>
      </c>
      <c r="H6" s="12" t="s">
        <v>83</v>
      </c>
    </row>
    <row r="7" spans="1:8" x14ac:dyDescent="0.3">
      <c r="B7" s="11"/>
      <c r="C7" s="11" t="s">
        <v>81</v>
      </c>
      <c r="D7" s="11"/>
      <c r="F7" s="11"/>
      <c r="G7" s="11"/>
      <c r="H7" s="12"/>
    </row>
    <row r="8" spans="1:8" ht="16.5" customHeight="1" x14ac:dyDescent="0.3">
      <c r="A8" s="23" t="s">
        <v>6</v>
      </c>
      <c r="B8" s="9">
        <f t="array" ref="B8:H8">日+8+DATE(Calendar1Year,Calendar1MonthOption,1)-WEEKDAY(DATE(Calendar1Year,Calendar1MonthOption,1),WeekdayOption)</f>
        <v>43108</v>
      </c>
      <c r="C8" s="9">
        <v>43109</v>
      </c>
      <c r="D8" s="9">
        <v>43110</v>
      </c>
      <c r="E8" s="9">
        <v>43111</v>
      </c>
      <c r="F8" s="9">
        <v>43112</v>
      </c>
      <c r="G8" s="9">
        <v>43113</v>
      </c>
      <c r="H8" s="10">
        <v>43114</v>
      </c>
    </row>
    <row r="9" spans="1:8" x14ac:dyDescent="0.3">
      <c r="C9" s="11" t="s">
        <v>82</v>
      </c>
      <c r="D9" s="11" t="s">
        <v>88</v>
      </c>
      <c r="E9" s="11" t="s">
        <v>79</v>
      </c>
      <c r="F9" s="11" t="s">
        <v>79</v>
      </c>
      <c r="G9" s="11" t="s">
        <v>79</v>
      </c>
      <c r="H9" s="11" t="s">
        <v>79</v>
      </c>
    </row>
    <row r="10" spans="1:8" ht="33" x14ac:dyDescent="0.3">
      <c r="B10" s="2" t="s">
        <v>87</v>
      </c>
      <c r="C10" s="11" t="s">
        <v>91</v>
      </c>
      <c r="D10" s="11" t="s">
        <v>91</v>
      </c>
      <c r="E10" s="11" t="s">
        <v>92</v>
      </c>
      <c r="F10" s="11"/>
      <c r="G10" s="16"/>
      <c r="H10" s="12"/>
    </row>
    <row r="11" spans="1:8" x14ac:dyDescent="0.3">
      <c r="B11" s="1" t="s">
        <v>89</v>
      </c>
      <c r="C11" s="11" t="s">
        <v>89</v>
      </c>
      <c r="D11" s="11" t="s">
        <v>89</v>
      </c>
      <c r="E11" s="1" t="s">
        <v>93</v>
      </c>
      <c r="F11" s="11"/>
      <c r="G11" s="11"/>
      <c r="H11" s="12"/>
    </row>
    <row r="12" spans="1:8" x14ac:dyDescent="0.3">
      <c r="B12" s="11" t="s">
        <v>79</v>
      </c>
      <c r="C12" s="11"/>
      <c r="D12" s="16"/>
      <c r="E12" s="1" t="s">
        <v>90</v>
      </c>
      <c r="F12" s="11"/>
      <c r="G12" s="11"/>
      <c r="H12" s="12"/>
    </row>
    <row r="13" spans="1:8" ht="16.5" customHeight="1" x14ac:dyDescent="0.3">
      <c r="A13" s="23" t="s">
        <v>7</v>
      </c>
      <c r="B13" s="9">
        <f t="array" ref="B13:H13">日+15+DATE(Calendar1Year,Calendar1MonthOption,1)-WEEKDAY(DATE(Calendar1Year,Calendar1MonthOption,1),WeekdayOption)</f>
        <v>43115</v>
      </c>
      <c r="C13" s="9">
        <v>43116</v>
      </c>
      <c r="D13" s="9">
        <v>43117</v>
      </c>
      <c r="E13" s="9">
        <v>43118</v>
      </c>
      <c r="F13" s="9">
        <v>43119</v>
      </c>
      <c r="G13" s="9">
        <v>43120</v>
      </c>
      <c r="H13" s="10">
        <v>43121</v>
      </c>
    </row>
    <row r="14" spans="1:8" x14ac:dyDescent="0.3">
      <c r="B14" s="11" t="s">
        <v>95</v>
      </c>
      <c r="C14" s="11" t="s">
        <v>97</v>
      </c>
      <c r="D14" s="11" t="s">
        <v>94</v>
      </c>
      <c r="E14" s="11" t="s">
        <v>94</v>
      </c>
      <c r="F14" s="11" t="s">
        <v>96</v>
      </c>
      <c r="G14" s="11" t="s">
        <v>96</v>
      </c>
      <c r="H14" s="11" t="s">
        <v>79</v>
      </c>
    </row>
    <row r="15" spans="1:8" x14ac:dyDescent="0.3">
      <c r="C15" s="11"/>
      <c r="D15" s="11" t="s">
        <v>91</v>
      </c>
      <c r="E15" s="11" t="s">
        <v>91</v>
      </c>
      <c r="F15" s="11"/>
      <c r="G15" s="11"/>
      <c r="H15" s="12"/>
    </row>
    <row r="16" spans="1:8" x14ac:dyDescent="0.3">
      <c r="B16" s="11"/>
      <c r="D16" s="11"/>
      <c r="E16" s="11"/>
      <c r="F16" s="11"/>
      <c r="G16" s="11"/>
      <c r="H16" s="12"/>
    </row>
    <row r="17" spans="1:8" x14ac:dyDescent="0.3">
      <c r="B17" s="11"/>
      <c r="C17" s="11"/>
      <c r="D17" s="11"/>
      <c r="E17" s="11"/>
      <c r="F17" s="11"/>
      <c r="G17" s="11"/>
      <c r="H17" s="12"/>
    </row>
    <row r="18" spans="1:8" ht="16.5" customHeight="1" x14ac:dyDescent="0.3">
      <c r="A18" s="23" t="s">
        <v>8</v>
      </c>
      <c r="B18" s="9">
        <f t="array" ref="B18:H18">日+22+DATE(Calendar1Year,Calendar1MonthOption,1)-WEEKDAY(DATE(Calendar1Year,Calendar1MonthOption,1),WeekdayOption)</f>
        <v>43122</v>
      </c>
      <c r="C18" s="9">
        <v>43123</v>
      </c>
      <c r="D18" s="9">
        <v>43124</v>
      </c>
      <c r="E18" s="9">
        <v>43125</v>
      </c>
      <c r="F18" s="9">
        <v>43126</v>
      </c>
      <c r="G18" s="9">
        <v>43127</v>
      </c>
      <c r="H18" s="10">
        <v>43128</v>
      </c>
    </row>
    <row r="19" spans="1:8" x14ac:dyDescent="0.3">
      <c r="B19" s="11" t="s">
        <v>100</v>
      </c>
      <c r="C19" s="11" t="s">
        <v>99</v>
      </c>
      <c r="D19" s="11" t="s">
        <v>101</v>
      </c>
      <c r="E19" s="11" t="s">
        <v>101</v>
      </c>
      <c r="F19" s="11" t="s">
        <v>98</v>
      </c>
      <c r="H19" s="11" t="s">
        <v>79</v>
      </c>
    </row>
    <row r="20" spans="1:8" ht="33" x14ac:dyDescent="0.3">
      <c r="B20" s="11" t="s">
        <v>91</v>
      </c>
      <c r="C20" s="11" t="s">
        <v>102</v>
      </c>
      <c r="D20" s="11"/>
      <c r="E20" s="11"/>
      <c r="F20" s="11" t="s">
        <v>108</v>
      </c>
      <c r="G20" s="11"/>
      <c r="H20" s="11"/>
    </row>
    <row r="21" spans="1:8" x14ac:dyDescent="0.3">
      <c r="B21" s="11"/>
      <c r="C21" s="11" t="s">
        <v>91</v>
      </c>
      <c r="E21" s="11"/>
      <c r="F21" s="1" t="s">
        <v>107</v>
      </c>
      <c r="G21" s="11"/>
      <c r="H21" s="12"/>
    </row>
    <row r="22" spans="1:8" x14ac:dyDescent="0.3">
      <c r="B22" s="11"/>
      <c r="C22" s="11"/>
      <c r="D22" s="11"/>
      <c r="E22" s="11"/>
      <c r="F22" s="11"/>
      <c r="G22" s="11"/>
      <c r="H22" s="12"/>
    </row>
    <row r="23" spans="1:8" ht="16.5" customHeight="1" x14ac:dyDescent="0.3">
      <c r="A23" s="23" t="s">
        <v>9</v>
      </c>
      <c r="B23" s="9">
        <f t="array" ref="B23:H23">日+29+DATE(Calendar1Year,Calendar1MonthOption,1)-WEEKDAY(DATE(Calendar1Year,Calendar1MonthOption,1),WeekdayOption)</f>
        <v>43129</v>
      </c>
      <c r="C23" s="9">
        <v>43130</v>
      </c>
      <c r="D23" s="9">
        <v>43131</v>
      </c>
      <c r="E23" s="9">
        <v>43132</v>
      </c>
      <c r="F23" s="9">
        <v>43133</v>
      </c>
      <c r="G23" s="9">
        <v>43134</v>
      </c>
      <c r="H23" s="10">
        <v>43135</v>
      </c>
    </row>
    <row r="24" spans="1:8" ht="33" x14ac:dyDescent="0.3">
      <c r="B24" s="11" t="s">
        <v>104</v>
      </c>
      <c r="C24" s="11" t="s">
        <v>105</v>
      </c>
      <c r="D24" s="11" t="s">
        <v>114</v>
      </c>
      <c r="E24" s="11"/>
      <c r="F24" s="11"/>
      <c r="G24" s="11"/>
      <c r="H24" s="12"/>
    </row>
    <row r="25" spans="1:8" x14ac:dyDescent="0.3">
      <c r="B25" s="1" t="s">
        <v>103</v>
      </c>
      <c r="C25" s="11" t="s">
        <v>112</v>
      </c>
      <c r="D25" s="11" t="s">
        <v>110</v>
      </c>
      <c r="E25" s="11"/>
      <c r="F25" s="11"/>
      <c r="G25" s="11"/>
      <c r="H25" s="12"/>
    </row>
    <row r="26" spans="1:8" x14ac:dyDescent="0.3">
      <c r="B26" s="11"/>
      <c r="C26" s="1" t="s">
        <v>113</v>
      </c>
      <c r="D26" s="11" t="s">
        <v>111</v>
      </c>
      <c r="E26" s="11"/>
      <c r="F26" s="11"/>
      <c r="G26" s="11"/>
      <c r="H26" s="12"/>
    </row>
    <row r="27" spans="1:8" x14ac:dyDescent="0.3">
      <c r="E27" s="11"/>
      <c r="F27" s="11"/>
      <c r="G27" s="11"/>
      <c r="H27" s="12"/>
    </row>
    <row r="28" spans="1:8" ht="16.5" customHeight="1" x14ac:dyDescent="0.3">
      <c r="A28" s="23" t="s">
        <v>10</v>
      </c>
      <c r="B28" s="9">
        <f t="array" ref="B28:C28">日+36+DATE(Calendar1Year,Calendar1MonthOption,1)-WEEKDAY(DATE(Calendar1Year,Calendar1MonthOption,1),WeekdayOption)</f>
        <v>43136</v>
      </c>
      <c r="C28" s="9">
        <v>43137</v>
      </c>
      <c r="D28" s="34" t="s">
        <v>2</v>
      </c>
      <c r="E28" s="34"/>
      <c r="F28" s="34"/>
      <c r="G28" s="34"/>
      <c r="H28" s="34"/>
    </row>
    <row r="29" spans="1:8" x14ac:dyDescent="0.3">
      <c r="B29" s="11"/>
      <c r="C29" s="11"/>
      <c r="D29" s="11"/>
      <c r="E29" s="11"/>
      <c r="F29" s="11"/>
      <c r="G29" s="11"/>
      <c r="H29" s="12"/>
    </row>
    <row r="30" spans="1:8" x14ac:dyDescent="0.3">
      <c r="B30" s="11"/>
      <c r="C30" s="11"/>
      <c r="D30" s="11"/>
      <c r="E30" s="11"/>
      <c r="F30" s="11"/>
      <c r="G30" s="11"/>
      <c r="H30" s="12"/>
    </row>
    <row r="31" spans="1:8" x14ac:dyDescent="0.3">
      <c r="B31" s="11"/>
      <c r="C31" s="11"/>
      <c r="D31" s="11"/>
      <c r="E31" s="11"/>
      <c r="F31" s="11"/>
      <c r="G31" s="11"/>
      <c r="H31" s="12"/>
    </row>
    <row r="32" spans="1:8" x14ac:dyDescent="0.3">
      <c r="B32" s="11"/>
      <c r="C32" s="11"/>
      <c r="D32" s="11"/>
      <c r="E32" s="11"/>
      <c r="F32" s="11"/>
      <c r="G32" s="11"/>
      <c r="H32" s="19"/>
    </row>
    <row r="33" spans="1:8" ht="54" customHeight="1" x14ac:dyDescent="0.75">
      <c r="A33" s="22"/>
      <c r="B33" s="4">
        <f>YEAR(DATE(Calendar1Year,Calendar1MonthOption+1,1))</f>
        <v>2018</v>
      </c>
      <c r="C33" s="13" t="str">
        <f>TEXT(DATE(Calendar1Year,Calendar1MonthOption+1,1),"m月")</f>
        <v>2月</v>
      </c>
      <c r="D33" s="14"/>
      <c r="E33" s="14"/>
      <c r="F33" s="14"/>
      <c r="G33" s="14"/>
      <c r="H33" s="3"/>
    </row>
    <row r="34" spans="1:8" ht="14.25" customHeight="1" x14ac:dyDescent="0.3">
      <c r="A34" s="21"/>
      <c r="B34" s="6" t="str">
        <f t="shared" ref="B34:H34" si="1">UPPER(TEXT(B35,"aaaa"))</f>
        <v>星期一</v>
      </c>
      <c r="C34" s="8" t="str">
        <f t="shared" si="1"/>
        <v>星期二</v>
      </c>
      <c r="D34" s="6" t="str">
        <f t="shared" si="1"/>
        <v>星期三</v>
      </c>
      <c r="E34" s="8" t="str">
        <f t="shared" si="1"/>
        <v>星期四</v>
      </c>
      <c r="F34" s="6" t="str">
        <f t="shared" si="1"/>
        <v>星期五</v>
      </c>
      <c r="G34" s="17" t="str">
        <f t="shared" si="1"/>
        <v>星期六</v>
      </c>
      <c r="H34" s="17" t="str">
        <f t="shared" si="1"/>
        <v>星期日</v>
      </c>
    </row>
    <row r="35" spans="1:8" ht="16.5" customHeight="1" x14ac:dyDescent="0.3">
      <c r="A35" s="23" t="s">
        <v>57</v>
      </c>
      <c r="B35" s="9">
        <f t="array" ref="B35:H35">日+1+DATE(Calendar2Year,Calendar2MonthOption,1)-WEEKDAY(DATE(Calendar2Year,Calendar2MonthOption,1),WeekdayOption)</f>
        <v>43129</v>
      </c>
      <c r="C35" s="15">
        <v>43130</v>
      </c>
      <c r="D35" s="15">
        <v>43131</v>
      </c>
      <c r="E35" s="9">
        <v>43132</v>
      </c>
      <c r="F35" s="9">
        <v>43133</v>
      </c>
      <c r="G35" s="9">
        <v>43134</v>
      </c>
      <c r="H35" s="10">
        <v>43135</v>
      </c>
    </row>
    <row r="36" spans="1:8" ht="33" x14ac:dyDescent="0.3">
      <c r="B36" s="11"/>
      <c r="C36" s="11"/>
      <c r="D36" s="11"/>
      <c r="E36" s="1" t="s">
        <v>106</v>
      </c>
      <c r="F36" s="11" t="s">
        <v>117</v>
      </c>
      <c r="G36" s="11" t="s">
        <v>115</v>
      </c>
      <c r="H36" s="11" t="s">
        <v>115</v>
      </c>
    </row>
    <row r="37" spans="1:8" x14ac:dyDescent="0.3">
      <c r="B37" s="11"/>
      <c r="C37" s="11"/>
      <c r="D37" s="11"/>
      <c r="E37" s="1" t="s">
        <v>109</v>
      </c>
      <c r="F37" s="11" t="s">
        <v>118</v>
      </c>
      <c r="G37" s="11"/>
      <c r="H37" s="11"/>
    </row>
    <row r="38" spans="1:8" x14ac:dyDescent="0.3">
      <c r="B38" s="11"/>
      <c r="C38" s="11"/>
      <c r="D38" s="11"/>
      <c r="E38" s="11"/>
    </row>
    <row r="39" spans="1:8" x14ac:dyDescent="0.3">
      <c r="B39" s="11"/>
      <c r="C39" s="11"/>
      <c r="D39" s="11"/>
      <c r="H39" s="12"/>
    </row>
    <row r="40" spans="1:8" ht="16.5" customHeight="1" x14ac:dyDescent="0.3">
      <c r="A40" s="23" t="s">
        <v>58</v>
      </c>
      <c r="B40" s="9">
        <f t="array" ref="B40:H40">日+8+DATE(Calendar2Year,Calendar2MonthOption,1)-WEEKDAY(DATE(Calendar2Year,Calendar2MonthOption,1),WeekdayOption)</f>
        <v>43136</v>
      </c>
      <c r="C40" s="9">
        <v>43137</v>
      </c>
      <c r="D40" s="9">
        <v>43138</v>
      </c>
      <c r="E40" s="9">
        <v>43139</v>
      </c>
      <c r="F40" s="9">
        <v>43140</v>
      </c>
      <c r="G40" s="9">
        <v>43141</v>
      </c>
      <c r="H40" s="10">
        <v>43142</v>
      </c>
    </row>
    <row r="41" spans="1:8" x14ac:dyDescent="0.3">
      <c r="B41" s="11" t="s">
        <v>121</v>
      </c>
      <c r="C41" s="11" t="s">
        <v>116</v>
      </c>
      <c r="D41" s="11" t="s">
        <v>116</v>
      </c>
      <c r="E41" s="1" t="s">
        <v>119</v>
      </c>
      <c r="F41" s="11" t="s">
        <v>124</v>
      </c>
      <c r="G41" s="11"/>
      <c r="H41" s="12"/>
    </row>
    <row r="42" spans="1:8" x14ac:dyDescent="0.3">
      <c r="B42" s="11"/>
      <c r="C42" s="11"/>
      <c r="D42" s="11"/>
      <c r="E42" s="1" t="s">
        <v>123</v>
      </c>
      <c r="G42" s="11"/>
      <c r="H42" s="12"/>
    </row>
    <row r="43" spans="1:8" x14ac:dyDescent="0.3">
      <c r="B43" s="11"/>
      <c r="C43" s="11"/>
      <c r="D43" s="11"/>
      <c r="F43" s="11"/>
      <c r="G43" s="11"/>
      <c r="H43" s="12"/>
    </row>
    <row r="44" spans="1:8" x14ac:dyDescent="0.3">
      <c r="B44" s="11"/>
      <c r="C44" s="11"/>
      <c r="D44" s="11" t="s">
        <v>122</v>
      </c>
      <c r="E44" s="11"/>
      <c r="F44" s="11"/>
      <c r="G44" s="11"/>
      <c r="H44" s="12"/>
    </row>
    <row r="45" spans="1:8" ht="16.5" customHeight="1" x14ac:dyDescent="0.3">
      <c r="A45" s="23" t="s">
        <v>11</v>
      </c>
      <c r="B45" s="9">
        <f t="array" ref="B45:H45">日+15+DATE(Calendar2Year,Calendar2MonthOption,1)-WEEKDAY(DATE(Calendar2Year,Calendar2MonthOption,1),WeekdayOption)</f>
        <v>43143</v>
      </c>
      <c r="C45" s="9">
        <v>43144</v>
      </c>
      <c r="D45" s="9">
        <v>43145</v>
      </c>
      <c r="E45" s="9">
        <v>43146</v>
      </c>
      <c r="F45" s="9">
        <v>43147</v>
      </c>
      <c r="G45" s="9">
        <v>43148</v>
      </c>
      <c r="H45" s="10">
        <v>43149</v>
      </c>
    </row>
    <row r="46" spans="1:8" x14ac:dyDescent="0.3">
      <c r="B46" s="11" t="s">
        <v>125</v>
      </c>
      <c r="C46" s="11"/>
      <c r="D46" s="11"/>
      <c r="E46" s="11" t="s">
        <v>77</v>
      </c>
      <c r="F46" s="11" t="s">
        <v>78</v>
      </c>
      <c r="G46" s="11"/>
      <c r="H46" s="12"/>
    </row>
    <row r="47" spans="1:8" x14ac:dyDescent="0.3">
      <c r="B47" s="11"/>
      <c r="C47" s="11"/>
      <c r="D47" s="11"/>
      <c r="G47" s="11"/>
      <c r="H47" s="12"/>
    </row>
    <row r="48" spans="1:8" x14ac:dyDescent="0.3">
      <c r="B48" s="11"/>
      <c r="C48" s="11"/>
      <c r="D48" s="11"/>
      <c r="E48" s="11"/>
      <c r="F48" s="11"/>
      <c r="G48" s="11"/>
      <c r="H48" s="12"/>
    </row>
    <row r="49" spans="1:8" x14ac:dyDescent="0.3">
      <c r="B49" s="11"/>
      <c r="C49" s="11"/>
      <c r="D49" s="11"/>
      <c r="E49" s="11"/>
      <c r="F49" s="11"/>
      <c r="G49" s="11"/>
      <c r="H49" s="12"/>
    </row>
    <row r="50" spans="1:8" ht="16.5" customHeight="1" x14ac:dyDescent="0.3">
      <c r="A50" s="23" t="s">
        <v>12</v>
      </c>
      <c r="B50" s="9">
        <f t="array" ref="B50:H50">日+22+DATE(Calendar2Year,Calendar2MonthOption,1)-WEEKDAY(DATE(Calendar2Year,Calendar2MonthOption,1),WeekdayOption)</f>
        <v>43150</v>
      </c>
      <c r="C50" s="9">
        <v>43151</v>
      </c>
      <c r="D50" s="9">
        <v>43152</v>
      </c>
      <c r="E50" s="9">
        <v>43153</v>
      </c>
      <c r="F50" s="9">
        <v>43154</v>
      </c>
      <c r="G50" s="9">
        <v>43155</v>
      </c>
      <c r="H50" s="10">
        <v>43156</v>
      </c>
    </row>
    <row r="51" spans="1:8" x14ac:dyDescent="0.3">
      <c r="B51" s="11" t="s">
        <v>78</v>
      </c>
      <c r="C51" s="11" t="s">
        <v>78</v>
      </c>
      <c r="D51" s="11" t="s">
        <v>78</v>
      </c>
      <c r="E51" s="11" t="s">
        <v>78</v>
      </c>
      <c r="F51" s="11" t="s">
        <v>78</v>
      </c>
      <c r="G51" s="11"/>
      <c r="H51" s="12"/>
    </row>
    <row r="52" spans="1:8" x14ac:dyDescent="0.3">
      <c r="B52" s="11"/>
      <c r="C52" s="11"/>
      <c r="D52" s="11"/>
      <c r="E52" s="11"/>
      <c r="F52" s="11"/>
      <c r="G52" s="11"/>
      <c r="H52" s="12"/>
    </row>
    <row r="53" spans="1:8" x14ac:dyDescent="0.3">
      <c r="B53" s="11"/>
      <c r="C53" s="11"/>
      <c r="D53" s="11"/>
      <c r="E53" s="11"/>
      <c r="F53" s="11"/>
      <c r="G53" s="11"/>
      <c r="H53" s="12"/>
    </row>
    <row r="54" spans="1:8" x14ac:dyDescent="0.3">
      <c r="B54" s="11"/>
      <c r="C54" s="11"/>
      <c r="D54" s="11"/>
      <c r="E54" s="11"/>
      <c r="F54" s="11"/>
      <c r="G54" s="11"/>
      <c r="H54" s="12"/>
    </row>
    <row r="55" spans="1:8" ht="16.5" customHeight="1" x14ac:dyDescent="0.3">
      <c r="A55" s="23" t="s">
        <v>13</v>
      </c>
      <c r="B55" s="9">
        <f t="array" ref="B55:H55">日+29+DATE(Calendar2Year,Calendar2MonthOption,1)-WEEKDAY(DATE(Calendar2Year,Calendar2MonthOption,1),WeekdayOption)</f>
        <v>43157</v>
      </c>
      <c r="C55" s="9">
        <v>43158</v>
      </c>
      <c r="D55" s="9">
        <v>43159</v>
      </c>
      <c r="E55" s="9">
        <v>43160</v>
      </c>
      <c r="F55" s="9">
        <v>43161</v>
      </c>
      <c r="G55" s="9">
        <v>43162</v>
      </c>
      <c r="H55" s="10">
        <v>43163</v>
      </c>
    </row>
    <row r="56" spans="1:8" x14ac:dyDescent="0.3">
      <c r="B56" s="1" t="s">
        <v>86</v>
      </c>
      <c r="C56" s="1" t="s">
        <v>86</v>
      </c>
      <c r="D56" s="1" t="s">
        <v>86</v>
      </c>
      <c r="G56" s="11"/>
      <c r="H56" s="12"/>
    </row>
    <row r="57" spans="1:8" x14ac:dyDescent="0.3">
      <c r="B57" s="11"/>
      <c r="C57" s="11"/>
      <c r="D57" s="11"/>
      <c r="E57" s="11"/>
      <c r="F57" s="11"/>
      <c r="G57" s="11"/>
      <c r="H57" s="12"/>
    </row>
    <row r="58" spans="1:8" x14ac:dyDescent="0.3">
      <c r="B58" s="11"/>
      <c r="C58" s="11"/>
      <c r="D58" s="11"/>
      <c r="E58" s="11"/>
      <c r="F58" s="11"/>
      <c r="G58" s="11"/>
      <c r="H58" s="12"/>
    </row>
    <row r="59" spans="1:8" x14ac:dyDescent="0.3">
      <c r="B59" s="11"/>
      <c r="C59" s="11"/>
      <c r="D59" s="11"/>
      <c r="E59" s="11"/>
      <c r="F59" s="11"/>
      <c r="G59" s="11"/>
      <c r="H59" s="12"/>
    </row>
    <row r="60" spans="1:8" ht="16.5" customHeight="1" x14ac:dyDescent="0.3">
      <c r="A60" s="23" t="s">
        <v>14</v>
      </c>
      <c r="B60" s="9">
        <f t="array" ref="B60:C60">日+36+DATE(Calendar2Year,Calendar2MonthOption,1)-WEEKDAY(DATE(Calendar2Year,Calendar2MonthOption,1),WeekdayOption)</f>
        <v>43164</v>
      </c>
      <c r="C60" s="9">
        <v>43165</v>
      </c>
      <c r="D60" s="35" t="s">
        <v>2</v>
      </c>
      <c r="E60" s="35"/>
      <c r="F60" s="35"/>
      <c r="G60" s="35"/>
      <c r="H60" s="35"/>
    </row>
    <row r="61" spans="1:8" x14ac:dyDescent="0.3">
      <c r="B61" s="11"/>
      <c r="C61" s="11"/>
      <c r="D61" s="11"/>
      <c r="E61" s="11"/>
      <c r="F61" s="11"/>
      <c r="G61" s="11"/>
      <c r="H61" s="12"/>
    </row>
    <row r="62" spans="1:8" x14ac:dyDescent="0.3">
      <c r="B62" s="11"/>
      <c r="C62" s="11"/>
      <c r="D62" s="11"/>
      <c r="E62" s="11"/>
      <c r="F62" s="11"/>
      <c r="G62" s="11"/>
      <c r="H62" s="12"/>
    </row>
    <row r="63" spans="1:8" x14ac:dyDescent="0.3">
      <c r="B63" s="11"/>
      <c r="C63" s="11"/>
      <c r="D63" s="11"/>
      <c r="E63" s="11"/>
      <c r="F63" s="11"/>
      <c r="G63" s="11"/>
      <c r="H63" s="12"/>
    </row>
    <row r="64" spans="1:8" x14ac:dyDescent="0.3">
      <c r="B64" s="11"/>
      <c r="C64" s="11"/>
      <c r="D64" s="11"/>
      <c r="E64" s="11"/>
      <c r="F64" s="11"/>
      <c r="G64" s="11"/>
      <c r="H64" s="19"/>
    </row>
    <row r="65" spans="1:8" ht="54" customHeight="1" x14ac:dyDescent="0.75">
      <c r="A65" s="22"/>
      <c r="B65" s="4">
        <f>YEAR(DATE(Calendar2Year,Calendar2MonthOption+1,1))</f>
        <v>2018</v>
      </c>
      <c r="C65" s="5" t="str">
        <f>TEXT(DATE(Calendar2Year,Calendar2MonthOption+1,1),"m月")</f>
        <v>3月</v>
      </c>
      <c r="D65" s="14"/>
      <c r="E65" s="14"/>
      <c r="F65" s="14"/>
      <c r="G65" s="14"/>
      <c r="H65" s="3"/>
    </row>
    <row r="66" spans="1:8" ht="14.25" customHeight="1" x14ac:dyDescent="0.3">
      <c r="A66" s="21"/>
      <c r="B66" s="6" t="str">
        <f t="shared" ref="B66:H66" si="2">UPPER(TEXT(B67,"aaaa"))</f>
        <v>星期一</v>
      </c>
      <c r="C66" s="8" t="str">
        <f t="shared" si="2"/>
        <v>星期二</v>
      </c>
      <c r="D66" s="6" t="str">
        <f t="shared" si="2"/>
        <v>星期三</v>
      </c>
      <c r="E66" s="8" t="str">
        <f t="shared" si="2"/>
        <v>星期四</v>
      </c>
      <c r="F66" s="6" t="str">
        <f t="shared" si="2"/>
        <v>星期五</v>
      </c>
      <c r="G66" s="17" t="str">
        <f t="shared" si="2"/>
        <v>星期六</v>
      </c>
      <c r="H66" s="17" t="str">
        <f t="shared" si="2"/>
        <v>星期日</v>
      </c>
    </row>
    <row r="67" spans="1:8" ht="16.5" customHeight="1" x14ac:dyDescent="0.3">
      <c r="A67" s="23" t="s">
        <v>59</v>
      </c>
      <c r="B67" s="9">
        <f t="array" ref="B67:H67">日+1+DATE(Calendar3Year,Calendar3MonthOption,1)-WEEKDAY(DATE(Calendar3Year,Calendar3MonthOption,1),WeekdayOption)</f>
        <v>43157</v>
      </c>
      <c r="C67" s="9">
        <v>43158</v>
      </c>
      <c r="D67" s="9">
        <v>43159</v>
      </c>
      <c r="E67" s="9">
        <v>43160</v>
      </c>
      <c r="F67" s="9">
        <v>43161</v>
      </c>
      <c r="G67" s="9">
        <v>43162</v>
      </c>
      <c r="H67" s="10">
        <v>43163</v>
      </c>
    </row>
    <row r="68" spans="1:8" x14ac:dyDescent="0.3">
      <c r="B68" s="11"/>
      <c r="C68" s="11"/>
      <c r="D68" s="11"/>
      <c r="E68" s="1" t="s">
        <v>86</v>
      </c>
      <c r="F68" s="1" t="s">
        <v>86</v>
      </c>
      <c r="G68" s="11"/>
      <c r="H68" s="11"/>
    </row>
    <row r="69" spans="1:8" x14ac:dyDescent="0.3">
      <c r="B69" s="11"/>
      <c r="C69" s="11"/>
      <c r="E69" s="11"/>
      <c r="F69" s="11"/>
      <c r="G69" s="11"/>
      <c r="H69" s="12"/>
    </row>
    <row r="70" spans="1:8" x14ac:dyDescent="0.3">
      <c r="B70" s="11"/>
      <c r="C70" s="11"/>
      <c r="G70" s="11"/>
      <c r="H70" s="12"/>
    </row>
    <row r="71" spans="1:8" x14ac:dyDescent="0.3">
      <c r="B71" s="11"/>
      <c r="C71" s="11"/>
      <c r="F71" s="11" t="s">
        <v>150</v>
      </c>
      <c r="G71" s="11"/>
      <c r="H71" s="12"/>
    </row>
    <row r="72" spans="1:8" ht="16.5" customHeight="1" x14ac:dyDescent="0.3">
      <c r="A72" s="23" t="s">
        <v>60</v>
      </c>
      <c r="B72" s="9">
        <f t="array" ref="B72:H72">日+8+DATE(Calendar3Year,Calendar3MonthOption,1)-WEEKDAY(DATE(Calendar3Year,Calendar3MonthOption,1),WeekdayOption)</f>
        <v>43164</v>
      </c>
      <c r="C72" s="9">
        <v>43165</v>
      </c>
      <c r="D72" s="9">
        <v>43166</v>
      </c>
      <c r="E72" s="9">
        <v>43167</v>
      </c>
      <c r="F72" s="9">
        <v>43168</v>
      </c>
      <c r="G72" s="9">
        <v>43169</v>
      </c>
      <c r="H72" s="10">
        <v>43170</v>
      </c>
    </row>
    <row r="73" spans="1:8" x14ac:dyDescent="0.3">
      <c r="B73" s="11" t="s">
        <v>138</v>
      </c>
      <c r="C73" s="11" t="s">
        <v>141</v>
      </c>
      <c r="D73" s="11" t="s">
        <v>147</v>
      </c>
      <c r="E73" s="11" t="s">
        <v>133</v>
      </c>
      <c r="F73" s="11"/>
      <c r="G73" s="11"/>
      <c r="H73" s="12"/>
    </row>
    <row r="74" spans="1:8" x14ac:dyDescent="0.3">
      <c r="B74" s="1" t="s">
        <v>139</v>
      </c>
      <c r="C74" s="11" t="s">
        <v>146</v>
      </c>
      <c r="D74" s="1" t="s">
        <v>148</v>
      </c>
      <c r="E74" s="11" t="s">
        <v>149</v>
      </c>
      <c r="G74" s="11"/>
      <c r="H74" s="12"/>
    </row>
    <row r="75" spans="1:8" x14ac:dyDescent="0.3">
      <c r="B75" s="11" t="s">
        <v>120</v>
      </c>
      <c r="C75" s="1" t="s">
        <v>140</v>
      </c>
      <c r="D75" s="11" t="s">
        <v>137</v>
      </c>
      <c r="F75" s="1" t="s">
        <v>151</v>
      </c>
      <c r="G75" s="11"/>
      <c r="H75" s="12"/>
    </row>
    <row r="77" spans="1:8" ht="16.5" customHeight="1" x14ac:dyDescent="0.3">
      <c r="A77" s="23" t="s">
        <v>15</v>
      </c>
      <c r="B77" s="9">
        <f t="array" ref="B77:H77">日+15+DATE(Calendar3Year,Calendar3MonthOption,1)-WEEKDAY(DATE(Calendar3Year,Calendar3MonthOption,1),WeekdayOption)</f>
        <v>43171</v>
      </c>
      <c r="C77" s="9">
        <v>43172</v>
      </c>
      <c r="D77" s="9">
        <v>43173</v>
      </c>
      <c r="E77" s="9">
        <v>43174</v>
      </c>
      <c r="F77" s="9">
        <v>43175</v>
      </c>
      <c r="G77" s="9">
        <v>43176</v>
      </c>
      <c r="H77" s="10">
        <v>43177</v>
      </c>
    </row>
    <row r="78" spans="1:8" x14ac:dyDescent="0.3">
      <c r="B78" s="11" t="s">
        <v>143</v>
      </c>
      <c r="C78" s="11" t="s">
        <v>84</v>
      </c>
      <c r="D78" s="11" t="s">
        <v>145</v>
      </c>
      <c r="E78" s="11" t="s">
        <v>84</v>
      </c>
      <c r="F78" s="11" t="s">
        <v>84</v>
      </c>
      <c r="G78" s="11" t="s">
        <v>84</v>
      </c>
      <c r="H78" s="12" t="s">
        <v>84</v>
      </c>
    </row>
    <row r="79" spans="1:8" x14ac:dyDescent="0.3">
      <c r="B79" s="1" t="s">
        <v>144</v>
      </c>
      <c r="C79" s="1" t="s">
        <v>142</v>
      </c>
      <c r="D79" s="1" t="s">
        <v>142</v>
      </c>
      <c r="E79" s="1" t="s">
        <v>142</v>
      </c>
      <c r="F79" s="1" t="s">
        <v>142</v>
      </c>
      <c r="G79" s="11" t="s">
        <v>142</v>
      </c>
      <c r="H79" s="12" t="s">
        <v>142</v>
      </c>
    </row>
    <row r="80" spans="1:8" x14ac:dyDescent="0.3">
      <c r="B80" s="11"/>
      <c r="C80" s="11"/>
      <c r="D80" s="1" t="s">
        <v>157</v>
      </c>
      <c r="E80" s="11" t="s">
        <v>158</v>
      </c>
      <c r="F80" s="11"/>
      <c r="G80" s="11"/>
      <c r="H80" s="12"/>
    </row>
    <row r="81" spans="1:8" ht="26.25" customHeight="1" x14ac:dyDescent="0.3">
      <c r="B81" s="11"/>
      <c r="C81" s="11"/>
      <c r="D81" s="11" t="s">
        <v>160</v>
      </c>
      <c r="E81" s="1" t="s">
        <v>159</v>
      </c>
      <c r="F81" s="11"/>
      <c r="G81" s="11"/>
      <c r="H81" s="12"/>
    </row>
    <row r="82" spans="1:8" ht="16.5" customHeight="1" x14ac:dyDescent="0.3">
      <c r="A82" s="23" t="s">
        <v>16</v>
      </c>
      <c r="B82" s="9">
        <f t="array" ref="B82:H82">日+22+DATE(Calendar3Year,Calendar3MonthOption,1)-WEEKDAY(DATE(Calendar3Year,Calendar3MonthOption,1),WeekdayOption)</f>
        <v>43178</v>
      </c>
      <c r="C82" s="9">
        <v>43179</v>
      </c>
      <c r="D82" s="9">
        <v>43180</v>
      </c>
      <c r="E82" s="9">
        <v>43181</v>
      </c>
      <c r="F82" s="9">
        <v>43182</v>
      </c>
      <c r="G82" s="9">
        <v>43183</v>
      </c>
      <c r="H82" s="10">
        <v>43184</v>
      </c>
    </row>
    <row r="83" spans="1:8" ht="33" x14ac:dyDescent="0.3">
      <c r="B83" s="31" t="s">
        <v>187</v>
      </c>
      <c r="C83" s="11" t="s">
        <v>154</v>
      </c>
      <c r="D83" s="11" t="s">
        <v>80</v>
      </c>
      <c r="E83" s="11" t="s">
        <v>163</v>
      </c>
      <c r="F83" s="11" t="s">
        <v>161</v>
      </c>
      <c r="G83" s="11" t="s">
        <v>161</v>
      </c>
      <c r="H83" s="11" t="s">
        <v>154</v>
      </c>
    </row>
    <row r="84" spans="1:8" ht="33" x14ac:dyDescent="0.3">
      <c r="B84" s="32" t="s">
        <v>156</v>
      </c>
      <c r="C84" s="11" t="s">
        <v>80</v>
      </c>
      <c r="E84" s="11" t="s">
        <v>162</v>
      </c>
      <c r="F84" s="11"/>
      <c r="G84" s="11"/>
      <c r="H84" s="11" t="s">
        <v>80</v>
      </c>
    </row>
    <row r="85" spans="1:8" x14ac:dyDescent="0.3">
      <c r="B85" s="32" t="s">
        <v>80</v>
      </c>
      <c r="C85" s="11"/>
      <c r="D85" s="11"/>
      <c r="F85" s="11"/>
      <c r="G85" s="11"/>
      <c r="H85" s="12"/>
    </row>
    <row r="86" spans="1:8" x14ac:dyDescent="0.3">
      <c r="B86" s="11"/>
      <c r="C86" s="11"/>
      <c r="D86" s="11"/>
      <c r="E86" s="11"/>
      <c r="F86" s="11"/>
      <c r="G86" s="11"/>
      <c r="H86" s="12"/>
    </row>
    <row r="87" spans="1:8" ht="16.5" customHeight="1" x14ac:dyDescent="0.3">
      <c r="A87" s="23" t="s">
        <v>17</v>
      </c>
      <c r="B87" s="9">
        <f t="array" ref="B87:H87">日+29+DATE(Calendar3Year,Calendar3MonthOption,1)-WEEKDAY(DATE(Calendar3Year,Calendar3MonthOption,1),WeekdayOption)</f>
        <v>43185</v>
      </c>
      <c r="C87" s="9">
        <v>43186</v>
      </c>
      <c r="D87" s="9">
        <v>43187</v>
      </c>
      <c r="E87" s="9">
        <v>43188</v>
      </c>
      <c r="F87" s="9">
        <v>43189</v>
      </c>
      <c r="G87" s="9">
        <v>43190</v>
      </c>
      <c r="H87" s="10">
        <v>43191</v>
      </c>
    </row>
    <row r="88" spans="1:8" x14ac:dyDescent="0.3">
      <c r="B88" s="1" t="s">
        <v>169</v>
      </c>
      <c r="C88" s="11" t="s">
        <v>155</v>
      </c>
      <c r="D88" s="1" t="s">
        <v>176</v>
      </c>
      <c r="E88" s="1" t="s">
        <v>174</v>
      </c>
      <c r="F88" s="1" t="s">
        <v>170</v>
      </c>
      <c r="G88" s="1" t="s">
        <v>170</v>
      </c>
      <c r="H88" s="11"/>
    </row>
    <row r="89" spans="1:8" x14ac:dyDescent="0.3">
      <c r="C89" s="1" t="s">
        <v>165</v>
      </c>
      <c r="D89" s="11" t="s">
        <v>80</v>
      </c>
      <c r="E89" s="11" t="s">
        <v>155</v>
      </c>
      <c r="F89" s="11"/>
      <c r="G89" s="11"/>
    </row>
    <row r="90" spans="1:8" x14ac:dyDescent="0.3">
      <c r="C90" s="11" t="s">
        <v>166</v>
      </c>
      <c r="D90" s="11"/>
      <c r="E90" s="11" t="s">
        <v>175</v>
      </c>
      <c r="F90" s="11"/>
      <c r="G90" s="11"/>
      <c r="H90" s="12"/>
    </row>
    <row r="91" spans="1:8" x14ac:dyDescent="0.3">
      <c r="B91" s="11"/>
      <c r="C91" s="11"/>
      <c r="D91" s="11"/>
      <c r="E91" s="11" t="s">
        <v>168</v>
      </c>
      <c r="F91" s="11"/>
      <c r="G91" s="11"/>
      <c r="H91" s="12"/>
    </row>
    <row r="92" spans="1:8" ht="16.5" customHeight="1" x14ac:dyDescent="0.3">
      <c r="A92" s="23" t="s">
        <v>18</v>
      </c>
      <c r="B92" s="9">
        <f t="array" ref="B92:C92">日+36+DATE(Calendar3Year,Calendar3MonthOption,1)-WEEKDAY(DATE(Calendar3Year,Calendar3MonthOption,1),WeekdayOption)</f>
        <v>43192</v>
      </c>
      <c r="C92" s="9">
        <v>43193</v>
      </c>
      <c r="D92" s="35" t="s">
        <v>2</v>
      </c>
      <c r="E92" s="35"/>
      <c r="F92" s="35"/>
      <c r="G92" s="35"/>
      <c r="H92" s="35"/>
    </row>
    <row r="93" spans="1:8" x14ac:dyDescent="0.3">
      <c r="B93" s="11"/>
      <c r="C93" s="11"/>
      <c r="D93" s="11"/>
      <c r="E93" s="11"/>
      <c r="F93" s="11"/>
      <c r="G93" s="11"/>
      <c r="H93" s="12"/>
    </row>
    <row r="94" spans="1:8" x14ac:dyDescent="0.3">
      <c r="B94" s="11"/>
      <c r="C94" s="11"/>
      <c r="D94" s="11"/>
      <c r="E94" s="11"/>
      <c r="F94" s="11"/>
      <c r="G94" s="11"/>
      <c r="H94" s="12"/>
    </row>
    <row r="95" spans="1:8" x14ac:dyDescent="0.3">
      <c r="B95" s="11"/>
      <c r="C95" s="11"/>
      <c r="D95" s="11"/>
      <c r="E95" s="11"/>
      <c r="F95" s="11"/>
      <c r="G95" s="11"/>
      <c r="H95" s="12"/>
    </row>
    <row r="96" spans="1:8" x14ac:dyDescent="0.3">
      <c r="B96" s="11"/>
      <c r="C96" s="11"/>
      <c r="D96" s="11"/>
      <c r="E96" s="11"/>
      <c r="F96" s="11"/>
      <c r="G96" s="11"/>
      <c r="H96" s="19"/>
    </row>
    <row r="97" spans="1:8" ht="54" customHeight="1" x14ac:dyDescent="0.75">
      <c r="A97" s="22"/>
      <c r="B97" s="4">
        <f>YEAR(DATE(Calendar3Year,Calendar3MonthOption+1,1))</f>
        <v>2018</v>
      </c>
      <c r="C97" s="5" t="str">
        <f>TEXT(DATE(Calendar3Year,Calendar3MonthOption+1,1),"m月")</f>
        <v>4月</v>
      </c>
      <c r="D97" s="14"/>
      <c r="E97" s="14"/>
      <c r="F97" s="14"/>
      <c r="G97" s="14"/>
      <c r="H97" s="3"/>
    </row>
    <row r="98" spans="1:8" ht="14.25" customHeight="1" x14ac:dyDescent="0.3">
      <c r="A98" s="21"/>
      <c r="B98" s="6" t="str">
        <f t="shared" ref="B98:H98" si="3">UPPER(TEXT(B99,"aaaa"))</f>
        <v>星期一</v>
      </c>
      <c r="C98" s="8" t="str">
        <f t="shared" si="3"/>
        <v>星期二</v>
      </c>
      <c r="D98" s="6" t="str">
        <f t="shared" si="3"/>
        <v>星期三</v>
      </c>
      <c r="E98" s="8" t="str">
        <f t="shared" si="3"/>
        <v>星期四</v>
      </c>
      <c r="F98" s="6" t="str">
        <f t="shared" si="3"/>
        <v>星期五</v>
      </c>
      <c r="G98" s="17" t="str">
        <f t="shared" si="3"/>
        <v>星期六</v>
      </c>
      <c r="H98" s="17" t="str">
        <f t="shared" si="3"/>
        <v>星期日</v>
      </c>
    </row>
    <row r="99" spans="1:8" ht="16.5" customHeight="1" x14ac:dyDescent="0.3">
      <c r="A99" s="23" t="s">
        <v>61</v>
      </c>
      <c r="B99" s="9">
        <f t="array" ref="B99:H99">日+1+DATE(Calendar4Year,Calendar4MonthOption,1)-WEEKDAY(DATE(Calendar4Year,Calendar4MonthOption,1),WeekdayOption)</f>
        <v>43185</v>
      </c>
      <c r="C99" s="9">
        <v>43186</v>
      </c>
      <c r="D99" s="9">
        <v>43187</v>
      </c>
      <c r="E99" s="9">
        <v>43188</v>
      </c>
      <c r="F99" s="9">
        <v>43189</v>
      </c>
      <c r="G99" s="9">
        <v>43190</v>
      </c>
      <c r="H99" s="10">
        <v>43191</v>
      </c>
    </row>
    <row r="100" spans="1:8" x14ac:dyDescent="0.3">
      <c r="B100" s="11"/>
      <c r="C100" s="11"/>
      <c r="D100" s="11"/>
      <c r="E100" s="11"/>
      <c r="F100" s="11"/>
      <c r="H100" s="12"/>
    </row>
    <row r="101" spans="1:8" x14ac:dyDescent="0.3">
      <c r="B101" s="11"/>
      <c r="C101" s="11"/>
      <c r="D101" s="11"/>
      <c r="E101" s="11"/>
      <c r="F101" s="11"/>
      <c r="H101" s="12"/>
    </row>
    <row r="102" spans="1:8" x14ac:dyDescent="0.3">
      <c r="B102" s="11"/>
      <c r="C102" s="11"/>
      <c r="D102" s="11"/>
      <c r="E102" s="11"/>
      <c r="F102" s="11"/>
      <c r="G102" s="11"/>
      <c r="H102" s="12"/>
    </row>
    <row r="103" spans="1:8" x14ac:dyDescent="0.3">
      <c r="B103" s="11"/>
      <c r="C103" s="11"/>
      <c r="D103" s="11"/>
      <c r="E103" s="11"/>
      <c r="F103" s="11"/>
      <c r="G103" s="11"/>
      <c r="H103" s="12"/>
    </row>
    <row r="104" spans="1:8" ht="16.5" customHeight="1" x14ac:dyDescent="0.3">
      <c r="A104" s="23" t="s">
        <v>62</v>
      </c>
      <c r="B104" s="9">
        <f t="array" ref="B104:H104">日+8+DATE(Calendar4Year,Calendar4MonthOption,1)-WEEKDAY(DATE(Calendar4Year,Calendar4MonthOption,1),WeekdayOption)</f>
        <v>43192</v>
      </c>
      <c r="C104" s="9">
        <v>43193</v>
      </c>
      <c r="D104" s="9">
        <v>43194</v>
      </c>
      <c r="E104" s="9">
        <v>43195</v>
      </c>
      <c r="F104" s="9">
        <v>43196</v>
      </c>
      <c r="G104" s="9">
        <v>43197</v>
      </c>
      <c r="H104" s="10">
        <v>43198</v>
      </c>
    </row>
    <row r="105" spans="1:8" x14ac:dyDescent="0.3">
      <c r="B105" s="11" t="s">
        <v>178</v>
      </c>
      <c r="C105" s="11" t="s">
        <v>172</v>
      </c>
      <c r="D105" s="11" t="s">
        <v>172</v>
      </c>
      <c r="E105" s="11" t="s">
        <v>177</v>
      </c>
      <c r="F105" s="11" t="s">
        <v>177</v>
      </c>
      <c r="G105" s="11" t="s">
        <v>177</v>
      </c>
      <c r="H105" s="1" t="s">
        <v>182</v>
      </c>
    </row>
    <row r="106" spans="1:8" x14ac:dyDescent="0.3">
      <c r="B106" s="1" t="s">
        <v>170</v>
      </c>
      <c r="C106" s="11" t="s">
        <v>171</v>
      </c>
      <c r="D106" s="11"/>
      <c r="E106" s="11"/>
      <c r="F106" s="11"/>
      <c r="G106" s="11"/>
      <c r="H106" s="1" t="s">
        <v>183</v>
      </c>
    </row>
    <row r="107" spans="1:8" ht="28.5" customHeight="1" x14ac:dyDescent="0.3">
      <c r="H107" s="11" t="s">
        <v>83</v>
      </c>
    </row>
    <row r="108" spans="1:8" ht="33.75" customHeight="1" x14ac:dyDescent="0.3">
      <c r="B108" s="11" t="s">
        <v>172</v>
      </c>
      <c r="C108" s="11"/>
      <c r="D108" s="11"/>
      <c r="E108" s="11"/>
      <c r="F108" s="11"/>
      <c r="G108" s="11"/>
      <c r="H108" s="12"/>
    </row>
    <row r="109" spans="1:8" ht="16.5" customHeight="1" x14ac:dyDescent="0.3">
      <c r="A109" s="23" t="s">
        <v>19</v>
      </c>
      <c r="B109" s="9">
        <f t="array" ref="B109:H109">日+15+DATE(Calendar4Year,Calendar4MonthOption,1)-WEEKDAY(DATE(Calendar4Year,Calendar4MonthOption,1),WeekdayOption)</f>
        <v>43199</v>
      </c>
      <c r="C109" s="9">
        <v>43200</v>
      </c>
      <c r="D109" s="9">
        <v>43201</v>
      </c>
      <c r="E109" s="9">
        <v>43202</v>
      </c>
      <c r="F109" s="9">
        <v>43203</v>
      </c>
      <c r="G109" s="9">
        <v>43204</v>
      </c>
      <c r="H109" s="10">
        <v>43205</v>
      </c>
    </row>
    <row r="110" spans="1:8" x14ac:dyDescent="0.3">
      <c r="B110" s="11" t="s">
        <v>186</v>
      </c>
      <c r="C110" s="11" t="s">
        <v>180</v>
      </c>
      <c r="D110" s="11" t="s">
        <v>180</v>
      </c>
      <c r="E110" s="11" t="s">
        <v>180</v>
      </c>
      <c r="F110" s="11" t="s">
        <v>180</v>
      </c>
      <c r="G110" s="11" t="s">
        <v>180</v>
      </c>
      <c r="H110" s="11" t="s">
        <v>180</v>
      </c>
    </row>
    <row r="111" spans="1:8" x14ac:dyDescent="0.3">
      <c r="B111" s="1" t="s">
        <v>181</v>
      </c>
      <c r="C111" s="11" t="s">
        <v>167</v>
      </c>
      <c r="D111" s="11" t="s">
        <v>83</v>
      </c>
      <c r="E111" s="11" t="s">
        <v>168</v>
      </c>
      <c r="F111" s="11" t="s">
        <v>167</v>
      </c>
      <c r="G111" s="11"/>
      <c r="H111" s="11"/>
    </row>
    <row r="112" spans="1:8" x14ac:dyDescent="0.3">
      <c r="B112" s="11"/>
      <c r="C112" s="11" t="s">
        <v>173</v>
      </c>
      <c r="D112" s="11"/>
      <c r="E112" s="11"/>
      <c r="F112" s="11"/>
      <c r="G112" s="11"/>
      <c r="H112" s="12"/>
    </row>
    <row r="113" spans="1:8" x14ac:dyDescent="0.3">
      <c r="B113" s="11" t="s">
        <v>83</v>
      </c>
      <c r="C113" s="11"/>
      <c r="D113" s="11"/>
      <c r="E113" s="11"/>
      <c r="F113" s="11"/>
      <c r="G113" s="11"/>
    </row>
    <row r="114" spans="1:8" ht="16.5" customHeight="1" x14ac:dyDescent="0.3">
      <c r="A114" s="23" t="s">
        <v>20</v>
      </c>
      <c r="B114" s="9">
        <f t="array" ref="B114:H114">日+22+DATE(Calendar4Year,Calendar4MonthOption,1)-WEEKDAY(DATE(Calendar4Year,Calendar4MonthOption,1),WeekdayOption)</f>
        <v>43206</v>
      </c>
      <c r="C114" s="9">
        <v>43207</v>
      </c>
      <c r="D114" s="9">
        <v>43208</v>
      </c>
      <c r="E114" s="9">
        <v>43209</v>
      </c>
      <c r="F114" s="9">
        <v>43210</v>
      </c>
      <c r="G114" s="9">
        <v>43211</v>
      </c>
      <c r="H114" s="10">
        <v>43212</v>
      </c>
    </row>
    <row r="115" spans="1:8" x14ac:dyDescent="0.3">
      <c r="B115" s="11" t="s">
        <v>193</v>
      </c>
      <c r="C115" s="11" t="s">
        <v>194</v>
      </c>
      <c r="D115" s="11" t="s">
        <v>196</v>
      </c>
      <c r="E115" s="11" t="s">
        <v>185</v>
      </c>
      <c r="F115" s="11" t="s">
        <v>185</v>
      </c>
      <c r="G115" s="11" t="s">
        <v>185</v>
      </c>
      <c r="H115" s="11" t="s">
        <v>185</v>
      </c>
    </row>
    <row r="116" spans="1:8" x14ac:dyDescent="0.3">
      <c r="B116" s="1" t="s">
        <v>195</v>
      </c>
      <c r="D116" s="11" t="s">
        <v>185</v>
      </c>
      <c r="E116" s="11" t="s">
        <v>168</v>
      </c>
      <c r="F116" s="11" t="s">
        <v>184</v>
      </c>
      <c r="G116" s="11"/>
      <c r="H116" s="12" t="s">
        <v>189</v>
      </c>
    </row>
    <row r="117" spans="1:8" x14ac:dyDescent="0.3">
      <c r="C117" s="1" t="s">
        <v>192</v>
      </c>
      <c r="E117" s="11" t="s">
        <v>184</v>
      </c>
    </row>
    <row r="118" spans="1:8" x14ac:dyDescent="0.3">
      <c r="B118" s="11"/>
      <c r="C118" s="11"/>
      <c r="E118" s="11"/>
      <c r="F118" s="11"/>
      <c r="G118" s="11"/>
      <c r="H118" s="12"/>
    </row>
    <row r="119" spans="1:8" ht="16.5" customHeight="1" x14ac:dyDescent="0.3">
      <c r="A119" s="23" t="s">
        <v>21</v>
      </c>
      <c r="B119" s="9">
        <f t="array" ref="B119:H119">日+29+DATE(Calendar4Year,Calendar4MonthOption,1)-WEEKDAY(DATE(Calendar4Year,Calendar4MonthOption,1),WeekdayOption)</f>
        <v>43213</v>
      </c>
      <c r="C119" s="9">
        <v>43214</v>
      </c>
      <c r="D119" s="9">
        <v>43215</v>
      </c>
      <c r="E119" s="9">
        <v>43216</v>
      </c>
      <c r="F119" s="9">
        <v>43217</v>
      </c>
      <c r="G119" s="9">
        <v>43218</v>
      </c>
      <c r="H119" s="10">
        <v>43219</v>
      </c>
    </row>
    <row r="120" spans="1:8" x14ac:dyDescent="0.3">
      <c r="B120" s="12" t="s">
        <v>202</v>
      </c>
      <c r="C120" s="33" t="s">
        <v>204</v>
      </c>
      <c r="D120" s="1" t="s">
        <v>201</v>
      </c>
      <c r="E120" s="11" t="s">
        <v>198</v>
      </c>
      <c r="F120" s="11" t="s">
        <v>198</v>
      </c>
      <c r="H120" s="11"/>
    </row>
    <row r="121" spans="1:8" x14ac:dyDescent="0.3">
      <c r="B121" s="11" t="s">
        <v>199</v>
      </c>
      <c r="C121" s="1" t="s">
        <v>200</v>
      </c>
      <c r="D121" s="33" t="s">
        <v>204</v>
      </c>
      <c r="E121" s="11" t="s">
        <v>168</v>
      </c>
      <c r="F121" s="11" t="s">
        <v>168</v>
      </c>
      <c r="G121" s="11"/>
      <c r="H121" s="11"/>
    </row>
    <row r="122" spans="1:8" x14ac:dyDescent="0.3">
      <c r="B122" s="11"/>
      <c r="C122" s="1" t="s">
        <v>201</v>
      </c>
      <c r="D122" s="11" t="s">
        <v>203</v>
      </c>
      <c r="E122" s="11" t="s">
        <v>203</v>
      </c>
      <c r="F122" s="11"/>
      <c r="G122" s="11"/>
      <c r="H122" s="12"/>
    </row>
    <row r="123" spans="1:8" x14ac:dyDescent="0.3">
      <c r="B123" s="11"/>
      <c r="E123" s="11" t="s">
        <v>197</v>
      </c>
      <c r="F123" s="11" t="s">
        <v>197</v>
      </c>
      <c r="G123" s="11"/>
      <c r="H123" s="12"/>
    </row>
    <row r="124" spans="1:8" ht="16.5" customHeight="1" x14ac:dyDescent="0.3">
      <c r="A124" s="23" t="s">
        <v>23</v>
      </c>
      <c r="B124" s="9">
        <f t="array" ref="B124:C124">日+36+DATE(Calendar4Year,Calendar4MonthOption,1)-WEEKDAY(DATE(Calendar4Year,Calendar4MonthOption,1),WeekdayOption)</f>
        <v>43220</v>
      </c>
      <c r="C124" s="9">
        <v>43221</v>
      </c>
      <c r="D124" s="36" t="s">
        <v>3</v>
      </c>
      <c r="E124" s="36"/>
      <c r="F124" s="36"/>
      <c r="G124" s="36"/>
      <c r="H124" s="36"/>
    </row>
    <row r="125" spans="1:8" x14ac:dyDescent="0.3">
      <c r="B125" s="11" t="s">
        <v>153</v>
      </c>
      <c r="C125" s="11"/>
      <c r="D125" s="11"/>
      <c r="E125" s="11"/>
      <c r="F125" s="11"/>
      <c r="G125" s="11"/>
      <c r="H125" s="12"/>
    </row>
    <row r="126" spans="1:8" x14ac:dyDescent="0.3">
      <c r="B126" s="11"/>
      <c r="C126" s="11"/>
      <c r="D126" s="11"/>
      <c r="E126" s="11"/>
      <c r="F126" s="11"/>
      <c r="G126" s="11"/>
      <c r="H126" s="12"/>
    </row>
    <row r="127" spans="1:8" x14ac:dyDescent="0.3">
      <c r="B127" s="11"/>
      <c r="C127" s="11"/>
      <c r="D127" s="11"/>
      <c r="E127" s="11"/>
      <c r="F127" s="11"/>
      <c r="G127" s="11"/>
      <c r="H127" s="12"/>
    </row>
    <row r="128" spans="1:8" x14ac:dyDescent="0.3">
      <c r="B128" s="11"/>
      <c r="C128" s="11"/>
      <c r="D128" s="11"/>
      <c r="E128" s="11"/>
      <c r="F128" s="11"/>
      <c r="G128" s="11"/>
      <c r="H128" s="19"/>
    </row>
    <row r="129" spans="1:8" ht="54" customHeight="1" x14ac:dyDescent="0.75">
      <c r="A129" s="22"/>
      <c r="B129" s="4">
        <f>YEAR(DATE(Calendar4Year,Calendar4MonthOption+1,1))</f>
        <v>2018</v>
      </c>
      <c r="C129" s="5" t="str">
        <f>TEXT(DATE(Calendar4Year,Calendar4MonthOption+1,1),"m月")</f>
        <v>5月</v>
      </c>
      <c r="D129" s="14"/>
      <c r="E129" s="14"/>
      <c r="F129" s="14"/>
      <c r="G129" s="14"/>
      <c r="H129" s="3"/>
    </row>
    <row r="130" spans="1:8" ht="14.25" customHeight="1" x14ac:dyDescent="0.3">
      <c r="A130" s="21"/>
      <c r="B130" s="6" t="str">
        <f t="shared" ref="B130:H130" si="4">UPPER(TEXT(B131,"aaaa"))</f>
        <v>星期一</v>
      </c>
      <c r="C130" s="8" t="str">
        <f t="shared" si="4"/>
        <v>星期二</v>
      </c>
      <c r="D130" s="6" t="str">
        <f t="shared" si="4"/>
        <v>星期三</v>
      </c>
      <c r="E130" s="8" t="str">
        <f t="shared" si="4"/>
        <v>星期四</v>
      </c>
      <c r="F130" s="6" t="str">
        <f t="shared" si="4"/>
        <v>星期五</v>
      </c>
      <c r="G130" s="17" t="str">
        <f t="shared" si="4"/>
        <v>星期六</v>
      </c>
      <c r="H130" s="17" t="str">
        <f t="shared" si="4"/>
        <v>星期日</v>
      </c>
    </row>
    <row r="131" spans="1:8" ht="16.5" customHeight="1" x14ac:dyDescent="0.3">
      <c r="A131" s="23" t="s">
        <v>22</v>
      </c>
      <c r="B131" s="9">
        <f t="array" ref="B131:H131">日+1+DATE(Calendar5Year,Calendar5MonthOption,1)-WEEKDAY(DATE(Calendar5Year,Calendar5MonthOption,1),WeekdayOption)</f>
        <v>43220</v>
      </c>
      <c r="C131" s="9">
        <v>43221</v>
      </c>
      <c r="D131" s="9">
        <v>43222</v>
      </c>
      <c r="E131" s="9">
        <v>43223</v>
      </c>
      <c r="F131" s="9">
        <v>43224</v>
      </c>
      <c r="G131" s="9">
        <v>43225</v>
      </c>
      <c r="H131" s="10">
        <v>43226</v>
      </c>
    </row>
    <row r="132" spans="1:8" x14ac:dyDescent="0.3">
      <c r="B132" s="11"/>
      <c r="C132" s="11"/>
      <c r="D132" s="11" t="s">
        <v>206</v>
      </c>
      <c r="E132" s="11" t="s">
        <v>205</v>
      </c>
      <c r="F132" s="1" t="s">
        <v>209</v>
      </c>
      <c r="G132" s="11" t="s">
        <v>205</v>
      </c>
      <c r="H132" s="11" t="s">
        <v>205</v>
      </c>
    </row>
    <row r="133" spans="1:8" x14ac:dyDescent="0.3">
      <c r="B133" s="11"/>
      <c r="C133" s="11"/>
      <c r="D133" s="11" t="s">
        <v>207</v>
      </c>
      <c r="E133" s="11" t="s">
        <v>168</v>
      </c>
      <c r="F133" s="11" t="s">
        <v>210</v>
      </c>
      <c r="G133" s="11"/>
      <c r="H133" s="11"/>
    </row>
    <row r="134" spans="1:8" x14ac:dyDescent="0.3">
      <c r="B134" s="11"/>
      <c r="C134" s="11"/>
      <c r="D134" s="11" t="s">
        <v>168</v>
      </c>
      <c r="F134" s="11"/>
      <c r="G134" s="11"/>
      <c r="H134" s="12"/>
    </row>
    <row r="135" spans="1:8" x14ac:dyDescent="0.3">
      <c r="B135" s="11"/>
      <c r="C135" s="11"/>
      <c r="D135" s="11"/>
      <c r="E135" s="11"/>
      <c r="H135" s="12"/>
    </row>
    <row r="136" spans="1:8" ht="16.5" customHeight="1" x14ac:dyDescent="0.3">
      <c r="A136" s="23" t="s">
        <v>63</v>
      </c>
      <c r="B136" s="9">
        <f t="array" ref="B136:H136">日+8+DATE(Calendar5Year,Calendar5MonthOption,1)-WEEKDAY(DATE(Calendar5Year,Calendar5MonthOption,1),WeekdayOption)</f>
        <v>43227</v>
      </c>
      <c r="C136" s="9">
        <v>43228</v>
      </c>
      <c r="D136" s="9">
        <v>43229</v>
      </c>
      <c r="E136" s="9">
        <v>43230</v>
      </c>
      <c r="F136" s="9">
        <v>43231</v>
      </c>
      <c r="G136" s="9">
        <v>43232</v>
      </c>
      <c r="H136" s="10">
        <v>43233</v>
      </c>
    </row>
    <row r="137" spans="1:8" x14ac:dyDescent="0.3">
      <c r="B137" s="11" t="s">
        <v>208</v>
      </c>
      <c r="C137" s="11" t="s">
        <v>208</v>
      </c>
      <c r="D137" s="11" t="s">
        <v>208</v>
      </c>
      <c r="E137" s="11" t="s">
        <v>208</v>
      </c>
      <c r="F137" s="11" t="s">
        <v>208</v>
      </c>
      <c r="G137" s="11" t="s">
        <v>214</v>
      </c>
      <c r="H137" s="11" t="s">
        <v>164</v>
      </c>
    </row>
    <row r="138" spans="1:8" x14ac:dyDescent="0.3">
      <c r="B138" s="11"/>
      <c r="C138" s="11" t="s">
        <v>213</v>
      </c>
      <c r="D138" s="1" t="s">
        <v>212</v>
      </c>
      <c r="E138" s="11" t="s">
        <v>164</v>
      </c>
      <c r="F138" s="11" t="s">
        <v>164</v>
      </c>
      <c r="G138" s="11" t="s">
        <v>164</v>
      </c>
      <c r="H138" s="12"/>
    </row>
    <row r="139" spans="1:8" x14ac:dyDescent="0.3">
      <c r="B139" s="11"/>
      <c r="C139" s="11"/>
      <c r="D139" s="11" t="s">
        <v>83</v>
      </c>
      <c r="E139" s="11" t="s">
        <v>168</v>
      </c>
      <c r="F139" s="11"/>
      <c r="G139" s="11"/>
      <c r="H139" s="12"/>
    </row>
    <row r="140" spans="1:8" x14ac:dyDescent="0.3">
      <c r="B140" s="11"/>
      <c r="C140" s="11"/>
      <c r="D140" s="11"/>
      <c r="E140" s="11"/>
      <c r="F140" s="11"/>
      <c r="G140" s="11"/>
      <c r="H140" s="12"/>
    </row>
    <row r="141" spans="1:8" ht="16.5" customHeight="1" x14ac:dyDescent="0.3">
      <c r="A141" s="23" t="s">
        <v>24</v>
      </c>
      <c r="B141" s="9">
        <f t="array" ref="B141:H141">日+15+DATE(Calendar5Year,Calendar5MonthOption,1)-WEEKDAY(DATE(Calendar5Year,Calendar5MonthOption,1),WeekdayOption)</f>
        <v>43234</v>
      </c>
      <c r="C141" s="9">
        <v>43235</v>
      </c>
      <c r="D141" s="9">
        <v>43236</v>
      </c>
      <c r="E141" s="9">
        <v>43237</v>
      </c>
      <c r="F141" s="9">
        <v>43238</v>
      </c>
      <c r="G141" s="9">
        <v>43239</v>
      </c>
      <c r="H141" s="10">
        <v>43240</v>
      </c>
    </row>
    <row r="142" spans="1:8" x14ac:dyDescent="0.3">
      <c r="B142" s="11" t="s">
        <v>225</v>
      </c>
      <c r="C142" s="11" t="s">
        <v>225</v>
      </c>
      <c r="D142" s="11" t="s">
        <v>216</v>
      </c>
      <c r="E142" s="11" t="s">
        <v>216</v>
      </c>
      <c r="F142" s="11" t="s">
        <v>216</v>
      </c>
      <c r="G142" s="11" t="s">
        <v>219</v>
      </c>
      <c r="H142" s="11" t="s">
        <v>221</v>
      </c>
    </row>
    <row r="143" spans="1:8" x14ac:dyDescent="0.3">
      <c r="C143" s="1" t="s">
        <v>215</v>
      </c>
      <c r="D143" s="11"/>
      <c r="F143" s="11" t="s">
        <v>227</v>
      </c>
      <c r="G143" s="11"/>
      <c r="H143" s="11"/>
    </row>
    <row r="144" spans="1:8" x14ac:dyDescent="0.3">
      <c r="C144" s="1" t="s">
        <v>231</v>
      </c>
      <c r="F144" s="11" t="s">
        <v>226</v>
      </c>
      <c r="G144" s="11" t="s">
        <v>222</v>
      </c>
      <c r="H144" s="12"/>
    </row>
    <row r="145" spans="1:8" x14ac:dyDescent="0.3">
      <c r="C145" s="11"/>
      <c r="D145" s="11"/>
      <c r="E145" s="11"/>
      <c r="F145" s="11"/>
      <c r="G145" s="11"/>
      <c r="H145" s="12"/>
    </row>
    <row r="146" spans="1:8" ht="16.5" customHeight="1" x14ac:dyDescent="0.3">
      <c r="A146" s="23" t="s">
        <v>25</v>
      </c>
      <c r="B146" s="9">
        <f t="array" ref="B146:H146">日+22+DATE(Calendar5Year,Calendar5MonthOption,1)-WEEKDAY(DATE(Calendar5Year,Calendar5MonthOption,1),WeekdayOption)</f>
        <v>43241</v>
      </c>
      <c r="C146" s="9">
        <v>43242</v>
      </c>
      <c r="D146" s="9">
        <v>43243</v>
      </c>
      <c r="E146" s="9">
        <v>43244</v>
      </c>
      <c r="F146" s="9">
        <v>43245</v>
      </c>
      <c r="G146" s="9">
        <v>43246</v>
      </c>
      <c r="H146" s="10">
        <v>43247</v>
      </c>
    </row>
    <row r="147" spans="1:8" x14ac:dyDescent="0.3">
      <c r="B147" s="11" t="s">
        <v>216</v>
      </c>
      <c r="C147" s="11" t="s">
        <v>217</v>
      </c>
      <c r="D147" s="11" t="s">
        <v>217</v>
      </c>
      <c r="E147" s="11" t="s">
        <v>217</v>
      </c>
      <c r="F147" s="11" t="s">
        <v>229</v>
      </c>
      <c r="G147" s="11" t="s">
        <v>228</v>
      </c>
      <c r="H147" s="11" t="s">
        <v>228</v>
      </c>
    </row>
    <row r="148" spans="1:8" x14ac:dyDescent="0.3">
      <c r="B148" s="11" t="s">
        <v>152</v>
      </c>
      <c r="C148" s="11" t="s">
        <v>152</v>
      </c>
      <c r="D148" s="11" t="s">
        <v>152</v>
      </c>
      <c r="E148" s="11" t="s">
        <v>152</v>
      </c>
      <c r="F148" s="11" t="s">
        <v>152</v>
      </c>
      <c r="G148" s="11" t="s">
        <v>79</v>
      </c>
      <c r="H148" s="11" t="s">
        <v>79</v>
      </c>
    </row>
    <row r="149" spans="1:8" x14ac:dyDescent="0.3">
      <c r="B149" s="11" t="s">
        <v>223</v>
      </c>
      <c r="C149" s="11" t="s">
        <v>211</v>
      </c>
      <c r="D149" s="11"/>
      <c r="E149" s="11" t="s">
        <v>218</v>
      </c>
      <c r="F149" s="1" t="s">
        <v>218</v>
      </c>
      <c r="G149" s="11" t="s">
        <v>218</v>
      </c>
      <c r="H149" s="11" t="s">
        <v>237</v>
      </c>
    </row>
    <row r="150" spans="1:8" x14ac:dyDescent="0.3">
      <c r="B150" s="11"/>
      <c r="C150" s="11" t="s">
        <v>223</v>
      </c>
      <c r="D150" s="11" t="s">
        <v>224</v>
      </c>
      <c r="E150" s="11" t="s">
        <v>224</v>
      </c>
      <c r="F150" s="11" t="s">
        <v>228</v>
      </c>
    </row>
    <row r="151" spans="1:8" ht="16.5" customHeight="1" x14ac:dyDescent="0.3">
      <c r="A151" s="23" t="s">
        <v>26</v>
      </c>
      <c r="B151" s="9">
        <f t="array" ref="B151:H151">日+29+DATE(Calendar5Year,Calendar5MonthOption,1)-WEEKDAY(DATE(Calendar5Year,Calendar5MonthOption,1),WeekdayOption)</f>
        <v>43248</v>
      </c>
      <c r="C151" s="9">
        <v>43249</v>
      </c>
      <c r="D151" s="9">
        <v>43250</v>
      </c>
      <c r="E151" s="9">
        <v>43251</v>
      </c>
      <c r="F151" s="9">
        <v>43252</v>
      </c>
      <c r="G151" s="9">
        <v>43253</v>
      </c>
      <c r="H151" s="10">
        <v>43254</v>
      </c>
    </row>
    <row r="152" spans="1:8" x14ac:dyDescent="0.3">
      <c r="B152" s="11" t="s">
        <v>232</v>
      </c>
      <c r="C152" s="11" t="s">
        <v>232</v>
      </c>
      <c r="D152" s="11" t="s">
        <v>232</v>
      </c>
      <c r="E152" s="11" t="s">
        <v>232</v>
      </c>
      <c r="F152" s="11"/>
      <c r="G152" s="11"/>
      <c r="H152" s="12"/>
    </row>
    <row r="153" spans="1:8" x14ac:dyDescent="0.3">
      <c r="B153" s="11" t="s">
        <v>152</v>
      </c>
      <c r="C153" s="11" t="s">
        <v>152</v>
      </c>
      <c r="D153" s="11" t="s">
        <v>152</v>
      </c>
      <c r="E153" s="11" t="s">
        <v>152</v>
      </c>
      <c r="F153" s="11"/>
      <c r="G153" s="11"/>
      <c r="H153" s="12"/>
    </row>
    <row r="154" spans="1:8" x14ac:dyDescent="0.3">
      <c r="B154" s="11"/>
      <c r="C154" s="11"/>
      <c r="D154" s="11"/>
      <c r="E154" s="11"/>
      <c r="F154" s="11"/>
      <c r="G154" s="11"/>
      <c r="H154" s="12"/>
    </row>
    <row r="155" spans="1:8" x14ac:dyDescent="0.3">
      <c r="B155" s="11"/>
      <c r="C155" s="11"/>
      <c r="E155" s="11"/>
      <c r="F155" s="11"/>
      <c r="G155" s="11"/>
      <c r="H155" s="12"/>
    </row>
    <row r="156" spans="1:8" ht="16.5" customHeight="1" x14ac:dyDescent="0.3">
      <c r="A156" s="23" t="s">
        <v>27</v>
      </c>
      <c r="B156" s="9">
        <f t="array" ref="B156:C156">日+36+DATE(Calendar5Year,Calendar5MonthOption,1)-WEEKDAY(DATE(Calendar5Year,Calendar5MonthOption,1),WeekdayOption)</f>
        <v>43255</v>
      </c>
      <c r="C156" s="9">
        <v>43256</v>
      </c>
      <c r="D156" s="36" t="s">
        <v>2</v>
      </c>
      <c r="E156" s="36"/>
      <c r="F156" s="36"/>
      <c r="G156" s="36"/>
      <c r="H156" s="36"/>
    </row>
    <row r="157" spans="1:8" x14ac:dyDescent="0.3">
      <c r="B157" s="11"/>
      <c r="C157" s="11"/>
      <c r="D157" s="11"/>
      <c r="E157" s="11"/>
      <c r="F157" s="11"/>
      <c r="G157" s="11"/>
      <c r="H157" s="12"/>
    </row>
    <row r="158" spans="1:8" x14ac:dyDescent="0.3">
      <c r="B158" s="11"/>
      <c r="C158" s="11"/>
      <c r="D158" s="11"/>
      <c r="E158" s="11"/>
      <c r="F158" s="11"/>
      <c r="G158" s="11"/>
      <c r="H158" s="12"/>
    </row>
    <row r="159" spans="1:8" x14ac:dyDescent="0.3">
      <c r="B159" s="11"/>
      <c r="C159" s="11"/>
      <c r="D159" s="11"/>
      <c r="E159" s="11"/>
      <c r="F159" s="11"/>
      <c r="G159" s="11"/>
      <c r="H159" s="12"/>
    </row>
    <row r="160" spans="1:8" x14ac:dyDescent="0.3">
      <c r="B160" s="11"/>
      <c r="C160" s="11"/>
      <c r="D160" s="11"/>
      <c r="E160" s="11"/>
      <c r="F160" s="11"/>
      <c r="G160" s="11"/>
      <c r="H160" s="19"/>
    </row>
    <row r="161" spans="1:8" ht="54" customHeight="1" x14ac:dyDescent="0.75">
      <c r="A161" s="22"/>
      <c r="B161" s="4">
        <f>YEAR(DATE(Calendar5Year,Calendar5MonthOption+1,1))</f>
        <v>2018</v>
      </c>
      <c r="C161" s="5" t="str">
        <f>TEXT(DATE(Calendar5Year,Calendar5MonthOption+1,1),"m月")</f>
        <v>6月</v>
      </c>
      <c r="D161" s="14"/>
      <c r="E161" s="14"/>
      <c r="F161" s="14"/>
      <c r="G161" s="14"/>
      <c r="H161" s="3"/>
    </row>
    <row r="162" spans="1:8" ht="14.25" customHeight="1" x14ac:dyDescent="0.3">
      <c r="A162" s="21"/>
      <c r="B162" s="6" t="str">
        <f t="shared" ref="B162:H162" si="5">UPPER(TEXT(B163,"aaaa"))</f>
        <v>星期一</v>
      </c>
      <c r="C162" s="8" t="str">
        <f t="shared" si="5"/>
        <v>星期二</v>
      </c>
      <c r="D162" s="6" t="str">
        <f t="shared" si="5"/>
        <v>星期三</v>
      </c>
      <c r="E162" s="8" t="str">
        <f t="shared" si="5"/>
        <v>星期四</v>
      </c>
      <c r="F162" s="6" t="str">
        <f t="shared" si="5"/>
        <v>星期五</v>
      </c>
      <c r="G162" s="17" t="str">
        <f t="shared" si="5"/>
        <v>星期六</v>
      </c>
      <c r="H162" s="17" t="str">
        <f t="shared" si="5"/>
        <v>星期日</v>
      </c>
    </row>
    <row r="163" spans="1:8" ht="16.5" customHeight="1" x14ac:dyDescent="0.3">
      <c r="A163" s="23" t="s">
        <v>64</v>
      </c>
      <c r="B163" s="9">
        <f t="array" ref="B163:H163">日+1+DATE(Calendar6Year,Calendar6MonthOption,1)-WEEKDAY(DATE(Calendar6Year,Calendar6MonthOption,1),WeekdayOption)</f>
        <v>43248</v>
      </c>
      <c r="C163" s="9">
        <v>43249</v>
      </c>
      <c r="D163" s="9">
        <v>43250</v>
      </c>
      <c r="E163" s="9">
        <v>43251</v>
      </c>
      <c r="F163" s="9">
        <v>43252</v>
      </c>
      <c r="G163" s="9">
        <v>43253</v>
      </c>
      <c r="H163" s="10">
        <v>43254</v>
      </c>
    </row>
    <row r="164" spans="1:8" x14ac:dyDescent="0.3">
      <c r="B164" s="11"/>
      <c r="C164" s="11"/>
      <c r="D164" s="11"/>
      <c r="E164" s="11"/>
      <c r="F164" s="11" t="s">
        <v>232</v>
      </c>
      <c r="G164" s="11" t="s">
        <v>232</v>
      </c>
      <c r="H164" s="11" t="s">
        <v>232</v>
      </c>
    </row>
    <row r="165" spans="1:8" x14ac:dyDescent="0.3">
      <c r="B165" s="11"/>
      <c r="C165" s="11"/>
      <c r="D165" s="11"/>
      <c r="E165" s="11"/>
      <c r="F165" s="11" t="s">
        <v>152</v>
      </c>
      <c r="G165" s="11" t="s">
        <v>188</v>
      </c>
      <c r="H165" s="12" t="s">
        <v>188</v>
      </c>
    </row>
    <row r="166" spans="1:8" x14ac:dyDescent="0.3">
      <c r="B166" s="11"/>
      <c r="C166" s="11"/>
      <c r="D166" s="11"/>
      <c r="E166" s="11"/>
      <c r="F166" s="11"/>
      <c r="G166" s="11"/>
      <c r="H166" s="12"/>
    </row>
    <row r="167" spans="1:8" x14ac:dyDescent="0.3">
      <c r="B167" s="11"/>
      <c r="C167" s="11"/>
      <c r="D167" s="11"/>
      <c r="E167" s="11"/>
      <c r="F167" s="11"/>
      <c r="G167" s="11"/>
      <c r="H167" s="12"/>
    </row>
    <row r="168" spans="1:8" ht="16.5" customHeight="1" x14ac:dyDescent="0.3">
      <c r="A168" s="23" t="s">
        <v>31</v>
      </c>
      <c r="B168" s="9">
        <f t="array" ref="B168:H168">日+8+DATE(Calendar6Year,Calendar6MonthOption,1)-WEEKDAY(DATE(Calendar6Year,Calendar6MonthOption,1),WeekdayOption)</f>
        <v>43255</v>
      </c>
      <c r="C168" s="9">
        <v>43256</v>
      </c>
      <c r="D168" s="9">
        <v>43257</v>
      </c>
      <c r="E168" s="9">
        <v>43258</v>
      </c>
      <c r="F168" s="9">
        <v>43259</v>
      </c>
      <c r="G168" s="9">
        <v>43260</v>
      </c>
      <c r="H168" s="10">
        <v>43261</v>
      </c>
    </row>
    <row r="169" spans="1:8" x14ac:dyDescent="0.3">
      <c r="B169" s="11" t="s">
        <v>234</v>
      </c>
      <c r="C169" s="11" t="s">
        <v>234</v>
      </c>
      <c r="D169" s="11" t="s">
        <v>233</v>
      </c>
      <c r="E169" s="11" t="s">
        <v>233</v>
      </c>
      <c r="F169" s="11" t="s">
        <v>233</v>
      </c>
      <c r="G169" s="11" t="s">
        <v>233</v>
      </c>
      <c r="H169" s="11" t="s">
        <v>233</v>
      </c>
    </row>
    <row r="170" spans="1:8" x14ac:dyDescent="0.3">
      <c r="B170" s="11" t="s">
        <v>188</v>
      </c>
      <c r="C170" s="11" t="s">
        <v>188</v>
      </c>
      <c r="D170" s="11" t="s">
        <v>188</v>
      </c>
      <c r="E170" s="11" t="s">
        <v>188</v>
      </c>
      <c r="F170" s="11" t="s">
        <v>188</v>
      </c>
      <c r="G170" s="11" t="s">
        <v>188</v>
      </c>
      <c r="H170" s="12" t="s">
        <v>188</v>
      </c>
    </row>
    <row r="171" spans="1:8" x14ac:dyDescent="0.3">
      <c r="B171" s="11"/>
      <c r="C171" s="11"/>
      <c r="D171" s="11" t="s">
        <v>235</v>
      </c>
      <c r="E171" s="11" t="s">
        <v>236</v>
      </c>
      <c r="F171" s="11"/>
      <c r="G171" s="11"/>
      <c r="H171" s="12"/>
    </row>
    <row r="172" spans="1:8" x14ac:dyDescent="0.3">
      <c r="B172" s="11"/>
      <c r="C172" s="11"/>
      <c r="D172" s="11"/>
      <c r="E172" s="11"/>
      <c r="F172" s="11"/>
      <c r="G172" s="11"/>
      <c r="H172" s="12"/>
    </row>
    <row r="173" spans="1:8" ht="16.5" customHeight="1" x14ac:dyDescent="0.3">
      <c r="A173" s="23" t="s">
        <v>28</v>
      </c>
      <c r="B173" s="9">
        <f t="array" ref="B173:H173">日+15+DATE(Calendar6Year,Calendar6MonthOption,1)-WEEKDAY(DATE(Calendar6Year,Calendar6MonthOption,1),WeekdayOption)</f>
        <v>43262</v>
      </c>
      <c r="C173" s="9">
        <v>43263</v>
      </c>
      <c r="D173" s="9">
        <v>43264</v>
      </c>
      <c r="E173" s="9">
        <v>43265</v>
      </c>
      <c r="F173" s="9">
        <v>43266</v>
      </c>
      <c r="G173" s="9">
        <v>43267</v>
      </c>
      <c r="H173" s="10">
        <v>43268</v>
      </c>
    </row>
    <row r="174" spans="1:8" x14ac:dyDescent="0.3">
      <c r="B174" s="11" t="s">
        <v>240</v>
      </c>
      <c r="C174" s="11" t="s">
        <v>238</v>
      </c>
      <c r="D174" s="11" t="s">
        <v>238</v>
      </c>
      <c r="E174" s="11" t="s">
        <v>238</v>
      </c>
      <c r="F174" s="11" t="s">
        <v>238</v>
      </c>
      <c r="G174" s="11" t="s">
        <v>220</v>
      </c>
      <c r="H174" s="11" t="s">
        <v>220</v>
      </c>
    </row>
    <row r="175" spans="1:8" x14ac:dyDescent="0.3">
      <c r="B175" s="11" t="s">
        <v>152</v>
      </c>
      <c r="C175" s="11" t="s">
        <v>152</v>
      </c>
      <c r="D175" s="11" t="s">
        <v>152</v>
      </c>
      <c r="E175" s="11" t="s">
        <v>152</v>
      </c>
      <c r="F175" s="11" t="s">
        <v>152</v>
      </c>
      <c r="G175" s="11"/>
      <c r="H175" s="12"/>
    </row>
    <row r="176" spans="1:8" x14ac:dyDescent="0.3">
      <c r="B176" s="11"/>
      <c r="G176" s="11"/>
      <c r="H176" s="12"/>
    </row>
    <row r="177" spans="1:8" x14ac:dyDescent="0.3">
      <c r="B177" s="11"/>
      <c r="C177" s="11"/>
      <c r="D177" s="11"/>
      <c r="E177" s="11"/>
      <c r="F177" s="11"/>
      <c r="G177" s="11"/>
      <c r="H177" s="12"/>
    </row>
    <row r="178" spans="1:8" ht="16.5" customHeight="1" x14ac:dyDescent="0.3">
      <c r="A178" s="23" t="s">
        <v>29</v>
      </c>
      <c r="B178" s="9">
        <f t="array" ref="B178:H178">日+22+DATE(Calendar6Year,Calendar6MonthOption,1)-WEEKDAY(DATE(Calendar6Year,Calendar6MonthOption,1),WeekdayOption)</f>
        <v>43269</v>
      </c>
      <c r="C178" s="9">
        <v>43270</v>
      </c>
      <c r="D178" s="9">
        <v>43271</v>
      </c>
      <c r="E178" s="9">
        <v>43272</v>
      </c>
      <c r="F178" s="9">
        <v>43273</v>
      </c>
      <c r="G178" s="9">
        <v>43274</v>
      </c>
      <c r="H178" s="10">
        <v>43275</v>
      </c>
    </row>
    <row r="179" spans="1:8" x14ac:dyDescent="0.3">
      <c r="B179" s="11" t="s">
        <v>239</v>
      </c>
      <c r="C179" s="11" t="s">
        <v>239</v>
      </c>
      <c r="D179" s="11" t="s">
        <v>239</v>
      </c>
      <c r="E179" s="11" t="s">
        <v>239</v>
      </c>
      <c r="F179" s="11" t="s">
        <v>239</v>
      </c>
      <c r="G179" s="11" t="s">
        <v>241</v>
      </c>
      <c r="H179" s="11" t="s">
        <v>241</v>
      </c>
    </row>
    <row r="180" spans="1:8" x14ac:dyDescent="0.3">
      <c r="B180" s="11"/>
      <c r="C180" s="11"/>
      <c r="D180" s="11"/>
      <c r="E180" s="11"/>
      <c r="F180" s="11"/>
      <c r="G180" s="11"/>
      <c r="H180" s="12"/>
    </row>
    <row r="181" spans="1:8" x14ac:dyDescent="0.3">
      <c r="B181" s="11"/>
      <c r="C181" s="11"/>
      <c r="D181" s="11"/>
      <c r="E181" s="11"/>
      <c r="F181" s="11"/>
      <c r="G181" s="11"/>
      <c r="H181" s="12"/>
    </row>
    <row r="182" spans="1:8" x14ac:dyDescent="0.3">
      <c r="B182" s="11"/>
      <c r="C182" s="11"/>
      <c r="D182" s="11"/>
      <c r="E182" s="11"/>
      <c r="F182" s="11"/>
      <c r="G182" s="11"/>
      <c r="H182" s="12"/>
    </row>
    <row r="183" spans="1:8" ht="16.5" customHeight="1" x14ac:dyDescent="0.3">
      <c r="A183" s="23" t="s">
        <v>30</v>
      </c>
      <c r="B183" s="9">
        <f t="array" ref="B183:H183">日+29+DATE(Calendar6Year,Calendar6MonthOption,1)-WEEKDAY(DATE(Calendar6Year,Calendar6MonthOption,1),WeekdayOption)</f>
        <v>43276</v>
      </c>
      <c r="C183" s="9">
        <v>43277</v>
      </c>
      <c r="D183" s="9">
        <v>43278</v>
      </c>
      <c r="E183" s="9">
        <v>43279</v>
      </c>
      <c r="F183" s="9">
        <v>43280</v>
      </c>
      <c r="G183" s="9">
        <v>43281</v>
      </c>
      <c r="H183" s="10">
        <v>43282</v>
      </c>
    </row>
    <row r="184" spans="1:8" x14ac:dyDescent="0.3">
      <c r="B184" s="11"/>
      <c r="C184" s="11"/>
      <c r="D184" s="11" t="str">
        <f>$C$147</f>
        <v>广汽三菱/白云</v>
      </c>
      <c r="E184" s="11" t="str">
        <f>$C$147</f>
        <v>广汽三菱/白云</v>
      </c>
      <c r="F184" s="11" t="str">
        <f>$C$147</f>
        <v>广汽三菱/白云</v>
      </c>
      <c r="G184" s="11"/>
      <c r="H184" s="12"/>
    </row>
    <row r="185" spans="1:8" x14ac:dyDescent="0.3">
      <c r="B185" s="11" t="s">
        <v>152</v>
      </c>
      <c r="C185" s="11" t="s">
        <v>152</v>
      </c>
      <c r="D185" s="11" t="s">
        <v>152</v>
      </c>
      <c r="E185" s="11" t="s">
        <v>152</v>
      </c>
      <c r="F185" s="11" t="s">
        <v>152</v>
      </c>
      <c r="G185" s="11"/>
      <c r="H185" s="12"/>
    </row>
    <row r="186" spans="1:8" x14ac:dyDescent="0.3">
      <c r="B186" s="11"/>
      <c r="C186" s="11"/>
      <c r="D186" s="11" t="s">
        <v>230</v>
      </c>
      <c r="E186" s="11" t="s">
        <v>230</v>
      </c>
      <c r="F186" s="11" t="s">
        <v>230</v>
      </c>
      <c r="G186" s="11"/>
      <c r="H186" s="12"/>
    </row>
    <row r="187" spans="1:8" x14ac:dyDescent="0.3">
      <c r="B187" s="11"/>
      <c r="C187" s="11"/>
      <c r="D187" s="11"/>
      <c r="E187" s="11"/>
      <c r="F187" s="11"/>
      <c r="G187" s="11"/>
      <c r="H187" s="12"/>
    </row>
    <row r="188" spans="1:8" ht="16.5" customHeight="1" x14ac:dyDescent="0.3">
      <c r="A188" s="23" t="s">
        <v>32</v>
      </c>
      <c r="B188" s="9">
        <f t="array" ref="B188:C188">日+36+DATE(Calendar6Year,Calendar6MonthOption,1)-WEEKDAY(DATE(Calendar6Year,Calendar6MonthOption,1),WeekdayOption)</f>
        <v>43283</v>
      </c>
      <c r="C188" s="9">
        <v>43284</v>
      </c>
      <c r="D188" s="36" t="s">
        <v>2</v>
      </c>
      <c r="E188" s="36"/>
      <c r="F188" s="36"/>
      <c r="G188" s="36"/>
      <c r="H188" s="36"/>
    </row>
    <row r="189" spans="1:8" x14ac:dyDescent="0.3">
      <c r="B189" s="11"/>
      <c r="C189" s="11"/>
      <c r="D189" s="11"/>
      <c r="E189" s="11"/>
      <c r="F189" s="11"/>
      <c r="G189" s="11"/>
      <c r="H189" s="12"/>
    </row>
    <row r="190" spans="1:8" x14ac:dyDescent="0.3">
      <c r="B190" s="11"/>
      <c r="C190" s="11"/>
      <c r="D190" s="11"/>
      <c r="E190" s="11"/>
      <c r="F190" s="11"/>
      <c r="G190" s="11"/>
      <c r="H190" s="12"/>
    </row>
    <row r="191" spans="1:8" x14ac:dyDescent="0.3">
      <c r="B191" s="11"/>
      <c r="C191" s="11"/>
      <c r="D191" s="11"/>
      <c r="E191" s="11"/>
      <c r="F191" s="11"/>
      <c r="G191" s="11"/>
      <c r="H191" s="12"/>
    </row>
    <row r="192" spans="1:8" x14ac:dyDescent="0.3">
      <c r="B192" s="11"/>
      <c r="C192" s="11"/>
      <c r="D192" s="11"/>
      <c r="E192" s="11"/>
      <c r="F192" s="11"/>
      <c r="G192" s="11"/>
      <c r="H192" s="19"/>
    </row>
    <row r="193" spans="1:8" ht="54" customHeight="1" x14ac:dyDescent="0.75">
      <c r="A193" s="22"/>
      <c r="B193" s="4">
        <f>YEAR(DATE(Calendar6Year,Calendar6MonthOption+1,1))</f>
        <v>2018</v>
      </c>
      <c r="C193" s="5" t="str">
        <f>TEXT(DATE(Calendar6Year,Calendar6MonthOption+1,1),"m月")</f>
        <v>7月</v>
      </c>
      <c r="D193" s="14"/>
      <c r="E193" s="14"/>
      <c r="F193" s="14"/>
      <c r="G193" s="14"/>
      <c r="H193" s="3"/>
    </row>
    <row r="194" spans="1:8" ht="14.25" customHeight="1" x14ac:dyDescent="0.3">
      <c r="A194" s="21"/>
      <c r="B194" s="6" t="str">
        <f t="shared" ref="B194:H194" si="6">UPPER(TEXT(B195,"aaaa"))</f>
        <v>星期一</v>
      </c>
      <c r="C194" s="8" t="str">
        <f t="shared" si="6"/>
        <v>星期二</v>
      </c>
      <c r="D194" s="6" t="str">
        <f t="shared" si="6"/>
        <v>星期三</v>
      </c>
      <c r="E194" s="8" t="str">
        <f t="shared" si="6"/>
        <v>星期四</v>
      </c>
      <c r="F194" s="6" t="str">
        <f t="shared" si="6"/>
        <v>星期五</v>
      </c>
      <c r="G194" s="17" t="str">
        <f t="shared" si="6"/>
        <v>星期六</v>
      </c>
      <c r="H194" s="17" t="str">
        <f t="shared" si="6"/>
        <v>星期日</v>
      </c>
    </row>
    <row r="195" spans="1:8" ht="16.5" customHeight="1" x14ac:dyDescent="0.3">
      <c r="A195" s="23" t="s">
        <v>65</v>
      </c>
      <c r="B195" s="9">
        <f t="array" ref="B195:H195">日+1+DATE(Calendar7Year,Calendar7MonthOption,1)-WEEKDAY(DATE(Calendar7Year,Calendar7MonthOption,1),WeekdayOption)</f>
        <v>43276</v>
      </c>
      <c r="C195" s="9">
        <v>43277</v>
      </c>
      <c r="D195" s="9">
        <v>43278</v>
      </c>
      <c r="E195" s="9">
        <v>43279</v>
      </c>
      <c r="F195" s="9">
        <v>43280</v>
      </c>
      <c r="G195" s="9">
        <v>43281</v>
      </c>
      <c r="H195" s="10">
        <v>43282</v>
      </c>
    </row>
    <row r="196" spans="1:8" x14ac:dyDescent="0.3">
      <c r="B196" s="11"/>
      <c r="C196" s="11"/>
      <c r="D196" s="11"/>
      <c r="E196" s="11"/>
      <c r="F196" s="11"/>
      <c r="G196" s="11"/>
      <c r="H196" s="12"/>
    </row>
    <row r="197" spans="1:8" x14ac:dyDescent="0.3">
      <c r="B197" s="11"/>
      <c r="C197" s="11"/>
      <c r="D197" s="11"/>
      <c r="E197" s="11"/>
      <c r="F197" s="11"/>
      <c r="G197" s="11"/>
      <c r="H197" s="12"/>
    </row>
    <row r="198" spans="1:8" x14ac:dyDescent="0.3">
      <c r="B198" s="11"/>
      <c r="C198" s="11"/>
      <c r="D198" s="11"/>
      <c r="E198" s="11"/>
      <c r="F198" s="11"/>
      <c r="G198" s="11"/>
      <c r="H198" s="12"/>
    </row>
    <row r="199" spans="1:8" x14ac:dyDescent="0.3">
      <c r="B199" s="11"/>
      <c r="C199" s="11"/>
      <c r="D199" s="11"/>
      <c r="E199" s="11"/>
      <c r="F199" s="11"/>
      <c r="G199" s="11"/>
      <c r="H199" s="12"/>
    </row>
    <row r="200" spans="1:8" ht="16.5" customHeight="1" x14ac:dyDescent="0.3">
      <c r="A200" s="23" t="s">
        <v>66</v>
      </c>
      <c r="B200" s="9">
        <f t="array" ref="B200:H200">日+8+DATE(Calendar7Year,Calendar7MonthOption,1)-WEEKDAY(DATE(Calendar7Year,Calendar7MonthOption,1),WeekdayOption)</f>
        <v>43283</v>
      </c>
      <c r="C200" s="9">
        <v>43284</v>
      </c>
      <c r="D200" s="9">
        <v>43285</v>
      </c>
      <c r="E200" s="9">
        <v>43286</v>
      </c>
      <c r="F200" s="9">
        <v>43287</v>
      </c>
      <c r="G200" s="9">
        <v>43288</v>
      </c>
      <c r="H200" s="10">
        <v>43289</v>
      </c>
    </row>
    <row r="201" spans="1:8" x14ac:dyDescent="0.3">
      <c r="B201" s="11" t="s">
        <v>191</v>
      </c>
      <c r="C201" s="11" t="s">
        <v>191</v>
      </c>
      <c r="D201" s="11" t="s">
        <v>191</v>
      </c>
      <c r="E201" s="11" t="s">
        <v>191</v>
      </c>
      <c r="F201" s="11" t="s">
        <v>191</v>
      </c>
      <c r="G201" s="11" t="s">
        <v>190</v>
      </c>
      <c r="H201" s="11"/>
    </row>
    <row r="202" spans="1:8" x14ac:dyDescent="0.3">
      <c r="B202" s="11"/>
      <c r="C202" s="11"/>
      <c r="E202" s="11"/>
      <c r="F202" s="11"/>
      <c r="G202" s="11"/>
      <c r="H202" s="12"/>
    </row>
    <row r="203" spans="1:8" x14ac:dyDescent="0.3">
      <c r="B203" s="11"/>
      <c r="C203" s="11"/>
      <c r="D203" s="11"/>
      <c r="E203" s="11"/>
      <c r="F203" s="11"/>
      <c r="G203" s="11"/>
      <c r="H203" s="12"/>
    </row>
    <row r="204" spans="1:8" x14ac:dyDescent="0.3">
      <c r="B204" s="11"/>
      <c r="C204" s="11"/>
      <c r="D204" s="11"/>
      <c r="E204" s="11"/>
      <c r="F204" s="11"/>
      <c r="G204" s="11"/>
      <c r="H204" s="12"/>
    </row>
    <row r="205" spans="1:8" ht="16.5" customHeight="1" x14ac:dyDescent="0.3">
      <c r="A205" s="23" t="s">
        <v>33</v>
      </c>
      <c r="B205" s="9">
        <f t="array" ref="B205:H205">日+15+DATE(Calendar7Year,Calendar7MonthOption,1)-WEEKDAY(DATE(Calendar7Year,Calendar7MonthOption,1),WeekdayOption)</f>
        <v>43290</v>
      </c>
      <c r="C205" s="9">
        <v>43291</v>
      </c>
      <c r="D205" s="9">
        <v>43292</v>
      </c>
      <c r="E205" s="9">
        <v>43293</v>
      </c>
      <c r="F205" s="9">
        <v>43294</v>
      </c>
      <c r="G205" s="9">
        <v>43295</v>
      </c>
      <c r="H205" s="10">
        <v>43296</v>
      </c>
    </row>
    <row r="206" spans="1:8" x14ac:dyDescent="0.3">
      <c r="B206" s="11" t="s">
        <v>76</v>
      </c>
      <c r="C206" s="11" t="s">
        <v>76</v>
      </c>
      <c r="D206" s="11" t="s">
        <v>76</v>
      </c>
      <c r="E206" s="11" t="s">
        <v>76</v>
      </c>
      <c r="F206" s="11" t="s">
        <v>76</v>
      </c>
      <c r="G206" s="11"/>
      <c r="H206" s="11"/>
    </row>
    <row r="207" spans="1:8" x14ac:dyDescent="0.3">
      <c r="B207" s="11"/>
      <c r="C207" s="11"/>
      <c r="D207" s="11"/>
      <c r="E207" s="11"/>
      <c r="F207" s="11"/>
      <c r="G207" s="11"/>
      <c r="H207" s="12"/>
    </row>
    <row r="208" spans="1:8" x14ac:dyDescent="0.3">
      <c r="B208" s="11"/>
      <c r="C208" s="11"/>
      <c r="D208" s="11"/>
      <c r="E208" s="11"/>
      <c r="F208" s="11"/>
      <c r="G208" s="11"/>
      <c r="H208" s="12"/>
    </row>
    <row r="209" spans="1:8" x14ac:dyDescent="0.3">
      <c r="B209" s="11"/>
      <c r="C209" s="11"/>
      <c r="D209" s="11"/>
      <c r="E209" s="11"/>
      <c r="F209" s="11"/>
      <c r="G209" s="11"/>
      <c r="H209" s="12"/>
    </row>
    <row r="210" spans="1:8" ht="16.5" customHeight="1" x14ac:dyDescent="0.3">
      <c r="A210" s="23" t="s">
        <v>34</v>
      </c>
      <c r="B210" s="9">
        <f t="array" ref="B210:H210">日+22+DATE(Calendar7Year,Calendar7MonthOption,1)-WEEKDAY(DATE(Calendar7Year,Calendar7MonthOption,1),WeekdayOption)</f>
        <v>43297</v>
      </c>
      <c r="C210" s="9">
        <v>43298</v>
      </c>
      <c r="D210" s="9">
        <v>43299</v>
      </c>
      <c r="E210" s="9">
        <v>43300</v>
      </c>
      <c r="F210" s="9">
        <v>43301</v>
      </c>
      <c r="G210" s="9">
        <v>43302</v>
      </c>
      <c r="H210" s="10">
        <v>43303</v>
      </c>
    </row>
    <row r="211" spans="1:8" x14ac:dyDescent="0.3">
      <c r="B211" s="11" t="s">
        <v>76</v>
      </c>
      <c r="C211" s="11" t="s">
        <v>76</v>
      </c>
      <c r="D211" s="11" t="s">
        <v>76</v>
      </c>
      <c r="E211" s="11" t="s">
        <v>76</v>
      </c>
      <c r="F211" s="11" t="s">
        <v>76</v>
      </c>
      <c r="G211" s="11"/>
      <c r="H211" s="11"/>
    </row>
    <row r="212" spans="1:8" x14ac:dyDescent="0.3">
      <c r="B212" s="11"/>
      <c r="C212" s="11"/>
      <c r="D212" s="11"/>
      <c r="E212" s="11"/>
      <c r="F212" s="11"/>
      <c r="G212" s="11"/>
      <c r="H212" s="12"/>
    </row>
    <row r="213" spans="1:8" x14ac:dyDescent="0.3">
      <c r="B213" s="11"/>
      <c r="C213" s="11"/>
      <c r="D213" s="11"/>
      <c r="E213" s="11"/>
      <c r="F213" s="11"/>
      <c r="G213" s="11"/>
      <c r="H213" s="12"/>
    </row>
    <row r="214" spans="1:8" x14ac:dyDescent="0.3">
      <c r="B214" s="11"/>
      <c r="C214" s="11"/>
      <c r="D214" s="11"/>
      <c r="E214" s="11"/>
      <c r="F214" s="11"/>
      <c r="G214" s="11"/>
      <c r="H214" s="12"/>
    </row>
    <row r="215" spans="1:8" ht="16.5" customHeight="1" x14ac:dyDescent="0.3">
      <c r="A215" s="23" t="s">
        <v>35</v>
      </c>
      <c r="B215" s="9">
        <f t="array" ref="B215:H215">日+29+DATE(Calendar7Year,Calendar7MonthOption,1)-WEEKDAY(DATE(Calendar7Year,Calendar7MonthOption,1),WeekdayOption)</f>
        <v>43304</v>
      </c>
      <c r="C215" s="9">
        <v>43305</v>
      </c>
      <c r="D215" s="9">
        <v>43306</v>
      </c>
      <c r="E215" s="9">
        <v>43307</v>
      </c>
      <c r="F215" s="9">
        <v>43308</v>
      </c>
      <c r="G215" s="9">
        <v>43309</v>
      </c>
      <c r="H215" s="10">
        <v>43310</v>
      </c>
    </row>
    <row r="216" spans="1:8" x14ac:dyDescent="0.3">
      <c r="B216" s="11" t="s">
        <v>76</v>
      </c>
      <c r="C216" s="11" t="s">
        <v>76</v>
      </c>
      <c r="D216" s="11" t="s">
        <v>76</v>
      </c>
      <c r="E216" s="11" t="s">
        <v>76</v>
      </c>
      <c r="F216" s="11" t="s">
        <v>76</v>
      </c>
      <c r="G216" s="11"/>
      <c r="H216" s="12"/>
    </row>
    <row r="217" spans="1:8" x14ac:dyDescent="0.3">
      <c r="B217" s="11"/>
      <c r="C217" s="11"/>
      <c r="D217" s="11"/>
      <c r="E217" s="11"/>
      <c r="F217" s="11"/>
      <c r="G217" s="11"/>
      <c r="H217" s="12"/>
    </row>
    <row r="218" spans="1:8" x14ac:dyDescent="0.3">
      <c r="B218" s="11"/>
      <c r="C218" s="11"/>
      <c r="D218" s="11"/>
      <c r="E218" s="11"/>
      <c r="F218" s="11"/>
      <c r="G218" s="11"/>
      <c r="H218" s="12"/>
    </row>
    <row r="219" spans="1:8" x14ac:dyDescent="0.3">
      <c r="B219" s="11"/>
      <c r="C219" s="11"/>
      <c r="D219" s="11"/>
      <c r="E219" s="11"/>
      <c r="F219" s="11"/>
      <c r="G219" s="11"/>
      <c r="H219" s="12"/>
    </row>
    <row r="220" spans="1:8" ht="16.5" customHeight="1" x14ac:dyDescent="0.3">
      <c r="A220" s="23" t="s">
        <v>36</v>
      </c>
      <c r="B220" s="9">
        <f t="array" ref="B220:C220">日+36+DATE(Calendar7Year,Calendar7MonthOption,1)-WEEKDAY(DATE(Calendar7Year,Calendar7MonthOption,1),WeekdayOption)</f>
        <v>43311</v>
      </c>
      <c r="C220" s="9">
        <v>43312</v>
      </c>
      <c r="D220" s="36" t="s">
        <v>2</v>
      </c>
      <c r="E220" s="36"/>
      <c r="F220" s="36"/>
      <c r="G220" s="36"/>
      <c r="H220" s="36"/>
    </row>
    <row r="221" spans="1:8" x14ac:dyDescent="0.3">
      <c r="B221" s="11" t="s">
        <v>76</v>
      </c>
      <c r="C221" s="11" t="s">
        <v>76</v>
      </c>
      <c r="D221" s="11"/>
      <c r="E221" s="11"/>
      <c r="F221" s="11"/>
      <c r="G221" s="11"/>
      <c r="H221" s="12"/>
    </row>
    <row r="222" spans="1:8" x14ac:dyDescent="0.3">
      <c r="B222" s="11"/>
      <c r="C222" s="11"/>
      <c r="D222" s="11"/>
      <c r="E222" s="11"/>
      <c r="F222" s="11"/>
      <c r="G222" s="11"/>
      <c r="H222" s="12"/>
    </row>
    <row r="223" spans="1:8" x14ac:dyDescent="0.3">
      <c r="B223" s="11"/>
      <c r="C223" s="11"/>
      <c r="D223" s="11"/>
      <c r="E223" s="11"/>
      <c r="F223" s="11"/>
      <c r="G223" s="11"/>
      <c r="H223" s="12"/>
    </row>
    <row r="224" spans="1:8" x14ac:dyDescent="0.3">
      <c r="B224" s="11"/>
      <c r="C224" s="11"/>
      <c r="D224" s="11"/>
      <c r="E224" s="11"/>
      <c r="F224" s="11"/>
      <c r="G224" s="11"/>
      <c r="H224" s="19"/>
    </row>
    <row r="225" spans="1:8" ht="54" customHeight="1" x14ac:dyDescent="0.75">
      <c r="A225" s="22"/>
      <c r="B225" s="4">
        <f>YEAR(DATE(Calendar7Year,Calendar7MonthOption+1,1))</f>
        <v>2018</v>
      </c>
      <c r="C225" s="5" t="str">
        <f>TEXT(DATE(Calendar7Year,Calendar7MonthOption+1,1),"m月")</f>
        <v>8月</v>
      </c>
      <c r="D225" s="14"/>
      <c r="E225" s="14"/>
      <c r="F225" s="14"/>
      <c r="G225" s="14"/>
      <c r="H225" s="3"/>
    </row>
    <row r="226" spans="1:8" ht="14.25" customHeight="1" x14ac:dyDescent="0.3">
      <c r="A226" s="21"/>
      <c r="B226" s="6" t="str">
        <f t="shared" ref="B226:H226" si="7">UPPER(TEXT(B227,"aaaa"))</f>
        <v>星期一</v>
      </c>
      <c r="C226" s="8" t="str">
        <f t="shared" si="7"/>
        <v>星期二</v>
      </c>
      <c r="D226" s="6" t="str">
        <f t="shared" si="7"/>
        <v>星期三</v>
      </c>
      <c r="E226" s="8" t="str">
        <f t="shared" si="7"/>
        <v>星期四</v>
      </c>
      <c r="F226" s="6" t="str">
        <f t="shared" si="7"/>
        <v>星期五</v>
      </c>
      <c r="G226" s="17" t="str">
        <f t="shared" si="7"/>
        <v>星期六</v>
      </c>
      <c r="H226" s="17" t="str">
        <f t="shared" si="7"/>
        <v>星期日</v>
      </c>
    </row>
    <row r="227" spans="1:8" ht="16.5" customHeight="1" x14ac:dyDescent="0.3">
      <c r="A227" s="23" t="s">
        <v>67</v>
      </c>
      <c r="B227" s="9">
        <f t="array" ref="B227:H227">日+1+DATE(Calendar8Year,Calendar8MonthOption,1)-WEEKDAY(DATE(Calendar8Year,Calendar8MonthOption,1),WeekdayOption)</f>
        <v>43311</v>
      </c>
      <c r="C227" s="9">
        <v>43312</v>
      </c>
      <c r="D227" s="9">
        <v>43313</v>
      </c>
      <c r="E227" s="9">
        <v>43314</v>
      </c>
      <c r="F227" s="9">
        <v>43315</v>
      </c>
      <c r="G227" s="9">
        <v>43316</v>
      </c>
      <c r="H227" s="10">
        <v>43317</v>
      </c>
    </row>
    <row r="228" spans="1:8" x14ac:dyDescent="0.3">
      <c r="B228" s="11"/>
      <c r="C228" s="11"/>
      <c r="D228" s="11" t="s">
        <v>76</v>
      </c>
      <c r="E228" s="11" t="s">
        <v>76</v>
      </c>
      <c r="F228" s="11" t="s">
        <v>76</v>
      </c>
      <c r="G228" s="11"/>
      <c r="H228" s="11"/>
    </row>
    <row r="229" spans="1:8" x14ac:dyDescent="0.3">
      <c r="B229" s="11"/>
      <c r="C229" s="11"/>
      <c r="D229" s="11"/>
      <c r="E229" s="11"/>
      <c r="F229" s="11"/>
      <c r="G229" s="11"/>
      <c r="H229" s="11"/>
    </row>
    <row r="230" spans="1:8" x14ac:dyDescent="0.3">
      <c r="B230" s="11"/>
      <c r="C230" s="11"/>
      <c r="D230" s="11"/>
      <c r="E230" s="11"/>
      <c r="F230" s="11"/>
      <c r="G230" s="11"/>
      <c r="H230" s="12"/>
    </row>
    <row r="231" spans="1:8" x14ac:dyDescent="0.3">
      <c r="B231" s="11"/>
      <c r="C231" s="11"/>
      <c r="D231" s="11"/>
      <c r="E231" s="11"/>
      <c r="F231" s="11"/>
      <c r="G231" s="11"/>
      <c r="H231" s="12"/>
    </row>
    <row r="232" spans="1:8" ht="16.5" customHeight="1" x14ac:dyDescent="0.3">
      <c r="A232" s="23" t="s">
        <v>68</v>
      </c>
      <c r="B232" s="9">
        <f t="array" ref="B232:H232">日+8+DATE(Calendar8Year,Calendar8MonthOption,1)-WEEKDAY(DATE(Calendar8Year,Calendar8MonthOption,1),WeekdayOption)</f>
        <v>43318</v>
      </c>
      <c r="C232" s="9">
        <v>43319</v>
      </c>
      <c r="D232" s="9">
        <v>43320</v>
      </c>
      <c r="E232" s="9">
        <v>43321</v>
      </c>
      <c r="F232" s="9">
        <v>43322</v>
      </c>
      <c r="G232" s="9">
        <v>43323</v>
      </c>
      <c r="H232" s="10">
        <v>43324</v>
      </c>
    </row>
    <row r="233" spans="1:8" x14ac:dyDescent="0.3">
      <c r="B233" s="11" t="s">
        <v>76</v>
      </c>
      <c r="C233" s="11" t="s">
        <v>76</v>
      </c>
      <c r="D233" s="11" t="s">
        <v>76</v>
      </c>
      <c r="E233" s="11" t="s">
        <v>76</v>
      </c>
      <c r="F233" s="11" t="s">
        <v>76</v>
      </c>
      <c r="G233" s="11"/>
      <c r="H233" s="12"/>
    </row>
    <row r="234" spans="1:8" x14ac:dyDescent="0.3">
      <c r="B234" s="11"/>
      <c r="C234" s="11"/>
      <c r="D234" s="11"/>
      <c r="E234" s="11"/>
      <c r="F234" s="11"/>
      <c r="G234" s="11"/>
      <c r="H234" s="12"/>
    </row>
    <row r="235" spans="1:8" x14ac:dyDescent="0.3">
      <c r="B235" s="11"/>
      <c r="C235" s="11"/>
      <c r="D235" s="11"/>
      <c r="E235" s="11"/>
      <c r="F235" s="11"/>
      <c r="G235" s="11"/>
      <c r="H235" s="12"/>
    </row>
    <row r="236" spans="1:8" x14ac:dyDescent="0.3">
      <c r="B236" s="11"/>
      <c r="C236" s="11"/>
      <c r="D236" s="11"/>
      <c r="E236" s="11"/>
      <c r="F236" s="11"/>
      <c r="G236" s="11"/>
      <c r="H236" s="12"/>
    </row>
    <row r="237" spans="1:8" ht="16.5" customHeight="1" x14ac:dyDescent="0.3">
      <c r="A237" s="23" t="s">
        <v>37</v>
      </c>
      <c r="B237" s="9">
        <f t="array" ref="B237:H237">日+15+DATE(Calendar8Year,Calendar8MonthOption,1)-WEEKDAY(DATE(Calendar8Year,Calendar8MonthOption,1),WeekdayOption)</f>
        <v>43325</v>
      </c>
      <c r="C237" s="9">
        <v>43326</v>
      </c>
      <c r="D237" s="9">
        <v>43327</v>
      </c>
      <c r="E237" s="9">
        <v>43328</v>
      </c>
      <c r="F237" s="9">
        <v>43329</v>
      </c>
      <c r="G237" s="9">
        <v>43330</v>
      </c>
      <c r="H237" s="10">
        <v>43331</v>
      </c>
    </row>
    <row r="238" spans="1:8" x14ac:dyDescent="0.3">
      <c r="B238" s="11" t="s">
        <v>76</v>
      </c>
      <c r="C238" s="11" t="s">
        <v>76</v>
      </c>
      <c r="D238" s="11" t="s">
        <v>76</v>
      </c>
      <c r="E238" s="11" t="s">
        <v>76</v>
      </c>
      <c r="F238" s="11" t="s">
        <v>76</v>
      </c>
      <c r="G238" s="11"/>
      <c r="H238" s="12"/>
    </row>
    <row r="239" spans="1:8" x14ac:dyDescent="0.3">
      <c r="B239" s="11" t="s">
        <v>179</v>
      </c>
      <c r="C239" s="11" t="s">
        <v>179</v>
      </c>
      <c r="D239" s="11" t="s">
        <v>179</v>
      </c>
      <c r="E239" s="11" t="s">
        <v>179</v>
      </c>
      <c r="F239" s="11" t="s">
        <v>179</v>
      </c>
      <c r="G239" s="11" t="s">
        <v>179</v>
      </c>
      <c r="H239" s="12"/>
    </row>
    <row r="240" spans="1:8" x14ac:dyDescent="0.3">
      <c r="B240" s="11"/>
      <c r="C240" s="11"/>
      <c r="D240" s="11"/>
      <c r="E240" s="11"/>
      <c r="F240" s="11"/>
      <c r="G240" s="11"/>
      <c r="H240" s="12"/>
    </row>
    <row r="241" spans="1:8" x14ac:dyDescent="0.3">
      <c r="B241" s="11"/>
      <c r="C241" s="11"/>
      <c r="D241" s="11"/>
      <c r="E241" s="11"/>
      <c r="F241" s="11"/>
      <c r="G241" s="11"/>
      <c r="H241" s="12"/>
    </row>
    <row r="242" spans="1:8" ht="16.5" customHeight="1" x14ac:dyDescent="0.3">
      <c r="A242" s="23" t="s">
        <v>38</v>
      </c>
      <c r="B242" s="9">
        <f t="array" ref="B242:H242">日+22+DATE(Calendar8Year,Calendar8MonthOption,1)-WEEKDAY(DATE(Calendar8Year,Calendar8MonthOption,1),WeekdayOption)</f>
        <v>43332</v>
      </c>
      <c r="C242" s="9">
        <v>43333</v>
      </c>
      <c r="D242" s="9">
        <v>43334</v>
      </c>
      <c r="E242" s="9">
        <v>43335</v>
      </c>
      <c r="F242" s="9">
        <v>43336</v>
      </c>
      <c r="G242" s="9">
        <v>43337</v>
      </c>
      <c r="H242" s="10">
        <v>43338</v>
      </c>
    </row>
    <row r="243" spans="1:8" x14ac:dyDescent="0.3">
      <c r="B243" s="11" t="s">
        <v>76</v>
      </c>
      <c r="C243" s="11" t="s">
        <v>76</v>
      </c>
      <c r="D243" s="11" t="s">
        <v>76</v>
      </c>
      <c r="E243" s="11" t="s">
        <v>76</v>
      </c>
      <c r="F243" s="11" t="s">
        <v>76</v>
      </c>
      <c r="G243" s="11"/>
      <c r="H243" s="12"/>
    </row>
    <row r="244" spans="1:8" x14ac:dyDescent="0.3">
      <c r="B244" s="11" t="s">
        <v>179</v>
      </c>
      <c r="C244" s="11" t="s">
        <v>179</v>
      </c>
      <c r="D244" s="11" t="s">
        <v>179</v>
      </c>
      <c r="E244" s="11" t="s">
        <v>179</v>
      </c>
      <c r="F244" s="11" t="s">
        <v>179</v>
      </c>
      <c r="G244" s="11" t="s">
        <v>179</v>
      </c>
      <c r="H244" s="12"/>
    </row>
    <row r="245" spans="1:8" x14ac:dyDescent="0.3">
      <c r="B245" s="11"/>
      <c r="C245" s="11"/>
      <c r="D245" s="11"/>
      <c r="E245" s="11"/>
      <c r="F245" s="11"/>
      <c r="G245" s="11"/>
      <c r="H245" s="12"/>
    </row>
    <row r="246" spans="1:8" x14ac:dyDescent="0.3">
      <c r="B246" s="11"/>
      <c r="C246" s="11"/>
      <c r="D246" s="11"/>
      <c r="E246" s="11"/>
      <c r="F246" s="11"/>
      <c r="G246" s="11"/>
      <c r="H246" s="12"/>
    </row>
    <row r="247" spans="1:8" ht="16.5" customHeight="1" x14ac:dyDescent="0.3">
      <c r="A247" s="23" t="s">
        <v>39</v>
      </c>
      <c r="B247" s="9">
        <f t="array" ref="B247:H247">日+29+DATE(Calendar8Year,Calendar8MonthOption,1)-WEEKDAY(DATE(Calendar8Year,Calendar8MonthOption,1),WeekdayOption)</f>
        <v>43339</v>
      </c>
      <c r="C247" s="9">
        <v>43340</v>
      </c>
      <c r="D247" s="9">
        <v>43341</v>
      </c>
      <c r="E247" s="9">
        <v>43342</v>
      </c>
      <c r="F247" s="9">
        <v>43343</v>
      </c>
      <c r="G247" s="9">
        <v>43344</v>
      </c>
      <c r="H247" s="10">
        <v>43345</v>
      </c>
    </row>
    <row r="248" spans="1:8" x14ac:dyDescent="0.3">
      <c r="B248" s="11" t="s">
        <v>76</v>
      </c>
      <c r="C248" s="11" t="s">
        <v>76</v>
      </c>
      <c r="D248" s="11" t="s">
        <v>76</v>
      </c>
      <c r="E248" s="11" t="s">
        <v>76</v>
      </c>
      <c r="F248" s="11" t="s">
        <v>76</v>
      </c>
      <c r="G248" s="11"/>
      <c r="H248" s="12"/>
    </row>
    <row r="249" spans="1:8" x14ac:dyDescent="0.3">
      <c r="B249" s="30" t="s">
        <v>135</v>
      </c>
      <c r="C249" s="30" t="s">
        <v>86</v>
      </c>
      <c r="D249" s="30" t="s">
        <v>86</v>
      </c>
      <c r="E249" s="30" t="s">
        <v>86</v>
      </c>
      <c r="F249" s="30" t="s">
        <v>86</v>
      </c>
      <c r="G249" s="11"/>
      <c r="H249" s="12"/>
    </row>
    <row r="250" spans="1:8" x14ac:dyDescent="0.3">
      <c r="B250" s="11"/>
      <c r="C250" s="11"/>
      <c r="D250" s="11"/>
      <c r="E250" s="11"/>
      <c r="F250" s="11"/>
      <c r="G250" s="11"/>
      <c r="H250" s="12"/>
    </row>
    <row r="251" spans="1:8" x14ac:dyDescent="0.3">
      <c r="B251" s="11"/>
      <c r="C251" s="11"/>
      <c r="D251" s="11"/>
      <c r="E251" s="11"/>
      <c r="F251" s="11"/>
      <c r="G251" s="11"/>
      <c r="H251" s="12"/>
    </row>
    <row r="252" spans="1:8" ht="16.5" customHeight="1" x14ac:dyDescent="0.3">
      <c r="A252" s="23" t="s">
        <v>40</v>
      </c>
      <c r="B252" s="9">
        <f t="array" ref="B252:C252">日+36+DATE(Calendar8Year,Calendar8MonthOption,1)-WEEKDAY(DATE(Calendar8Year,Calendar8MonthOption,1),WeekdayOption)</f>
        <v>43346</v>
      </c>
      <c r="C252" s="9">
        <v>43347</v>
      </c>
      <c r="D252" s="36" t="s">
        <v>2</v>
      </c>
      <c r="E252" s="36"/>
      <c r="F252" s="36"/>
      <c r="G252" s="36"/>
      <c r="H252" s="36"/>
    </row>
    <row r="253" spans="1:8" x14ac:dyDescent="0.3">
      <c r="B253" s="11"/>
      <c r="C253" s="11"/>
      <c r="D253" s="11"/>
      <c r="E253" s="11"/>
      <c r="F253" s="11"/>
      <c r="G253" s="11"/>
      <c r="H253" s="12"/>
    </row>
    <row r="254" spans="1:8" x14ac:dyDescent="0.3">
      <c r="B254" s="11"/>
      <c r="C254" s="11"/>
      <c r="D254" s="11"/>
      <c r="E254" s="11"/>
      <c r="F254" s="11"/>
      <c r="G254" s="11"/>
      <c r="H254" s="12"/>
    </row>
    <row r="255" spans="1:8" x14ac:dyDescent="0.3">
      <c r="B255" s="11"/>
      <c r="C255" s="11"/>
      <c r="D255" s="11"/>
      <c r="E255" s="11"/>
      <c r="F255" s="11"/>
      <c r="G255" s="11"/>
      <c r="H255" s="12"/>
    </row>
    <row r="256" spans="1:8" x14ac:dyDescent="0.3">
      <c r="B256" s="11"/>
      <c r="C256" s="11"/>
      <c r="D256" s="11"/>
      <c r="E256" s="11"/>
      <c r="F256" s="11"/>
      <c r="G256" s="11"/>
      <c r="H256" s="19"/>
    </row>
    <row r="257" spans="1:8" ht="54" customHeight="1" x14ac:dyDescent="0.75">
      <c r="A257" s="22"/>
      <c r="B257" s="4">
        <f>YEAR(DATE(Calendar8Year,Calendar8MonthOption+1,1))</f>
        <v>2018</v>
      </c>
      <c r="C257" s="5" t="str">
        <f>TEXT(DATE(Calendar8Year,Calendar8MonthOption+1,1),"m月")</f>
        <v>9月</v>
      </c>
      <c r="D257" s="14"/>
      <c r="E257" s="14"/>
      <c r="F257" s="14"/>
      <c r="G257" s="14"/>
      <c r="H257" s="3"/>
    </row>
    <row r="258" spans="1:8" ht="14.25" customHeight="1" x14ac:dyDescent="0.3">
      <c r="A258" s="21"/>
      <c r="B258" s="6" t="str">
        <f t="shared" ref="B258:H258" si="8">UPPER(TEXT(B259,"aaaa"))</f>
        <v>星期一</v>
      </c>
      <c r="C258" s="8" t="str">
        <f t="shared" si="8"/>
        <v>星期二</v>
      </c>
      <c r="D258" s="6" t="str">
        <f t="shared" si="8"/>
        <v>星期三</v>
      </c>
      <c r="E258" s="8" t="str">
        <f t="shared" si="8"/>
        <v>星期四</v>
      </c>
      <c r="F258" s="6" t="str">
        <f t="shared" si="8"/>
        <v>星期五</v>
      </c>
      <c r="G258" s="17" t="str">
        <f t="shared" si="8"/>
        <v>星期六</v>
      </c>
      <c r="H258" s="17" t="str">
        <f t="shared" si="8"/>
        <v>星期日</v>
      </c>
    </row>
    <row r="259" spans="1:8" ht="16.5" customHeight="1" x14ac:dyDescent="0.3">
      <c r="A259" s="23" t="s">
        <v>70</v>
      </c>
      <c r="B259" s="9">
        <f t="array" ref="B259:H259">日+1+DATE(Calendar9Year,Calendar9MonthOption,1)-WEEKDAY(DATE(Calendar9Year,Calendar9MonthOption,1),WeekdayOption)</f>
        <v>43339</v>
      </c>
      <c r="C259" s="9">
        <v>43340</v>
      </c>
      <c r="D259" s="9">
        <v>43341</v>
      </c>
      <c r="E259" s="9">
        <v>43342</v>
      </c>
      <c r="F259" s="9">
        <v>43343</v>
      </c>
      <c r="G259" s="9">
        <v>43344</v>
      </c>
      <c r="H259" s="10">
        <v>43345</v>
      </c>
    </row>
    <row r="260" spans="1:8" x14ac:dyDescent="0.3">
      <c r="B260" s="11"/>
      <c r="C260" s="11"/>
      <c r="D260" s="11"/>
      <c r="E260" s="11"/>
      <c r="F260" s="11"/>
      <c r="G260" s="11"/>
      <c r="H260" s="12"/>
    </row>
    <row r="261" spans="1:8" x14ac:dyDescent="0.3">
      <c r="B261" s="11"/>
      <c r="C261" s="11"/>
      <c r="D261" s="11"/>
      <c r="E261" s="11"/>
      <c r="F261" s="11"/>
      <c r="G261" s="11"/>
      <c r="H261" s="12"/>
    </row>
    <row r="262" spans="1:8" x14ac:dyDescent="0.3">
      <c r="B262" s="11"/>
      <c r="C262" s="11"/>
      <c r="D262" s="11"/>
      <c r="E262" s="11"/>
      <c r="F262" s="11"/>
      <c r="G262" s="11"/>
      <c r="H262" s="12"/>
    </row>
    <row r="263" spans="1:8" x14ac:dyDescent="0.3">
      <c r="B263" s="11"/>
      <c r="C263" s="11"/>
      <c r="D263" s="11"/>
      <c r="E263" s="11"/>
      <c r="F263" s="11"/>
      <c r="G263" s="11"/>
      <c r="H263" s="12"/>
    </row>
    <row r="264" spans="1:8" ht="16.5" customHeight="1" x14ac:dyDescent="0.3">
      <c r="A264" s="23" t="s">
        <v>69</v>
      </c>
      <c r="B264" s="9">
        <f t="array" ref="B264:H264">日+8+DATE(Calendar9Year,Calendar9MonthOption,1)-WEEKDAY(DATE(Calendar9Year,Calendar9MonthOption,1),WeekdayOption)</f>
        <v>43346</v>
      </c>
      <c r="C264" s="9">
        <v>43347</v>
      </c>
      <c r="D264" s="9">
        <v>43348</v>
      </c>
      <c r="E264" s="9">
        <v>43349</v>
      </c>
      <c r="F264" s="9">
        <v>43350</v>
      </c>
      <c r="G264" s="9">
        <v>43351</v>
      </c>
      <c r="H264" s="10">
        <v>43352</v>
      </c>
    </row>
    <row r="265" spans="1:8" x14ac:dyDescent="0.3">
      <c r="B265" s="11" t="s">
        <v>76</v>
      </c>
      <c r="C265" s="11" t="s">
        <v>76</v>
      </c>
      <c r="D265" s="11" t="s">
        <v>76</v>
      </c>
      <c r="E265" s="11" t="s">
        <v>76</v>
      </c>
      <c r="F265" s="11" t="s">
        <v>76</v>
      </c>
      <c r="G265" s="11"/>
      <c r="H265" s="12"/>
    </row>
    <row r="266" spans="1:8" x14ac:dyDescent="0.3">
      <c r="B266" s="11"/>
      <c r="C266" s="11"/>
      <c r="D266" s="11"/>
      <c r="E266" s="11"/>
      <c r="F266" s="11"/>
      <c r="G266" s="11"/>
      <c r="H266" s="12"/>
    </row>
    <row r="267" spans="1:8" x14ac:dyDescent="0.3">
      <c r="B267" s="11"/>
      <c r="C267" s="11"/>
      <c r="D267" s="11"/>
      <c r="E267" s="11"/>
      <c r="F267" s="11"/>
      <c r="G267" s="11"/>
      <c r="H267" s="12"/>
    </row>
    <row r="268" spans="1:8" x14ac:dyDescent="0.3">
      <c r="B268" s="11"/>
      <c r="C268" s="11"/>
      <c r="D268" s="11"/>
      <c r="E268" s="11"/>
      <c r="F268" s="11"/>
      <c r="G268" s="11"/>
      <c r="H268" s="12"/>
    </row>
    <row r="269" spans="1:8" ht="16.5" customHeight="1" x14ac:dyDescent="0.3">
      <c r="A269" s="23" t="s">
        <v>41</v>
      </c>
      <c r="B269" s="9">
        <f t="array" ref="B269:H269">日+15+DATE(Calendar9Year,Calendar9MonthOption,1)-WEEKDAY(DATE(Calendar9Year,Calendar9MonthOption,1),WeekdayOption)</f>
        <v>43353</v>
      </c>
      <c r="C269" s="9">
        <v>43354</v>
      </c>
      <c r="D269" s="9">
        <v>43355</v>
      </c>
      <c r="E269" s="9">
        <v>43356</v>
      </c>
      <c r="F269" s="9">
        <v>43357</v>
      </c>
      <c r="G269" s="9">
        <v>43358</v>
      </c>
      <c r="H269" s="10">
        <v>43359</v>
      </c>
    </row>
    <row r="270" spans="1:8" x14ac:dyDescent="0.3">
      <c r="B270" s="11" t="s">
        <v>76</v>
      </c>
      <c r="C270" s="11" t="s">
        <v>76</v>
      </c>
      <c r="D270" s="11" t="s">
        <v>76</v>
      </c>
      <c r="E270" s="11" t="s">
        <v>76</v>
      </c>
      <c r="F270" s="11" t="s">
        <v>76</v>
      </c>
      <c r="G270" s="11"/>
      <c r="H270" s="12"/>
    </row>
    <row r="271" spans="1:8" x14ac:dyDescent="0.3">
      <c r="B271" s="11"/>
      <c r="C271" s="11"/>
      <c r="D271" s="11"/>
      <c r="E271" s="11"/>
      <c r="F271" s="11"/>
      <c r="G271" s="11"/>
      <c r="H271" s="12"/>
    </row>
    <row r="272" spans="1:8" x14ac:dyDescent="0.3">
      <c r="B272" s="11"/>
      <c r="C272" s="11"/>
      <c r="D272" s="11"/>
      <c r="E272" s="11"/>
      <c r="F272" s="11"/>
      <c r="G272" s="11"/>
      <c r="H272" s="12"/>
    </row>
    <row r="273" spans="1:8" x14ac:dyDescent="0.3">
      <c r="B273" s="11"/>
      <c r="C273" s="11"/>
      <c r="D273" s="11"/>
      <c r="E273" s="11"/>
      <c r="F273" s="11"/>
      <c r="G273" s="11"/>
      <c r="H273" s="12"/>
    </row>
    <row r="274" spans="1:8" ht="16.5" customHeight="1" x14ac:dyDescent="0.3">
      <c r="A274" s="23" t="s">
        <v>42</v>
      </c>
      <c r="B274" s="9">
        <f t="array" ref="B274:H274">日+22+DATE(Calendar9Year,Calendar9MonthOption,1)-WEEKDAY(DATE(Calendar9Year,Calendar9MonthOption,1),WeekdayOption)</f>
        <v>43360</v>
      </c>
      <c r="C274" s="9">
        <v>43361</v>
      </c>
      <c r="D274" s="9">
        <v>43362</v>
      </c>
      <c r="E274" s="9">
        <v>43363</v>
      </c>
      <c r="F274" s="9">
        <v>43364</v>
      </c>
      <c r="G274" s="9">
        <v>43365</v>
      </c>
      <c r="H274" s="10">
        <v>43366</v>
      </c>
    </row>
    <row r="275" spans="1:8" x14ac:dyDescent="0.3">
      <c r="B275" s="11" t="s">
        <v>134</v>
      </c>
      <c r="C275" s="11" t="s">
        <v>136</v>
      </c>
      <c r="D275" s="11" t="s">
        <v>136</v>
      </c>
      <c r="E275" s="11" t="s">
        <v>134</v>
      </c>
      <c r="F275" s="11" t="s">
        <v>136</v>
      </c>
      <c r="G275" s="11" t="s">
        <v>134</v>
      </c>
      <c r="H275" s="11" t="s">
        <v>134</v>
      </c>
    </row>
    <row r="276" spans="1:8" x14ac:dyDescent="0.3">
      <c r="B276" s="11"/>
      <c r="C276" s="11"/>
      <c r="D276" s="11"/>
      <c r="E276" s="11"/>
      <c r="F276" s="11"/>
      <c r="G276" s="11"/>
      <c r="H276" s="12"/>
    </row>
    <row r="277" spans="1:8" x14ac:dyDescent="0.3">
      <c r="B277" s="11"/>
      <c r="C277" s="11"/>
      <c r="D277" s="11"/>
      <c r="E277" s="11"/>
      <c r="F277" s="11"/>
      <c r="G277" s="11"/>
      <c r="H277" s="12"/>
    </row>
    <row r="278" spans="1:8" x14ac:dyDescent="0.3">
      <c r="B278" s="11"/>
      <c r="C278" s="11"/>
      <c r="D278" s="11"/>
      <c r="E278" s="11"/>
      <c r="F278" s="11"/>
      <c r="G278" s="11"/>
      <c r="H278" s="12"/>
    </row>
    <row r="279" spans="1:8" ht="16.5" customHeight="1" x14ac:dyDescent="0.3">
      <c r="A279" s="23" t="s">
        <v>43</v>
      </c>
      <c r="B279" s="9">
        <f t="array" ref="B279:H279">日+29+DATE(Calendar9Year,Calendar9MonthOption,1)-WEEKDAY(DATE(Calendar9Year,Calendar9MonthOption,1),WeekdayOption)</f>
        <v>43367</v>
      </c>
      <c r="C279" s="9">
        <v>43368</v>
      </c>
      <c r="D279" s="9">
        <v>43369</v>
      </c>
      <c r="E279" s="9">
        <v>43370</v>
      </c>
      <c r="F279" s="9">
        <v>43371</v>
      </c>
      <c r="G279" s="9">
        <v>43372</v>
      </c>
      <c r="H279" s="10">
        <v>43373</v>
      </c>
    </row>
    <row r="280" spans="1:8" x14ac:dyDescent="0.3">
      <c r="B280" s="11"/>
      <c r="C280" s="11"/>
      <c r="D280" s="11"/>
      <c r="E280" s="11"/>
      <c r="F280" s="11"/>
      <c r="G280" s="11"/>
      <c r="H280" s="12"/>
    </row>
    <row r="281" spans="1:8" x14ac:dyDescent="0.3">
      <c r="B281" s="11"/>
      <c r="C281" s="11"/>
      <c r="D281" s="11"/>
      <c r="E281" s="11"/>
      <c r="F281" s="11"/>
      <c r="G281" s="11"/>
      <c r="H281" s="12"/>
    </row>
    <row r="282" spans="1:8" x14ac:dyDescent="0.3">
      <c r="B282" s="11"/>
      <c r="C282" s="11"/>
      <c r="D282" s="11"/>
      <c r="E282" s="11"/>
      <c r="F282" s="11"/>
      <c r="G282" s="11"/>
      <c r="H282" s="12"/>
    </row>
    <row r="283" spans="1:8" x14ac:dyDescent="0.3">
      <c r="B283" s="11"/>
      <c r="C283" s="11"/>
      <c r="D283" s="11"/>
      <c r="E283" s="11"/>
      <c r="F283" s="11"/>
      <c r="G283" s="11"/>
      <c r="H283" s="12"/>
    </row>
    <row r="284" spans="1:8" ht="16.5" customHeight="1" x14ac:dyDescent="0.3">
      <c r="A284" s="23" t="s">
        <v>44</v>
      </c>
      <c r="B284" s="9">
        <f t="array" ref="B284:C284">日+36+DATE(Calendar9Year,Calendar9MonthOption,1)-WEEKDAY(DATE(Calendar9Year,Calendar9MonthOption,1),WeekdayOption)</f>
        <v>43374</v>
      </c>
      <c r="C284" s="9">
        <v>43375</v>
      </c>
      <c r="D284" s="36" t="s">
        <v>2</v>
      </c>
      <c r="E284" s="36"/>
      <c r="F284" s="36"/>
      <c r="G284" s="36"/>
      <c r="H284" s="36"/>
    </row>
    <row r="285" spans="1:8" x14ac:dyDescent="0.3">
      <c r="B285" s="11"/>
      <c r="C285" s="11"/>
      <c r="D285" s="11"/>
      <c r="E285" s="11"/>
      <c r="F285" s="11"/>
      <c r="G285" s="11"/>
      <c r="H285" s="12"/>
    </row>
    <row r="286" spans="1:8" x14ac:dyDescent="0.3">
      <c r="B286" s="11"/>
      <c r="C286" s="11"/>
      <c r="D286" s="11"/>
      <c r="E286" s="11"/>
      <c r="F286" s="11"/>
      <c r="G286" s="11"/>
      <c r="H286" s="12"/>
    </row>
    <row r="287" spans="1:8" x14ac:dyDescent="0.3">
      <c r="B287" s="11"/>
      <c r="C287" s="11"/>
      <c r="D287" s="11"/>
      <c r="E287" s="11"/>
      <c r="F287" s="11"/>
      <c r="G287" s="11"/>
      <c r="H287" s="12"/>
    </row>
    <row r="288" spans="1:8" x14ac:dyDescent="0.3">
      <c r="B288" s="11"/>
      <c r="C288" s="11"/>
      <c r="D288" s="11"/>
      <c r="E288" s="11"/>
      <c r="F288" s="11"/>
      <c r="G288" s="11"/>
      <c r="H288" s="19"/>
    </row>
    <row r="289" spans="1:8" ht="54" customHeight="1" x14ac:dyDescent="0.75">
      <c r="A289" s="22"/>
      <c r="B289" s="4">
        <f>YEAR(DATE(Calendar9Year,Calendar9MonthOption+1,1))</f>
        <v>2018</v>
      </c>
      <c r="C289" s="5" t="str">
        <f>TEXT(DATE(Calendar9Year,Calendar9MonthOption+1,1),"m月")</f>
        <v>10月</v>
      </c>
      <c r="D289" s="14"/>
      <c r="E289" s="14"/>
      <c r="F289" s="14"/>
      <c r="G289" s="14"/>
      <c r="H289" s="3"/>
    </row>
    <row r="290" spans="1:8" ht="14.25" customHeight="1" x14ac:dyDescent="0.3">
      <c r="A290" s="21"/>
      <c r="B290" s="6" t="str">
        <f t="shared" ref="B290:H290" si="9">UPPER(TEXT(B291,"aaaa"))</f>
        <v>星期一</v>
      </c>
      <c r="C290" s="8" t="str">
        <f t="shared" si="9"/>
        <v>星期二</v>
      </c>
      <c r="D290" s="6" t="str">
        <f t="shared" si="9"/>
        <v>星期三</v>
      </c>
      <c r="E290" s="8" t="str">
        <f t="shared" si="9"/>
        <v>星期四</v>
      </c>
      <c r="F290" s="6" t="str">
        <f t="shared" si="9"/>
        <v>星期五</v>
      </c>
      <c r="G290" s="17" t="str">
        <f t="shared" si="9"/>
        <v>星期六</v>
      </c>
      <c r="H290" s="17" t="str">
        <f t="shared" si="9"/>
        <v>星期日</v>
      </c>
    </row>
    <row r="291" spans="1:8" ht="16.5" customHeight="1" x14ac:dyDescent="0.3">
      <c r="A291" s="23" t="s">
        <v>71</v>
      </c>
      <c r="B291" s="9">
        <f t="array" ref="B291:H291">日+1+DATE(Calendar10Year,Calendar10MonthOption,1)-WEEKDAY(DATE(Calendar10Year,Calendar10MonthOption,1),WeekdayOption)</f>
        <v>43374</v>
      </c>
      <c r="C291" s="9">
        <v>43375</v>
      </c>
      <c r="D291" s="9">
        <v>43376</v>
      </c>
      <c r="E291" s="9">
        <v>43377</v>
      </c>
      <c r="F291" s="9">
        <v>43378</v>
      </c>
      <c r="G291" s="9">
        <v>43379</v>
      </c>
      <c r="H291" s="10">
        <v>43380</v>
      </c>
    </row>
    <row r="292" spans="1:8" x14ac:dyDescent="0.3">
      <c r="B292" s="11"/>
      <c r="C292" s="11"/>
      <c r="D292" s="11"/>
      <c r="E292" s="11"/>
      <c r="F292" s="11"/>
      <c r="G292" s="11"/>
      <c r="H292" s="12"/>
    </row>
    <row r="293" spans="1:8" x14ac:dyDescent="0.3">
      <c r="B293" s="11"/>
      <c r="C293" s="11"/>
      <c r="D293" s="11"/>
      <c r="E293" s="11"/>
      <c r="F293" s="11"/>
      <c r="G293" s="11"/>
      <c r="H293" s="12"/>
    </row>
    <row r="294" spans="1:8" x14ac:dyDescent="0.3">
      <c r="B294" s="11"/>
      <c r="C294" s="11"/>
      <c r="D294" s="11"/>
      <c r="E294" s="11"/>
      <c r="F294" s="11"/>
      <c r="G294" s="11"/>
      <c r="H294" s="12"/>
    </row>
    <row r="295" spans="1:8" x14ac:dyDescent="0.3">
      <c r="B295" s="11"/>
      <c r="C295" s="11"/>
      <c r="D295" s="11"/>
      <c r="E295" s="11"/>
      <c r="F295" s="11"/>
      <c r="G295" s="11"/>
      <c r="H295" s="12"/>
    </row>
    <row r="296" spans="1:8" ht="16.5" customHeight="1" x14ac:dyDescent="0.3">
      <c r="A296" s="23" t="s">
        <v>72</v>
      </c>
      <c r="B296" s="9">
        <f t="array" ref="B296:H296">日+8+DATE(Calendar10Year,Calendar10MonthOption,1)-WEEKDAY(DATE(Calendar10Year,Calendar10MonthOption,1),WeekdayOption)</f>
        <v>43381</v>
      </c>
      <c r="C296" s="9">
        <v>43382</v>
      </c>
      <c r="D296" s="9">
        <v>43383</v>
      </c>
      <c r="E296" s="9">
        <v>43384</v>
      </c>
      <c r="F296" s="9">
        <v>43385</v>
      </c>
      <c r="G296" s="9">
        <v>43386</v>
      </c>
      <c r="H296" s="10">
        <v>43387</v>
      </c>
    </row>
    <row r="297" spans="1:8" x14ac:dyDescent="0.3">
      <c r="B297" s="11"/>
      <c r="C297" s="11"/>
      <c r="D297" s="11"/>
      <c r="E297" s="11"/>
      <c r="F297" s="11"/>
      <c r="G297" s="11"/>
      <c r="H297" s="12"/>
    </row>
    <row r="298" spans="1:8" x14ac:dyDescent="0.3">
      <c r="B298" s="11"/>
      <c r="C298" s="11"/>
      <c r="D298" s="11"/>
      <c r="E298" s="11"/>
      <c r="F298" s="11"/>
      <c r="G298" s="11"/>
      <c r="H298" s="12"/>
    </row>
    <row r="299" spans="1:8" x14ac:dyDescent="0.3">
      <c r="B299" s="11"/>
      <c r="C299" s="11"/>
      <c r="D299" s="11"/>
      <c r="E299" s="11"/>
      <c r="F299" s="11"/>
      <c r="G299" s="11"/>
      <c r="H299" s="12"/>
    </row>
    <row r="300" spans="1:8" x14ac:dyDescent="0.3">
      <c r="B300" s="11"/>
      <c r="C300" s="11"/>
      <c r="D300" s="11"/>
      <c r="E300" s="11"/>
      <c r="F300" s="11"/>
      <c r="G300" s="11"/>
      <c r="H300" s="12"/>
    </row>
    <row r="301" spans="1:8" ht="16.5" customHeight="1" x14ac:dyDescent="0.3">
      <c r="A301" s="23" t="s">
        <v>45</v>
      </c>
      <c r="B301" s="9">
        <f t="array" ref="B301:H301">日+15+DATE(Calendar10Year,Calendar10MonthOption,1)-WEEKDAY(DATE(Calendar10Year,Calendar10MonthOption,1),WeekdayOption)</f>
        <v>43388</v>
      </c>
      <c r="C301" s="9">
        <v>43389</v>
      </c>
      <c r="D301" s="9">
        <v>43390</v>
      </c>
      <c r="E301" s="9">
        <v>43391</v>
      </c>
      <c r="F301" s="9">
        <v>43392</v>
      </c>
      <c r="G301" s="9">
        <v>43393</v>
      </c>
      <c r="H301" s="10">
        <v>43394</v>
      </c>
    </row>
    <row r="302" spans="1:8" x14ac:dyDescent="0.3">
      <c r="B302" s="11"/>
      <c r="C302" s="11"/>
      <c r="D302" s="11"/>
      <c r="E302" s="11"/>
      <c r="F302" s="11"/>
      <c r="G302" s="11"/>
      <c r="H302" s="12"/>
    </row>
    <row r="303" spans="1:8" x14ac:dyDescent="0.3">
      <c r="B303" s="11"/>
      <c r="C303" s="11"/>
      <c r="D303" s="11"/>
      <c r="E303" s="11"/>
      <c r="F303" s="11"/>
      <c r="G303" s="11"/>
      <c r="H303" s="12"/>
    </row>
    <row r="304" spans="1:8" x14ac:dyDescent="0.3">
      <c r="B304" s="11"/>
      <c r="C304" s="11"/>
      <c r="D304" s="11"/>
      <c r="E304" s="11"/>
      <c r="F304" s="11"/>
      <c r="G304" s="11"/>
      <c r="H304" s="12"/>
    </row>
    <row r="305" spans="1:8" x14ac:dyDescent="0.3">
      <c r="B305" s="11"/>
      <c r="C305" s="11"/>
      <c r="D305" s="11"/>
      <c r="E305" s="11"/>
      <c r="F305" s="11"/>
      <c r="G305" s="11"/>
      <c r="H305" s="12"/>
    </row>
    <row r="306" spans="1:8" ht="16.5" customHeight="1" x14ac:dyDescent="0.3">
      <c r="A306" s="23" t="s">
        <v>46</v>
      </c>
      <c r="B306" s="9">
        <f t="array" ref="B306:H306">日+22+DATE(Calendar10Year,Calendar10MonthOption,1)-WEEKDAY(DATE(Calendar10Year,Calendar10MonthOption,1),WeekdayOption)</f>
        <v>43395</v>
      </c>
      <c r="C306" s="9">
        <v>43396</v>
      </c>
      <c r="D306" s="9">
        <v>43397</v>
      </c>
      <c r="E306" s="9">
        <v>43398</v>
      </c>
      <c r="F306" s="9">
        <v>43399</v>
      </c>
      <c r="G306" s="9">
        <v>43400</v>
      </c>
      <c r="H306" s="10">
        <v>43401</v>
      </c>
    </row>
    <row r="307" spans="1:8" x14ac:dyDescent="0.3">
      <c r="B307" s="11" t="s">
        <v>134</v>
      </c>
      <c r="C307" s="11" t="s">
        <v>136</v>
      </c>
      <c r="D307" s="11" t="s">
        <v>136</v>
      </c>
      <c r="E307" s="11" t="s">
        <v>134</v>
      </c>
      <c r="F307" s="11" t="s">
        <v>136</v>
      </c>
      <c r="G307" s="11" t="s">
        <v>134</v>
      </c>
      <c r="H307" s="11" t="s">
        <v>134</v>
      </c>
    </row>
    <row r="308" spans="1:8" x14ac:dyDescent="0.3">
      <c r="B308" s="11"/>
      <c r="C308" s="11"/>
      <c r="D308" s="11"/>
      <c r="E308" s="11"/>
      <c r="F308" s="11"/>
      <c r="G308" s="11"/>
      <c r="H308" s="12"/>
    </row>
    <row r="309" spans="1:8" x14ac:dyDescent="0.3">
      <c r="B309" s="11"/>
      <c r="C309" s="11"/>
      <c r="D309" s="11"/>
      <c r="E309" s="11"/>
      <c r="F309" s="11"/>
      <c r="G309" s="11"/>
      <c r="H309" s="12"/>
    </row>
    <row r="310" spans="1:8" x14ac:dyDescent="0.3">
      <c r="B310" s="11"/>
      <c r="C310" s="11"/>
      <c r="D310" s="11"/>
      <c r="E310" s="11"/>
      <c r="F310" s="11"/>
      <c r="G310" s="11"/>
      <c r="H310" s="12"/>
    </row>
    <row r="311" spans="1:8" ht="16.5" customHeight="1" x14ac:dyDescent="0.3">
      <c r="A311" s="23" t="s">
        <v>47</v>
      </c>
      <c r="B311" s="9">
        <f t="array" ref="B311:H311">日+29+DATE(Calendar10Year,Calendar10MonthOption,1)-WEEKDAY(DATE(Calendar10Year,Calendar10MonthOption,1),WeekdayOption)</f>
        <v>43402</v>
      </c>
      <c r="C311" s="9">
        <v>43403</v>
      </c>
      <c r="D311" s="9">
        <v>43404</v>
      </c>
      <c r="E311" s="9">
        <v>43405</v>
      </c>
      <c r="F311" s="9">
        <v>43406</v>
      </c>
      <c r="G311" s="9">
        <v>43407</v>
      </c>
      <c r="H311" s="10">
        <v>43408</v>
      </c>
    </row>
    <row r="312" spans="1:8" x14ac:dyDescent="0.3">
      <c r="B312" s="11"/>
      <c r="C312" s="11"/>
      <c r="D312" s="11"/>
      <c r="E312" s="11"/>
      <c r="F312" s="11"/>
      <c r="G312" s="11"/>
      <c r="H312" s="12"/>
    </row>
    <row r="313" spans="1:8" x14ac:dyDescent="0.3">
      <c r="B313" s="11"/>
      <c r="C313" s="11"/>
      <c r="D313" s="11"/>
      <c r="E313" s="11"/>
      <c r="F313" s="11"/>
      <c r="G313" s="11"/>
      <c r="H313" s="12"/>
    </row>
    <row r="314" spans="1:8" x14ac:dyDescent="0.3">
      <c r="B314" s="11"/>
      <c r="C314" s="11"/>
      <c r="D314" s="11"/>
      <c r="E314" s="11"/>
      <c r="F314" s="11"/>
      <c r="G314" s="11"/>
      <c r="H314" s="12"/>
    </row>
    <row r="315" spans="1:8" x14ac:dyDescent="0.3">
      <c r="B315" s="11"/>
      <c r="C315" s="11"/>
      <c r="D315" s="11"/>
      <c r="E315" s="11"/>
      <c r="F315" s="11"/>
      <c r="G315" s="11"/>
      <c r="H315" s="12"/>
    </row>
    <row r="316" spans="1:8" ht="16.5" customHeight="1" x14ac:dyDescent="0.3">
      <c r="A316" s="23" t="s">
        <v>48</v>
      </c>
      <c r="B316" s="9">
        <f t="array" ref="B316:C316">日+36+DATE(Calendar10Year,Calendar10MonthOption,1)-WEEKDAY(DATE(Calendar10Year,Calendar10MonthOption,1),WeekdayOption)</f>
        <v>43409</v>
      </c>
      <c r="C316" s="9">
        <v>43410</v>
      </c>
      <c r="D316" s="36" t="s">
        <v>2</v>
      </c>
      <c r="E316" s="36"/>
      <c r="F316" s="36"/>
      <c r="G316" s="36"/>
      <c r="H316" s="36"/>
    </row>
    <row r="317" spans="1:8" x14ac:dyDescent="0.3">
      <c r="B317" s="11"/>
      <c r="C317" s="11"/>
      <c r="D317" s="11"/>
      <c r="E317" s="11"/>
      <c r="F317" s="11"/>
      <c r="G317" s="11"/>
      <c r="H317" s="12"/>
    </row>
    <row r="318" spans="1:8" x14ac:dyDescent="0.3">
      <c r="B318" s="11"/>
      <c r="C318" s="11"/>
      <c r="D318" s="11"/>
      <c r="E318" s="11"/>
      <c r="F318" s="11"/>
      <c r="G318" s="11"/>
      <c r="H318" s="12"/>
    </row>
    <row r="319" spans="1:8" x14ac:dyDescent="0.3">
      <c r="B319" s="11"/>
      <c r="C319" s="11"/>
      <c r="D319" s="11"/>
      <c r="E319" s="11"/>
      <c r="F319" s="11"/>
      <c r="G319" s="11"/>
      <c r="H319" s="12"/>
    </row>
    <row r="320" spans="1:8" x14ac:dyDescent="0.3">
      <c r="B320" s="11"/>
      <c r="C320" s="11"/>
      <c r="D320" s="11"/>
      <c r="E320" s="11"/>
      <c r="F320" s="11"/>
      <c r="G320" s="11"/>
      <c r="H320" s="19"/>
    </row>
    <row r="321" spans="1:8" ht="54" customHeight="1" x14ac:dyDescent="0.75">
      <c r="B321" s="4">
        <f>YEAR(DATE(Calendar10Year,Calendar10MonthOption+1,1))</f>
        <v>2018</v>
      </c>
      <c r="C321" s="5" t="str">
        <f>TEXT(DATE(Calendar10Year,Calendar10MonthOption+1,1),"m月")</f>
        <v>11月</v>
      </c>
      <c r="D321" s="14"/>
      <c r="E321" s="14"/>
      <c r="F321" s="14"/>
      <c r="G321" s="14"/>
      <c r="H321" s="3"/>
    </row>
    <row r="322" spans="1:8" ht="14.25" customHeight="1" x14ac:dyDescent="0.3">
      <c r="B322" s="6" t="str">
        <f t="shared" ref="B322:H322" si="10">UPPER(TEXT(B323,"aaaa"))</f>
        <v>星期一</v>
      </c>
      <c r="C322" s="8" t="str">
        <f t="shared" si="10"/>
        <v>星期二</v>
      </c>
      <c r="D322" s="6" t="str">
        <f t="shared" si="10"/>
        <v>星期三</v>
      </c>
      <c r="E322" s="8" t="str">
        <f t="shared" si="10"/>
        <v>星期四</v>
      </c>
      <c r="F322" s="6" t="str">
        <f t="shared" si="10"/>
        <v>星期五</v>
      </c>
      <c r="G322" s="17" t="str">
        <f t="shared" si="10"/>
        <v>星期六</v>
      </c>
      <c r="H322" s="17" t="str">
        <f t="shared" si="10"/>
        <v>星期日</v>
      </c>
    </row>
    <row r="323" spans="1:8" ht="16.5" customHeight="1" x14ac:dyDescent="0.3">
      <c r="A323" s="23" t="s">
        <v>73</v>
      </c>
      <c r="B323" s="9">
        <f t="array" ref="B323:H323">日+1+DATE(Calendar11Year,Calendar11MonthOption,1)-WEEKDAY(DATE(Calendar11Year,Calendar11MonthOption,1),WeekdayOption)</f>
        <v>43402</v>
      </c>
      <c r="C323" s="9">
        <v>43403</v>
      </c>
      <c r="D323" s="9">
        <v>43404</v>
      </c>
      <c r="E323" s="9">
        <v>43405</v>
      </c>
      <c r="F323" s="9">
        <v>43406</v>
      </c>
      <c r="G323" s="9">
        <v>43407</v>
      </c>
      <c r="H323" s="10">
        <v>43408</v>
      </c>
    </row>
    <row r="324" spans="1:8" x14ac:dyDescent="0.3">
      <c r="B324" s="11"/>
      <c r="C324" s="11"/>
      <c r="D324" s="11"/>
      <c r="E324" s="11"/>
      <c r="F324" s="11"/>
      <c r="G324" s="11"/>
      <c r="H324" s="12"/>
    </row>
    <row r="325" spans="1:8" x14ac:dyDescent="0.3">
      <c r="B325" s="11"/>
      <c r="C325" s="11"/>
      <c r="D325" s="11"/>
      <c r="E325" s="11"/>
      <c r="F325" s="11"/>
      <c r="G325" s="11"/>
      <c r="H325" s="12"/>
    </row>
    <row r="326" spans="1:8" x14ac:dyDescent="0.3">
      <c r="B326" s="11"/>
      <c r="C326" s="11"/>
      <c r="D326" s="11"/>
      <c r="E326" s="11"/>
      <c r="F326" s="11"/>
      <c r="G326" s="11"/>
      <c r="H326" s="12"/>
    </row>
    <row r="327" spans="1:8" x14ac:dyDescent="0.3">
      <c r="B327" s="11"/>
      <c r="C327" s="11"/>
      <c r="D327" s="11"/>
      <c r="E327" s="11"/>
      <c r="F327" s="11"/>
      <c r="G327" s="11"/>
      <c r="H327" s="12"/>
    </row>
    <row r="328" spans="1:8" ht="16.5" customHeight="1" x14ac:dyDescent="0.3">
      <c r="A328" s="23" t="s">
        <v>74</v>
      </c>
      <c r="B328" s="9">
        <f t="array" ref="B328:H328">日+8+DATE(Calendar11Year,Calendar11MonthOption,1)-WEEKDAY(DATE(Calendar11Year,Calendar11MonthOption,1),WeekdayOption)</f>
        <v>43409</v>
      </c>
      <c r="C328" s="9">
        <v>43410</v>
      </c>
      <c r="D328" s="9">
        <v>43411</v>
      </c>
      <c r="E328" s="9">
        <v>43412</v>
      </c>
      <c r="F328" s="9">
        <v>43413</v>
      </c>
      <c r="G328" s="9">
        <v>43414</v>
      </c>
      <c r="H328" s="10">
        <v>43415</v>
      </c>
    </row>
    <row r="329" spans="1:8" x14ac:dyDescent="0.3">
      <c r="B329" s="11"/>
      <c r="C329" s="11"/>
      <c r="D329" s="11"/>
      <c r="E329" s="11"/>
      <c r="F329" s="11"/>
      <c r="G329" s="11"/>
      <c r="H329" s="12"/>
    </row>
    <row r="330" spans="1:8" x14ac:dyDescent="0.3">
      <c r="B330" s="11"/>
      <c r="C330" s="11"/>
      <c r="D330" s="11"/>
      <c r="E330" s="11"/>
      <c r="F330" s="11"/>
      <c r="G330" s="11"/>
      <c r="H330" s="12"/>
    </row>
    <row r="331" spans="1:8" x14ac:dyDescent="0.3">
      <c r="B331" s="11"/>
      <c r="C331" s="11"/>
      <c r="D331" s="11"/>
      <c r="E331" s="11"/>
      <c r="F331" s="11"/>
      <c r="G331" s="11"/>
      <c r="H331" s="12"/>
    </row>
    <row r="332" spans="1:8" x14ac:dyDescent="0.3">
      <c r="B332" s="11"/>
      <c r="C332" s="11"/>
      <c r="D332" s="11"/>
      <c r="E332" s="11"/>
      <c r="F332" s="11"/>
      <c r="G332" s="11"/>
      <c r="H332" s="12"/>
    </row>
    <row r="333" spans="1:8" ht="16.5" customHeight="1" x14ac:dyDescent="0.3">
      <c r="A333" s="23" t="s">
        <v>49</v>
      </c>
      <c r="B333" s="9">
        <f t="array" ref="B333:H333">日+15+DATE(Calendar11Year,Calendar11MonthOption,1)-WEEKDAY(DATE(Calendar11Year,Calendar11MonthOption,1),WeekdayOption)</f>
        <v>43416</v>
      </c>
      <c r="C333" s="9">
        <v>43417</v>
      </c>
      <c r="D333" s="9">
        <v>43418</v>
      </c>
      <c r="E333" s="9">
        <v>43419</v>
      </c>
      <c r="F333" s="9">
        <v>43420</v>
      </c>
      <c r="G333" s="9">
        <v>43421</v>
      </c>
      <c r="H333" s="10">
        <v>43422</v>
      </c>
    </row>
    <row r="334" spans="1:8" x14ac:dyDescent="0.3">
      <c r="B334" s="11" t="s">
        <v>76</v>
      </c>
      <c r="C334" s="11" t="s">
        <v>76</v>
      </c>
      <c r="D334" s="11" t="s">
        <v>76</v>
      </c>
      <c r="E334" s="11" t="s">
        <v>76</v>
      </c>
      <c r="F334" s="11" t="s">
        <v>76</v>
      </c>
      <c r="G334" s="11"/>
      <c r="H334" s="12"/>
    </row>
    <row r="335" spans="1:8" x14ac:dyDescent="0.3">
      <c r="B335" s="11"/>
      <c r="C335" s="11"/>
      <c r="D335" s="11"/>
      <c r="E335" s="11"/>
      <c r="F335" s="11"/>
      <c r="G335" s="11"/>
      <c r="H335" s="12"/>
    </row>
    <row r="336" spans="1:8" x14ac:dyDescent="0.3">
      <c r="B336" s="11"/>
      <c r="C336" s="11"/>
      <c r="D336" s="11"/>
      <c r="E336" s="11"/>
      <c r="F336" s="11"/>
      <c r="G336" s="11"/>
      <c r="H336" s="12"/>
    </row>
    <row r="337" spans="1:8" x14ac:dyDescent="0.3">
      <c r="B337" s="11"/>
      <c r="C337" s="11"/>
      <c r="D337" s="11"/>
      <c r="E337" s="11"/>
      <c r="F337" s="11"/>
      <c r="G337" s="11"/>
      <c r="H337" s="12"/>
    </row>
    <row r="338" spans="1:8" ht="16.5" customHeight="1" x14ac:dyDescent="0.3">
      <c r="A338" s="23" t="s">
        <v>50</v>
      </c>
      <c r="B338" s="9">
        <f t="array" ref="B338:H338">日+22+DATE(Calendar11Year,Calendar11MonthOption,1)-WEEKDAY(DATE(Calendar11Year,Calendar11MonthOption,1),WeekdayOption)</f>
        <v>43423</v>
      </c>
      <c r="C338" s="9">
        <v>43424</v>
      </c>
      <c r="D338" s="9">
        <v>43425</v>
      </c>
      <c r="E338" s="9">
        <v>43426</v>
      </c>
      <c r="F338" s="9">
        <v>43427</v>
      </c>
      <c r="G338" s="9">
        <v>43428</v>
      </c>
      <c r="H338" s="10">
        <v>43429</v>
      </c>
    </row>
    <row r="339" spans="1:8" x14ac:dyDescent="0.3">
      <c r="B339" s="11" t="s">
        <v>76</v>
      </c>
      <c r="C339" s="11" t="s">
        <v>76</v>
      </c>
      <c r="D339" s="11" t="s">
        <v>76</v>
      </c>
      <c r="E339" s="11" t="s">
        <v>76</v>
      </c>
      <c r="F339" s="11" t="s">
        <v>76</v>
      </c>
      <c r="G339" s="11"/>
      <c r="H339" s="12"/>
    </row>
    <row r="340" spans="1:8" x14ac:dyDescent="0.3">
      <c r="B340" s="11"/>
      <c r="C340" s="11"/>
      <c r="D340" s="11"/>
      <c r="E340" s="11"/>
      <c r="F340" s="11"/>
      <c r="G340" s="11"/>
      <c r="H340" s="12"/>
    </row>
    <row r="341" spans="1:8" x14ac:dyDescent="0.3">
      <c r="B341" s="11"/>
      <c r="C341" s="11"/>
      <c r="D341" s="11"/>
      <c r="E341" s="11"/>
      <c r="F341" s="11"/>
      <c r="G341" s="11"/>
      <c r="H341" s="12"/>
    </row>
    <row r="342" spans="1:8" x14ac:dyDescent="0.3">
      <c r="B342" s="11"/>
      <c r="C342" s="11"/>
      <c r="D342" s="11"/>
      <c r="E342" s="11"/>
      <c r="F342" s="11"/>
      <c r="G342" s="11"/>
      <c r="H342" s="12"/>
    </row>
    <row r="343" spans="1:8" ht="16.5" customHeight="1" x14ac:dyDescent="0.3">
      <c r="A343" s="23" t="s">
        <v>51</v>
      </c>
      <c r="B343" s="9">
        <f t="array" ref="B343:H343">日+29+DATE(Calendar11Year,Calendar11MonthOption,1)-WEEKDAY(DATE(Calendar11Year,Calendar11MonthOption,1),WeekdayOption)</f>
        <v>43430</v>
      </c>
      <c r="C343" s="9">
        <v>43431</v>
      </c>
      <c r="D343" s="9">
        <v>43432</v>
      </c>
      <c r="E343" s="9">
        <v>43433</v>
      </c>
      <c r="F343" s="9">
        <v>43434</v>
      </c>
      <c r="G343" s="9">
        <v>43435</v>
      </c>
      <c r="H343" s="10">
        <v>43436</v>
      </c>
    </row>
    <row r="344" spans="1:8" x14ac:dyDescent="0.3">
      <c r="B344" s="11"/>
      <c r="C344" s="11"/>
      <c r="D344" s="11"/>
      <c r="E344" s="11"/>
      <c r="F344" s="11"/>
      <c r="G344" s="11"/>
      <c r="H344" s="12"/>
    </row>
    <row r="345" spans="1:8" x14ac:dyDescent="0.3">
      <c r="B345" s="11"/>
      <c r="C345" s="11"/>
      <c r="D345" s="11"/>
      <c r="E345" s="11"/>
      <c r="F345" s="11"/>
      <c r="G345" s="11"/>
      <c r="H345" s="12"/>
    </row>
    <row r="346" spans="1:8" x14ac:dyDescent="0.3">
      <c r="B346" s="11"/>
      <c r="C346" s="11"/>
      <c r="D346" s="11"/>
      <c r="E346" s="11"/>
      <c r="F346" s="11"/>
      <c r="G346" s="11"/>
      <c r="H346" s="12"/>
    </row>
    <row r="347" spans="1:8" x14ac:dyDescent="0.3">
      <c r="B347" s="11"/>
      <c r="C347" s="11"/>
      <c r="D347" s="11"/>
      <c r="E347" s="11"/>
      <c r="F347" s="11"/>
      <c r="G347" s="11"/>
      <c r="H347" s="12"/>
    </row>
    <row r="348" spans="1:8" ht="54" customHeight="1" x14ac:dyDescent="0.75">
      <c r="B348" s="4">
        <f>YEAR(DATE(Calendar11Year,Calendar11MonthOption+1,1))</f>
        <v>2018</v>
      </c>
      <c r="C348" s="5" t="str">
        <f>TEXT(DATE(Calendar11Year,Calendar11MonthOption+1,1),"m月")</f>
        <v>12月</v>
      </c>
      <c r="D348" s="14"/>
      <c r="E348" s="14"/>
      <c r="F348" s="14"/>
      <c r="G348" s="14"/>
      <c r="H348" s="3"/>
    </row>
    <row r="349" spans="1:8" ht="14.25" customHeight="1" x14ac:dyDescent="0.3">
      <c r="B349" s="6" t="str">
        <f t="shared" ref="B349:H349" si="11">UPPER(TEXT(B350,"aaaa"))</f>
        <v>星期一</v>
      </c>
      <c r="C349" s="8" t="str">
        <f t="shared" si="11"/>
        <v>星期二</v>
      </c>
      <c r="D349" s="6" t="str">
        <f t="shared" si="11"/>
        <v>星期三</v>
      </c>
      <c r="E349" s="8" t="str">
        <f t="shared" si="11"/>
        <v>星期四</v>
      </c>
      <c r="F349" s="6" t="str">
        <f t="shared" si="11"/>
        <v>星期五</v>
      </c>
      <c r="G349" s="17" t="str">
        <f t="shared" si="11"/>
        <v>星期六</v>
      </c>
      <c r="H349" s="17" t="str">
        <f t="shared" si="11"/>
        <v>星期日</v>
      </c>
    </row>
    <row r="350" spans="1:8" ht="16.5" customHeight="1" x14ac:dyDescent="0.3">
      <c r="A350" s="23" t="s">
        <v>52</v>
      </c>
      <c r="B350" s="9">
        <f t="array" ref="B350:H350">日+1+DATE(Calendar12Year,Calendar12MonthOption,1)-WEEKDAY(DATE(Calendar12Year,Calendar12MonthOption,1),WeekdayOption)</f>
        <v>43430</v>
      </c>
      <c r="C350" s="9">
        <v>43431</v>
      </c>
      <c r="D350" s="9">
        <v>43432</v>
      </c>
      <c r="E350" s="9">
        <v>43433</v>
      </c>
      <c r="F350" s="9">
        <v>43434</v>
      </c>
      <c r="G350" s="9">
        <v>43435</v>
      </c>
      <c r="H350" s="10">
        <v>43436</v>
      </c>
    </row>
    <row r="351" spans="1:8" x14ac:dyDescent="0.3">
      <c r="B351" s="11"/>
      <c r="C351" s="11"/>
      <c r="D351" s="11"/>
      <c r="E351" s="11"/>
      <c r="F351" s="11"/>
      <c r="G351" s="11"/>
      <c r="H351" s="12"/>
    </row>
    <row r="352" spans="1:8" x14ac:dyDescent="0.3">
      <c r="B352" s="11"/>
      <c r="C352" s="11"/>
      <c r="D352" s="11"/>
      <c r="E352" s="11"/>
      <c r="F352" s="11"/>
      <c r="G352" s="11"/>
      <c r="H352" s="12"/>
    </row>
    <row r="353" spans="1:8" x14ac:dyDescent="0.3">
      <c r="B353" s="11"/>
      <c r="C353" s="11"/>
      <c r="D353" s="11"/>
      <c r="E353" s="11"/>
      <c r="F353" s="11"/>
      <c r="G353" s="11"/>
      <c r="H353" s="12"/>
    </row>
    <row r="354" spans="1:8" x14ac:dyDescent="0.3">
      <c r="B354" s="11"/>
      <c r="C354" s="11"/>
      <c r="D354" s="11"/>
      <c r="E354" s="11"/>
      <c r="F354" s="11"/>
      <c r="G354" s="11"/>
      <c r="H354" s="12"/>
    </row>
    <row r="355" spans="1:8" ht="16.5" customHeight="1" x14ac:dyDescent="0.3">
      <c r="A355" s="23" t="s">
        <v>75</v>
      </c>
      <c r="B355" s="9">
        <f t="array" ref="B355:H355">日+8+DATE(Calendar12Year,Calendar12MonthOption,1)-WEEKDAY(DATE(Calendar12Year,Calendar12MonthOption,1),WeekdayOption)</f>
        <v>43437</v>
      </c>
      <c r="C355" s="9">
        <v>43438</v>
      </c>
      <c r="D355" s="9">
        <v>43439</v>
      </c>
      <c r="E355" s="9">
        <v>43440</v>
      </c>
      <c r="F355" s="9">
        <v>43441</v>
      </c>
      <c r="G355" s="9">
        <v>43442</v>
      </c>
      <c r="H355" s="10">
        <v>43443</v>
      </c>
    </row>
    <row r="356" spans="1:8" x14ac:dyDescent="0.3">
      <c r="B356" s="11"/>
      <c r="C356" s="11"/>
      <c r="D356" s="11"/>
      <c r="E356" s="11"/>
      <c r="F356" s="11"/>
      <c r="G356" s="11"/>
      <c r="H356" s="12"/>
    </row>
    <row r="357" spans="1:8" x14ac:dyDescent="0.3">
      <c r="B357" s="11"/>
      <c r="C357" s="11"/>
      <c r="D357" s="11"/>
      <c r="E357" s="11"/>
      <c r="F357" s="11"/>
      <c r="G357" s="11"/>
      <c r="H357" s="12"/>
    </row>
    <row r="358" spans="1:8" x14ac:dyDescent="0.3">
      <c r="B358" s="11"/>
      <c r="C358" s="11"/>
      <c r="D358" s="11"/>
      <c r="E358" s="11"/>
      <c r="F358" s="11"/>
      <c r="G358" s="11"/>
      <c r="H358" s="12"/>
    </row>
    <row r="359" spans="1:8" x14ac:dyDescent="0.3">
      <c r="B359" s="11"/>
      <c r="C359" s="11"/>
      <c r="D359" s="11"/>
      <c r="E359" s="11"/>
      <c r="F359" s="11"/>
      <c r="G359" s="11"/>
      <c r="H359" s="12"/>
    </row>
    <row r="360" spans="1:8" ht="16.5" customHeight="1" x14ac:dyDescent="0.3">
      <c r="A360" s="23" t="s">
        <v>53</v>
      </c>
      <c r="B360" s="9">
        <f t="array" ref="B360:H360">日+15+DATE(Calendar12Year,Calendar12MonthOption,1)-WEEKDAY(DATE(Calendar12Year,Calendar12MonthOption,1),WeekdayOption)</f>
        <v>43444</v>
      </c>
      <c r="C360" s="9">
        <v>43445</v>
      </c>
      <c r="D360" s="9">
        <v>43446</v>
      </c>
      <c r="E360" s="9">
        <v>43447</v>
      </c>
      <c r="F360" s="9">
        <v>43448</v>
      </c>
      <c r="G360" s="9">
        <v>43449</v>
      </c>
      <c r="H360" s="10">
        <v>43450</v>
      </c>
    </row>
    <row r="361" spans="1:8" x14ac:dyDescent="0.3">
      <c r="B361" s="11"/>
      <c r="C361" s="11"/>
      <c r="D361" s="11"/>
      <c r="E361" s="11"/>
      <c r="F361" s="11"/>
      <c r="G361" s="11"/>
      <c r="H361" s="12"/>
    </row>
    <row r="362" spans="1:8" x14ac:dyDescent="0.3">
      <c r="B362" s="11"/>
      <c r="C362" s="11"/>
      <c r="D362" s="11"/>
      <c r="E362" s="11"/>
      <c r="F362" s="11"/>
      <c r="G362" s="11"/>
      <c r="H362" s="12"/>
    </row>
    <row r="363" spans="1:8" x14ac:dyDescent="0.3">
      <c r="B363" s="11"/>
      <c r="C363" s="11"/>
      <c r="D363" s="11"/>
      <c r="E363" s="11"/>
      <c r="F363" s="11"/>
      <c r="G363" s="11"/>
      <c r="H363" s="12"/>
    </row>
    <row r="364" spans="1:8" x14ac:dyDescent="0.3">
      <c r="B364" s="11"/>
      <c r="C364" s="11"/>
      <c r="D364" s="11"/>
      <c r="E364" s="11"/>
      <c r="F364" s="11"/>
      <c r="G364" s="11"/>
      <c r="H364" s="12"/>
    </row>
    <row r="365" spans="1:8" ht="16.5" customHeight="1" x14ac:dyDescent="0.3">
      <c r="A365" s="23" t="s">
        <v>54</v>
      </c>
      <c r="B365" s="9">
        <f t="array" ref="B365:H365">日+22+DATE(Calendar12Year,Calendar12MonthOption,1)-WEEKDAY(DATE(Calendar12Year,Calendar12MonthOption,1),WeekdayOption)</f>
        <v>43451</v>
      </c>
      <c r="C365" s="9">
        <v>43452</v>
      </c>
      <c r="D365" s="9">
        <v>43453</v>
      </c>
      <c r="E365" s="9">
        <v>43454</v>
      </c>
      <c r="F365" s="9">
        <v>43455</v>
      </c>
      <c r="G365" s="9">
        <v>43456</v>
      </c>
      <c r="H365" s="10">
        <v>43457</v>
      </c>
    </row>
    <row r="366" spans="1:8" x14ac:dyDescent="0.3">
      <c r="B366" s="11" t="s">
        <v>76</v>
      </c>
      <c r="C366" s="11" t="s">
        <v>76</v>
      </c>
      <c r="D366" s="11" t="s">
        <v>76</v>
      </c>
      <c r="E366" s="11" t="s">
        <v>76</v>
      </c>
      <c r="F366" s="11" t="s">
        <v>76</v>
      </c>
      <c r="G366" s="11"/>
      <c r="H366" s="12"/>
    </row>
    <row r="367" spans="1:8" x14ac:dyDescent="0.3">
      <c r="B367" s="11"/>
      <c r="C367" s="11"/>
      <c r="D367" s="11"/>
      <c r="E367" s="11"/>
      <c r="F367" s="11"/>
      <c r="G367" s="11"/>
      <c r="H367" s="12"/>
    </row>
    <row r="368" spans="1:8" x14ac:dyDescent="0.3">
      <c r="B368" s="11"/>
      <c r="C368" s="11"/>
      <c r="D368" s="11"/>
      <c r="E368" s="11"/>
      <c r="F368" s="11"/>
      <c r="G368" s="11"/>
      <c r="H368" s="12"/>
    </row>
    <row r="369" spans="1:8" x14ac:dyDescent="0.3">
      <c r="B369" s="11"/>
      <c r="C369" s="11"/>
      <c r="D369" s="11"/>
      <c r="E369" s="11"/>
      <c r="F369" s="11"/>
      <c r="G369" s="11"/>
      <c r="H369" s="12"/>
    </row>
    <row r="370" spans="1:8" ht="16.5" customHeight="1" x14ac:dyDescent="0.3">
      <c r="A370" s="23" t="s">
        <v>55</v>
      </c>
      <c r="B370" s="9">
        <f t="array" ref="B370:H370">日+29+DATE(Calendar12Year,Calendar12MonthOption,1)-WEEKDAY(DATE(Calendar12Year,Calendar12MonthOption,1),WeekdayOption)</f>
        <v>43458</v>
      </c>
      <c r="C370" s="9">
        <v>43459</v>
      </c>
      <c r="D370" s="9">
        <v>43460</v>
      </c>
      <c r="E370" s="9">
        <v>43461</v>
      </c>
      <c r="F370" s="9">
        <v>43462</v>
      </c>
      <c r="G370" s="9">
        <v>43463</v>
      </c>
      <c r="H370" s="10">
        <v>43464</v>
      </c>
    </row>
    <row r="371" spans="1:8" x14ac:dyDescent="0.3">
      <c r="B371" s="11" t="s">
        <v>76</v>
      </c>
      <c r="C371" s="11" t="s">
        <v>76</v>
      </c>
      <c r="D371" s="11" t="s">
        <v>76</v>
      </c>
      <c r="E371" s="11" t="s">
        <v>76</v>
      </c>
      <c r="F371" s="11" t="s">
        <v>76</v>
      </c>
      <c r="G371" s="11"/>
      <c r="H371" s="12"/>
    </row>
    <row r="372" spans="1:8" x14ac:dyDescent="0.3">
      <c r="B372" s="11"/>
      <c r="C372" s="11"/>
      <c r="D372" s="11"/>
      <c r="E372" s="11"/>
      <c r="F372" s="11"/>
      <c r="G372" s="11"/>
      <c r="H372" s="12"/>
    </row>
    <row r="373" spans="1:8" x14ac:dyDescent="0.3">
      <c r="B373" s="11"/>
      <c r="C373" s="11"/>
      <c r="D373" s="11"/>
      <c r="E373" s="11"/>
      <c r="F373" s="11"/>
      <c r="G373" s="11"/>
      <c r="H373" s="12"/>
    </row>
    <row r="374" spans="1:8" x14ac:dyDescent="0.3">
      <c r="B374" s="11"/>
      <c r="C374" s="11"/>
      <c r="D374" s="11"/>
      <c r="E374" s="11"/>
      <c r="F374" s="11"/>
      <c r="G374" s="11"/>
      <c r="H374" s="12"/>
    </row>
    <row r="375" spans="1:8" ht="16.5" customHeight="1" x14ac:dyDescent="0.3">
      <c r="A375" s="23" t="s">
        <v>56</v>
      </c>
      <c r="B375" s="9">
        <f t="array" ref="B375:C375">日+36+DATE(Calendar12Year,Calendar12MonthOption,1)-WEEKDAY(DATE(Calendar12Year,Calendar12MonthOption,1),WeekdayOption)</f>
        <v>43465</v>
      </c>
      <c r="C375" s="9">
        <v>43466</v>
      </c>
      <c r="D375" s="36" t="s">
        <v>2</v>
      </c>
      <c r="E375" s="36"/>
      <c r="F375" s="36"/>
      <c r="G375" s="36"/>
      <c r="H375" s="36"/>
    </row>
    <row r="376" spans="1:8" x14ac:dyDescent="0.3">
      <c r="B376" s="11"/>
      <c r="C376" s="11"/>
      <c r="D376" s="11"/>
      <c r="E376" s="11"/>
      <c r="F376" s="11"/>
      <c r="G376" s="11"/>
      <c r="H376" s="12"/>
    </row>
    <row r="377" spans="1:8" x14ac:dyDescent="0.3">
      <c r="B377" s="11"/>
      <c r="C377" s="11"/>
      <c r="D377" s="11"/>
      <c r="E377" s="11"/>
      <c r="F377" s="11"/>
      <c r="G377" s="11"/>
      <c r="H377" s="12"/>
    </row>
    <row r="378" spans="1:8" x14ac:dyDescent="0.3">
      <c r="B378" s="11"/>
      <c r="C378" s="11"/>
      <c r="D378" s="11"/>
      <c r="E378" s="11"/>
      <c r="F378" s="11"/>
      <c r="G378" s="11"/>
      <c r="H378" s="12"/>
    </row>
    <row r="379" spans="1:8" x14ac:dyDescent="0.3">
      <c r="B379" s="11"/>
      <c r="C379" s="11"/>
      <c r="D379" s="11"/>
      <c r="E379" s="11"/>
      <c r="F379" s="11"/>
      <c r="G379" s="11"/>
      <c r="H379" s="19"/>
    </row>
  </sheetData>
  <mergeCells count="11">
    <mergeCell ref="D375:H375"/>
    <mergeCell ref="D188:H188"/>
    <mergeCell ref="D220:H220"/>
    <mergeCell ref="D252:H252"/>
    <mergeCell ref="D284:H284"/>
    <mergeCell ref="D316:H316"/>
    <mergeCell ref="D28:H28"/>
    <mergeCell ref="D60:H60"/>
    <mergeCell ref="D92:H92"/>
    <mergeCell ref="D124:H124"/>
    <mergeCell ref="D156:H156"/>
  </mergeCells>
  <phoneticPr fontId="15" type="noConversion"/>
  <conditionalFormatting sqref="B13:H13">
    <cfRule type="expression" dxfId="44" priority="26">
      <formula>MONTH(B13)&lt;&gt;Calendar1MonthOption</formula>
    </cfRule>
  </conditionalFormatting>
  <conditionalFormatting sqref="B18:H18">
    <cfRule type="expression" dxfId="43" priority="28">
      <formula>MONTH(B18)&lt;&gt;Calendar1MonthOption</formula>
    </cfRule>
  </conditionalFormatting>
  <conditionalFormatting sqref="B23:H23">
    <cfRule type="expression" dxfId="42" priority="25">
      <formula>MONTH(B23)&lt;&gt;Calendar1MonthOption</formula>
    </cfRule>
  </conditionalFormatting>
  <conditionalFormatting sqref="B4:H4 B8:H8 B28:C28">
    <cfRule type="expression" dxfId="41" priority="66">
      <formula>MONTH(B4)&lt;&gt;Calendar1MonthOption</formula>
    </cfRule>
  </conditionalFormatting>
  <conditionalFormatting sqref="B35:H35 B40:H40 B45:H45 B50:H50 B55:H55 B60:C60">
    <cfRule type="expression" dxfId="40" priority="55">
      <formula>MONTH(B35)&lt;&gt;Calendar2MonthOption</formula>
    </cfRule>
  </conditionalFormatting>
  <conditionalFormatting sqref="B67:H67 B72:H72 B77:H77 B82:H82 B87:H87 B92:C92">
    <cfRule type="expression" dxfId="39" priority="53">
      <formula>MONTH(B67)&lt;&gt;Calendar3MonthOption</formula>
    </cfRule>
  </conditionalFormatting>
  <conditionalFormatting sqref="B99:H99 B104:H104 B109:H109 B114:H114 B119:H119 B124:C124">
    <cfRule type="expression" dxfId="38" priority="51">
      <formula>MONTH(B99)&lt;&gt;Calendar4MonthOption</formula>
    </cfRule>
  </conditionalFormatting>
  <conditionalFormatting sqref="B131:H131 B136:H136 B141:H141 B146:H146 B151:H151 B156:C156">
    <cfRule type="expression" dxfId="37" priority="49">
      <formula>MONTH(B131)&lt;&gt;Calendar5MonthOption</formula>
    </cfRule>
  </conditionalFormatting>
  <conditionalFormatting sqref="B163:H163 B168:H168 B173:H173 B178:H178 B183:H183 B188:C188">
    <cfRule type="expression" dxfId="36" priority="47">
      <formula>MONTH(B163)&lt;&gt;Calendar6MonthOption</formula>
    </cfRule>
  </conditionalFormatting>
  <conditionalFormatting sqref="B195:H195 B200:H200 B205:H205 B210:H210 B215:H215 B220:C220">
    <cfRule type="expression" dxfId="35" priority="45">
      <formula>MONTH(B195)&lt;&gt;Calendar7MonthOption</formula>
    </cfRule>
  </conditionalFormatting>
  <conditionalFormatting sqref="B227:H227 B232:H232 B237:H237 B242:H242 B247:H247 B252:C252">
    <cfRule type="expression" dxfId="34" priority="43">
      <formula>MONTH(B227)&lt;&gt;Calendar8MonthOption</formula>
    </cfRule>
  </conditionalFormatting>
  <conditionalFormatting sqref="B259:H259 B264:H264 B269:H269 B274:H274 B279:H279 B284:C284">
    <cfRule type="expression" dxfId="33" priority="41">
      <formula>MONTH(B259)&lt;&gt;Calendar9MonthOption</formula>
    </cfRule>
  </conditionalFormatting>
  <conditionalFormatting sqref="B291:H291 B296:H296 B301:H301 B306:H306 B311:H311 B316:C316">
    <cfRule type="expression" dxfId="32" priority="31">
      <formula>MONTH(B291)&lt;&gt;Calendar10MonthOption</formula>
    </cfRule>
  </conditionalFormatting>
  <conditionalFormatting sqref="B323:H323 B328:H328 B333:H333 B338:H338 B343:H343">
    <cfRule type="expression" dxfId="31" priority="30">
      <formula>MONTH(B323)&lt;&gt;Calendar11MonthOption</formula>
    </cfRule>
  </conditionalFormatting>
  <conditionalFormatting sqref="B350:H350 B355:H355 B360:H360 B365:H365 B370:H370 B375:C375">
    <cfRule type="expression" dxfId="30" priority="29">
      <formula>MONTH(B350)&lt;&gt;Calendar12MonthOption</formula>
    </cfRule>
  </conditionalFormatting>
  <conditionalFormatting sqref="A4 A13 A18 A28">
    <cfRule type="expression" dxfId="29" priority="24">
      <formula>MONTH(A4)&lt;&gt;Calendar1MonthOption</formula>
    </cfRule>
  </conditionalFormatting>
  <conditionalFormatting sqref="A8 A23 A38 A48 A58">
    <cfRule type="expression" dxfId="28" priority="23">
      <formula>MONTH(A8)&lt;&gt;Calendar1MonthOption</formula>
    </cfRule>
  </conditionalFormatting>
  <conditionalFormatting sqref="A35 A45 A55">
    <cfRule type="expression" dxfId="27" priority="22">
      <formula>MONTH(A35)&lt;&gt;Calendar1MonthOption</formula>
    </cfRule>
  </conditionalFormatting>
  <conditionalFormatting sqref="A40 A50 A60">
    <cfRule type="expression" dxfId="26" priority="21">
      <formula>MONTH(A40)&lt;&gt;Calendar1MonthOption</formula>
    </cfRule>
  </conditionalFormatting>
  <conditionalFormatting sqref="A67 A77 A87">
    <cfRule type="expression" dxfId="25" priority="20">
      <formula>MONTH(A67)&lt;&gt;Calendar1MonthOption</formula>
    </cfRule>
  </conditionalFormatting>
  <conditionalFormatting sqref="A72 A82 A92">
    <cfRule type="expression" dxfId="24" priority="19">
      <formula>MONTH(A72)&lt;&gt;Calendar1MonthOption</formula>
    </cfRule>
  </conditionalFormatting>
  <conditionalFormatting sqref="A99 A109 A119">
    <cfRule type="expression" dxfId="23" priority="18">
      <formula>MONTH(A99)&lt;&gt;Calendar1MonthOption</formula>
    </cfRule>
  </conditionalFormatting>
  <conditionalFormatting sqref="A104 A114 A124">
    <cfRule type="expression" dxfId="22" priority="17">
      <formula>MONTH(A104)&lt;&gt;Calendar1MonthOption</formula>
    </cfRule>
  </conditionalFormatting>
  <conditionalFormatting sqref="A131 A141 A151">
    <cfRule type="expression" dxfId="21" priority="16">
      <formula>MONTH(A131)&lt;&gt;Calendar1MonthOption</formula>
    </cfRule>
  </conditionalFormatting>
  <conditionalFormatting sqref="A136 A146 A156">
    <cfRule type="expression" dxfId="20" priority="15">
      <formula>MONTH(A136)&lt;&gt;Calendar1MonthOption</formula>
    </cfRule>
  </conditionalFormatting>
  <conditionalFormatting sqref="A163 A173 A183">
    <cfRule type="expression" dxfId="19" priority="14">
      <formula>MONTH(A163)&lt;&gt;Calendar1MonthOption</formula>
    </cfRule>
  </conditionalFormatting>
  <conditionalFormatting sqref="A168 A178 A188">
    <cfRule type="expression" dxfId="18" priority="13">
      <formula>MONTH(A168)&lt;&gt;Calendar1MonthOption</formula>
    </cfRule>
  </conditionalFormatting>
  <conditionalFormatting sqref="A195 A205 A215">
    <cfRule type="expression" dxfId="17" priority="12">
      <formula>MONTH(A195)&lt;&gt;Calendar1MonthOption</formula>
    </cfRule>
  </conditionalFormatting>
  <conditionalFormatting sqref="A200 A210 A220">
    <cfRule type="expression" dxfId="16" priority="11">
      <formula>MONTH(A200)&lt;&gt;Calendar1MonthOption</formula>
    </cfRule>
  </conditionalFormatting>
  <conditionalFormatting sqref="A227 A237 A247">
    <cfRule type="expression" dxfId="15" priority="10">
      <formula>MONTH(A227)&lt;&gt;Calendar1MonthOption</formula>
    </cfRule>
  </conditionalFormatting>
  <conditionalFormatting sqref="A232 A242 A252">
    <cfRule type="expression" dxfId="14" priority="9">
      <formula>MONTH(A232)&lt;&gt;Calendar1MonthOption</formula>
    </cfRule>
  </conditionalFormatting>
  <conditionalFormatting sqref="A259 A269 A279">
    <cfRule type="expression" dxfId="13" priority="8">
      <formula>MONTH(A259)&lt;&gt;Calendar1MonthOption</formula>
    </cfRule>
  </conditionalFormatting>
  <conditionalFormatting sqref="A264 A274 A284">
    <cfRule type="expression" dxfId="12" priority="7">
      <formula>MONTH(A264)&lt;&gt;Calendar1MonthOption</formula>
    </cfRule>
  </conditionalFormatting>
  <conditionalFormatting sqref="A291 A301 A311">
    <cfRule type="expression" dxfId="11" priority="6">
      <formula>MONTH(A291)&lt;&gt;Calendar1MonthOption</formula>
    </cfRule>
  </conditionalFormatting>
  <conditionalFormatting sqref="A296 A306 A316">
    <cfRule type="expression" dxfId="10" priority="5">
      <formula>MONTH(A296)&lt;&gt;Calendar1MonthOption</formula>
    </cfRule>
  </conditionalFormatting>
  <conditionalFormatting sqref="A323 A333 A343">
    <cfRule type="expression" dxfId="9" priority="4">
      <formula>MONTH(A323)&lt;&gt;Calendar1MonthOption</formula>
    </cfRule>
  </conditionalFormatting>
  <conditionalFormatting sqref="A328 A338">
    <cfRule type="expression" dxfId="8" priority="3">
      <formula>MONTH(A328)&lt;&gt;Calendar1MonthOption</formula>
    </cfRule>
  </conditionalFormatting>
  <conditionalFormatting sqref="A350 A360 A370">
    <cfRule type="expression" dxfId="7" priority="2">
      <formula>MONTH(A350)&lt;&gt;Calendar1MonthOption</formula>
    </cfRule>
  </conditionalFormatting>
  <conditionalFormatting sqref="A355 A365 A375">
    <cfRule type="expression" dxfId="6" priority="1">
      <formula>MONTH(A355)&lt;&gt;Calendar1MonthOption</formula>
    </cfRule>
  </conditionalFormatting>
  <dataValidations xWindow="213" yWindow="662" count="10">
    <dataValidation allowBlank="1" showInputMessage="1" prompt="此工作簿是一个包含 12 个月的日历。在单元格 B1 中键入起始年份，然后在单元格 C1 中选择起始月份。该日历将自动更新后续月份" sqref="A2"/>
    <dataValidation allowBlank="1" showInputMessage="1" showErrorMessage="1" prompt="为此日历输入年份" sqref="B2"/>
    <dataValidation type="list" allowBlank="1" showInputMessage="1" showErrorMessage="1" error="从列表的条目中选择一个月。选择“取消”，然后按 ALT + 向下箭头从下拉列表中选择" sqref="C2">
      <formula1>"1月,2月,3月,4月,5月,6月,7月,8月,9月,10月,11月,12月"</formula1>
    </dataValidation>
    <dataValidation type="list" allowBlank="1" showInputMessage="1" showErrorMessage="1" error="仅下拉列表中的日期可用于工作日标题。若要选择其他工作日，请选择“取消”，然后按 ALT + 向下箭头从下拉列表中选择" prompt="从下拉列表中选择一周的开始日期。按 ALT + 向下箭头以打开下拉列表，然后按 ENTER 选择某一天。该日历将自动更新" sqref="B3">
      <formula1>"星期日,星期一,星期二,星期三,星期四,星期五,星期六"</formula1>
    </dataValidation>
    <dataValidation allowBlank="1" showInputMessage="1" prompt="在此处输入每日备注" sqref="C228:H228 C371:F371 B376:B379 C29 C36 B53:B54 C61 B73 B21:B22 C93 C100 B125:C125 C211:F211 B138:B140 D142:F142 C148:H148 C157 C164 B169:B172 B179:B182 B150 C189 C196 B206:B209 B211:B214 B216:B219 B222:B224 B221:C221 B233:B236 B238:B241 G239 E139 C253 C260 B265:B268 B270:B273 B250:B251 C280 C285 C292 C297 C302 B307:B310 C312 C317 C324 C329 B334:B337 B339:B342 C344 C351 C356 C361 B366:B369 C366:F366 C376 B5:B7 B16:B17 C20 B29:B32 B36:B39 B61:B64 B68:B71 B57:D57 C68 B47:B49 B93:B96 B100:B103 B132:B135 B157:B160 B164:B167 B91 C86 B189:B192 B196:B199 B201:B204 B75 C216:F216 B228:B231 D229:H229 C233:G233 B253:B256 B260:B263 C265:F265 B275:B278 B280:B283 B285:B288 B292:B295 B297:B300 B302:B305 B248:F248 B312:B315 B317:B320 B324:B327 B329:B332 C270:F270 C334:F334 B344:B347 B351:B354 B356:B359 B361:B364 C339:F339 B58:B59 E69:F69 B19:E19 G37:H37 D133:F133 C152:E154 G164:H164 C174:F175 C206:F206 B371:B374 F41 C9 B46:D46 G20:H20 G68:H68 C14:F14 B44 D25:D26 C24 B26 B41:D42 B126:B128 B80:B81 B121:B123 B78 B108 B152:B155 B174:B177 B184:C184 B185:B187 C185:F185 C110:H111 B84:B86 C83:C84 D83 E83:H84 C90 B105 C88 E105:G105 C105:D106 G244 B118 E91 D89:G89 H88 C238:F239 B243:B246 C243:F244 B112:B113 H120 D186:F186 H107 F106:G106 C201:G201 E117 B115:H115 D116:F116 F164:F166 D134 B137:G137 E121:H121 E120:F120 G132:H133 C132:E132 B142 F143:F144 B147:B148 D171:E171 C169:H169 C179:F179"/>
    <dataValidation allowBlank="1" showInputMessage="1" prompt="自动确定工作日。若要更改工作日，请在 B2 中选择一周的新起始日期" sqref="C3:H3 B34"/>
    <dataValidation allowBlank="1" showInputMessage="1" prompt="日期" sqref="B4"/>
    <dataValidation allowBlank="1" showInputMessage="1" prompt="每月备注标题" sqref="D28"/>
    <dataValidation allowBlank="1" showInputMessage="1" prompt="日历年由在 B1 中输入的年份自动确定" sqref="B33"/>
    <dataValidation allowBlank="1" showInputMessage="1" prompt="日历月由在 C1 中选择的月份抵消" sqref="C33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32" max="8" man="1"/>
    <brk id="64" max="8" man="1"/>
    <brk id="96" max="8" man="1"/>
    <brk id="128" max="8" man="1"/>
    <brk id="160" max="8" man="1"/>
    <brk id="192" max="8" man="1"/>
    <brk id="224" max="8" man="1"/>
    <brk id="256" max="8" man="1"/>
    <brk id="288" max="8" man="1"/>
    <brk id="320" max="8" man="1"/>
    <brk id="347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:L15"/>
  <sheetViews>
    <sheetView workbookViewId="0">
      <selection activeCell="E21" sqref="E21"/>
    </sheetView>
  </sheetViews>
  <sheetFormatPr defaultRowHeight="16.5" x14ac:dyDescent="0.3"/>
  <sheetData>
    <row r="12" spans="4:12" x14ac:dyDescent="0.3">
      <c r="D12" s="25">
        <v>43139</v>
      </c>
      <c r="E12" s="26">
        <v>0.58333333333333337</v>
      </c>
      <c r="F12" s="26">
        <v>0.70833333333333337</v>
      </c>
      <c r="G12" s="27">
        <f>(F12-E12)*24</f>
        <v>3</v>
      </c>
      <c r="H12" s="28" t="s">
        <v>126</v>
      </c>
      <c r="I12" s="29" t="s">
        <v>127</v>
      </c>
      <c r="J12" s="29">
        <v>1</v>
      </c>
      <c r="K12" s="29" t="s">
        <v>128</v>
      </c>
      <c r="L12" s="29"/>
    </row>
    <row r="13" spans="4:12" x14ac:dyDescent="0.3">
      <c r="D13" s="25">
        <v>43140</v>
      </c>
      <c r="E13" s="26">
        <v>0.33333333333333331</v>
      </c>
      <c r="F13" s="26">
        <v>0.5</v>
      </c>
      <c r="G13" s="27">
        <f>(F13-E13)*24</f>
        <v>4</v>
      </c>
      <c r="H13" s="28" t="s">
        <v>129</v>
      </c>
      <c r="I13" s="29" t="s">
        <v>130</v>
      </c>
      <c r="J13" s="29"/>
      <c r="K13" s="29"/>
      <c r="L13" s="29"/>
    </row>
    <row r="14" spans="4:12" x14ac:dyDescent="0.3">
      <c r="D14" s="25">
        <v>43140</v>
      </c>
      <c r="E14" s="26">
        <v>0.53125</v>
      </c>
      <c r="F14" s="26">
        <v>0.58333333333333337</v>
      </c>
      <c r="G14" s="27">
        <f t="shared" ref="G14" si="0">(F14-E14)*24</f>
        <v>1.2500000000000009</v>
      </c>
      <c r="H14" s="28" t="s">
        <v>129</v>
      </c>
      <c r="I14" s="29" t="s">
        <v>130</v>
      </c>
      <c r="J14" s="29"/>
      <c r="K14" s="29"/>
      <c r="L14" s="29"/>
    </row>
    <row r="15" spans="4:12" x14ac:dyDescent="0.3">
      <c r="D15" s="25">
        <v>43140</v>
      </c>
      <c r="E15" s="26">
        <v>0.58333333333333337</v>
      </c>
      <c r="F15" s="26">
        <v>0.64583333333333337</v>
      </c>
      <c r="G15" s="27">
        <f>(F15-E15)*24</f>
        <v>1.5</v>
      </c>
      <c r="H15" s="28" t="s">
        <v>131</v>
      </c>
      <c r="I15" s="29" t="s">
        <v>132</v>
      </c>
      <c r="J15" s="29"/>
      <c r="K15" s="29"/>
      <c r="L15" s="29"/>
    </row>
  </sheetData>
  <phoneticPr fontId="15" type="noConversion"/>
  <conditionalFormatting sqref="G15">
    <cfRule type="cellIs" dxfId="5" priority="6" operator="lessThanOrEqual">
      <formula>0</formula>
    </cfRule>
  </conditionalFormatting>
  <conditionalFormatting sqref="G15">
    <cfRule type="cellIs" dxfId="4" priority="5" operator="lessThanOrEqual">
      <formula>0</formula>
    </cfRule>
  </conditionalFormatting>
  <conditionalFormatting sqref="G12">
    <cfRule type="cellIs" dxfId="3" priority="3" operator="lessThanOrEqual">
      <formula>0</formula>
    </cfRule>
  </conditionalFormatting>
  <conditionalFormatting sqref="G12">
    <cfRule type="cellIs" dxfId="2" priority="4" operator="lessThanOrEqual">
      <formula>0</formula>
    </cfRule>
  </conditionalFormatting>
  <conditionalFormatting sqref="G13:G14">
    <cfRule type="cellIs" dxfId="1" priority="2" operator="lessThanOrEqual">
      <formula>0</formula>
    </cfRule>
  </conditionalFormatting>
  <conditionalFormatting sqref="G13:G14">
    <cfRule type="cellIs" dxfId="0" priority="1" operator="lessThanOr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26</vt:i4>
      </vt:variant>
    </vt:vector>
  </HeadingPairs>
  <TitlesOfParts>
    <vt:vector size="28" baseType="lpstr">
      <vt:lpstr>日历</vt:lpstr>
      <vt:lpstr>Sheet1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日历!Print_Area</vt:lpstr>
      <vt:lpstr>WeekStart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Baiyun</dc:creator>
  <cp:lastModifiedBy>hxm</cp:lastModifiedBy>
  <dcterms:created xsi:type="dcterms:W3CDTF">2016-07-26T15:53:00Z</dcterms:created>
  <dcterms:modified xsi:type="dcterms:W3CDTF">2018-05-15T00:12:24Z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