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270" windowWidth="20610" windowHeight="10770" tabRatio="788"/>
  </bookViews>
  <sheets>
    <sheet name="日历" sheetId="14" r:id="rId1"/>
  </sheets>
  <definedNames>
    <definedName name="Calendar10Month">日历!$C$290</definedName>
    <definedName name="Calendar10MonthOption">MATCH(Calendar10Month,月,0)</definedName>
    <definedName name="Calendar10Year">日历!$B$290</definedName>
    <definedName name="Calendar11Month">日历!$C$319</definedName>
    <definedName name="Calendar11MonthOption">MATCH(Calendar11Month,月,0)</definedName>
    <definedName name="Calendar11Year">日历!$B$319</definedName>
    <definedName name="Calendar12Month">日历!$C$350</definedName>
    <definedName name="Calendar12MonthOption">MATCH(Calendar12Month,月,0)</definedName>
    <definedName name="Calendar12Year">日历!$B$350</definedName>
    <definedName name="Calendar1Month">日历!$C$2</definedName>
    <definedName name="Calendar1MonthOption">MATCH(Calendar1Month,月,0)</definedName>
    <definedName name="Calendar1Year">日历!$B$2</definedName>
    <definedName name="Calendar2Month">日历!$C$34</definedName>
    <definedName name="Calendar2MonthOption">MATCH(Calendar2Month,月,0)</definedName>
    <definedName name="Calendar2Year">日历!$B$34</definedName>
    <definedName name="Calendar3Month">日历!$C$66</definedName>
    <definedName name="Calendar3MonthOption">MATCH(Calendar3Month,月,0)</definedName>
    <definedName name="Calendar3Year">日历!$B$66</definedName>
    <definedName name="Calendar4Month">日历!$C$98</definedName>
    <definedName name="Calendar4MonthOption">MATCH(Calendar4Month,月,0)</definedName>
    <definedName name="Calendar4Year">日历!$B$98</definedName>
    <definedName name="Calendar5Month">日历!$C$130</definedName>
    <definedName name="Calendar5MonthOption">MATCH(Calendar5Month,月,0)</definedName>
    <definedName name="Calendar5Year">日历!$B$130</definedName>
    <definedName name="Calendar6Month">日历!$C$162</definedName>
    <definedName name="Calendar6MonthOption">MATCH(Calendar6Month,月,0)</definedName>
    <definedName name="Calendar6Year">日历!$B$162</definedName>
    <definedName name="Calendar7Month">日历!$C$194</definedName>
    <definedName name="Calendar7MonthOption">MATCH(Calendar7Month,月,0)</definedName>
    <definedName name="Calendar7Year">日历!$B$194</definedName>
    <definedName name="Calendar8Month">日历!$C$226</definedName>
    <definedName name="Calendar8MonthOption">MATCH(Calendar8Month,月,0)</definedName>
    <definedName name="Calendar8Year">日历!$B$226</definedName>
    <definedName name="Calendar9Month">日历!$C$258</definedName>
    <definedName name="Calendar9MonthOption">MATCH(Calendar9Month,月,0)</definedName>
    <definedName name="Calendar9Year">日历!$B$258</definedName>
    <definedName name="_xlnm.Print_Area" localSheetId="0">日历!$B$2:$I$380</definedName>
    <definedName name="WeekdayOption">MATCH(WeekStart,工作日,0)+10</definedName>
    <definedName name="WeekStart">日历!$B$3</definedName>
    <definedName name="WeekStartValue">IF(WeekStart="星期一",2,1)</definedName>
    <definedName name="工作日">{"星期一","星期二","星期三","星期四","星期五","星期六","星期日"}</definedName>
    <definedName name="日">{0,1,2,3,4,5,6}</definedName>
    <definedName name="月">{"1月","2月","3月","4月","5月","6月","7月","8月","9月","10月","11月","12月"}</definedName>
  </definedNames>
  <calcPr calcId="145621"/>
</workbook>
</file>

<file path=xl/calcChain.xml><?xml version="1.0" encoding="utf-8"?>
<calcChain xmlns="http://schemas.openxmlformats.org/spreadsheetml/2006/main">
  <c r="C34" i="14" l="1"/>
  <c r="B34" i="14"/>
  <c r="B29" i="14" a="1"/>
  <c r="C29" i="14" s="1"/>
  <c r="B24" i="14" a="1"/>
  <c r="F24" i="14" s="1"/>
  <c r="B19" i="14" a="1"/>
  <c r="E19" i="14" s="1"/>
  <c r="B14" i="14" a="1"/>
  <c r="G14" i="14" s="1"/>
  <c r="B9" i="14" a="1"/>
  <c r="F9" i="14" s="1"/>
  <c r="B4" i="14" a="1"/>
  <c r="D4" i="14" s="1"/>
  <c r="D3" i="14" s="1"/>
  <c r="B24" i="14" l="1"/>
  <c r="B29" i="14"/>
  <c r="B14" i="14"/>
  <c r="F19" i="14"/>
  <c r="D19" i="14"/>
  <c r="C9" i="14"/>
  <c r="G9" i="14"/>
  <c r="H19" i="14"/>
  <c r="G19" i="14"/>
  <c r="B41" i="14" a="1"/>
  <c r="F41" i="14" s="1"/>
  <c r="E9" i="14"/>
  <c r="D9" i="14"/>
  <c r="E14" i="14"/>
  <c r="C19" i="14"/>
  <c r="H9" i="14"/>
  <c r="B19" i="14"/>
  <c r="F4" i="14"/>
  <c r="F3" i="14" s="1"/>
  <c r="C14" i="14"/>
  <c r="B4" i="14"/>
  <c r="D24" i="14"/>
  <c r="E4" i="14"/>
  <c r="E3" i="14" s="1"/>
  <c r="H4" i="14"/>
  <c r="H3" i="14" s="1"/>
  <c r="G4" i="14"/>
  <c r="G3" i="14" s="1"/>
  <c r="B36" i="14" a="1"/>
  <c r="D36" i="14" s="1"/>
  <c r="D35" i="14" s="1"/>
  <c r="H14" i="14"/>
  <c r="H24" i="14"/>
  <c r="C4" i="14"/>
  <c r="C3" i="14" s="1"/>
  <c r="B61" i="14" a="1"/>
  <c r="B61" i="14" s="1"/>
  <c r="B9" i="14"/>
  <c r="G24" i="14"/>
  <c r="C24" i="14"/>
  <c r="E24" i="14"/>
  <c r="F14" i="14"/>
  <c r="B56" i="14" a="1"/>
  <c r="G56" i="14" s="1"/>
  <c r="D14" i="14"/>
  <c r="B66" i="14"/>
  <c r="C66" i="14"/>
  <c r="B46" i="14" a="1"/>
  <c r="B51" i="14" a="1"/>
  <c r="H36" i="14" l="1"/>
  <c r="H35" i="14" s="1"/>
  <c r="H41" i="14"/>
  <c r="E41" i="14"/>
  <c r="F56" i="14"/>
  <c r="G41" i="14"/>
  <c r="B56" i="14"/>
  <c r="C41" i="14"/>
  <c r="E56" i="14"/>
  <c r="B41" i="14"/>
  <c r="D41" i="14"/>
  <c r="C61" i="14"/>
  <c r="D56" i="14"/>
  <c r="G36" i="14"/>
  <c r="G35" i="14" s="1"/>
  <c r="E36" i="14"/>
  <c r="E35" i="14" s="1"/>
  <c r="B36" i="14"/>
  <c r="B35" i="14" s="1"/>
  <c r="F36" i="14"/>
  <c r="F35" i="14" s="1"/>
  <c r="C56" i="14"/>
  <c r="H56" i="14"/>
  <c r="C36" i="14"/>
  <c r="C35" i="14" s="1"/>
  <c r="C46" i="14"/>
  <c r="H46" i="14"/>
  <c r="E46" i="14"/>
  <c r="F46" i="14"/>
  <c r="G46" i="14"/>
  <c r="D46" i="14"/>
  <c r="B46" i="14"/>
  <c r="B78" i="14" a="1"/>
  <c r="B98" i="14"/>
  <c r="B88" i="14" a="1"/>
  <c r="B73" i="14" a="1"/>
  <c r="B68" i="14" a="1"/>
  <c r="B93" i="14" a="1"/>
  <c r="B83" i="14" a="1"/>
  <c r="C98" i="14"/>
  <c r="H51" i="14"/>
  <c r="G51" i="14"/>
  <c r="E51" i="14"/>
  <c r="B51" i="14"/>
  <c r="C51" i="14"/>
  <c r="D51" i="14"/>
  <c r="F51" i="14"/>
  <c r="H68" i="14" l="1"/>
  <c r="H67" i="14" s="1"/>
  <c r="D68" i="14"/>
  <c r="D67" i="14" s="1"/>
  <c r="E68" i="14"/>
  <c r="E67" i="14" s="1"/>
  <c r="G68" i="14"/>
  <c r="G67" i="14" s="1"/>
  <c r="C68" i="14"/>
  <c r="C67" i="14" s="1"/>
  <c r="F68" i="14"/>
  <c r="F67" i="14" s="1"/>
  <c r="B68" i="14"/>
  <c r="B67" i="14" s="1"/>
  <c r="B73" i="14"/>
  <c r="F73" i="14"/>
  <c r="C73" i="14"/>
  <c r="D73" i="14"/>
  <c r="G73" i="14"/>
  <c r="H73" i="14"/>
  <c r="E73" i="14"/>
  <c r="G83" i="14"/>
  <c r="H83" i="14"/>
  <c r="B83" i="14"/>
  <c r="E83" i="14"/>
  <c r="F83" i="14"/>
  <c r="D83" i="14"/>
  <c r="C83" i="14"/>
  <c r="H88" i="14"/>
  <c r="C88" i="14"/>
  <c r="F88" i="14"/>
  <c r="D88" i="14"/>
  <c r="E88" i="14"/>
  <c r="G88" i="14"/>
  <c r="B88" i="14"/>
  <c r="E78" i="14"/>
  <c r="D78" i="14"/>
  <c r="G78" i="14"/>
  <c r="F78" i="14"/>
  <c r="B78" i="14"/>
  <c r="C78" i="14"/>
  <c r="H78" i="14"/>
  <c r="B93" i="14"/>
  <c r="C93" i="14"/>
  <c r="B120" i="14" a="1"/>
  <c r="C130" i="14"/>
  <c r="B110" i="14" a="1"/>
  <c r="B105" i="14" a="1"/>
  <c r="B115" i="14" a="1"/>
  <c r="B100" i="14" a="1"/>
  <c r="B125" i="14" a="1"/>
  <c r="B130" i="14"/>
  <c r="B100" i="14" l="1"/>
  <c r="B99" i="14" s="1"/>
  <c r="E100" i="14"/>
  <c r="E99" i="14" s="1"/>
  <c r="F100" i="14"/>
  <c r="F99" i="14" s="1"/>
  <c r="H100" i="14"/>
  <c r="H99" i="14" s="1"/>
  <c r="G100" i="14"/>
  <c r="G99" i="14" s="1"/>
  <c r="C100" i="14"/>
  <c r="C99" i="14" s="1"/>
  <c r="D100" i="14"/>
  <c r="D99" i="14" s="1"/>
  <c r="C125" i="14"/>
  <c r="B125" i="14"/>
  <c r="E120" i="14"/>
  <c r="C120" i="14"/>
  <c r="G120" i="14"/>
  <c r="B120" i="14"/>
  <c r="F120" i="14"/>
  <c r="H120" i="14"/>
  <c r="D120" i="14"/>
  <c r="H110" i="14"/>
  <c r="E110" i="14"/>
  <c r="G110" i="14"/>
  <c r="F110" i="14"/>
  <c r="D110" i="14"/>
  <c r="B110" i="14"/>
  <c r="C110" i="14"/>
  <c r="F115" i="14"/>
  <c r="E115" i="14"/>
  <c r="G115" i="14"/>
  <c r="D115" i="14"/>
  <c r="C115" i="14"/>
  <c r="B115" i="14"/>
  <c r="H115" i="14"/>
  <c r="B157" i="14" a="1"/>
  <c r="B162" i="14"/>
  <c r="B137" i="14" a="1"/>
  <c r="C162" i="14"/>
  <c r="B132" i="14" a="1"/>
  <c r="B147" i="14" a="1"/>
  <c r="B142" i="14" a="1"/>
  <c r="B152" i="14" a="1"/>
  <c r="D105" i="14"/>
  <c r="B105" i="14"/>
  <c r="E105" i="14"/>
  <c r="C105" i="14"/>
  <c r="H105" i="14"/>
  <c r="F105" i="14"/>
  <c r="G105" i="14"/>
  <c r="H147" i="14" l="1"/>
  <c r="F147" i="14"/>
  <c r="G147" i="14"/>
  <c r="C147" i="14"/>
  <c r="B147" i="14"/>
  <c r="E147" i="14"/>
  <c r="D147" i="14"/>
  <c r="B194" i="14"/>
  <c r="B189" i="14" a="1"/>
  <c r="B169" i="14" a="1"/>
  <c r="B184" i="14" a="1"/>
  <c r="B179" i="14" a="1"/>
  <c r="B164" i="14" a="1"/>
  <c r="B174" i="14" a="1"/>
  <c r="C194" i="14"/>
  <c r="B132" i="14"/>
  <c r="B131" i="14" s="1"/>
  <c r="H132" i="14"/>
  <c r="H131" i="14" s="1"/>
  <c r="C132" i="14"/>
  <c r="C131" i="14" s="1"/>
  <c r="D132" i="14"/>
  <c r="D131" i="14" s="1"/>
  <c r="E132" i="14"/>
  <c r="E131" i="14" s="1"/>
  <c r="G132" i="14"/>
  <c r="G131" i="14" s="1"/>
  <c r="F132" i="14"/>
  <c r="F131" i="14" s="1"/>
  <c r="B157" i="14"/>
  <c r="C157" i="14"/>
  <c r="C152" i="14"/>
  <c r="B152" i="14"/>
  <c r="G152" i="14"/>
  <c r="F152" i="14"/>
  <c r="H152" i="14"/>
  <c r="D152" i="14"/>
  <c r="E152" i="14"/>
  <c r="H142" i="14"/>
  <c r="C142" i="14"/>
  <c r="E142" i="14"/>
  <c r="B142" i="14"/>
  <c r="D142" i="14"/>
  <c r="F142" i="14"/>
  <c r="G142" i="14"/>
  <c r="G137" i="14"/>
  <c r="C137" i="14"/>
  <c r="D137" i="14"/>
  <c r="H137" i="14"/>
  <c r="E137" i="14"/>
  <c r="B137" i="14"/>
  <c r="F137" i="14"/>
  <c r="C226" i="14" l="1"/>
  <c r="B211" i="14" a="1"/>
  <c r="B221" i="14" a="1"/>
  <c r="B226" i="14"/>
  <c r="B201" i="14" a="1"/>
  <c r="B206" i="14" a="1"/>
  <c r="B196" i="14" a="1"/>
  <c r="B216" i="14" a="1"/>
  <c r="D184" i="14"/>
  <c r="B184" i="14"/>
  <c r="E184" i="14"/>
  <c r="C184" i="14"/>
  <c r="G184" i="14"/>
  <c r="H184" i="14"/>
  <c r="F184" i="14"/>
  <c r="H174" i="14"/>
  <c r="B174" i="14"/>
  <c r="G174" i="14"/>
  <c r="E174" i="14"/>
  <c r="C174" i="14"/>
  <c r="F174" i="14"/>
  <c r="D174" i="14"/>
  <c r="B169" i="14"/>
  <c r="C169" i="14"/>
  <c r="F169" i="14"/>
  <c r="D169" i="14"/>
  <c r="G169" i="14"/>
  <c r="H169" i="14"/>
  <c r="E169" i="14"/>
  <c r="D179" i="14"/>
  <c r="C179" i="14"/>
  <c r="B179" i="14"/>
  <c r="G179" i="14"/>
  <c r="E179" i="14"/>
  <c r="F179" i="14"/>
  <c r="H179" i="14"/>
  <c r="G164" i="14"/>
  <c r="G163" i="14" s="1"/>
  <c r="F164" i="14"/>
  <c r="F163" i="14" s="1"/>
  <c r="C164" i="14"/>
  <c r="C163" i="14" s="1"/>
  <c r="E164" i="14"/>
  <c r="E163" i="14" s="1"/>
  <c r="D164" i="14"/>
  <c r="D163" i="14" s="1"/>
  <c r="H164" i="14"/>
  <c r="H163" i="14" s="1"/>
  <c r="B164" i="14"/>
  <c r="B163" i="14" s="1"/>
  <c r="B189" i="14"/>
  <c r="C189" i="14"/>
  <c r="G216" i="14" l="1"/>
  <c r="H216" i="14"/>
  <c r="E216" i="14"/>
  <c r="B216" i="14"/>
  <c r="F216" i="14"/>
  <c r="D216" i="14"/>
  <c r="C216" i="14"/>
  <c r="B233" i="14" a="1"/>
  <c r="B243" i="14" a="1"/>
  <c r="B238" i="14" a="1"/>
  <c r="B253" i="14" a="1"/>
  <c r="C258" i="14"/>
  <c r="B258" i="14"/>
  <c r="B248" i="14" a="1"/>
  <c r="B228" i="14" a="1"/>
  <c r="C221" i="14"/>
  <c r="B221" i="14"/>
  <c r="G206" i="14"/>
  <c r="D206" i="14"/>
  <c r="C206" i="14"/>
  <c r="H206" i="14"/>
  <c r="E206" i="14"/>
  <c r="B206" i="14"/>
  <c r="F206" i="14"/>
  <c r="H211" i="14"/>
  <c r="B211" i="14"/>
  <c r="F211" i="14"/>
  <c r="C211" i="14"/>
  <c r="D211" i="14"/>
  <c r="G211" i="14"/>
  <c r="E211" i="14"/>
  <c r="B196" i="14"/>
  <c r="B195" i="14" s="1"/>
  <c r="F196" i="14"/>
  <c r="F195" i="14" s="1"/>
  <c r="H196" i="14"/>
  <c r="H195" i="14" s="1"/>
  <c r="D196" i="14"/>
  <c r="D195" i="14" s="1"/>
  <c r="E196" i="14"/>
  <c r="E195" i="14" s="1"/>
  <c r="G196" i="14"/>
  <c r="G195" i="14" s="1"/>
  <c r="C196" i="14"/>
  <c r="C195" i="14" s="1"/>
  <c r="E201" i="14"/>
  <c r="F201" i="14"/>
  <c r="H201" i="14"/>
  <c r="D201" i="14"/>
  <c r="C201" i="14"/>
  <c r="G201" i="14"/>
  <c r="B201" i="14"/>
  <c r="D228" i="14" l="1"/>
  <c r="D227" i="14" s="1"/>
  <c r="B228" i="14"/>
  <c r="B227" i="14" s="1"/>
  <c r="C228" i="14"/>
  <c r="C227" i="14" s="1"/>
  <c r="F228" i="14"/>
  <c r="F227" i="14" s="1"/>
  <c r="H228" i="14"/>
  <c r="H227" i="14" s="1"/>
  <c r="E228" i="14"/>
  <c r="E227" i="14" s="1"/>
  <c r="G228" i="14"/>
  <c r="G227" i="14" s="1"/>
  <c r="C253" i="14"/>
  <c r="B253" i="14"/>
  <c r="D248" i="14"/>
  <c r="G248" i="14"/>
  <c r="E248" i="14"/>
  <c r="F248" i="14"/>
  <c r="C248" i="14"/>
  <c r="B248" i="14"/>
  <c r="H248" i="14"/>
  <c r="F238" i="14"/>
  <c r="C238" i="14"/>
  <c r="B238" i="14"/>
  <c r="H238" i="14"/>
  <c r="G238" i="14"/>
  <c r="D238" i="14"/>
  <c r="E238" i="14"/>
  <c r="E233" i="14"/>
  <c r="G233" i="14"/>
  <c r="B233" i="14"/>
  <c r="D233" i="14"/>
  <c r="F233" i="14"/>
  <c r="C233" i="14"/>
  <c r="H233" i="14"/>
  <c r="C290" i="14"/>
  <c r="B275" i="14" a="1"/>
  <c r="B285" i="14" a="1"/>
  <c r="B280" i="14" a="1"/>
  <c r="B260" i="14" a="1"/>
  <c r="B290" i="14"/>
  <c r="B270" i="14" a="1"/>
  <c r="B265" i="14" a="1"/>
  <c r="B243" i="14"/>
  <c r="D243" i="14"/>
  <c r="C243" i="14"/>
  <c r="H243" i="14"/>
  <c r="E243" i="14"/>
  <c r="F243" i="14"/>
  <c r="G243" i="14"/>
  <c r="D265" i="14" l="1"/>
  <c r="B265" i="14"/>
  <c r="H265" i="14"/>
  <c r="G265" i="14"/>
  <c r="C265" i="14"/>
  <c r="F265" i="14"/>
  <c r="E265" i="14"/>
  <c r="B315" i="14" a="1"/>
  <c r="B307" i="14" a="1"/>
  <c r="B302" i="14" a="1"/>
  <c r="C319" i="14"/>
  <c r="B292" i="14" a="1"/>
  <c r="B319" i="14"/>
  <c r="B297" i="14" a="1"/>
  <c r="B312" i="14" a="1"/>
  <c r="E275" i="14"/>
  <c r="G275" i="14"/>
  <c r="F275" i="14"/>
  <c r="C275" i="14"/>
  <c r="H275" i="14"/>
  <c r="D275" i="14"/>
  <c r="B275" i="14"/>
  <c r="B260" i="14"/>
  <c r="B259" i="14" s="1"/>
  <c r="D260" i="14"/>
  <c r="D259" i="14" s="1"/>
  <c r="C260" i="14"/>
  <c r="C259" i="14" s="1"/>
  <c r="G260" i="14"/>
  <c r="G259" i="14" s="1"/>
  <c r="F260" i="14"/>
  <c r="F259" i="14" s="1"/>
  <c r="H260" i="14"/>
  <c r="H259" i="14" s="1"/>
  <c r="E260" i="14"/>
  <c r="E259" i="14" s="1"/>
  <c r="G280" i="14"/>
  <c r="D280" i="14"/>
  <c r="H280" i="14"/>
  <c r="E280" i="14"/>
  <c r="B280" i="14"/>
  <c r="C280" i="14"/>
  <c r="F280" i="14"/>
  <c r="D270" i="14"/>
  <c r="C270" i="14"/>
  <c r="B270" i="14"/>
  <c r="G270" i="14"/>
  <c r="E270" i="14"/>
  <c r="F270" i="14"/>
  <c r="H270" i="14"/>
  <c r="C285" i="14"/>
  <c r="B285" i="14"/>
  <c r="D292" i="14" l="1"/>
  <c r="D291" i="14" s="1"/>
  <c r="C292" i="14"/>
  <c r="C291" i="14" s="1"/>
  <c r="F292" i="14"/>
  <c r="F291" i="14" s="1"/>
  <c r="G292" i="14"/>
  <c r="G291" i="14" s="1"/>
  <c r="E292" i="14"/>
  <c r="E291" i="14" s="1"/>
  <c r="B292" i="14"/>
  <c r="B291" i="14" s="1"/>
  <c r="H292" i="14"/>
  <c r="H291" i="14" s="1"/>
  <c r="B312" i="14"/>
  <c r="C312" i="14"/>
  <c r="H312" i="14"/>
  <c r="D312" i="14"/>
  <c r="F312" i="14"/>
  <c r="E312" i="14"/>
  <c r="G312" i="14"/>
  <c r="C315" i="14"/>
  <c r="B315" i="14"/>
  <c r="H297" i="14"/>
  <c r="D297" i="14"/>
  <c r="E297" i="14"/>
  <c r="F297" i="14"/>
  <c r="G297" i="14"/>
  <c r="C297" i="14"/>
  <c r="B297" i="14"/>
  <c r="B302" i="14"/>
  <c r="H302" i="14"/>
  <c r="G302" i="14"/>
  <c r="F302" i="14"/>
  <c r="D302" i="14"/>
  <c r="C302" i="14"/>
  <c r="E302" i="14"/>
  <c r="B321" i="14" a="1"/>
  <c r="C350" i="14"/>
  <c r="B326" i="14" a="1"/>
  <c r="B350" i="14"/>
  <c r="B341" i="14" a="1"/>
  <c r="B331" i="14" a="1"/>
  <c r="B336" i="14" a="1"/>
  <c r="C307" i="14"/>
  <c r="H307" i="14"/>
  <c r="D307" i="14"/>
  <c r="G307" i="14"/>
  <c r="B307" i="14"/>
  <c r="F307" i="14"/>
  <c r="E307" i="14"/>
  <c r="G331" i="14" l="1"/>
  <c r="F331" i="14"/>
  <c r="B331" i="14"/>
  <c r="E331" i="14"/>
  <c r="C331" i="14"/>
  <c r="H331" i="14"/>
  <c r="D331" i="14"/>
  <c r="E341" i="14"/>
  <c r="B341" i="14"/>
  <c r="C341" i="14"/>
  <c r="F341" i="14"/>
  <c r="G341" i="14"/>
  <c r="H341" i="14"/>
  <c r="D341" i="14"/>
  <c r="H321" i="14"/>
  <c r="H320" i="14" s="1"/>
  <c r="C321" i="14"/>
  <c r="C320" i="14" s="1"/>
  <c r="E321" i="14"/>
  <c r="E320" i="14" s="1"/>
  <c r="D321" i="14"/>
  <c r="D320" i="14" s="1"/>
  <c r="F321" i="14"/>
  <c r="F320" i="14" s="1"/>
  <c r="G321" i="14"/>
  <c r="G320" i="14" s="1"/>
  <c r="B321" i="14"/>
  <c r="B320" i="14" s="1"/>
  <c r="B362" i="14" a="1"/>
  <c r="B377" i="14" a="1"/>
  <c r="B367" i="14" a="1"/>
  <c r="B357" i="14" a="1"/>
  <c r="B352" i="14" a="1"/>
  <c r="B372" i="14" a="1"/>
  <c r="E336" i="14"/>
  <c r="B336" i="14"/>
  <c r="D336" i="14"/>
  <c r="G336" i="14"/>
  <c r="C336" i="14"/>
  <c r="H336" i="14"/>
  <c r="F336" i="14"/>
  <c r="F326" i="14"/>
  <c r="E326" i="14"/>
  <c r="G326" i="14"/>
  <c r="C326" i="14"/>
  <c r="H326" i="14"/>
  <c r="B326" i="14"/>
  <c r="D326" i="14"/>
  <c r="C377" i="14" l="1"/>
  <c r="B377" i="14"/>
  <c r="F372" i="14"/>
  <c r="H372" i="14"/>
  <c r="B372" i="14"/>
  <c r="G372" i="14"/>
  <c r="C372" i="14"/>
  <c r="D372" i="14"/>
  <c r="E372" i="14"/>
  <c r="H352" i="14"/>
  <c r="H351" i="14" s="1"/>
  <c r="G352" i="14"/>
  <c r="G351" i="14" s="1"/>
  <c r="B352" i="14"/>
  <c r="B351" i="14" s="1"/>
  <c r="F352" i="14"/>
  <c r="F351" i="14" s="1"/>
  <c r="C352" i="14"/>
  <c r="C351" i="14" s="1"/>
  <c r="E352" i="14"/>
  <c r="E351" i="14" s="1"/>
  <c r="D352" i="14"/>
  <c r="D351" i="14" s="1"/>
  <c r="E362" i="14"/>
  <c r="B362" i="14"/>
  <c r="H362" i="14"/>
  <c r="F362" i="14"/>
  <c r="C362" i="14"/>
  <c r="G362" i="14"/>
  <c r="D362" i="14"/>
  <c r="D367" i="14"/>
  <c r="E367" i="14"/>
  <c r="C367" i="14"/>
  <c r="B367" i="14"/>
  <c r="F367" i="14"/>
  <c r="G367" i="14"/>
  <c r="H367" i="14"/>
  <c r="B357" i="14"/>
  <c r="H357" i="14"/>
  <c r="E357" i="14"/>
  <c r="D357" i="14"/>
  <c r="C357" i="14"/>
  <c r="G357" i="14"/>
  <c r="F357" i="14"/>
</calcChain>
</file>

<file path=xl/sharedStrings.xml><?xml version="1.0" encoding="utf-8"?>
<sst xmlns="http://schemas.openxmlformats.org/spreadsheetml/2006/main" count="603" uniqueCount="424">
  <si>
    <t>1月</t>
  </si>
  <si>
    <t>星期一</t>
  </si>
  <si>
    <t>某某企业/GB 14023/张三</t>
  </si>
  <si>
    <t>长安TBOX试验</t>
  </si>
  <si>
    <t>备注：</t>
  </si>
  <si>
    <t>北汽新能源/ISO 11451-2/王嵩</t>
    <phoneticPr fontId="8" type="noConversion"/>
  </si>
  <si>
    <t>北汽新能源/ISO 11451-2/王嵩</t>
    <phoneticPr fontId="8" type="noConversion"/>
  </si>
  <si>
    <t>北汽新能源/ISO 11451-2/王嵩</t>
    <phoneticPr fontId="8" type="noConversion"/>
  </si>
  <si>
    <t>英威腾DCDC/GB T 18655 /白云</t>
    <phoneticPr fontId="8" type="noConversion"/>
  </si>
  <si>
    <t>吉利/ISO 11451-2/白云</t>
    <phoneticPr fontId="8" type="noConversion"/>
  </si>
  <si>
    <t>联腾DCDC/GB T 18655 /白云</t>
    <phoneticPr fontId="8" type="noConversion"/>
  </si>
  <si>
    <t>力帆汽车认证/</t>
    <phoneticPr fontId="8" type="noConversion"/>
  </si>
  <si>
    <t>海马电池包复测/ISO16750/钱文文</t>
    <phoneticPr fontId="8" type="noConversion"/>
  </si>
  <si>
    <t>英威腾DCDC/GB T 18655 /白云</t>
    <phoneticPr fontId="8" type="noConversion"/>
  </si>
  <si>
    <t>力帆/GB14023/刘杰</t>
    <phoneticPr fontId="8" type="noConversion"/>
  </si>
  <si>
    <t>力帆//ISO11451-2/刘杰</t>
    <phoneticPr fontId="8" type="noConversion"/>
  </si>
  <si>
    <t>长安铃木50项/夏欢</t>
    <phoneticPr fontId="8" type="noConversion"/>
  </si>
  <si>
    <t>银翔摩托车/R10，RE/白云</t>
    <phoneticPr fontId="8" type="noConversion"/>
  </si>
  <si>
    <t>五龙电动车（驱动电机带载）/白云、张柏年/刘庆鑫</t>
  </si>
  <si>
    <t>五龙电动车（驱动电机带载）/白云、张柏年/刘庆鑫</t>
    <phoneticPr fontId="8" type="noConversion"/>
  </si>
  <si>
    <t>智能汽车ADAS 测试--贾晋</t>
    <phoneticPr fontId="8" type="noConversion"/>
  </si>
  <si>
    <t>江铃/公告50项/李晓智</t>
    <phoneticPr fontId="8" type="noConversion"/>
  </si>
  <si>
    <t>力帆/GB14023/刘杰</t>
    <phoneticPr fontId="8" type="noConversion"/>
  </si>
  <si>
    <t>力帆/GB14023/刘杰</t>
    <phoneticPr fontId="8" type="noConversion"/>
  </si>
  <si>
    <t>力帆/GB14023（问题排查）/刘杰</t>
    <phoneticPr fontId="8" type="noConversion"/>
  </si>
  <si>
    <t>吉利/整车/白云、张柏年</t>
    <phoneticPr fontId="8" type="noConversion"/>
  </si>
  <si>
    <t>五菱/GB14023/GB18655/自由场抗扰（R10）/刘杰</t>
    <phoneticPr fontId="8" type="noConversion"/>
  </si>
  <si>
    <t>吉利/整车/白云、张柏年</t>
  </si>
  <si>
    <t>吉利/整车/白云、张柏年</t>
    <phoneticPr fontId="8" type="noConversion"/>
  </si>
  <si>
    <t>吉利/整车/白云、张柏年</t>
    <phoneticPr fontId="8" type="noConversion"/>
  </si>
  <si>
    <t>吉利/整车/白云、张柏年</t>
    <phoneticPr fontId="8" type="noConversion"/>
  </si>
  <si>
    <t>现场测试检查/GB14023/张柏年、曾霞</t>
    <phoneticPr fontId="8" type="noConversion"/>
  </si>
  <si>
    <t>公告/李晓智</t>
    <phoneticPr fontId="8" type="noConversion"/>
  </si>
  <si>
    <t>公告/张柏年</t>
    <phoneticPr fontId="8" type="noConversion"/>
  </si>
  <si>
    <t>五菱/ISO 11451-2/自由场抗扰（R10）/刘杰、陈立东、张柏年</t>
    <phoneticPr fontId="8" type="noConversion"/>
  </si>
  <si>
    <t>五菱/ISO 11451-2、自由场抗扰（R10）/陈立东、张柏年</t>
    <phoneticPr fontId="8" type="noConversion"/>
  </si>
  <si>
    <t>斯柯达/ACC工况调试/贾晋、陈立东、王俊苏、张柏年</t>
    <phoneticPr fontId="8" type="noConversion"/>
  </si>
  <si>
    <t>公告/张柏年</t>
    <phoneticPr fontId="8" type="noConversion"/>
  </si>
  <si>
    <t>五菱/GB14023/陈立东、张柏年</t>
    <phoneticPr fontId="8" type="noConversion"/>
  </si>
  <si>
    <t>现场测试检查/GB14023/谭建蓉、姚越航</t>
    <phoneticPr fontId="8" type="noConversion"/>
  </si>
  <si>
    <t>公告/GB14023，GBT18387/夏欢、曾霞</t>
    <phoneticPr fontId="8" type="noConversion"/>
  </si>
  <si>
    <t>五菱/ISO11451-2/陈立东、张柏年</t>
  </si>
  <si>
    <t>北汽/充电状态\RS（整改）/王嵩</t>
    <phoneticPr fontId="8" type="noConversion"/>
  </si>
  <si>
    <t>北汽/充电状态\RS（整改）/王嵩</t>
    <phoneticPr fontId="8" type="noConversion"/>
  </si>
  <si>
    <t>北汽/充电状态\RS（整改）/王嵩</t>
    <phoneticPr fontId="8" type="noConversion"/>
  </si>
  <si>
    <t>公告电动车/GB14023，GBT17387/李晓智、张柏年、刘庆鑫、雷科</t>
    <phoneticPr fontId="8" type="noConversion"/>
  </si>
  <si>
    <t>英威腾DC-DC，GBT18655和GBT17619/张柏年、姚越航</t>
    <phoneticPr fontId="8" type="noConversion"/>
  </si>
  <si>
    <t>公告</t>
    <phoneticPr fontId="8" type="noConversion"/>
  </si>
  <si>
    <t>德朗高科/DC-DC，DC-AC,GBT18655/张柏年、姚越航</t>
  </si>
  <si>
    <t>德朗高科/DC-DC，DC-AC,GBT18655/张柏年、姚越航</t>
    <phoneticPr fontId="8" type="noConversion"/>
  </si>
  <si>
    <t>吉利/整车/陈立东、张柏年</t>
    <phoneticPr fontId="8" type="noConversion"/>
  </si>
  <si>
    <t>江铃股份/整车全项/夏欢、曾霞</t>
    <phoneticPr fontId="8" type="noConversion"/>
  </si>
  <si>
    <t>吉利/整车/夏欢、曾霞、白云</t>
    <phoneticPr fontId="8" type="noConversion"/>
  </si>
  <si>
    <t>吉利/整车/夏欢、姚越航</t>
    <phoneticPr fontId="8" type="noConversion"/>
  </si>
  <si>
    <t>三信电子/BCI/夏欢、姚越航</t>
  </si>
  <si>
    <t>公告</t>
    <phoneticPr fontId="8" type="noConversion"/>
  </si>
  <si>
    <t>江铃股份/整车全项/钱文文，姚越航</t>
    <phoneticPr fontId="8" type="noConversion"/>
  </si>
  <si>
    <t>吉利/整车/夏欢、曾霞</t>
    <phoneticPr fontId="8" type="noConversion"/>
  </si>
  <si>
    <t>四川现代/整车/陈立东，高阳春</t>
    <phoneticPr fontId="8" type="noConversion"/>
  </si>
  <si>
    <t>汉腾</t>
    <phoneticPr fontId="8" type="noConversion"/>
  </si>
  <si>
    <t>力帆/电动摩托车抗扰度20M-80M/夏欢、张柏年、曾霞</t>
    <phoneticPr fontId="8" type="noConversion"/>
  </si>
  <si>
    <t>整车雷达波场校准/钱文文、王俊苏</t>
    <phoneticPr fontId="8" type="noConversion"/>
  </si>
  <si>
    <t>力帆/GB14023/刘杰</t>
    <phoneticPr fontId="8" type="noConversion"/>
  </si>
  <si>
    <t>上汽50项</t>
    <phoneticPr fontId="8" type="noConversion"/>
  </si>
  <si>
    <t>公告视频</t>
    <phoneticPr fontId="8" type="noConversion"/>
  </si>
  <si>
    <t>力帆/GB14023/刘杰</t>
    <phoneticPr fontId="8" type="noConversion"/>
  </si>
  <si>
    <t>汉腾/DC-DC、充电机/白云、李晓智</t>
    <phoneticPr fontId="8" type="noConversion"/>
  </si>
  <si>
    <t>暗室性能期间核查/钱文文、王嵩、陈婉枫</t>
    <phoneticPr fontId="8" type="noConversion"/>
  </si>
  <si>
    <t>吉利/整车/张柏年、雷科、刘庆鑫</t>
    <phoneticPr fontId="8" type="noConversion"/>
  </si>
  <si>
    <t>公告</t>
    <phoneticPr fontId="8" type="noConversion"/>
  </si>
  <si>
    <t>进口车</t>
    <phoneticPr fontId="8" type="noConversion"/>
  </si>
  <si>
    <t>吉利/整车/张柏年、雷科、刘庆鑫</t>
    <phoneticPr fontId="8" type="noConversion"/>
  </si>
  <si>
    <t>电池包调试</t>
    <phoneticPr fontId="8" type="noConversion"/>
  </si>
  <si>
    <t>长安混动/GBT18387，GB14023/体系检查</t>
    <phoneticPr fontId="8" type="noConversion"/>
  </si>
  <si>
    <t>汉腾/电驱动系统/夏欢</t>
    <phoneticPr fontId="8" type="noConversion"/>
  </si>
  <si>
    <t>吉利/整车/张柏年、雷科、刘庆鑫</t>
    <phoneticPr fontId="8" type="noConversion"/>
  </si>
  <si>
    <t>吉利/整车ISO451-2/张柏年、雷科、刘庆鑫</t>
    <phoneticPr fontId="8" type="noConversion"/>
  </si>
  <si>
    <t>视频</t>
    <phoneticPr fontId="8" type="noConversion"/>
  </si>
  <si>
    <t>修转毂</t>
    <phoneticPr fontId="8" type="noConversion"/>
  </si>
  <si>
    <t>吉利VOLVO</t>
    <phoneticPr fontId="8" type="noConversion"/>
  </si>
  <si>
    <t>小康/出口认证/张伯年、曾霞</t>
    <phoneticPr fontId="8" type="noConversion"/>
  </si>
  <si>
    <t>电池包调试/白云</t>
    <phoneticPr fontId="8" type="noConversion"/>
  </si>
  <si>
    <t>金杯新能源/电池包/夏欢</t>
    <phoneticPr fontId="8" type="noConversion"/>
  </si>
  <si>
    <t>长安混动/RE/张柏年、夏欢</t>
    <phoneticPr fontId="8" type="noConversion"/>
  </si>
  <si>
    <t>公告</t>
    <phoneticPr fontId="8" type="noConversion"/>
  </si>
  <si>
    <t>公告</t>
    <phoneticPr fontId="8" type="noConversion"/>
  </si>
  <si>
    <t>江淮天线/黎小娇，王俊苏</t>
    <phoneticPr fontId="8" type="noConversion"/>
  </si>
  <si>
    <t>暗室期间核查</t>
    <phoneticPr fontId="8" type="noConversion"/>
  </si>
  <si>
    <t>公告</t>
    <phoneticPr fontId="8" type="noConversion"/>
  </si>
  <si>
    <t>公告</t>
    <phoneticPr fontId="8" type="noConversion"/>
  </si>
  <si>
    <t>公告</t>
    <phoneticPr fontId="8" type="noConversion"/>
  </si>
  <si>
    <t>长安/GB14023，抗扰/张柏年、刘庆鑫、雷科</t>
    <phoneticPr fontId="8" type="noConversion"/>
  </si>
  <si>
    <t>进口车/GB14023/李晓智</t>
    <phoneticPr fontId="8" type="noConversion"/>
  </si>
  <si>
    <t>EMF测试/设备供应商/白云，钱文文，陈立东</t>
    <phoneticPr fontId="8" type="noConversion"/>
  </si>
  <si>
    <t>大江厂军车/RS/白云、张柏年/王述建</t>
    <phoneticPr fontId="8" type="noConversion"/>
  </si>
  <si>
    <t>公告</t>
    <phoneticPr fontId="8" type="noConversion"/>
  </si>
  <si>
    <t>公告</t>
    <phoneticPr fontId="8" type="noConversion"/>
  </si>
  <si>
    <t>CCC</t>
    <phoneticPr fontId="8" type="noConversion"/>
  </si>
  <si>
    <t>江铃委托</t>
    <phoneticPr fontId="8" type="noConversion"/>
  </si>
  <si>
    <t>公告</t>
    <phoneticPr fontId="8" type="noConversion"/>
  </si>
  <si>
    <t>金旅/整车R10/张柏年,夏欢</t>
    <phoneticPr fontId="8" type="noConversion"/>
  </si>
  <si>
    <t>VOLVO准备工作，写模板，场校准/钱文文、白云、张柏年</t>
  </si>
  <si>
    <t>宇通客车（3辆）/夏欢，李晓智，雷科</t>
    <phoneticPr fontId="8" type="noConversion"/>
  </si>
  <si>
    <t>力华DC-DC/12项/张柏年、王嵩</t>
    <phoneticPr fontId="8" type="noConversion"/>
  </si>
  <si>
    <t>力华DC-DC/12项/张柏年、王嵩</t>
    <phoneticPr fontId="8" type="noConversion"/>
  </si>
  <si>
    <t>新能源车/3辆/李晓智、雷科、刘庆鑫</t>
    <phoneticPr fontId="8" type="noConversion"/>
  </si>
  <si>
    <t>吉利/整车全项/张柏年、王嵩/温工，1辆</t>
    <phoneticPr fontId="8" type="noConversion"/>
  </si>
  <si>
    <t>吉利/整车全项/张柏年、王嵩/温工，1辆</t>
    <phoneticPr fontId="8" type="noConversion"/>
  </si>
  <si>
    <t>北汽/整车/雷</t>
    <phoneticPr fontId="8" type="noConversion"/>
  </si>
  <si>
    <t>吉利/整车GB14023/夏欢、曾霞/宋工，传统车1辆</t>
    <phoneticPr fontId="8" type="noConversion"/>
  </si>
  <si>
    <t>吉利/整车全项/张柏年、王嵩/温工，1辆</t>
  </si>
  <si>
    <t>吉利/整车全项/张柏年、王嵩/温工，1辆</t>
    <phoneticPr fontId="8" type="noConversion"/>
  </si>
  <si>
    <t>公告</t>
    <phoneticPr fontId="8" type="noConversion"/>
  </si>
  <si>
    <t>备注：</t>
    <phoneticPr fontId="8" type="noConversion"/>
  </si>
  <si>
    <t>调试摄像头、CAN、Flexray/李楠、钱文文</t>
    <phoneticPr fontId="8" type="noConversion"/>
  </si>
  <si>
    <t>金旅/R10、RS/夏欢、曾霞</t>
    <phoneticPr fontId="8" type="noConversion"/>
  </si>
  <si>
    <t>金旅/R10、RS/夏欢、李晓智、白云</t>
    <phoneticPr fontId="8" type="noConversion"/>
  </si>
  <si>
    <t>VOLVO准备工作，写模板，场校准/钱文文、白云、张柏年</t>
    <phoneticPr fontId="8" type="noConversion"/>
  </si>
  <si>
    <t>北汽/下午</t>
    <phoneticPr fontId="8" type="noConversion"/>
  </si>
  <si>
    <t>公告</t>
    <phoneticPr fontId="8" type="noConversion"/>
  </si>
  <si>
    <t>公告/雷科、刘庆鑫、李晓智；云汽50项</t>
    <phoneticPr fontId="8" type="noConversion"/>
  </si>
  <si>
    <t>力华DC-DC/12项/张柏年、王嵩</t>
    <phoneticPr fontId="8" type="noConversion"/>
  </si>
  <si>
    <t>力华DC-DC/12项/钱文文（中午）</t>
    <phoneticPr fontId="8" type="noConversion"/>
  </si>
  <si>
    <t>吉利/整车/张佰年、王俊苏/宋工</t>
  </si>
  <si>
    <t>吉利/整车/张佰年、王俊苏/宋工</t>
    <phoneticPr fontId="8" type="noConversion"/>
  </si>
  <si>
    <t>吉利VOLVO/白云、钱文文、张柏年</t>
    <phoneticPr fontId="8" type="noConversion"/>
  </si>
  <si>
    <t>吉利/整车/夏欢、姚</t>
    <phoneticPr fontId="8" type="noConversion"/>
  </si>
  <si>
    <t>VOLVO准备/白云，钱文文</t>
    <phoneticPr fontId="8" type="noConversion"/>
  </si>
  <si>
    <t>长安/整车ISO11451-3/下午1点，张柏年</t>
    <phoneticPr fontId="8" type="noConversion"/>
  </si>
  <si>
    <t>公告</t>
    <phoneticPr fontId="8" type="noConversion"/>
  </si>
  <si>
    <t>吉利/整车/夏欢、姚/温工，下午或者晚上</t>
    <phoneticPr fontId="8" type="noConversion"/>
  </si>
  <si>
    <t>吉利VOLVO</t>
    <phoneticPr fontId="8" type="noConversion"/>
  </si>
  <si>
    <t>吉利VOLVO/白云、钱文文、张柏年</t>
    <phoneticPr fontId="8" type="noConversion"/>
  </si>
  <si>
    <t>晚上继续加班VOLVO</t>
    <phoneticPr fontId="8" type="noConversion"/>
  </si>
  <si>
    <t>吉利VOLVO/白云、钱文文、张柏年</t>
    <phoneticPr fontId="8" type="noConversion"/>
  </si>
  <si>
    <t>公告</t>
    <phoneticPr fontId="8" type="noConversion"/>
  </si>
  <si>
    <t>吉利/整车/张佰年、王俊苏/宋工</t>
    <phoneticPr fontId="8" type="noConversion"/>
  </si>
  <si>
    <t>力华DC-DC/12项/钱文文（中午）</t>
    <phoneticPr fontId="8" type="noConversion"/>
  </si>
  <si>
    <t>力华DC-DC/王嵩、曾霞</t>
    <phoneticPr fontId="8" type="noConversion"/>
  </si>
  <si>
    <t>泸州长起/重型车底盘50项/张柏年、雷科</t>
    <phoneticPr fontId="8" type="noConversion"/>
  </si>
  <si>
    <t>吉利/整车/张佰年、王俊苏/宋工</t>
    <phoneticPr fontId="8" type="noConversion"/>
  </si>
  <si>
    <t>力帆/GB14023/刘杰，公告（下午5点-6点半）</t>
    <phoneticPr fontId="8" type="noConversion"/>
  </si>
  <si>
    <t>力帆认证/R10，上午</t>
    <phoneticPr fontId="8" type="noConversion"/>
  </si>
  <si>
    <t>GBT18387/姚越航、刘庆鑫</t>
    <phoneticPr fontId="8" type="noConversion"/>
  </si>
  <si>
    <t>小鹏汽车准入/ GB14023</t>
    <phoneticPr fontId="8" type="noConversion"/>
  </si>
  <si>
    <t>IDIADA/四轮沙滩车/预计一小时</t>
    <phoneticPr fontId="8" type="noConversion"/>
  </si>
  <si>
    <t>厦门金旅整改，认证，晚上/张佰年、王俊苏</t>
    <phoneticPr fontId="8" type="noConversion"/>
  </si>
  <si>
    <t>四川现代整改/高阳春/晚上
力帆问题排查/刘杰/晚上</t>
    <phoneticPr fontId="8" type="noConversion"/>
  </si>
  <si>
    <t>杭州铁城/张佰年、王俊苏/晚上
力帆问题排查/刘杰/晚上</t>
    <phoneticPr fontId="8" type="noConversion"/>
  </si>
  <si>
    <t>吉利/整车/张佰年、雷科/温工</t>
    <phoneticPr fontId="8" type="noConversion"/>
  </si>
  <si>
    <t>华晨鑫源认证/R10，下午
晚上</t>
    <phoneticPr fontId="8" type="noConversion"/>
  </si>
  <si>
    <t>华晨鑫源认证 RS/张佰年、雷科</t>
    <phoneticPr fontId="8" type="noConversion"/>
  </si>
  <si>
    <t>吉利VOLVO/钱文文、陈婉枫、雷科</t>
    <phoneticPr fontId="8" type="noConversion"/>
  </si>
  <si>
    <t>吉利VOLVO/钱文文、陈婉枫、雷科</t>
    <phoneticPr fontId="8" type="noConversion"/>
  </si>
  <si>
    <t>吉利/整车/张佰年、王嵩/温工，</t>
    <phoneticPr fontId="8" type="noConversion"/>
  </si>
  <si>
    <t>吉利/整车/张佰年、白云/温工</t>
    <phoneticPr fontId="8" type="noConversion"/>
  </si>
  <si>
    <t>厦门金龙认证  张柏年、雷科/上午</t>
    <phoneticPr fontId="8" type="noConversion"/>
  </si>
  <si>
    <t>吉利/RS确认/宋工</t>
    <phoneticPr fontId="8" type="noConversion"/>
  </si>
  <si>
    <t>DC-DC/王嵩/晚上</t>
    <phoneticPr fontId="8" type="noConversion"/>
  </si>
  <si>
    <t>铁城DC-DC/白云、毛嵩、曾霞/下午</t>
    <phoneticPr fontId="8" type="noConversion"/>
  </si>
  <si>
    <t>吉利/RS确认/张柏年，雷科宋工,供应商结算/早上</t>
    <phoneticPr fontId="8" type="noConversion"/>
  </si>
  <si>
    <t>公告</t>
    <phoneticPr fontId="8" type="noConversion"/>
  </si>
  <si>
    <t>江铃重汽</t>
    <phoneticPr fontId="8" type="noConversion"/>
  </si>
  <si>
    <t>W21</t>
    <phoneticPr fontId="8" type="noConversion"/>
  </si>
  <si>
    <t>W22</t>
    <phoneticPr fontId="8" type="noConversion"/>
  </si>
  <si>
    <t>W23</t>
    <phoneticPr fontId="8" type="noConversion"/>
  </si>
  <si>
    <t>W24</t>
    <phoneticPr fontId="8" type="noConversion"/>
  </si>
  <si>
    <t>W25</t>
    <phoneticPr fontId="8" type="noConversion"/>
  </si>
  <si>
    <t>W26</t>
    <phoneticPr fontId="8" type="noConversion"/>
  </si>
  <si>
    <t>W27</t>
    <phoneticPr fontId="8" type="noConversion"/>
  </si>
  <si>
    <t>W28</t>
    <phoneticPr fontId="8" type="noConversion"/>
  </si>
  <si>
    <t>W29</t>
    <phoneticPr fontId="8" type="noConversion"/>
  </si>
  <si>
    <t>W30</t>
    <phoneticPr fontId="8" type="noConversion"/>
  </si>
  <si>
    <t>W31</t>
    <phoneticPr fontId="8" type="noConversion"/>
  </si>
  <si>
    <t>W32</t>
    <phoneticPr fontId="8" type="noConversion"/>
  </si>
  <si>
    <t>W33</t>
    <phoneticPr fontId="8" type="noConversion"/>
  </si>
  <si>
    <t>W34</t>
    <phoneticPr fontId="8" type="noConversion"/>
  </si>
  <si>
    <t>W35</t>
    <phoneticPr fontId="8" type="noConversion"/>
  </si>
  <si>
    <t>W36</t>
    <phoneticPr fontId="8" type="noConversion"/>
  </si>
  <si>
    <t>W37</t>
    <phoneticPr fontId="8" type="noConversion"/>
  </si>
  <si>
    <t>W38</t>
    <phoneticPr fontId="8" type="noConversion"/>
  </si>
  <si>
    <t>W39</t>
    <phoneticPr fontId="8" type="noConversion"/>
  </si>
  <si>
    <t>W40</t>
    <phoneticPr fontId="8" type="noConversion"/>
  </si>
  <si>
    <t>W41</t>
    <phoneticPr fontId="8" type="noConversion"/>
  </si>
  <si>
    <t>W42</t>
    <phoneticPr fontId="8" type="noConversion"/>
  </si>
  <si>
    <t>W43</t>
    <phoneticPr fontId="8" type="noConversion"/>
  </si>
  <si>
    <t>W44</t>
    <phoneticPr fontId="8" type="noConversion"/>
  </si>
  <si>
    <t>W45</t>
    <phoneticPr fontId="8" type="noConversion"/>
  </si>
  <si>
    <t>W46</t>
    <phoneticPr fontId="8" type="noConversion"/>
  </si>
  <si>
    <t>W47</t>
    <phoneticPr fontId="8" type="noConversion"/>
  </si>
  <si>
    <t>W48</t>
    <phoneticPr fontId="8" type="noConversion"/>
  </si>
  <si>
    <t>W49</t>
    <phoneticPr fontId="8" type="noConversion"/>
  </si>
  <si>
    <t>W50</t>
    <phoneticPr fontId="8" type="noConversion"/>
  </si>
  <si>
    <t>W51</t>
    <phoneticPr fontId="8" type="noConversion"/>
  </si>
  <si>
    <t>W52</t>
    <phoneticPr fontId="8" type="noConversion"/>
  </si>
  <si>
    <t>W10</t>
  </si>
  <si>
    <t>W11</t>
  </si>
  <si>
    <t>W13</t>
  </si>
  <si>
    <t>W14</t>
  </si>
  <si>
    <t>W15</t>
  </si>
  <si>
    <t>W16</t>
  </si>
  <si>
    <t>W18</t>
  </si>
  <si>
    <t>W17</t>
    <phoneticPr fontId="8" type="noConversion"/>
  </si>
  <si>
    <t>W19</t>
  </si>
  <si>
    <t>W20</t>
  </si>
  <si>
    <t>W12</t>
    <phoneticPr fontId="8" type="noConversion"/>
  </si>
  <si>
    <t>W9</t>
  </si>
  <si>
    <t>W8</t>
    <phoneticPr fontId="8" type="noConversion"/>
  </si>
  <si>
    <t>W5</t>
  </si>
  <si>
    <t>W6</t>
  </si>
  <si>
    <t>W7</t>
  </si>
  <si>
    <t>W4</t>
    <phoneticPr fontId="8" type="noConversion"/>
  </si>
  <si>
    <t>W0</t>
  </si>
  <si>
    <t>W1</t>
  </si>
  <si>
    <t>W2</t>
  </si>
  <si>
    <t>W3</t>
  </si>
  <si>
    <t>备注：</t>
    <phoneticPr fontId="8" type="noConversion"/>
  </si>
  <si>
    <t>五菱/陈立东</t>
  </si>
  <si>
    <t>吉利VOLVO/钱文文、陈婉枫、雷科</t>
    <phoneticPr fontId="8" type="noConversion"/>
  </si>
  <si>
    <t>吉利VOLVO/钱文文</t>
    <phoneticPr fontId="8" type="noConversion"/>
  </si>
  <si>
    <t>GBT18655测试方法研究/贾晋、白云，五菱/陈立东</t>
    <phoneticPr fontId="8" type="noConversion"/>
  </si>
  <si>
    <t>吉利VOLVO/钱文文、陈婉枫、雷科</t>
    <phoneticPr fontId="8" type="noConversion"/>
  </si>
  <si>
    <t>吉利VOLVO/张佰年、白云，苏工</t>
    <phoneticPr fontId="8" type="noConversion"/>
  </si>
  <si>
    <t>力帆电动自行车/R10，谐波闪烁，EFT，浪涌等/钱文文</t>
    <phoneticPr fontId="8" type="noConversion"/>
  </si>
  <si>
    <t>力帆电动自行车/RE/夏欢，下午2点开始</t>
    <phoneticPr fontId="8" type="noConversion"/>
  </si>
  <si>
    <t>五菱/陈立东</t>
    <phoneticPr fontId="8" type="noConversion"/>
  </si>
  <si>
    <t>北汽/王嵩</t>
    <phoneticPr fontId="8" type="noConversion"/>
  </si>
  <si>
    <t>吉利VOLVO/白云，苏工,，夏欢</t>
    <phoneticPr fontId="8" type="noConversion"/>
  </si>
  <si>
    <t>吉利VOLVO/白云，苏工，张柏年</t>
    <phoneticPr fontId="8" type="noConversion"/>
  </si>
  <si>
    <t>吉利VOLVO/白云，苏工、张柏年</t>
    <phoneticPr fontId="8" type="noConversion"/>
  </si>
  <si>
    <t>吉利VOLVO/张佰年、白云，苏工、张柏年</t>
    <phoneticPr fontId="8" type="noConversion"/>
  </si>
  <si>
    <t>吉利VOLVO/张佰年、白云，苏工</t>
    <phoneticPr fontId="8" type="noConversion"/>
  </si>
  <si>
    <t>天线计量/下午1点-5点</t>
    <phoneticPr fontId="8" type="noConversion"/>
  </si>
  <si>
    <t>吉利VOLVO/白云，苏工,，夏欢/ESD</t>
    <phoneticPr fontId="8" type="noConversion"/>
  </si>
  <si>
    <t>吉利VOLVO/白云，苏工,暗室外面</t>
    <phoneticPr fontId="8" type="noConversion"/>
  </si>
  <si>
    <t>小鹏/夏欢</t>
    <phoneticPr fontId="8" type="noConversion"/>
  </si>
  <si>
    <t>江淮50项/夏欢</t>
    <phoneticPr fontId="8" type="noConversion"/>
  </si>
  <si>
    <t>力帆电动自行车/夏欢</t>
    <phoneticPr fontId="8" type="noConversion"/>
  </si>
  <si>
    <t>王嵩</t>
    <phoneticPr fontId="8" type="noConversion"/>
  </si>
  <si>
    <t>小鹏准入/高压零部件</t>
    <phoneticPr fontId="8" type="noConversion"/>
  </si>
  <si>
    <t>广汽三菱/白云，上午9-12点</t>
    <phoneticPr fontId="8" type="noConversion"/>
  </si>
  <si>
    <t>重庆长安 陈渝</t>
    <phoneticPr fontId="8" type="noConversion"/>
  </si>
  <si>
    <t>长安/吴仁刚/张柏年上午</t>
    <phoneticPr fontId="8" type="noConversion"/>
  </si>
  <si>
    <t>长安/吴仁刚/张柏年，准备</t>
    <phoneticPr fontId="8" type="noConversion"/>
  </si>
  <si>
    <t>广汽三菱/白云，下午</t>
    <phoneticPr fontId="8" type="noConversion"/>
  </si>
  <si>
    <t>长安/吴仁刚/张柏年，晚上</t>
    <phoneticPr fontId="8" type="noConversion"/>
  </si>
  <si>
    <t>视频，电动自行车充电状态宽带RE/夏欢，一早</t>
    <phoneticPr fontId="8" type="noConversion"/>
  </si>
  <si>
    <t>长安/熊荣飞/李晓智</t>
    <phoneticPr fontId="8" type="noConversion"/>
  </si>
  <si>
    <t>威马ASE-1电动车/刘杰</t>
    <phoneticPr fontId="8" type="noConversion"/>
  </si>
  <si>
    <t>威马ASE-1电动车/刘杰</t>
    <phoneticPr fontId="8" type="noConversion"/>
  </si>
  <si>
    <t>吉利/宋工/张柏年、雷科</t>
    <phoneticPr fontId="8" type="noConversion"/>
  </si>
  <si>
    <t>长安/陈渝</t>
    <phoneticPr fontId="8" type="noConversion"/>
  </si>
  <si>
    <t>DC-DC/江西聚力/夏欢</t>
    <phoneticPr fontId="8" type="noConversion"/>
  </si>
  <si>
    <t>下午：车内电磁场摸底</t>
    <phoneticPr fontId="8" type="noConversion"/>
  </si>
  <si>
    <t>国机/陈立东/晚上</t>
    <phoneticPr fontId="8" type="noConversion"/>
  </si>
  <si>
    <t>长安公告/早上</t>
    <phoneticPr fontId="8" type="noConversion"/>
  </si>
  <si>
    <t>吉利/宋工/白云、张柏年、雷科</t>
    <phoneticPr fontId="8" type="noConversion"/>
  </si>
  <si>
    <t>长安B11EV、B301EV/GBT18387/李晓智</t>
    <phoneticPr fontId="8" type="noConversion"/>
  </si>
  <si>
    <t>国机/陈立东</t>
    <phoneticPr fontId="8" type="noConversion"/>
  </si>
  <si>
    <t>吉利/宋工/白云、张柏年、雷科</t>
    <phoneticPr fontId="8" type="noConversion"/>
  </si>
  <si>
    <t>NI 雷达目标模拟系统实验/雷剑梅</t>
    <phoneticPr fontId="8" type="noConversion"/>
  </si>
  <si>
    <t>NI 雷达目标模拟系统实验/l雷剑梅</t>
    <phoneticPr fontId="8" type="noConversion"/>
  </si>
  <si>
    <t>吉利/高阳春、鲁毅</t>
    <phoneticPr fontId="8" type="noConversion"/>
  </si>
  <si>
    <t>五菱/EMS、刘杰、刘洋</t>
    <phoneticPr fontId="8" type="noConversion"/>
  </si>
  <si>
    <t>五菱/EMS</t>
    <phoneticPr fontId="8" type="noConversion"/>
  </si>
  <si>
    <t>吉利/高阳春、陈立东、鲁毅</t>
    <phoneticPr fontId="8" type="noConversion"/>
  </si>
  <si>
    <t>吉利/高阳春、刘杰、鲁毅</t>
    <phoneticPr fontId="8" type="noConversion"/>
  </si>
  <si>
    <t>吉利/高阳春、王嵩、鲁毅</t>
    <phoneticPr fontId="8" type="noConversion"/>
  </si>
  <si>
    <t>五菱/全项/</t>
    <phoneticPr fontId="8" type="noConversion"/>
  </si>
  <si>
    <t>吉利/危工/白云、张柏年、雷科</t>
  </si>
  <si>
    <t>吉利VOLVO/CS11#068</t>
    <phoneticPr fontId="8" type="noConversion"/>
  </si>
  <si>
    <t>东风柳汽/电动车全项/陈立东、毛嵩、陈睿</t>
  </si>
  <si>
    <t>吉利VOLVO/CS11 #019</t>
    <phoneticPr fontId="8" type="noConversion"/>
  </si>
  <si>
    <t>天线计量</t>
    <phoneticPr fontId="8" type="noConversion"/>
  </si>
  <si>
    <t>公告</t>
    <phoneticPr fontId="8" type="noConversion"/>
  </si>
  <si>
    <t>五菱/EMS、刘杰、刘洋/晚上</t>
    <phoneticPr fontId="8" type="noConversion"/>
  </si>
  <si>
    <t>三一重工/白云、张柏年、雷科/下午3点</t>
    <phoneticPr fontId="8" type="noConversion"/>
  </si>
  <si>
    <t>蔚来汽车/电动车全项/白云、张柏年</t>
    <phoneticPr fontId="8" type="noConversion"/>
  </si>
  <si>
    <t>蔚来汽车/电动车全项/白云、、孙</t>
    <phoneticPr fontId="8" type="noConversion"/>
  </si>
  <si>
    <t>五菱/EMS、刘杰、刘洋/晚上</t>
    <phoneticPr fontId="8" type="noConversion"/>
  </si>
  <si>
    <t>吉利/宋工、雷科、张柏年/下午三点开始</t>
    <phoneticPr fontId="8" type="noConversion"/>
  </si>
  <si>
    <t>GB14023能力验证/白云、夏欢、孙</t>
    <phoneticPr fontId="8" type="noConversion"/>
  </si>
  <si>
    <t>备注：</t>
    <phoneticPr fontId="8" type="noConversion"/>
  </si>
  <si>
    <t>吉利/EMS/温工，高阳春/下午1-6点</t>
    <phoneticPr fontId="8" type="noConversion"/>
  </si>
  <si>
    <t>蔚来汽车/电动车RS/白云、、孙</t>
    <phoneticPr fontId="8" type="noConversion"/>
  </si>
  <si>
    <t>蔚来汽车/电动车RS/白云、孙</t>
    <phoneticPr fontId="8" type="noConversion"/>
  </si>
  <si>
    <t>吉利/宋工、雷科、张柏年/下午6点</t>
    <phoneticPr fontId="8" type="noConversion"/>
  </si>
  <si>
    <t>小康/自由场、BCI、ESD/夏欢、孙</t>
    <phoneticPr fontId="8" type="noConversion"/>
  </si>
  <si>
    <t>五菱/EMS、刘杰、刘洋/晚上</t>
    <phoneticPr fontId="8" type="noConversion"/>
  </si>
  <si>
    <t>吉利/宋工、雷科、张柏年/晚上</t>
    <phoneticPr fontId="8" type="noConversion"/>
  </si>
  <si>
    <t>五菱/EMS、刘杰、刘洋/下午或晚上</t>
    <phoneticPr fontId="8" type="noConversion"/>
  </si>
  <si>
    <t>蔚来汽车/电动车全项/白云、孙</t>
    <phoneticPr fontId="8" type="noConversion"/>
  </si>
  <si>
    <t>小鹏汽车电机及DCDC整改/夏欢、姚</t>
    <phoneticPr fontId="8" type="noConversion"/>
  </si>
  <si>
    <t>北汽新能源认证/王嵩</t>
    <phoneticPr fontId="8" type="noConversion"/>
  </si>
  <si>
    <t>五菱汽车/燃油车EMS+EMI/刘杰、毛嵩、刘洋/全天</t>
    <phoneticPr fontId="8" type="noConversion"/>
  </si>
  <si>
    <t>北汽新能源认证/王嵩，下午半天</t>
    <phoneticPr fontId="8" type="noConversion"/>
  </si>
  <si>
    <t>江铃/RS、RE/张柏年，孙，晚上</t>
    <phoneticPr fontId="8" type="noConversion"/>
  </si>
  <si>
    <t>小鹏整改（预计7点开始）夏欢，孙</t>
    <phoneticPr fontId="8" type="noConversion"/>
  </si>
  <si>
    <t>东风柳汽/电动车全项/陈立东   CAERI电机控制器/贾晋 王嵩/晚上</t>
    <phoneticPr fontId="8" type="noConversion"/>
  </si>
  <si>
    <t>吉利VOLVO/白云、张</t>
    <phoneticPr fontId="8" type="noConversion"/>
  </si>
  <si>
    <t>北汽/高阳春</t>
    <phoneticPr fontId="8" type="noConversion"/>
  </si>
  <si>
    <t>LDW调试/白云、贾</t>
    <phoneticPr fontId="8" type="noConversion"/>
  </si>
  <si>
    <t>电池包/夏欢，晚上</t>
    <phoneticPr fontId="8" type="noConversion"/>
  </si>
  <si>
    <t>力帆摸底  刘杰</t>
    <phoneticPr fontId="8" type="noConversion"/>
  </si>
  <si>
    <t>陈立东</t>
    <phoneticPr fontId="8" type="noConversion"/>
  </si>
  <si>
    <t xml:space="preserve">长安认证  </t>
  </si>
  <si>
    <t>小鹏 （驱动电机）  夏欢\毛嵩、孙欣萌</t>
    <phoneticPr fontId="8" type="noConversion"/>
  </si>
  <si>
    <t>力帆认证/钱文文、孙欣萌、田甜/白天</t>
    <phoneticPr fontId="8" type="noConversion"/>
  </si>
  <si>
    <t>吉利VOLVO/张/谭泽强晚上</t>
    <phoneticPr fontId="8" type="noConversion"/>
  </si>
  <si>
    <t>吉利VOLVO/张，谭、孙欣萌/白天</t>
    <phoneticPr fontId="8" type="noConversion"/>
  </si>
  <si>
    <t>吉利VOLVO/张，谭，孙欣萌/白天</t>
    <phoneticPr fontId="8" type="noConversion"/>
  </si>
  <si>
    <t>吉利VOLVO/张、谭泽强、鲁毅/白天</t>
    <phoneticPr fontId="8" type="noConversion"/>
  </si>
  <si>
    <t>PASSAT 人体防护测试/高阳春、陈睿、鲁毅</t>
    <phoneticPr fontId="8" type="noConversion"/>
  </si>
  <si>
    <t>比克电池包（晚上）/夏欢、谭泽强</t>
    <phoneticPr fontId="8" type="noConversion"/>
  </si>
  <si>
    <t>东风小康整车辐射抗扰，大电流注入和静电放电/李晓智、姚、孙欣萌</t>
    <phoneticPr fontId="8" type="noConversion"/>
  </si>
  <si>
    <t>长安电动车（吴仁刚，供应商结算GBT18787、GB14023、充电CE）/李晓智、姚、孙欣萌</t>
    <phoneticPr fontId="8" type="noConversion"/>
  </si>
  <si>
    <t>江铃重汽/白云，张柏年</t>
    <phoneticPr fontId="8" type="noConversion"/>
  </si>
  <si>
    <t>力帆电动车/姚越航、谭泽强、孙欣萌</t>
    <phoneticPr fontId="8" type="noConversion"/>
  </si>
  <si>
    <t>亿维电池包/贾晋</t>
    <phoneticPr fontId="8" type="noConversion"/>
  </si>
  <si>
    <t>整改</t>
    <phoneticPr fontId="8" type="noConversion"/>
  </si>
  <si>
    <t>江铃重汽/白云，张柏年</t>
    <phoneticPr fontId="8" type="noConversion"/>
  </si>
  <si>
    <t>电池包/白云</t>
    <phoneticPr fontId="8" type="noConversion"/>
  </si>
  <si>
    <t>江铃重汽/白云，张柏年/3点左右结束</t>
    <phoneticPr fontId="8" type="noConversion"/>
  </si>
  <si>
    <t>公告</t>
    <phoneticPr fontId="8" type="noConversion"/>
  </si>
  <si>
    <t>CS75人体电磁防护</t>
    <phoneticPr fontId="8" type="noConversion"/>
  </si>
  <si>
    <t>比克电池包重测/白云，下午</t>
    <phoneticPr fontId="8" type="noConversion"/>
  </si>
  <si>
    <t>江铃重汽/白云，张柏年/暗室外面、奇瑞万达整改/贾晋</t>
    <phoneticPr fontId="8" type="noConversion"/>
  </si>
  <si>
    <t>江铃电动车/王俊苏，下午三点</t>
    <phoneticPr fontId="8" type="noConversion"/>
  </si>
  <si>
    <t>四川野马/王俊苏、谭</t>
    <phoneticPr fontId="8" type="noConversion"/>
  </si>
  <si>
    <t>五菱整车/毛嵩/陈立东</t>
    <phoneticPr fontId="8" type="noConversion"/>
  </si>
  <si>
    <t>柳汽整改/贾晋</t>
    <phoneticPr fontId="8" type="noConversion"/>
  </si>
  <si>
    <t>力帆电动车,奔奔/夏欢</t>
    <phoneticPr fontId="8" type="noConversion"/>
  </si>
  <si>
    <t>五菱/毛嵩</t>
    <phoneticPr fontId="8" type="noConversion"/>
  </si>
  <si>
    <t>庆铃电动车/夏欢</t>
    <phoneticPr fontId="8" type="noConversion"/>
  </si>
  <si>
    <t>公告/夏欢</t>
    <phoneticPr fontId="8" type="noConversion"/>
  </si>
  <si>
    <t>吉利VOLVO/CC11 #018/白云</t>
    <phoneticPr fontId="8" type="noConversion"/>
  </si>
  <si>
    <t>人体电磁防护</t>
    <phoneticPr fontId="8" type="noConversion"/>
  </si>
  <si>
    <t>人体电磁防护</t>
    <phoneticPr fontId="8" type="noConversion"/>
  </si>
  <si>
    <t>五菱/陈立东</t>
    <phoneticPr fontId="8" type="noConversion"/>
  </si>
  <si>
    <t>海马电池包/王嵩</t>
    <phoneticPr fontId="8" type="noConversion"/>
  </si>
  <si>
    <t>指数测量/晚上</t>
    <phoneticPr fontId="8" type="noConversion"/>
  </si>
  <si>
    <t>晚上：ADAS-EMC 调试</t>
    <phoneticPr fontId="8" type="noConversion"/>
  </si>
  <si>
    <t>庆铃电动车/夏欢</t>
    <phoneticPr fontId="8" type="noConversion"/>
  </si>
  <si>
    <t xml:space="preserve">江铃重汽公告/谭泽强、孙欣萌 </t>
    <phoneticPr fontId="8" type="noConversion"/>
  </si>
  <si>
    <t>吉利VOLVO/CC11 #018/张柏年、孙</t>
    <phoneticPr fontId="8" type="noConversion"/>
  </si>
  <si>
    <t>吉利整车/姚、谭/晚上</t>
    <phoneticPr fontId="8" type="noConversion"/>
  </si>
  <si>
    <t>吉利VOLVO/CC11 #018/张柏年、孙</t>
  </si>
  <si>
    <t>指数/上午</t>
    <phoneticPr fontId="8" type="noConversion"/>
  </si>
  <si>
    <t>比克电池包/夏欢、谭</t>
    <phoneticPr fontId="8" type="noConversion"/>
  </si>
  <si>
    <t>吉利VOLVO/CC11 #018/张柏年、孙</t>
    <phoneticPr fontId="8" type="noConversion"/>
  </si>
  <si>
    <t>蔚来汽车/电动车全项/白天晚上</t>
    <phoneticPr fontId="8" type="noConversion"/>
  </si>
  <si>
    <t>吉利VOLVO/CS11#068</t>
    <phoneticPr fontId="8" type="noConversion"/>
  </si>
  <si>
    <t>吉利VOLVO/CC11 #018/张柏年、孙/上午</t>
    <phoneticPr fontId="8" type="noConversion"/>
  </si>
  <si>
    <t>吉利整车/夏欢、谭/</t>
    <phoneticPr fontId="8" type="noConversion"/>
  </si>
  <si>
    <t>长安认证</t>
    <phoneticPr fontId="8" type="noConversion"/>
  </si>
  <si>
    <t>吉利整车/充电状态/夏欢、谭</t>
    <phoneticPr fontId="8" type="noConversion"/>
  </si>
  <si>
    <t>吉利整车/自由场/夏欢、谭</t>
    <phoneticPr fontId="8" type="noConversion"/>
  </si>
  <si>
    <t>庆铃/姚、谭</t>
    <phoneticPr fontId="8" type="noConversion"/>
  </si>
  <si>
    <t>晚上：指数车辆/高阳春</t>
    <phoneticPr fontId="8" type="noConversion"/>
  </si>
  <si>
    <t>长安（中车时代）</t>
    <phoneticPr fontId="8" type="noConversion"/>
  </si>
  <si>
    <t>重庆长安认证</t>
    <phoneticPr fontId="8" type="noConversion"/>
  </si>
  <si>
    <t>指数车辆/高阳春（全天）</t>
    <phoneticPr fontId="8" type="noConversion"/>
  </si>
  <si>
    <t>江铃电动车/孙欣萌、雷科</t>
  </si>
  <si>
    <t>五菱/陈立东/2小时抗扰度</t>
    <phoneticPr fontId="8" type="noConversion"/>
  </si>
  <si>
    <t>柳汽陈立东</t>
    <phoneticPr fontId="8" type="noConversion"/>
  </si>
  <si>
    <t>长城汽车/钱文文</t>
    <phoneticPr fontId="8" type="noConversion"/>
  </si>
  <si>
    <t xml:space="preserve">金龙电动客车/钱文文、孙  、雷科                        </t>
    <phoneticPr fontId="8" type="noConversion"/>
  </si>
  <si>
    <t>指数车辆/高阳春</t>
    <phoneticPr fontId="8" type="noConversion"/>
  </si>
  <si>
    <t>吉利VOLVO/CC11#063/张柏年</t>
    <phoneticPr fontId="8" type="noConversion"/>
  </si>
  <si>
    <t>长安辐射、抗扰、静电/熊荣飞</t>
    <phoneticPr fontId="8" type="noConversion"/>
  </si>
  <si>
    <t>五菱/陈立东</t>
    <phoneticPr fontId="8" type="noConversion"/>
  </si>
  <si>
    <t>中午新员工考试</t>
    <phoneticPr fontId="8" type="noConversion"/>
  </si>
  <si>
    <t>吉利VOLVO/CC11#063，自由场/张柏年</t>
    <phoneticPr fontId="8" type="noConversion"/>
  </si>
  <si>
    <t>吉利VOLVO/CC11#063，自由场/张柏年</t>
    <phoneticPr fontId="8" type="noConversion"/>
  </si>
  <si>
    <t>长安认证/李晓智，谭</t>
    <phoneticPr fontId="8" type="noConversion"/>
  </si>
  <si>
    <t>长安/张柏年</t>
    <phoneticPr fontId="8" type="noConversion"/>
  </si>
  <si>
    <t>ADAS/白云、贾晋</t>
    <phoneticPr fontId="8" type="noConversion"/>
  </si>
  <si>
    <t>广汽三菱/陈立东、雷科</t>
    <phoneticPr fontId="8" type="noConversion"/>
  </si>
  <si>
    <t>电池包/白云，晚上</t>
    <phoneticPr fontId="8" type="noConversion"/>
  </si>
  <si>
    <t>晚上：指数车辆/高阳春,陈睿</t>
    <phoneticPr fontId="8" type="noConversion"/>
  </si>
  <si>
    <t>指数车辆/高阳春,陈睿</t>
    <phoneticPr fontId="8" type="noConversion"/>
  </si>
  <si>
    <t>柳汽整改/贾晋、陈立东</t>
    <phoneticPr fontId="8" type="noConversion"/>
  </si>
  <si>
    <t>吉利VOLVO/CC11#063，ESD，充电状态测试/张柏年</t>
    <phoneticPr fontId="8" type="noConversion"/>
  </si>
  <si>
    <t>海马电池包/王嵩，下午</t>
    <phoneticPr fontId="8" type="noConversion"/>
  </si>
  <si>
    <t>吉利VOLVO/CS11#016，白云、谭</t>
    <phoneticPr fontId="8" type="noConversion"/>
  </si>
  <si>
    <t>重庆长安（11451-2/3，陈渝）福特、力帆</t>
    <phoneticPr fontId="8" type="noConversion"/>
  </si>
  <si>
    <t>吉利VOLVO/CS11#016，白云、谭</t>
    <phoneticPr fontId="8" type="noConversion"/>
  </si>
  <si>
    <t>电池包/王嵩
指数/高阳春</t>
    <phoneticPr fontId="8" type="noConversion"/>
  </si>
  <si>
    <t xml:space="preserve">五菱/陈立东
吉利VOLVO/CS11#016/张柏年、孙，晚上 </t>
    <phoneticPr fontId="8" type="noConversion"/>
  </si>
  <si>
    <t xml:space="preserve">五菱/陈立东
吉利VOLVO/CS11#016/张柏年、孙，
晚上 </t>
    <phoneticPr fontId="8" type="noConversion"/>
  </si>
  <si>
    <t>吉利VOLVO/CS11#016/白云
五菱/陈立东，晚上</t>
    <phoneticPr fontId="8" type="noConversion"/>
  </si>
  <si>
    <t xml:space="preserve">晚上：指数车辆/高阳春,陈睿
</t>
    <phoneticPr fontId="8" type="noConversion"/>
  </si>
  <si>
    <t>电机控制器带载/王嵩</t>
    <phoneticPr fontId="8" type="noConversion"/>
  </si>
  <si>
    <t>力帆CP08C/刘杰</t>
    <phoneticPr fontId="8" type="noConversion"/>
  </si>
  <si>
    <t>江铃电动车/刘显飞</t>
    <phoneticPr fontId="8" type="noConversion"/>
  </si>
  <si>
    <t>指数车辆/陈睿</t>
    <phoneticPr fontId="8" type="noConversion"/>
  </si>
  <si>
    <t>五菱、陈立东</t>
    <phoneticPr fontId="8" type="noConversion"/>
  </si>
  <si>
    <t>力帆/刘杰</t>
    <phoneticPr fontId="8" type="noConversion"/>
  </si>
  <si>
    <t>健康指数/陈睿</t>
    <phoneticPr fontId="8" type="noConversion"/>
  </si>
  <si>
    <t>江铃认证/张柏年</t>
    <phoneticPr fontId="8" type="noConversion"/>
  </si>
  <si>
    <t>电机控制器带载/刘杰</t>
    <phoneticPr fontId="8" type="noConversion"/>
  </si>
  <si>
    <t>电机控制器带载/刘杰</t>
    <phoneticPr fontId="8" type="noConversion"/>
  </si>
  <si>
    <t>五菱/毛嵩</t>
    <phoneticPr fontId="8" type="noConversion"/>
  </si>
  <si>
    <t>东南电池包/张柏年，孙</t>
    <phoneticPr fontId="8" type="noConversion"/>
  </si>
  <si>
    <t>小康11451-2/-4、 静电、14023/钱文文,谭泽强，雷科，实习</t>
    <phoneticPr fontId="8" type="noConversion"/>
  </si>
  <si>
    <t>力帆电动车/刘杰</t>
    <phoneticPr fontId="8" type="noConversion"/>
  </si>
  <si>
    <t>晚班：吉利/夏欢、孙欣萌</t>
    <phoneticPr fontId="8" type="noConversion"/>
  </si>
  <si>
    <t>威马电池包/刘杰/全天</t>
    <phoneticPr fontId="8" type="noConversion"/>
  </si>
  <si>
    <t xml:space="preserve">威马电池包/刘杰/全天 </t>
    <phoneticPr fontId="8" type="noConversion"/>
  </si>
  <si>
    <t>ADAS/贾晋、白云</t>
    <phoneticPr fontId="8" type="noConversion"/>
  </si>
  <si>
    <t>力帆电动车/刘杰，下午</t>
    <phoneticPr fontId="8" type="noConversion"/>
  </si>
  <si>
    <t>吉利VOLVO/CS11#068/张柏年、孙</t>
    <phoneticPr fontId="8" type="noConversion"/>
  </si>
  <si>
    <t>力帆认证 /下午</t>
    <phoneticPr fontId="8" type="noConversion"/>
  </si>
  <si>
    <t>探头校准 /钱文文</t>
    <phoneticPr fontId="8" type="noConversion"/>
  </si>
  <si>
    <t xml:space="preserve">力帆认证 </t>
    <phoneticPr fontId="8" type="noConversion"/>
  </si>
  <si>
    <t>CEVT场校准/下午</t>
    <phoneticPr fontId="8" type="noConversion"/>
  </si>
  <si>
    <t>长安/李晓智、谭,/S301</t>
    <phoneticPr fontId="8" type="noConversion"/>
  </si>
  <si>
    <t>长安/混动EMI/李晓智、谭，上午9点</t>
    <phoneticPr fontId="8" type="noConversion"/>
  </si>
  <si>
    <t>体系检查/夏欢、陈婉枫</t>
    <phoneticPr fontId="8" type="noConversion"/>
  </si>
  <si>
    <t>吉利/夏欢、孙欣萌</t>
    <phoneticPr fontId="8" type="noConversion"/>
  </si>
  <si>
    <t>吉利/高阳春</t>
    <phoneticPr fontId="8" type="noConversion"/>
  </si>
  <si>
    <t>晚班：吉利/夏欢、孙欣萌</t>
    <phoneticPr fontId="8" type="noConversion"/>
  </si>
  <si>
    <t>吉利/夏欢、孙欣萌</t>
    <phoneticPr fontId="8" type="noConversion"/>
  </si>
  <si>
    <t>电池包/刘杰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</si>
</sst>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7" x14ac:knownFonts="1">
    <font>
      <sz val="11"/>
      <name val="Trebuchet MS"/>
      <charset val="134"/>
      <scheme val="minor"/>
    </font>
    <font>
      <b/>
      <sz val="11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16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name val="Trebuchet MS"/>
      <family val="2"/>
      <scheme val="minor"/>
    </font>
    <font>
      <sz val="9"/>
      <name val="Trebuchet MS"/>
      <family val="2"/>
      <scheme val="minor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28"/>
      <color theme="0"/>
      <name val="微软雅黑"/>
      <family val="2"/>
      <charset val="134"/>
    </font>
    <font>
      <sz val="36"/>
      <color theme="4" tint="-0.2499465926084170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06918546098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</borders>
  <cellStyleXfs count="9">
    <xf numFmtId="0" fontId="0" fillId="0" borderId="0" applyFill="0" applyBorder="0" applyProtection="0"/>
    <xf numFmtId="0" fontId="3" fillId="3" borderId="0" applyNumberFormat="0" applyBorder="0" applyProtection="0">
      <alignment horizontal="center"/>
    </xf>
    <xf numFmtId="0" fontId="2" fillId="0" borderId="0" applyNumberFormat="0" applyFill="0" applyProtection="0">
      <alignment horizontal="left" indent="3"/>
    </xf>
    <xf numFmtId="0" fontId="1" fillId="4" borderId="1" applyNumberFormat="0" applyProtection="0">
      <alignment horizontal="left" vertical="center" indent="1"/>
    </xf>
    <xf numFmtId="0" fontId="1" fillId="3" borderId="1" applyNumberFormat="0" applyProtection="0">
      <alignment horizontal="left" indent="1"/>
    </xf>
    <xf numFmtId="176" fontId="4" fillId="0" borderId="2" applyFill="0" applyProtection="0">
      <alignment horizontal="left" vertical="center" wrapText="1" indent="1"/>
    </xf>
    <xf numFmtId="176" fontId="5" fillId="0" borderId="0" applyNumberFormat="0" applyFill="0" applyProtection="0">
      <alignment horizontal="left" vertical="top" wrapText="1" indent="1"/>
    </xf>
    <xf numFmtId="176" fontId="7" fillId="0" borderId="6" applyNumberFormat="0" applyFill="0" applyProtection="0">
      <alignment horizontal="left" vertical="center" wrapText="1" indent="1"/>
    </xf>
    <xf numFmtId="176" fontId="6" fillId="0" borderId="4" applyFill="0" applyProtection="0">
      <alignment horizontal="left" vertical="top" wrapText="1" indent="1"/>
    </xf>
  </cellStyleXfs>
  <cellXfs count="28">
    <xf numFmtId="0" fontId="0" fillId="0" borderId="0" xfId="0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/>
    <xf numFmtId="0" fontId="9" fillId="2" borderId="0" xfId="0" applyFont="1" applyFill="1" applyAlignment="1">
      <alignment horizontal="center" vertical="center"/>
    </xf>
    <xf numFmtId="0" fontId="11" fillId="3" borderId="0" xfId="1" applyFont="1">
      <alignment horizontal="center"/>
    </xf>
    <xf numFmtId="0" fontId="12" fillId="0" borderId="0" xfId="2" applyFont="1">
      <alignment horizontal="left" indent="3"/>
    </xf>
    <xf numFmtId="0" fontId="10" fillId="2" borderId="0" xfId="0" applyFont="1" applyFill="1"/>
    <xf numFmtId="0" fontId="13" fillId="0" borderId="0" xfId="0" applyFont="1" applyAlignment="1">
      <alignment horizontal="center" vertical="center"/>
    </xf>
    <xf numFmtId="0" fontId="14" fillId="4" borderId="1" xfId="3" applyFont="1" applyAlignment="1">
      <alignment horizontal="left" vertical="center" indent="1"/>
    </xf>
    <xf numFmtId="30" fontId="14" fillId="3" borderId="1" xfId="4" applyNumberFormat="1" applyFont="1" applyAlignment="1">
      <alignment horizontal="left" vertical="center" indent="1"/>
    </xf>
    <xf numFmtId="0" fontId="14" fillId="3" borderId="1" xfId="4" applyFont="1" applyAlignment="1">
      <alignment horizontal="left" vertical="center" indent="1"/>
    </xf>
    <xf numFmtId="0" fontId="14" fillId="5" borderId="1" xfId="4" applyFont="1" applyFill="1" applyAlignment="1">
      <alignment horizontal="left" vertical="center" indent="1"/>
    </xf>
    <xf numFmtId="0" fontId="14" fillId="5" borderId="1" xfId="3" applyFont="1" applyFill="1" applyAlignment="1">
      <alignment horizontal="left" vertical="center" indent="1"/>
    </xf>
    <xf numFmtId="176" fontId="15" fillId="0" borderId="2" xfId="5" applyFont="1" applyFill="1">
      <alignment horizontal="left" vertical="center" wrapText="1" indent="1"/>
    </xf>
    <xf numFmtId="176" fontId="15" fillId="0" borderId="3" xfId="5" applyFont="1" applyFill="1" applyBorder="1">
      <alignment horizontal="left" vertical="center" wrapText="1" indent="1"/>
    </xf>
    <xf numFmtId="0" fontId="16" fillId="0" borderId="4" xfId="8" applyNumberFormat="1" applyFont="1" applyFill="1">
      <alignment horizontal="left" vertical="top" wrapText="1" indent="1"/>
    </xf>
    <xf numFmtId="0" fontId="16" fillId="0" borderId="5" xfId="8" applyNumberFormat="1" applyFont="1" applyFill="1" applyBorder="1">
      <alignment horizontal="left" vertical="top" wrapText="1" indent="1"/>
    </xf>
    <xf numFmtId="0" fontId="16" fillId="0" borderId="0" xfId="8" applyNumberFormat="1" applyFont="1" applyFill="1" applyBorder="1">
      <alignment horizontal="left" vertical="top" wrapText="1" indent="1"/>
    </xf>
    <xf numFmtId="14" fontId="12" fillId="0" borderId="0" xfId="2" applyNumberFormat="1" applyFont="1">
      <alignment horizontal="left" indent="3"/>
    </xf>
    <xf numFmtId="0" fontId="10" fillId="2" borderId="0" xfId="0" applyFont="1" applyFill="1" applyBorder="1"/>
    <xf numFmtId="176" fontId="15" fillId="0" borderId="2" xfId="5" applyNumberFormat="1" applyFont="1" applyFill="1">
      <alignment horizontal="left" vertical="center" wrapText="1" indent="1"/>
    </xf>
    <xf numFmtId="0" fontId="10" fillId="0" borderId="0" xfId="0" applyFont="1" applyAlignment="1">
      <alignment horizontal="left"/>
    </xf>
    <xf numFmtId="0" fontId="16" fillId="0" borderId="4" xfId="8" applyNumberFormat="1" applyFont="1" applyFill="1" applyAlignment="1">
      <alignment horizontal="center" vertical="top" wrapText="1"/>
    </xf>
    <xf numFmtId="0" fontId="10" fillId="0" borderId="0" xfId="0" applyFont="1" applyAlignment="1">
      <alignment horizontal="center" wrapText="1"/>
    </xf>
    <xf numFmtId="176" fontId="10" fillId="0" borderId="6" xfId="7" applyFont="1" applyBorder="1">
      <alignment horizontal="left" vertical="center" wrapText="1" indent="1"/>
    </xf>
    <xf numFmtId="0" fontId="10" fillId="0" borderId="6" xfId="7" applyNumberFormat="1" applyFont="1">
      <alignment horizontal="left" vertical="center" wrapText="1" indent="1"/>
    </xf>
    <xf numFmtId="176" fontId="10" fillId="0" borderId="6" xfId="7" applyFont="1">
      <alignment horizontal="left" vertical="center" wrapText="1" indent="1"/>
    </xf>
  </cellXfs>
  <cellStyles count="9">
    <cellStyle name="备注" xfId="6"/>
    <cellStyle name="备注页眉" xfId="7"/>
    <cellStyle name="标题" xfId="1" builtinId="15"/>
    <cellStyle name="标题 1" xfId="2" builtinId="16"/>
    <cellStyle name="标题 2" xfId="3" builtinId="17"/>
    <cellStyle name="标题 3" xfId="4" builtinId="18"/>
    <cellStyle name="常规" xfId="0" builtinId="0"/>
    <cellStyle name="天" xfId="5"/>
    <cellStyle name="天详细信息" xfId="8"/>
  </cellStyles>
  <dxfs count="15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7</xdr:col>
      <xdr:colOff>2333624</xdr:colOff>
      <xdr:row>1</xdr:row>
      <xdr:rowOff>1</xdr:rowOff>
    </xdr:to>
    <xdr:sp macro="" textlink="">
      <xdr:nvSpPr>
        <xdr:cNvPr id="2" name="文本框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0"/>
          <a:ext cx="16334740" cy="2257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计划编制原则：</a:t>
          </a:r>
        </a:p>
        <a:p>
          <a:r>
            <a:rPr lang="zh-CN" altLang="en-US" sz="1400"/>
            <a:t>    </a:t>
          </a:r>
          <a:r>
            <a:rPr lang="en-US" altLang="zh-CN" sz="1400"/>
            <a:t>1</a:t>
          </a:r>
          <a:r>
            <a:rPr lang="zh-CN" altLang="en-US" sz="1400"/>
            <a:t>、公告试验优先。</a:t>
          </a:r>
        </a:p>
        <a:p>
          <a:r>
            <a:rPr lang="zh-CN" altLang="en-US" sz="1400"/>
            <a:t>    </a:t>
          </a:r>
          <a:r>
            <a:rPr lang="en-US" altLang="zh-CN" sz="1400"/>
            <a:t>2</a:t>
          </a:r>
          <a:r>
            <a:rPr lang="zh-CN" altLang="en-US" sz="1400"/>
            <a:t>、委托试验及开发项目客户现场监督的试验其次。</a:t>
          </a:r>
        </a:p>
        <a:p>
          <a:r>
            <a:rPr lang="zh-CN" altLang="en-US" sz="1400"/>
            <a:t>    </a:t>
          </a:r>
          <a:r>
            <a:rPr lang="en-US" altLang="zh-CN" sz="1400"/>
            <a:t>3</a:t>
          </a:r>
          <a:r>
            <a:rPr lang="zh-CN" altLang="en-US" sz="1400"/>
            <a:t>、整改项目暗室内试验原则上安排周一和周五，其他时间在暗室外改进。若遇到持续的开发项目及委托试验的，整改试验再行调整。</a:t>
          </a:r>
        </a:p>
        <a:p>
          <a:r>
            <a:rPr lang="zh-CN" altLang="en-US" sz="1400"/>
            <a:t>    </a:t>
          </a:r>
          <a:r>
            <a:rPr lang="en-US" altLang="zh-CN" sz="1400"/>
            <a:t>4</a:t>
          </a:r>
          <a:r>
            <a:rPr lang="zh-CN" altLang="en-US" sz="1400"/>
            <a:t>、开发项目若遇到项目节点或结题要求，优先安排 。</a:t>
          </a:r>
        </a:p>
        <a:p>
          <a:r>
            <a:rPr lang="zh-CN" altLang="en-US" sz="1400" i="1" u="sng"/>
            <a:t>在计划上发生冲突的，依据优先顺序现场协调解决。若协调不行的，由部门领导依据各项目对部门各层次影响确定优先顺序。</a:t>
          </a:r>
          <a:endParaRPr lang="en-US" altLang="zh-CN" sz="1400" i="1" u="sng"/>
        </a:p>
        <a:p>
          <a:r>
            <a:rPr lang="zh-CN" altLang="en-US" sz="1400" b="1"/>
            <a:t>表格填写格式：</a:t>
          </a:r>
          <a:r>
            <a:rPr lang="en-US" altLang="zh-CN" sz="1400" b="1"/>
            <a:t>&lt;</a:t>
          </a:r>
          <a:r>
            <a:rPr lang="zh-CN" altLang="en-US" sz="1400" b="1"/>
            <a:t>企业名称</a:t>
          </a:r>
          <a:r>
            <a:rPr lang="en-US" altLang="zh-CN" sz="1400" b="1"/>
            <a:t>&gt;/&lt;</a:t>
          </a:r>
          <a:r>
            <a:rPr lang="zh-CN" altLang="en-US" sz="1400" b="1"/>
            <a:t>标准号</a:t>
          </a:r>
          <a:r>
            <a:rPr lang="en-US" altLang="zh-CN" sz="1400" b="1"/>
            <a:t>&gt;/&lt;</a:t>
          </a:r>
          <a:r>
            <a:rPr lang="zh-CN" altLang="en-US" sz="1400" b="1"/>
            <a:t>主检姓名</a:t>
          </a:r>
          <a:r>
            <a:rPr lang="en-US" altLang="zh-CN" sz="1400" b="1"/>
            <a:t>&gt;</a:t>
          </a:r>
          <a:r>
            <a:rPr lang="zh-CN" altLang="en-US" sz="1400" b="1"/>
            <a:t>，例如：某某企业</a:t>
          </a:r>
          <a:r>
            <a:rPr lang="en-US" altLang="zh-CN" sz="1400" b="1"/>
            <a:t>/GB</a:t>
          </a:r>
          <a:r>
            <a:rPr lang="en-US" altLang="zh-CN" sz="1400" b="1" baseline="0"/>
            <a:t> </a:t>
          </a:r>
          <a:r>
            <a:rPr lang="en-US" altLang="zh-CN" sz="1400" b="1"/>
            <a:t>14023/</a:t>
          </a:r>
          <a:r>
            <a:rPr lang="zh-CN" altLang="en-US" sz="1400" b="1"/>
            <a:t>张三，若某天测试多个项目，请在表格中插入新“行”。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H381"/>
  <sheetViews>
    <sheetView showGridLines="0" tabSelected="1" zoomScale="70" zoomScaleNormal="70" workbookViewId="0">
      <pane ySplit="1" topLeftCell="A335" activePane="bottomLeft" state="frozen"/>
      <selection pane="bottomLeft" activeCell="F356" sqref="F356"/>
    </sheetView>
  </sheetViews>
  <sheetFormatPr defaultColWidth="8.75" defaultRowHeight="16.5" x14ac:dyDescent="0.3"/>
  <cols>
    <col min="1" max="1" width="11.25" style="1" customWidth="1"/>
    <col min="2" max="2" width="38" style="3" customWidth="1"/>
    <col min="3" max="8" width="32.625" style="3" customWidth="1"/>
    <col min="9" max="9" width="2.5" style="3" customWidth="1"/>
    <col min="10" max="13" width="8.75" style="3"/>
    <col min="14" max="14" width="6.75" style="3" customWidth="1"/>
    <col min="15" max="16384" width="8.75" style="3"/>
  </cols>
  <sheetData>
    <row r="1" spans="1:8" ht="177.75" customHeight="1" x14ac:dyDescent="0.3">
      <c r="B1" s="2"/>
    </row>
    <row r="2" spans="1:8" ht="54" customHeight="1" x14ac:dyDescent="0.75">
      <c r="A2" s="4"/>
      <c r="B2" s="5">
        <v>2017</v>
      </c>
      <c r="C2" s="6" t="s">
        <v>0</v>
      </c>
      <c r="D2" s="7"/>
      <c r="E2" s="7"/>
      <c r="F2" s="7"/>
      <c r="G2" s="7"/>
      <c r="H2" s="7"/>
    </row>
    <row r="3" spans="1:8" ht="14.25" customHeight="1" x14ac:dyDescent="0.3">
      <c r="A3" s="8"/>
      <c r="B3" s="9" t="s">
        <v>1</v>
      </c>
      <c r="C3" s="10" t="str">
        <f t="shared" ref="C3:H3" si="0">UPPER(TEXT(C4,"aaaa"))</f>
        <v>星期二</v>
      </c>
      <c r="D3" s="9" t="str">
        <f t="shared" si="0"/>
        <v>星期三</v>
      </c>
      <c r="E3" s="11" t="str">
        <f t="shared" si="0"/>
        <v>星期四</v>
      </c>
      <c r="F3" s="9" t="str">
        <f t="shared" si="0"/>
        <v>星期五</v>
      </c>
      <c r="G3" s="12" t="str">
        <f t="shared" si="0"/>
        <v>星期六</v>
      </c>
      <c r="H3" s="13" t="str">
        <f t="shared" si="0"/>
        <v>星期日</v>
      </c>
    </row>
    <row r="4" spans="1:8" ht="16.5" customHeight="1" x14ac:dyDescent="0.3">
      <c r="A4" s="1" t="s">
        <v>212</v>
      </c>
      <c r="B4" s="14">
        <f t="array" ref="B4:H4">日+1+DATE(Calendar1Year,Calendar1MonthOption,1)-WEEKDAY(DATE(Calendar1Year,Calendar1MonthOption,1),WeekdayOption)</f>
        <v>42730</v>
      </c>
      <c r="C4" s="14">
        <v>42731</v>
      </c>
      <c r="D4" s="14">
        <v>42732</v>
      </c>
      <c r="E4" s="14">
        <v>42733</v>
      </c>
      <c r="F4" s="14">
        <v>42734</v>
      </c>
      <c r="G4" s="14">
        <v>42735</v>
      </c>
      <c r="H4" s="15">
        <v>42736</v>
      </c>
    </row>
    <row r="5" spans="1:8" x14ac:dyDescent="0.3">
      <c r="B5" s="16" t="s">
        <v>2</v>
      </c>
      <c r="C5" s="16"/>
      <c r="D5" s="16"/>
      <c r="E5" s="16"/>
      <c r="F5" s="16"/>
      <c r="G5" s="16"/>
      <c r="H5" s="17"/>
    </row>
    <row r="6" spans="1:8" x14ac:dyDescent="0.3">
      <c r="B6" s="16"/>
      <c r="C6" s="16"/>
      <c r="D6" s="16"/>
      <c r="E6" s="16"/>
      <c r="F6" s="16"/>
      <c r="G6" s="16"/>
      <c r="H6" s="17"/>
    </row>
    <row r="7" spans="1:8" x14ac:dyDescent="0.3">
      <c r="B7" s="16"/>
      <c r="C7" s="16"/>
      <c r="D7" s="16"/>
      <c r="E7" s="16"/>
      <c r="F7" s="16"/>
      <c r="G7" s="16"/>
      <c r="H7" s="17"/>
    </row>
    <row r="8" spans="1:8" x14ac:dyDescent="0.3">
      <c r="B8" s="16"/>
      <c r="C8" s="16"/>
      <c r="D8" s="16"/>
      <c r="E8" s="16"/>
      <c r="F8" s="16"/>
      <c r="G8" s="16"/>
      <c r="H8" s="17"/>
    </row>
    <row r="9" spans="1:8" ht="16.5" customHeight="1" x14ac:dyDescent="0.3">
      <c r="A9" s="1" t="s">
        <v>213</v>
      </c>
      <c r="B9" s="14">
        <f t="array" ref="B9:H9">日+8+DATE(Calendar1Year,Calendar1MonthOption,1)-WEEKDAY(DATE(Calendar1Year,Calendar1MonthOption,1),WeekdayOption)</f>
        <v>42737</v>
      </c>
      <c r="C9" s="14">
        <v>42738</v>
      </c>
      <c r="D9" s="14">
        <v>42739</v>
      </c>
      <c r="E9" s="14">
        <v>42740</v>
      </c>
      <c r="F9" s="14">
        <v>42741</v>
      </c>
      <c r="G9" s="14">
        <v>42742</v>
      </c>
      <c r="H9" s="15">
        <v>42743</v>
      </c>
    </row>
    <row r="10" spans="1:8" x14ac:dyDescent="0.3">
      <c r="B10" s="16"/>
      <c r="C10" s="16" t="s">
        <v>6</v>
      </c>
      <c r="D10" s="16" t="s">
        <v>7</v>
      </c>
      <c r="E10" s="16" t="s">
        <v>13</v>
      </c>
      <c r="F10" s="16" t="s">
        <v>8</v>
      </c>
      <c r="G10" s="16"/>
      <c r="H10" s="17"/>
    </row>
    <row r="11" spans="1:8" x14ac:dyDescent="0.3">
      <c r="B11" s="16"/>
      <c r="D11" s="16" t="s">
        <v>9</v>
      </c>
      <c r="E11" s="16"/>
      <c r="F11" s="3" t="s">
        <v>11</v>
      </c>
      <c r="G11" s="16"/>
      <c r="H11" s="17"/>
    </row>
    <row r="12" spans="1:8" x14ac:dyDescent="0.3">
      <c r="B12" s="16"/>
      <c r="C12" s="16" t="s">
        <v>10</v>
      </c>
      <c r="D12" s="16" t="s">
        <v>10</v>
      </c>
      <c r="F12" s="16"/>
      <c r="G12" s="16"/>
      <c r="H12" s="17"/>
    </row>
    <row r="13" spans="1:8" x14ac:dyDescent="0.3">
      <c r="B13" s="16"/>
      <c r="D13" s="16"/>
      <c r="E13" s="16"/>
      <c r="F13" s="16"/>
      <c r="G13" s="16"/>
      <c r="H13" s="17"/>
    </row>
    <row r="14" spans="1:8" ht="16.5" customHeight="1" x14ac:dyDescent="0.3">
      <c r="A14" s="1" t="s">
        <v>214</v>
      </c>
      <c r="B14" s="14">
        <f t="array" ref="B14:H14">日+15+DATE(Calendar1Year,Calendar1MonthOption,1)-WEEKDAY(DATE(Calendar1Year,Calendar1MonthOption,1),WeekdayOption)</f>
        <v>42744</v>
      </c>
      <c r="C14" s="14">
        <v>42745</v>
      </c>
      <c r="D14" s="14">
        <v>42746</v>
      </c>
      <c r="E14" s="14">
        <v>42747</v>
      </c>
      <c r="F14" s="14">
        <v>42748</v>
      </c>
      <c r="G14" s="14">
        <v>42749</v>
      </c>
      <c r="H14" s="15">
        <v>42750</v>
      </c>
    </row>
    <row r="15" spans="1:8" ht="33" x14ac:dyDescent="0.3">
      <c r="B15" s="16" t="s">
        <v>3</v>
      </c>
      <c r="C15" s="16" t="s">
        <v>3</v>
      </c>
      <c r="D15" s="16" t="s">
        <v>12</v>
      </c>
      <c r="E15" s="16" t="s">
        <v>5</v>
      </c>
      <c r="F15" s="16" t="s">
        <v>17</v>
      </c>
      <c r="G15" s="2" t="s">
        <v>19</v>
      </c>
      <c r="H15" s="2" t="s">
        <v>18</v>
      </c>
    </row>
    <row r="16" spans="1:8" ht="33" x14ac:dyDescent="0.3">
      <c r="B16" s="16"/>
      <c r="C16" s="16"/>
      <c r="D16" s="16"/>
      <c r="E16" s="16"/>
      <c r="F16" s="16" t="s">
        <v>18</v>
      </c>
      <c r="G16" s="16"/>
      <c r="H16" s="17"/>
    </row>
    <row r="17" spans="1:8" x14ac:dyDescent="0.3">
      <c r="B17" s="16"/>
      <c r="C17" s="16"/>
      <c r="D17" s="16"/>
      <c r="E17" s="16"/>
      <c r="F17" s="16" t="s">
        <v>16</v>
      </c>
      <c r="G17" s="16"/>
      <c r="H17" s="17"/>
    </row>
    <row r="18" spans="1:8" x14ac:dyDescent="0.3">
      <c r="B18" s="16"/>
      <c r="C18" s="16"/>
      <c r="D18" s="16"/>
      <c r="E18" s="16"/>
      <c r="F18" s="16"/>
      <c r="G18" s="16"/>
      <c r="H18" s="17"/>
    </row>
    <row r="19" spans="1:8" ht="16.5" customHeight="1" x14ac:dyDescent="0.3">
      <c r="A19" s="1" t="s">
        <v>215</v>
      </c>
      <c r="B19" s="14">
        <f t="array" ref="B19:H19">日+22+DATE(Calendar1Year,Calendar1MonthOption,1)-WEEKDAY(DATE(Calendar1Year,Calendar1MonthOption,1),WeekdayOption)</f>
        <v>42751</v>
      </c>
      <c r="C19" s="14">
        <v>42752</v>
      </c>
      <c r="D19" s="14">
        <v>42753</v>
      </c>
      <c r="E19" s="14">
        <v>42754</v>
      </c>
      <c r="F19" s="14">
        <v>42755</v>
      </c>
      <c r="G19" s="14">
        <v>42756</v>
      </c>
      <c r="H19" s="15">
        <v>42757</v>
      </c>
    </row>
    <row r="20" spans="1:8" ht="33" x14ac:dyDescent="0.3">
      <c r="B20" s="16" t="s">
        <v>19</v>
      </c>
      <c r="C20" s="17"/>
      <c r="D20" s="16" t="s">
        <v>23</v>
      </c>
      <c r="E20" s="16" t="s">
        <v>22</v>
      </c>
      <c r="F20" s="16"/>
      <c r="G20" s="16" t="s">
        <v>14</v>
      </c>
      <c r="H20" s="16" t="s">
        <v>14</v>
      </c>
    </row>
    <row r="21" spans="1:8" x14ac:dyDescent="0.3">
      <c r="B21" s="16"/>
      <c r="C21" s="16"/>
      <c r="D21" s="17"/>
      <c r="E21" s="16" t="s">
        <v>15</v>
      </c>
      <c r="F21" s="16"/>
      <c r="G21" s="16" t="s">
        <v>15</v>
      </c>
      <c r="H21" s="16" t="s">
        <v>15</v>
      </c>
    </row>
    <row r="22" spans="1:8" x14ac:dyDescent="0.3">
      <c r="B22" s="16" t="s">
        <v>20</v>
      </c>
      <c r="C22" s="16"/>
      <c r="D22" s="16"/>
      <c r="E22" s="16"/>
      <c r="F22" s="16" t="s">
        <v>21</v>
      </c>
      <c r="G22" s="16" t="s">
        <v>20</v>
      </c>
      <c r="H22" s="17" t="s">
        <v>20</v>
      </c>
    </row>
    <row r="23" spans="1:8" x14ac:dyDescent="0.3">
      <c r="B23" s="16"/>
      <c r="C23" s="16"/>
      <c r="D23" s="16"/>
      <c r="E23" s="16"/>
      <c r="F23" s="16"/>
      <c r="G23" s="16"/>
      <c r="H23" s="17"/>
    </row>
    <row r="24" spans="1:8" ht="16.5" customHeight="1" x14ac:dyDescent="0.3">
      <c r="A24" s="1" t="s">
        <v>211</v>
      </c>
      <c r="B24" s="14">
        <f t="array" ref="B24:H24">日+29+DATE(Calendar1Year,Calendar1MonthOption,1)-WEEKDAY(DATE(Calendar1Year,Calendar1MonthOption,1),WeekdayOption)</f>
        <v>42758</v>
      </c>
      <c r="C24" s="14">
        <v>42759</v>
      </c>
      <c r="D24" s="14">
        <v>42760</v>
      </c>
      <c r="E24" s="14">
        <v>42761</v>
      </c>
      <c r="F24" s="14">
        <v>42762</v>
      </c>
      <c r="G24" s="14">
        <v>42763</v>
      </c>
      <c r="H24" s="15">
        <v>42764</v>
      </c>
    </row>
    <row r="25" spans="1:8" x14ac:dyDescent="0.3">
      <c r="B25" s="16"/>
      <c r="C25" s="16"/>
      <c r="D25" s="16"/>
      <c r="E25" s="16"/>
      <c r="F25" s="16"/>
      <c r="G25" s="16"/>
      <c r="H25" s="17"/>
    </row>
    <row r="26" spans="1:8" x14ac:dyDescent="0.3">
      <c r="B26" s="16"/>
      <c r="C26" s="16"/>
      <c r="D26" s="16"/>
      <c r="E26" s="16"/>
      <c r="F26" s="16"/>
      <c r="G26" s="16"/>
      <c r="H26" s="17"/>
    </row>
    <row r="27" spans="1:8" x14ac:dyDescent="0.3">
      <c r="B27" s="16" t="s">
        <v>20</v>
      </c>
      <c r="C27" s="16"/>
      <c r="D27" s="16"/>
      <c r="E27" s="16"/>
      <c r="F27" s="16"/>
      <c r="G27" s="16"/>
      <c r="H27" s="17"/>
    </row>
    <row r="28" spans="1:8" x14ac:dyDescent="0.3">
      <c r="B28" s="16"/>
      <c r="C28" s="16"/>
      <c r="D28" s="16"/>
      <c r="E28" s="16"/>
      <c r="F28" s="16"/>
      <c r="G28" s="16"/>
      <c r="H28" s="17"/>
    </row>
    <row r="29" spans="1:8" ht="16.5" customHeight="1" x14ac:dyDescent="0.3">
      <c r="A29" s="1" t="s">
        <v>208</v>
      </c>
      <c r="B29" s="14">
        <f t="array" ref="B29:C29">日+36+DATE(Calendar1Year,Calendar1MonthOption,1)-WEEKDAY(DATE(Calendar1Year,Calendar1MonthOption,1),WeekdayOption)</f>
        <v>42765</v>
      </c>
      <c r="C29" s="14">
        <v>42766</v>
      </c>
      <c r="D29" s="26" t="s">
        <v>4</v>
      </c>
      <c r="E29" s="26"/>
      <c r="F29" s="26"/>
      <c r="G29" s="26"/>
      <c r="H29" s="26"/>
    </row>
    <row r="30" spans="1:8" x14ac:dyDescent="0.3">
      <c r="B30" s="16"/>
      <c r="C30" s="16"/>
      <c r="D30" s="16"/>
      <c r="E30" s="16"/>
      <c r="F30" s="16"/>
      <c r="G30" s="16"/>
      <c r="H30" s="17"/>
    </row>
    <row r="31" spans="1:8" x14ac:dyDescent="0.3">
      <c r="B31" s="16"/>
      <c r="C31" s="16"/>
      <c r="D31" s="16"/>
      <c r="E31" s="16"/>
      <c r="F31" s="16"/>
      <c r="G31" s="16"/>
      <c r="H31" s="17"/>
    </row>
    <row r="32" spans="1:8" x14ac:dyDescent="0.3">
      <c r="B32" s="16"/>
      <c r="C32" s="16"/>
      <c r="D32" s="16"/>
      <c r="E32" s="16"/>
      <c r="F32" s="16"/>
      <c r="G32" s="16"/>
      <c r="H32" s="17"/>
    </row>
    <row r="33" spans="1:8" x14ac:dyDescent="0.3">
      <c r="B33" s="16"/>
      <c r="C33" s="16"/>
      <c r="D33" s="16"/>
      <c r="E33" s="16"/>
      <c r="F33" s="16"/>
      <c r="G33" s="16"/>
      <c r="H33" s="18"/>
    </row>
    <row r="34" spans="1:8" ht="54" customHeight="1" x14ac:dyDescent="0.75">
      <c r="A34" s="4"/>
      <c r="B34" s="5">
        <f>YEAR(DATE(Calendar1Year,Calendar1MonthOption+1,1))</f>
        <v>2017</v>
      </c>
      <c r="C34" s="19" t="str">
        <f>TEXT(DATE(Calendar1Year,Calendar1MonthOption+1,1),"m月")</f>
        <v>2月</v>
      </c>
      <c r="D34" s="20"/>
      <c r="E34" s="20"/>
      <c r="F34" s="20"/>
      <c r="G34" s="20"/>
      <c r="H34" s="7"/>
    </row>
    <row r="35" spans="1:8" ht="14.25" customHeight="1" x14ac:dyDescent="0.3">
      <c r="A35" s="8"/>
      <c r="B35" s="9" t="str">
        <f t="shared" ref="B35:H35" si="1">UPPER(TEXT(B36,"aaaa"))</f>
        <v>星期一</v>
      </c>
      <c r="C35" s="11" t="str">
        <f t="shared" si="1"/>
        <v>星期二</v>
      </c>
      <c r="D35" s="9" t="str">
        <f t="shared" si="1"/>
        <v>星期三</v>
      </c>
      <c r="E35" s="11" t="str">
        <f t="shared" si="1"/>
        <v>星期四</v>
      </c>
      <c r="F35" s="9" t="str">
        <f t="shared" si="1"/>
        <v>星期五</v>
      </c>
      <c r="G35" s="12" t="str">
        <f t="shared" si="1"/>
        <v>星期六</v>
      </c>
      <c r="H35" s="12" t="str">
        <f t="shared" si="1"/>
        <v>星期日</v>
      </c>
    </row>
    <row r="36" spans="1:8" ht="16.5" customHeight="1" x14ac:dyDescent="0.3">
      <c r="A36" s="1" t="s">
        <v>208</v>
      </c>
      <c r="B36" s="14">
        <f t="array" ref="B36:H36">日+1+DATE(Calendar2Year,Calendar2MonthOption,1)-WEEKDAY(DATE(Calendar2Year,Calendar2MonthOption,1),WeekdayOption)</f>
        <v>42765</v>
      </c>
      <c r="C36" s="21">
        <v>42766</v>
      </c>
      <c r="D36" s="21">
        <v>42767</v>
      </c>
      <c r="E36" s="14">
        <v>42768</v>
      </c>
      <c r="F36" s="14">
        <v>42769</v>
      </c>
      <c r="G36" s="14">
        <v>42770</v>
      </c>
      <c r="H36" s="15">
        <v>42771</v>
      </c>
    </row>
    <row r="37" spans="1:8" x14ac:dyDescent="0.3">
      <c r="B37" s="16"/>
      <c r="C37" s="16"/>
      <c r="D37" s="16"/>
      <c r="E37" s="16"/>
      <c r="F37" s="16"/>
      <c r="G37" s="16"/>
      <c r="H37" s="17"/>
    </row>
    <row r="38" spans="1:8" x14ac:dyDescent="0.3">
      <c r="B38" s="16"/>
      <c r="C38" s="16"/>
      <c r="D38" s="16"/>
      <c r="E38" s="16"/>
      <c r="F38" s="16"/>
      <c r="H38" s="17"/>
    </row>
    <row r="39" spans="1:8" x14ac:dyDescent="0.3">
      <c r="B39" s="16"/>
      <c r="C39" s="16"/>
      <c r="D39" s="16"/>
      <c r="E39" s="16"/>
      <c r="F39" s="16"/>
      <c r="G39" s="16"/>
      <c r="H39" s="17"/>
    </row>
    <row r="40" spans="1:8" x14ac:dyDescent="0.3">
      <c r="B40" s="16"/>
      <c r="C40" s="16"/>
      <c r="D40" s="16"/>
      <c r="E40" s="16"/>
      <c r="F40" s="16"/>
      <c r="G40" s="16"/>
      <c r="H40" s="17"/>
    </row>
    <row r="41" spans="1:8" ht="16.5" customHeight="1" x14ac:dyDescent="0.3">
      <c r="A41" s="1" t="s">
        <v>209</v>
      </c>
      <c r="B41" s="14">
        <f t="array" ref="B41:H41">日+8+DATE(Calendar2Year,Calendar2MonthOption,1)-WEEKDAY(DATE(Calendar2Year,Calendar2MonthOption,1),WeekdayOption)</f>
        <v>42772</v>
      </c>
      <c r="C41" s="14">
        <v>42773</v>
      </c>
      <c r="D41" s="14">
        <v>42774</v>
      </c>
      <c r="E41" s="14">
        <v>42775</v>
      </c>
      <c r="F41" s="14">
        <v>42776</v>
      </c>
      <c r="G41" s="14">
        <v>42777</v>
      </c>
      <c r="H41" s="15">
        <v>42778</v>
      </c>
    </row>
    <row r="42" spans="1:8" x14ac:dyDescent="0.3">
      <c r="B42" s="16"/>
      <c r="C42" s="16"/>
      <c r="D42" s="16"/>
      <c r="E42" s="16"/>
      <c r="F42" s="16" t="s">
        <v>24</v>
      </c>
      <c r="G42" s="16"/>
      <c r="H42" s="17"/>
    </row>
    <row r="43" spans="1:8" x14ac:dyDescent="0.3">
      <c r="B43" s="16"/>
      <c r="C43" s="16"/>
      <c r="D43" s="16"/>
      <c r="E43" s="16"/>
      <c r="F43" s="16"/>
      <c r="G43" s="16"/>
      <c r="H43" s="17"/>
    </row>
    <row r="44" spans="1:8" x14ac:dyDescent="0.3">
      <c r="B44" s="16"/>
      <c r="C44" s="16"/>
      <c r="D44" s="16"/>
      <c r="E44" s="16"/>
      <c r="F44" s="16"/>
      <c r="G44" s="16"/>
      <c r="H44" s="17"/>
    </row>
    <row r="45" spans="1:8" x14ac:dyDescent="0.3">
      <c r="B45" s="16"/>
      <c r="C45" s="16"/>
      <c r="D45" s="16"/>
      <c r="E45" s="16"/>
      <c r="F45" s="16"/>
      <c r="G45" s="16"/>
      <c r="H45" s="17"/>
    </row>
    <row r="46" spans="1:8" ht="16.5" customHeight="1" x14ac:dyDescent="0.3">
      <c r="A46" s="1" t="s">
        <v>210</v>
      </c>
      <c r="B46" s="14">
        <f t="array" ref="B46:H46">日+15+DATE(Calendar2Year,Calendar2MonthOption,1)-WEEKDAY(DATE(Calendar2Year,Calendar2MonthOption,1),WeekdayOption)</f>
        <v>42779</v>
      </c>
      <c r="C46" s="14">
        <v>42780</v>
      </c>
      <c r="D46" s="14">
        <v>42781</v>
      </c>
      <c r="E46" s="14">
        <v>42782</v>
      </c>
      <c r="F46" s="14">
        <v>42783</v>
      </c>
      <c r="G46" s="14">
        <v>42784</v>
      </c>
      <c r="H46" s="15">
        <v>42785</v>
      </c>
    </row>
    <row r="47" spans="1:8" x14ac:dyDescent="0.3">
      <c r="B47" s="16"/>
      <c r="C47" s="16"/>
      <c r="D47" s="16"/>
      <c r="E47" s="16"/>
      <c r="F47" s="16"/>
      <c r="G47" s="16"/>
      <c r="H47" s="17"/>
    </row>
    <row r="48" spans="1:8" ht="33" x14ac:dyDescent="0.3">
      <c r="B48" s="16" t="s">
        <v>26</v>
      </c>
      <c r="C48" s="16" t="s">
        <v>34</v>
      </c>
      <c r="D48" s="16" t="s">
        <v>35</v>
      </c>
      <c r="E48" s="16" t="s">
        <v>35</v>
      </c>
      <c r="F48" s="16" t="s">
        <v>38</v>
      </c>
      <c r="G48" s="16"/>
      <c r="H48" s="17"/>
    </row>
    <row r="49" spans="1:8" ht="33" x14ac:dyDescent="0.3">
      <c r="B49" s="16"/>
      <c r="C49" s="16" t="s">
        <v>32</v>
      </c>
      <c r="D49" s="16" t="s">
        <v>33</v>
      </c>
      <c r="E49" s="16" t="s">
        <v>33</v>
      </c>
      <c r="F49" s="16" t="s">
        <v>36</v>
      </c>
      <c r="G49" s="16"/>
      <c r="H49" s="17"/>
    </row>
    <row r="50" spans="1:8" x14ac:dyDescent="0.3">
      <c r="B50" s="16"/>
      <c r="C50" s="16"/>
      <c r="D50" s="16"/>
      <c r="E50" s="16"/>
      <c r="F50" s="16" t="s">
        <v>37</v>
      </c>
      <c r="G50" s="16"/>
      <c r="H50" s="17"/>
    </row>
    <row r="51" spans="1:8" ht="16.5" customHeight="1" x14ac:dyDescent="0.3">
      <c r="A51" s="1" t="s">
        <v>207</v>
      </c>
      <c r="B51" s="14">
        <f t="array" ref="B51:H51">日+22+DATE(Calendar2Year,Calendar2MonthOption,1)-WEEKDAY(DATE(Calendar2Year,Calendar2MonthOption,1),WeekdayOption)</f>
        <v>42786</v>
      </c>
      <c r="C51" s="14">
        <v>42787</v>
      </c>
      <c r="D51" s="14">
        <v>42788</v>
      </c>
      <c r="E51" s="14">
        <v>42789</v>
      </c>
      <c r="F51" s="14">
        <v>42790</v>
      </c>
      <c r="G51" s="14">
        <v>42791</v>
      </c>
      <c r="H51" s="15">
        <v>42792</v>
      </c>
    </row>
    <row r="52" spans="1:8" x14ac:dyDescent="0.3">
      <c r="B52" s="3" t="s">
        <v>28</v>
      </c>
      <c r="C52" s="3" t="s">
        <v>25</v>
      </c>
      <c r="D52" s="3" t="s">
        <v>41</v>
      </c>
      <c r="E52" s="16" t="s">
        <v>30</v>
      </c>
      <c r="F52" s="16"/>
      <c r="G52" s="16" t="s">
        <v>42</v>
      </c>
      <c r="H52" s="17" t="s">
        <v>43</v>
      </c>
    </row>
    <row r="53" spans="1:8" x14ac:dyDescent="0.3">
      <c r="B53" s="16" t="s">
        <v>31</v>
      </c>
      <c r="C53" s="16"/>
      <c r="D53" s="16"/>
      <c r="E53" s="16"/>
      <c r="F53" s="16"/>
      <c r="G53" s="16"/>
      <c r="H53" s="17"/>
    </row>
    <row r="54" spans="1:8" x14ac:dyDescent="0.3">
      <c r="B54" s="16" t="s">
        <v>39</v>
      </c>
      <c r="C54" s="16"/>
      <c r="D54" s="16"/>
      <c r="E54" s="16"/>
      <c r="F54" s="16"/>
      <c r="G54" s="16"/>
      <c r="H54" s="17"/>
    </row>
    <row r="55" spans="1:8" x14ac:dyDescent="0.3">
      <c r="B55" s="16" t="s">
        <v>40</v>
      </c>
      <c r="C55" s="16"/>
      <c r="D55" s="16"/>
      <c r="E55" s="16"/>
      <c r="F55" s="16"/>
      <c r="G55" s="16"/>
      <c r="H55" s="17"/>
    </row>
    <row r="56" spans="1:8" ht="16.5" customHeight="1" x14ac:dyDescent="0.3">
      <c r="A56" s="1" t="s">
        <v>206</v>
      </c>
      <c r="B56" s="14">
        <f t="array" ref="B56:H56">日+29+DATE(Calendar2Year,Calendar2MonthOption,1)-WEEKDAY(DATE(Calendar2Year,Calendar2MonthOption,1),WeekdayOption)</f>
        <v>42793</v>
      </c>
      <c r="C56" s="14">
        <v>42794</v>
      </c>
      <c r="D56" s="14">
        <v>42795</v>
      </c>
      <c r="E56" s="14">
        <v>42796</v>
      </c>
      <c r="F56" s="14">
        <v>42797</v>
      </c>
      <c r="G56" s="14">
        <v>42798</v>
      </c>
      <c r="H56" s="15">
        <v>42799</v>
      </c>
    </row>
    <row r="57" spans="1:8" ht="33" x14ac:dyDescent="0.3">
      <c r="B57" s="16" t="s">
        <v>44</v>
      </c>
      <c r="C57" s="16" t="s">
        <v>46</v>
      </c>
      <c r="D57" s="16"/>
      <c r="E57" s="16"/>
      <c r="F57" s="16"/>
      <c r="G57" s="16"/>
      <c r="H57" s="17"/>
    </row>
    <row r="58" spans="1:8" ht="33" x14ac:dyDescent="0.3">
      <c r="B58" s="16" t="s">
        <v>45</v>
      </c>
      <c r="C58" s="16" t="s">
        <v>51</v>
      </c>
      <c r="D58" s="16"/>
      <c r="E58" s="16"/>
      <c r="F58" s="16"/>
      <c r="G58" s="16"/>
      <c r="H58" s="17"/>
    </row>
    <row r="59" spans="1:8" ht="33" x14ac:dyDescent="0.3">
      <c r="B59" s="16" t="s">
        <v>49</v>
      </c>
      <c r="C59" s="16" t="s">
        <v>48</v>
      </c>
      <c r="D59" s="16"/>
      <c r="E59" s="16"/>
      <c r="F59" s="16"/>
      <c r="G59" s="16"/>
      <c r="H59" s="17"/>
    </row>
    <row r="60" spans="1:8" x14ac:dyDescent="0.3">
      <c r="B60" s="16"/>
      <c r="C60" s="16"/>
      <c r="D60" s="16"/>
      <c r="E60" s="16"/>
      <c r="F60" s="16"/>
      <c r="G60" s="16"/>
      <c r="H60" s="17"/>
    </row>
    <row r="61" spans="1:8" ht="16.5" customHeight="1" x14ac:dyDescent="0.3">
      <c r="B61" s="14">
        <f t="array" ref="B61:C61">日+36+DATE(Calendar2Year,Calendar2MonthOption,1)-WEEKDAY(DATE(Calendar2Year,Calendar2MonthOption,1),WeekdayOption)</f>
        <v>42800</v>
      </c>
      <c r="C61" s="14">
        <v>42801</v>
      </c>
      <c r="D61" s="27" t="s">
        <v>4</v>
      </c>
      <c r="E61" s="27"/>
      <c r="F61" s="27"/>
      <c r="G61" s="27"/>
      <c r="H61" s="27"/>
    </row>
    <row r="62" spans="1:8" x14ac:dyDescent="0.3">
      <c r="B62" s="16"/>
      <c r="C62" s="16"/>
      <c r="D62" s="16"/>
      <c r="E62" s="16"/>
      <c r="F62" s="16"/>
      <c r="G62" s="16"/>
      <c r="H62" s="17"/>
    </row>
    <row r="63" spans="1:8" x14ac:dyDescent="0.3">
      <c r="B63" s="16"/>
      <c r="C63" s="16"/>
      <c r="D63" s="16"/>
      <c r="E63" s="16"/>
      <c r="F63" s="16"/>
      <c r="G63" s="16"/>
      <c r="H63" s="17"/>
    </row>
    <row r="64" spans="1:8" x14ac:dyDescent="0.3">
      <c r="B64" s="16"/>
      <c r="C64" s="16"/>
      <c r="D64" s="16"/>
      <c r="E64" s="16"/>
      <c r="F64" s="16"/>
      <c r="G64" s="16"/>
      <c r="H64" s="17"/>
    </row>
    <row r="65" spans="1:8" x14ac:dyDescent="0.3">
      <c r="B65" s="16"/>
      <c r="C65" s="16"/>
      <c r="D65" s="16"/>
      <c r="E65" s="16"/>
      <c r="F65" s="16"/>
      <c r="G65" s="16"/>
      <c r="H65" s="18"/>
    </row>
    <row r="66" spans="1:8" ht="54" customHeight="1" x14ac:dyDescent="0.75">
      <c r="A66" s="4"/>
      <c r="B66" s="5">
        <f>YEAR(DATE(Calendar2Year,Calendar2MonthOption+1,1))</f>
        <v>2017</v>
      </c>
      <c r="C66" s="6" t="str">
        <f>TEXT(DATE(Calendar2Year,Calendar2MonthOption+1,1),"m月")</f>
        <v>3月</v>
      </c>
      <c r="D66" s="20"/>
      <c r="E66" s="20"/>
      <c r="F66" s="20"/>
      <c r="G66" s="20"/>
      <c r="H66" s="7"/>
    </row>
    <row r="67" spans="1:8" ht="14.25" customHeight="1" x14ac:dyDescent="0.3">
      <c r="A67" s="8"/>
      <c r="B67" s="9" t="str">
        <f t="shared" ref="B67:H67" si="2">UPPER(TEXT(B68,"aaaa"))</f>
        <v>星期一</v>
      </c>
      <c r="C67" s="11" t="str">
        <f t="shared" si="2"/>
        <v>星期二</v>
      </c>
      <c r="D67" s="9" t="str">
        <f t="shared" si="2"/>
        <v>星期三</v>
      </c>
      <c r="E67" s="11" t="str">
        <f t="shared" si="2"/>
        <v>星期四</v>
      </c>
      <c r="F67" s="9" t="str">
        <f t="shared" si="2"/>
        <v>星期五</v>
      </c>
      <c r="G67" s="12" t="str">
        <f t="shared" si="2"/>
        <v>星期六</v>
      </c>
      <c r="H67" s="12" t="str">
        <f t="shared" si="2"/>
        <v>星期日</v>
      </c>
    </row>
    <row r="68" spans="1:8" ht="16.5" customHeight="1" x14ac:dyDescent="0.3">
      <c r="A68" s="1" t="s">
        <v>206</v>
      </c>
      <c r="B68" s="14">
        <f t="array" ref="B68:H68">日+1+DATE(Calendar3Year,Calendar3MonthOption,1)-WEEKDAY(DATE(Calendar3Year,Calendar3MonthOption,1),WeekdayOption)</f>
        <v>42793</v>
      </c>
      <c r="C68" s="14">
        <v>42794</v>
      </c>
      <c r="D68" s="14">
        <v>42795</v>
      </c>
      <c r="E68" s="14">
        <v>42796</v>
      </c>
      <c r="F68" s="14">
        <v>42797</v>
      </c>
      <c r="G68" s="14">
        <v>42798</v>
      </c>
      <c r="H68" s="15">
        <v>42799</v>
      </c>
    </row>
    <row r="69" spans="1:8" x14ac:dyDescent="0.3">
      <c r="B69" s="16"/>
      <c r="C69" s="16"/>
      <c r="D69" s="16" t="s">
        <v>57</v>
      </c>
      <c r="E69" s="16" t="s">
        <v>52</v>
      </c>
      <c r="F69" s="16" t="s">
        <v>53</v>
      </c>
      <c r="G69" s="16"/>
      <c r="H69" s="17"/>
    </row>
    <row r="70" spans="1:8" x14ac:dyDescent="0.3">
      <c r="B70" s="16"/>
      <c r="C70" s="16"/>
      <c r="D70" s="3" t="s">
        <v>47</v>
      </c>
      <c r="E70" s="16" t="s">
        <v>54</v>
      </c>
      <c r="F70" s="16"/>
      <c r="G70" s="16"/>
      <c r="H70" s="17"/>
    </row>
    <row r="71" spans="1:8" x14ac:dyDescent="0.3">
      <c r="B71" s="16"/>
      <c r="C71" s="16"/>
      <c r="D71" s="3" t="s">
        <v>56</v>
      </c>
      <c r="F71" s="16" t="s">
        <v>55</v>
      </c>
      <c r="G71" s="16"/>
      <c r="H71" s="17"/>
    </row>
    <row r="72" spans="1:8" x14ac:dyDescent="0.3">
      <c r="B72" s="16"/>
      <c r="C72" s="16"/>
      <c r="F72" s="16"/>
      <c r="G72" s="16"/>
      <c r="H72" s="17"/>
    </row>
    <row r="73" spans="1:8" ht="16.5" customHeight="1" x14ac:dyDescent="0.3">
      <c r="A73" s="1" t="s">
        <v>195</v>
      </c>
      <c r="B73" s="14">
        <f t="array" ref="B73:H73">日+8+DATE(Calendar3Year,Calendar3MonthOption,1)-WEEKDAY(DATE(Calendar3Year,Calendar3MonthOption,1),WeekdayOption)</f>
        <v>42800</v>
      </c>
      <c r="C73" s="14">
        <v>42801</v>
      </c>
      <c r="D73" s="14">
        <v>42802</v>
      </c>
      <c r="E73" s="14">
        <v>42803</v>
      </c>
      <c r="F73" s="14">
        <v>42804</v>
      </c>
      <c r="G73" s="14">
        <v>42805</v>
      </c>
      <c r="H73" s="15">
        <v>42806</v>
      </c>
    </row>
    <row r="74" spans="1:8" x14ac:dyDescent="0.3">
      <c r="B74" s="16" t="s">
        <v>27</v>
      </c>
      <c r="C74" s="16" t="s">
        <v>29</v>
      </c>
      <c r="D74" s="16" t="s">
        <v>58</v>
      </c>
      <c r="E74" s="16"/>
      <c r="F74" s="16"/>
      <c r="G74" s="16"/>
      <c r="H74" s="17"/>
    </row>
    <row r="75" spans="1:8" x14ac:dyDescent="0.3">
      <c r="B75" s="16"/>
      <c r="C75" s="16"/>
      <c r="D75" s="16"/>
      <c r="E75" s="16"/>
      <c r="F75" s="16"/>
      <c r="G75" s="16"/>
      <c r="H75" s="17"/>
    </row>
    <row r="76" spans="1:8" x14ac:dyDescent="0.3">
      <c r="B76" s="16"/>
      <c r="C76" s="16"/>
      <c r="D76" s="16"/>
      <c r="E76" s="16"/>
      <c r="F76" s="16"/>
      <c r="G76" s="16"/>
      <c r="H76" s="17"/>
    </row>
    <row r="77" spans="1:8" x14ac:dyDescent="0.3">
      <c r="B77" s="16"/>
      <c r="C77" s="16"/>
      <c r="D77" s="16"/>
      <c r="E77" s="16"/>
      <c r="F77" s="16"/>
      <c r="G77" s="16"/>
      <c r="H77" s="17"/>
    </row>
    <row r="78" spans="1:8" ht="16.5" customHeight="1" x14ac:dyDescent="0.3">
      <c r="A78" s="1" t="s">
        <v>196</v>
      </c>
      <c r="B78" s="14">
        <f t="array" ref="B78:H78">日+15+DATE(Calendar3Year,Calendar3MonthOption,1)-WEEKDAY(DATE(Calendar3Year,Calendar3MonthOption,1),WeekdayOption)</f>
        <v>42807</v>
      </c>
      <c r="C78" s="14">
        <v>42808</v>
      </c>
      <c r="D78" s="14">
        <v>42809</v>
      </c>
      <c r="E78" s="14">
        <v>42810</v>
      </c>
      <c r="F78" s="14">
        <v>42811</v>
      </c>
      <c r="G78" s="14">
        <v>42812</v>
      </c>
      <c r="H78" s="15">
        <v>42813</v>
      </c>
    </row>
    <row r="79" spans="1:8" x14ac:dyDescent="0.3">
      <c r="B79" s="16" t="s">
        <v>59</v>
      </c>
      <c r="C79" s="16" t="s">
        <v>59</v>
      </c>
      <c r="D79" s="16" t="s">
        <v>59</v>
      </c>
      <c r="E79" s="16"/>
      <c r="F79" s="16" t="s">
        <v>59</v>
      </c>
      <c r="G79" s="16"/>
      <c r="H79" s="17"/>
    </row>
    <row r="80" spans="1:8" ht="33" x14ac:dyDescent="0.3">
      <c r="B80" s="16" t="s">
        <v>60</v>
      </c>
      <c r="C80" s="16"/>
      <c r="D80" s="16"/>
      <c r="E80" s="16"/>
      <c r="F80" s="16" t="s">
        <v>62</v>
      </c>
      <c r="G80" s="16"/>
      <c r="H80" s="17"/>
    </row>
    <row r="81" spans="1:8" x14ac:dyDescent="0.3">
      <c r="B81" s="16" t="s">
        <v>61</v>
      </c>
      <c r="C81" s="16"/>
      <c r="D81" s="16"/>
      <c r="E81" s="16"/>
      <c r="F81" s="16"/>
      <c r="G81" s="16"/>
      <c r="H81" s="17"/>
    </row>
    <row r="82" spans="1:8" x14ac:dyDescent="0.3">
      <c r="B82" s="16"/>
      <c r="C82" s="16"/>
      <c r="D82" s="16"/>
      <c r="E82" s="16"/>
      <c r="F82" s="16"/>
      <c r="G82" s="16"/>
      <c r="H82" s="17"/>
    </row>
    <row r="83" spans="1:8" ht="16.5" customHeight="1" x14ac:dyDescent="0.3">
      <c r="A83" s="1" t="s">
        <v>205</v>
      </c>
      <c r="B83" s="14">
        <f t="array" ref="B83:H83">日+22+DATE(Calendar3Year,Calendar3MonthOption,1)-WEEKDAY(DATE(Calendar3Year,Calendar3MonthOption,1),WeekdayOption)</f>
        <v>42814</v>
      </c>
      <c r="C83" s="14">
        <v>42815</v>
      </c>
      <c r="D83" s="14">
        <v>42816</v>
      </c>
      <c r="E83" s="14">
        <v>42817</v>
      </c>
      <c r="F83" s="14">
        <v>42818</v>
      </c>
      <c r="G83" s="14">
        <v>42819</v>
      </c>
      <c r="H83" s="15">
        <v>42820</v>
      </c>
    </row>
    <row r="84" spans="1:8" ht="33" x14ac:dyDescent="0.3">
      <c r="B84" s="16" t="s">
        <v>50</v>
      </c>
      <c r="C84" s="16" t="s">
        <v>50</v>
      </c>
      <c r="D84" s="16" t="s">
        <v>67</v>
      </c>
      <c r="E84" s="16" t="s">
        <v>71</v>
      </c>
      <c r="F84" s="16" t="s">
        <v>68</v>
      </c>
      <c r="G84" s="16"/>
      <c r="H84" s="17"/>
    </row>
    <row r="85" spans="1:8" x14ac:dyDescent="0.3">
      <c r="B85" s="16" t="s">
        <v>64</v>
      </c>
      <c r="C85" s="16" t="s">
        <v>63</v>
      </c>
      <c r="D85" s="16" t="s">
        <v>70</v>
      </c>
      <c r="E85" s="16" t="s">
        <v>69</v>
      </c>
      <c r="F85" s="16"/>
      <c r="G85" s="16"/>
      <c r="H85" s="17"/>
    </row>
    <row r="86" spans="1:8" x14ac:dyDescent="0.3">
      <c r="B86" s="16" t="s">
        <v>65</v>
      </c>
      <c r="C86" s="16"/>
      <c r="D86" s="16"/>
      <c r="E86" s="16"/>
      <c r="F86" s="16"/>
      <c r="G86" s="16"/>
      <c r="H86" s="17"/>
    </row>
    <row r="87" spans="1:8" ht="33" x14ac:dyDescent="0.3">
      <c r="B87" s="16" t="s">
        <v>66</v>
      </c>
      <c r="C87" s="16" t="s">
        <v>66</v>
      </c>
      <c r="D87" s="16"/>
      <c r="E87" s="16"/>
      <c r="F87" s="16"/>
      <c r="G87" s="16"/>
      <c r="H87" s="17"/>
    </row>
    <row r="88" spans="1:8" ht="16.5" customHeight="1" x14ac:dyDescent="0.3">
      <c r="A88" s="1" t="s">
        <v>197</v>
      </c>
      <c r="B88" s="14">
        <f t="array" ref="B88:H88">日+29+DATE(Calendar3Year,Calendar3MonthOption,1)-WEEKDAY(DATE(Calendar3Year,Calendar3MonthOption,1),WeekdayOption)</f>
        <v>42821</v>
      </c>
      <c r="C88" s="14">
        <v>42822</v>
      </c>
      <c r="D88" s="14">
        <v>42823</v>
      </c>
      <c r="E88" s="14">
        <v>42824</v>
      </c>
      <c r="F88" s="14">
        <v>42825</v>
      </c>
      <c r="G88" s="14">
        <v>42826</v>
      </c>
      <c r="H88" s="15">
        <v>42827</v>
      </c>
    </row>
    <row r="89" spans="1:8" ht="33" x14ac:dyDescent="0.3">
      <c r="B89" s="16" t="s">
        <v>75</v>
      </c>
      <c r="C89" s="16" t="s">
        <v>73</v>
      </c>
      <c r="D89" s="3" t="s">
        <v>81</v>
      </c>
      <c r="E89" s="16" t="s">
        <v>80</v>
      </c>
      <c r="F89" s="16" t="s">
        <v>85</v>
      </c>
      <c r="G89" s="16"/>
      <c r="H89" s="17"/>
    </row>
    <row r="90" spans="1:8" x14ac:dyDescent="0.3">
      <c r="B90" s="16" t="s">
        <v>74</v>
      </c>
      <c r="C90" s="16" t="s">
        <v>72</v>
      </c>
      <c r="D90" s="16" t="s">
        <v>78</v>
      </c>
      <c r="E90" s="16" t="s">
        <v>82</v>
      </c>
      <c r="F90" s="16" t="s">
        <v>86</v>
      </c>
      <c r="G90" s="16"/>
      <c r="H90" s="17"/>
    </row>
    <row r="91" spans="1:8" ht="33" x14ac:dyDescent="0.3">
      <c r="C91" s="16" t="s">
        <v>76</v>
      </c>
      <c r="D91" s="16"/>
      <c r="E91" s="16" t="s">
        <v>83</v>
      </c>
      <c r="F91" s="16"/>
      <c r="G91" s="16"/>
      <c r="H91" s="17"/>
    </row>
    <row r="92" spans="1:8" x14ac:dyDescent="0.3">
      <c r="B92" s="16"/>
      <c r="C92" s="16" t="s">
        <v>77</v>
      </c>
      <c r="D92" s="16"/>
      <c r="E92" s="16" t="s">
        <v>84</v>
      </c>
      <c r="F92" s="16"/>
      <c r="G92" s="16"/>
      <c r="H92" s="17"/>
    </row>
    <row r="93" spans="1:8" ht="16.5" customHeight="1" x14ac:dyDescent="0.3">
      <c r="B93" s="14">
        <f t="array" ref="B93:C93">日+36+DATE(Calendar3Year,Calendar3MonthOption,1)-WEEKDAY(DATE(Calendar3Year,Calendar3MonthOption,1),WeekdayOption)</f>
        <v>42828</v>
      </c>
      <c r="C93" s="14">
        <v>42829</v>
      </c>
      <c r="D93" s="27" t="s">
        <v>4</v>
      </c>
      <c r="E93" s="27"/>
      <c r="F93" s="27"/>
      <c r="G93" s="27"/>
      <c r="H93" s="27"/>
    </row>
    <row r="94" spans="1:8" x14ac:dyDescent="0.3">
      <c r="B94" s="16"/>
      <c r="C94" s="16"/>
      <c r="D94" s="16"/>
      <c r="E94" s="16"/>
      <c r="F94" s="16"/>
      <c r="G94" s="16"/>
      <c r="H94" s="17"/>
    </row>
    <row r="95" spans="1:8" x14ac:dyDescent="0.3">
      <c r="B95" s="16"/>
      <c r="C95" s="16"/>
      <c r="D95" s="16"/>
      <c r="E95" s="16"/>
      <c r="F95" s="16"/>
      <c r="G95" s="16"/>
      <c r="H95" s="17"/>
    </row>
    <row r="96" spans="1:8" x14ac:dyDescent="0.3">
      <c r="B96" s="16"/>
      <c r="C96" s="16"/>
      <c r="D96" s="16"/>
      <c r="E96" s="16"/>
      <c r="F96" s="16"/>
      <c r="G96" s="16"/>
      <c r="H96" s="17"/>
    </row>
    <row r="97" spans="1:8" x14ac:dyDescent="0.3">
      <c r="B97" s="16"/>
      <c r="C97" s="16"/>
      <c r="D97" s="16"/>
      <c r="E97" s="16"/>
      <c r="F97" s="16"/>
      <c r="G97" s="16"/>
      <c r="H97" s="18"/>
    </row>
    <row r="98" spans="1:8" ht="54" customHeight="1" x14ac:dyDescent="0.75">
      <c r="A98" s="4"/>
      <c r="B98" s="5">
        <f>YEAR(DATE(Calendar3Year,Calendar3MonthOption+1,1))</f>
        <v>2017</v>
      </c>
      <c r="C98" s="6" t="str">
        <f>TEXT(DATE(Calendar3Year,Calendar3MonthOption+1,1),"m月")</f>
        <v>4月</v>
      </c>
      <c r="D98" s="20"/>
      <c r="E98" s="20"/>
      <c r="F98" s="20"/>
      <c r="G98" s="20"/>
      <c r="H98" s="7"/>
    </row>
    <row r="99" spans="1:8" ht="14.25" customHeight="1" x14ac:dyDescent="0.3">
      <c r="A99" s="8"/>
      <c r="B99" s="9" t="str">
        <f t="shared" ref="B99:H99" si="3">UPPER(TEXT(B100,"aaaa"))</f>
        <v>星期一</v>
      </c>
      <c r="C99" s="11" t="str">
        <f t="shared" si="3"/>
        <v>星期二</v>
      </c>
      <c r="D99" s="9" t="str">
        <f t="shared" si="3"/>
        <v>星期三</v>
      </c>
      <c r="E99" s="11" t="str">
        <f t="shared" si="3"/>
        <v>星期四</v>
      </c>
      <c r="F99" s="9" t="str">
        <f t="shared" si="3"/>
        <v>星期五</v>
      </c>
      <c r="G99" s="12" t="str">
        <f t="shared" si="3"/>
        <v>星期六</v>
      </c>
      <c r="H99" s="12" t="str">
        <f t="shared" si="3"/>
        <v>星期日</v>
      </c>
    </row>
    <row r="100" spans="1:8" ht="16.5" customHeight="1" x14ac:dyDescent="0.3">
      <c r="A100" s="1" t="s">
        <v>197</v>
      </c>
      <c r="B100" s="14">
        <f t="array" ref="B100:H100">日+1+DATE(Calendar4Year,Calendar4MonthOption,1)-WEEKDAY(DATE(Calendar4Year,Calendar4MonthOption,1),WeekdayOption)</f>
        <v>42821</v>
      </c>
      <c r="C100" s="14">
        <v>42822</v>
      </c>
      <c r="D100" s="14">
        <v>42823</v>
      </c>
      <c r="E100" s="14">
        <v>42824</v>
      </c>
      <c r="F100" s="14">
        <v>42825</v>
      </c>
      <c r="G100" s="14">
        <v>42826</v>
      </c>
      <c r="H100" s="15">
        <v>42827</v>
      </c>
    </row>
    <row r="101" spans="1:8" x14ac:dyDescent="0.3">
      <c r="B101" s="16"/>
      <c r="C101" s="16"/>
      <c r="D101" s="16"/>
      <c r="E101" s="16"/>
      <c r="F101" s="16"/>
      <c r="H101" s="17"/>
    </row>
    <row r="102" spans="1:8" x14ac:dyDescent="0.3">
      <c r="B102" s="16"/>
      <c r="C102" s="16"/>
      <c r="D102" s="16"/>
      <c r="E102" s="16"/>
      <c r="F102" s="16"/>
      <c r="H102" s="17"/>
    </row>
    <row r="103" spans="1:8" x14ac:dyDescent="0.3">
      <c r="B103" s="16"/>
      <c r="C103" s="16"/>
      <c r="D103" s="16"/>
      <c r="E103" s="16"/>
      <c r="F103" s="16"/>
      <c r="G103" s="16"/>
      <c r="H103" s="17"/>
    </row>
    <row r="104" spans="1:8" x14ac:dyDescent="0.3">
      <c r="B104" s="16"/>
      <c r="C104" s="16"/>
      <c r="D104" s="16"/>
      <c r="E104" s="16"/>
      <c r="F104" s="16"/>
      <c r="G104" s="16"/>
      <c r="H104" s="17"/>
    </row>
    <row r="105" spans="1:8" ht="16.5" customHeight="1" x14ac:dyDescent="0.3">
      <c r="A105" s="1" t="s">
        <v>198</v>
      </c>
      <c r="B105" s="14">
        <f t="array" ref="B105:H105">日+8+DATE(Calendar4Year,Calendar4MonthOption,1)-WEEKDAY(DATE(Calendar4Year,Calendar4MonthOption,1),WeekdayOption)</f>
        <v>42828</v>
      </c>
      <c r="C105" s="14">
        <v>42829</v>
      </c>
      <c r="D105" s="14">
        <v>42830</v>
      </c>
      <c r="E105" s="14">
        <v>42831</v>
      </c>
      <c r="F105" s="14">
        <v>42832</v>
      </c>
      <c r="G105" s="14">
        <v>42833</v>
      </c>
      <c r="H105" s="15">
        <v>42834</v>
      </c>
    </row>
    <row r="106" spans="1:8" x14ac:dyDescent="0.3">
      <c r="B106" s="16"/>
      <c r="C106" s="16"/>
      <c r="D106" s="16" t="s">
        <v>87</v>
      </c>
      <c r="E106" s="16" t="s">
        <v>89</v>
      </c>
      <c r="F106" s="16" t="s">
        <v>90</v>
      </c>
      <c r="G106" s="16"/>
      <c r="H106" s="17"/>
    </row>
    <row r="107" spans="1:8" x14ac:dyDescent="0.3">
      <c r="B107" s="16"/>
      <c r="C107" s="16"/>
      <c r="D107" s="16" t="s">
        <v>88</v>
      </c>
      <c r="E107" s="16"/>
      <c r="F107" s="16"/>
      <c r="G107" s="16"/>
      <c r="H107" s="17"/>
    </row>
    <row r="108" spans="1:8" x14ac:dyDescent="0.3">
      <c r="B108" s="16"/>
      <c r="C108" s="16"/>
      <c r="D108" s="16"/>
      <c r="E108" s="16"/>
      <c r="F108" s="16"/>
      <c r="G108" s="16"/>
      <c r="H108" s="17"/>
    </row>
    <row r="109" spans="1:8" x14ac:dyDescent="0.3">
      <c r="B109" s="16"/>
      <c r="C109" s="16"/>
      <c r="D109" s="16"/>
      <c r="E109" s="16"/>
      <c r="F109" s="16"/>
      <c r="G109" s="16"/>
      <c r="H109" s="17"/>
    </row>
    <row r="110" spans="1:8" ht="16.5" customHeight="1" x14ac:dyDescent="0.3">
      <c r="A110" s="1" t="s">
        <v>199</v>
      </c>
      <c r="B110" s="14">
        <f t="array" ref="B110:H110">日+15+DATE(Calendar4Year,Calendar4MonthOption,1)-WEEKDAY(DATE(Calendar4Year,Calendar4MonthOption,1),WeekdayOption)</f>
        <v>42835</v>
      </c>
      <c r="C110" s="14">
        <v>42836</v>
      </c>
      <c r="D110" s="14">
        <v>42837</v>
      </c>
      <c r="E110" s="14">
        <v>42838</v>
      </c>
      <c r="F110" s="14">
        <v>42839</v>
      </c>
      <c r="G110" s="14">
        <v>42840</v>
      </c>
      <c r="H110" s="15">
        <v>42841</v>
      </c>
    </row>
    <row r="111" spans="1:8" x14ac:dyDescent="0.3">
      <c r="B111" s="16" t="s">
        <v>90</v>
      </c>
      <c r="C111" s="16" t="s">
        <v>92</v>
      </c>
      <c r="D111" s="16" t="s">
        <v>95</v>
      </c>
      <c r="E111" s="16" t="s">
        <v>96</v>
      </c>
      <c r="F111" s="16" t="s">
        <v>99</v>
      </c>
      <c r="G111" s="16"/>
      <c r="H111" s="17"/>
    </row>
    <row r="112" spans="1:8" ht="33" x14ac:dyDescent="0.3">
      <c r="B112" s="16" t="s">
        <v>91</v>
      </c>
      <c r="C112" s="16" t="s">
        <v>94</v>
      </c>
      <c r="D112" s="16"/>
      <c r="E112" s="16" t="s">
        <v>98</v>
      </c>
      <c r="F112" s="16"/>
      <c r="G112" s="16"/>
      <c r="H112" s="17"/>
    </row>
    <row r="113" spans="1:8" x14ac:dyDescent="0.3">
      <c r="B113" s="16"/>
      <c r="C113" s="16"/>
      <c r="D113" s="16"/>
      <c r="E113" s="16" t="s">
        <v>97</v>
      </c>
      <c r="F113" s="16"/>
      <c r="G113" s="16"/>
      <c r="H113" s="17"/>
    </row>
    <row r="114" spans="1:8" x14ac:dyDescent="0.3">
      <c r="B114" s="16"/>
      <c r="C114" s="16"/>
      <c r="D114" s="16"/>
      <c r="E114" s="16"/>
      <c r="F114" s="16"/>
      <c r="G114" s="16"/>
      <c r="H114" s="17"/>
    </row>
    <row r="115" spans="1:8" ht="16.5" customHeight="1" x14ac:dyDescent="0.3">
      <c r="A115" s="1" t="s">
        <v>200</v>
      </c>
      <c r="B115" s="14">
        <f t="array" ref="B115:H115">日+22+DATE(Calendar4Year,Calendar4MonthOption,1)-WEEKDAY(DATE(Calendar4Year,Calendar4MonthOption,1),WeekdayOption)</f>
        <v>42842</v>
      </c>
      <c r="C115" s="14">
        <v>42843</v>
      </c>
      <c r="D115" s="14">
        <v>42844</v>
      </c>
      <c r="E115" s="14">
        <v>42845</v>
      </c>
      <c r="F115" s="14">
        <v>42846</v>
      </c>
      <c r="G115" s="14">
        <v>42847</v>
      </c>
      <c r="H115" s="15">
        <v>42848</v>
      </c>
    </row>
    <row r="116" spans="1:8" ht="33" x14ac:dyDescent="0.3">
      <c r="B116" s="16" t="s">
        <v>93</v>
      </c>
      <c r="C116" s="16" t="s">
        <v>103</v>
      </c>
      <c r="D116" s="16" t="s">
        <v>102</v>
      </c>
      <c r="E116" s="16" t="s">
        <v>121</v>
      </c>
      <c r="F116" s="16" t="s">
        <v>106</v>
      </c>
      <c r="G116" s="16" t="s">
        <v>106</v>
      </c>
      <c r="H116" s="16" t="s">
        <v>107</v>
      </c>
    </row>
    <row r="117" spans="1:8" ht="33" x14ac:dyDescent="0.3">
      <c r="B117" s="16" t="s">
        <v>100</v>
      </c>
      <c r="C117" s="16" t="s">
        <v>139</v>
      </c>
      <c r="D117" s="16" t="s">
        <v>104</v>
      </c>
      <c r="E117" s="16" t="s">
        <v>105</v>
      </c>
      <c r="F117" s="16"/>
      <c r="G117" s="16"/>
      <c r="H117" s="17"/>
    </row>
    <row r="118" spans="1:8" x14ac:dyDescent="0.3">
      <c r="B118" s="16"/>
      <c r="C118" s="16"/>
      <c r="D118" s="16"/>
      <c r="E118" s="16"/>
      <c r="F118" s="16"/>
      <c r="G118" s="16"/>
      <c r="H118" s="17"/>
    </row>
    <row r="119" spans="1:8" x14ac:dyDescent="0.3">
      <c r="B119" s="16"/>
      <c r="C119" s="16"/>
      <c r="D119" s="16"/>
      <c r="E119" s="16"/>
      <c r="F119" s="16"/>
      <c r="G119" s="16"/>
      <c r="H119" s="17"/>
    </row>
    <row r="120" spans="1:8" ht="16.5" customHeight="1" x14ac:dyDescent="0.3">
      <c r="A120" s="1" t="s">
        <v>202</v>
      </c>
      <c r="B120" s="14">
        <f t="array" ref="B120:H120">日+29+DATE(Calendar4Year,Calendar4MonthOption,1)-WEEKDAY(DATE(Calendar4Year,Calendar4MonthOption,1),WeekdayOption)</f>
        <v>42849</v>
      </c>
      <c r="C120" s="14">
        <v>42850</v>
      </c>
      <c r="D120" s="14">
        <v>42851</v>
      </c>
      <c r="E120" s="14">
        <v>42852</v>
      </c>
      <c r="F120" s="14">
        <v>42853</v>
      </c>
      <c r="G120" s="14">
        <v>42854</v>
      </c>
      <c r="H120" s="15">
        <v>42855</v>
      </c>
    </row>
    <row r="121" spans="1:8" ht="33" x14ac:dyDescent="0.3">
      <c r="B121" s="16" t="s">
        <v>111</v>
      </c>
      <c r="C121" s="16" t="s">
        <v>109</v>
      </c>
      <c r="D121" s="16" t="s">
        <v>110</v>
      </c>
      <c r="E121" s="16" t="s">
        <v>101</v>
      </c>
      <c r="F121" s="16" t="s">
        <v>116</v>
      </c>
      <c r="G121" s="16"/>
      <c r="H121" s="16"/>
    </row>
    <row r="122" spans="1:8" ht="33" x14ac:dyDescent="0.3">
      <c r="B122" s="16"/>
      <c r="C122" s="16" t="s">
        <v>115</v>
      </c>
      <c r="D122" s="16" t="s">
        <v>112</v>
      </c>
      <c r="E122" s="16"/>
      <c r="F122" s="16" t="s">
        <v>101</v>
      </c>
      <c r="G122" s="16" t="s">
        <v>117</v>
      </c>
      <c r="H122" s="16" t="s">
        <v>101</v>
      </c>
    </row>
    <row r="123" spans="1:8" x14ac:dyDescent="0.3">
      <c r="B123" s="16"/>
      <c r="D123" s="16"/>
      <c r="E123" s="16"/>
      <c r="F123" s="16"/>
      <c r="G123" s="16"/>
      <c r="H123" s="17"/>
    </row>
    <row r="124" spans="1:8" x14ac:dyDescent="0.3">
      <c r="B124" s="16"/>
      <c r="C124" s="16"/>
      <c r="D124" s="16"/>
      <c r="E124" s="16"/>
      <c r="F124" s="16"/>
      <c r="G124" s="16"/>
      <c r="H124" s="17"/>
    </row>
    <row r="125" spans="1:8" ht="16.5" customHeight="1" x14ac:dyDescent="0.3">
      <c r="A125" s="1" t="s">
        <v>201</v>
      </c>
      <c r="B125" s="14">
        <f t="array" ref="B125:C125">日+36+DATE(Calendar4Year,Calendar4MonthOption,1)-WEEKDAY(DATE(Calendar4Year,Calendar4MonthOption,1),WeekdayOption)</f>
        <v>42856</v>
      </c>
      <c r="C125" s="14">
        <v>42857</v>
      </c>
      <c r="D125" s="25" t="s">
        <v>113</v>
      </c>
      <c r="E125" s="25"/>
      <c r="F125" s="25"/>
      <c r="G125" s="25"/>
      <c r="H125" s="25"/>
    </row>
    <row r="126" spans="1:8" x14ac:dyDescent="0.3">
      <c r="B126" s="16"/>
      <c r="C126" s="16"/>
      <c r="D126" s="16"/>
      <c r="E126" s="16"/>
      <c r="F126" s="16"/>
      <c r="G126" s="16"/>
      <c r="H126" s="17"/>
    </row>
    <row r="127" spans="1:8" x14ac:dyDescent="0.3">
      <c r="B127" s="16"/>
      <c r="C127" s="16"/>
      <c r="D127" s="16"/>
      <c r="E127" s="16"/>
      <c r="F127" s="16"/>
      <c r="G127" s="16"/>
      <c r="H127" s="17"/>
    </row>
    <row r="128" spans="1:8" x14ac:dyDescent="0.3">
      <c r="B128" s="16"/>
      <c r="C128" s="16"/>
      <c r="D128" s="16"/>
      <c r="E128" s="16"/>
      <c r="F128" s="16"/>
      <c r="G128" s="16"/>
      <c r="H128" s="17"/>
    </row>
    <row r="129" spans="1:8" x14ac:dyDescent="0.3">
      <c r="B129" s="16"/>
      <c r="C129" s="16"/>
      <c r="D129" s="16"/>
      <c r="E129" s="16"/>
      <c r="F129" s="16"/>
      <c r="G129" s="16"/>
      <c r="H129" s="18"/>
    </row>
    <row r="130" spans="1:8" ht="54" customHeight="1" x14ac:dyDescent="0.75">
      <c r="A130" s="4"/>
      <c r="B130" s="5">
        <f>YEAR(DATE(Calendar4Year,Calendar4MonthOption+1,1))</f>
        <v>2017</v>
      </c>
      <c r="C130" s="6" t="str">
        <f>TEXT(DATE(Calendar4Year,Calendar4MonthOption+1,1),"m月")</f>
        <v>5月</v>
      </c>
      <c r="D130" s="20"/>
      <c r="E130" s="20"/>
      <c r="F130" s="20"/>
      <c r="G130" s="20"/>
      <c r="H130" s="7"/>
    </row>
    <row r="131" spans="1:8" ht="14.25" customHeight="1" x14ac:dyDescent="0.3">
      <c r="A131" s="8"/>
      <c r="B131" s="9" t="str">
        <f t="shared" ref="B131:H131" si="4">UPPER(TEXT(B132,"aaaa"))</f>
        <v>星期一</v>
      </c>
      <c r="C131" s="11" t="str">
        <f t="shared" si="4"/>
        <v>星期二</v>
      </c>
      <c r="D131" s="9" t="str">
        <f t="shared" si="4"/>
        <v>星期三</v>
      </c>
      <c r="E131" s="11" t="str">
        <f t="shared" si="4"/>
        <v>星期四</v>
      </c>
      <c r="F131" s="9" t="str">
        <f t="shared" si="4"/>
        <v>星期五</v>
      </c>
      <c r="G131" s="12" t="str">
        <f t="shared" si="4"/>
        <v>星期六</v>
      </c>
      <c r="H131" s="12" t="str">
        <f t="shared" si="4"/>
        <v>星期日</v>
      </c>
    </row>
    <row r="132" spans="1:8" ht="16.5" customHeight="1" x14ac:dyDescent="0.3">
      <c r="A132" s="1" t="s">
        <v>201</v>
      </c>
      <c r="B132" s="14">
        <f t="array" ref="B132:H132">日+1+DATE(Calendar5Year,Calendar5MonthOption,1)-WEEKDAY(DATE(Calendar5Year,Calendar5MonthOption,1),WeekdayOption)</f>
        <v>42856</v>
      </c>
      <c r="C132" s="14">
        <v>42857</v>
      </c>
      <c r="D132" s="14">
        <v>42858</v>
      </c>
      <c r="E132" s="14">
        <v>42859</v>
      </c>
      <c r="F132" s="14">
        <v>42860</v>
      </c>
      <c r="G132" s="14">
        <v>42861</v>
      </c>
      <c r="H132" s="15">
        <v>42862</v>
      </c>
    </row>
    <row r="133" spans="1:8" ht="33" x14ac:dyDescent="0.3">
      <c r="B133" s="16"/>
      <c r="C133" s="16" t="s">
        <v>117</v>
      </c>
      <c r="D133" s="3" t="s">
        <v>120</v>
      </c>
      <c r="E133" s="16" t="s">
        <v>108</v>
      </c>
      <c r="F133" s="16" t="s">
        <v>124</v>
      </c>
      <c r="G133" s="16" t="s">
        <v>127</v>
      </c>
      <c r="H133" s="17" t="s">
        <v>136</v>
      </c>
    </row>
    <row r="134" spans="1:8" ht="33" x14ac:dyDescent="0.3">
      <c r="B134" s="16"/>
      <c r="C134" s="16" t="s">
        <v>119</v>
      </c>
      <c r="D134" s="16" t="s">
        <v>114</v>
      </c>
      <c r="E134" s="16" t="s">
        <v>122</v>
      </c>
      <c r="F134" s="16" t="s">
        <v>128</v>
      </c>
      <c r="G134" s="16" t="s">
        <v>130</v>
      </c>
      <c r="H134" s="17"/>
    </row>
    <row r="135" spans="1:8" x14ac:dyDescent="0.3">
      <c r="B135" s="16"/>
      <c r="C135" s="16" t="s">
        <v>126</v>
      </c>
      <c r="D135" s="16" t="s">
        <v>118</v>
      </c>
      <c r="E135" s="16"/>
      <c r="F135" s="16" t="s">
        <v>129</v>
      </c>
      <c r="G135" s="16"/>
      <c r="H135" s="17"/>
    </row>
    <row r="136" spans="1:8" x14ac:dyDescent="0.3">
      <c r="B136" s="16"/>
      <c r="C136" s="16"/>
      <c r="D136" s="16" t="s">
        <v>137</v>
      </c>
      <c r="E136" s="16"/>
      <c r="H136" s="17"/>
    </row>
    <row r="137" spans="1:8" ht="16.5" customHeight="1" x14ac:dyDescent="0.3">
      <c r="A137" s="1" t="s">
        <v>203</v>
      </c>
      <c r="B137" s="14">
        <f t="array" ref="B137:H137">日+8+DATE(Calendar5Year,Calendar5MonthOption,1)-WEEKDAY(DATE(Calendar5Year,Calendar5MonthOption,1),WeekdayOption)</f>
        <v>42863</v>
      </c>
      <c r="C137" s="14">
        <v>42864</v>
      </c>
      <c r="D137" s="14">
        <v>42865</v>
      </c>
      <c r="E137" s="14">
        <v>42866</v>
      </c>
      <c r="F137" s="14">
        <v>42867</v>
      </c>
      <c r="G137" s="14">
        <v>42868</v>
      </c>
      <c r="H137" s="15">
        <v>42869</v>
      </c>
    </row>
    <row r="138" spans="1:8" x14ac:dyDescent="0.3">
      <c r="B138" s="16" t="s">
        <v>125</v>
      </c>
      <c r="C138" s="16" t="s">
        <v>135</v>
      </c>
      <c r="D138" s="16" t="s">
        <v>132</v>
      </c>
      <c r="E138" s="16" t="s">
        <v>132</v>
      </c>
      <c r="F138" s="16" t="s">
        <v>142</v>
      </c>
      <c r="G138" s="16" t="s">
        <v>138</v>
      </c>
      <c r="H138" s="16" t="s">
        <v>144</v>
      </c>
    </row>
    <row r="139" spans="1:8" x14ac:dyDescent="0.3">
      <c r="B139" s="16"/>
      <c r="C139" s="16" t="s">
        <v>134</v>
      </c>
      <c r="D139" s="16" t="s">
        <v>133</v>
      </c>
      <c r="E139" s="16" t="s">
        <v>133</v>
      </c>
      <c r="F139" s="16" t="s">
        <v>131</v>
      </c>
      <c r="G139" s="16"/>
      <c r="H139" s="17" t="s">
        <v>143</v>
      </c>
    </row>
    <row r="140" spans="1:8" ht="33" x14ac:dyDescent="0.3">
      <c r="B140" s="16" t="s">
        <v>123</v>
      </c>
      <c r="C140" s="16" t="s">
        <v>141</v>
      </c>
      <c r="D140" s="16"/>
      <c r="E140" s="16"/>
      <c r="F140" s="16"/>
      <c r="G140" s="16"/>
      <c r="H140" s="17"/>
    </row>
    <row r="141" spans="1:8" x14ac:dyDescent="0.3">
      <c r="B141" s="16"/>
      <c r="C141" s="16" t="s">
        <v>140</v>
      </c>
      <c r="D141" s="16"/>
      <c r="E141" s="16"/>
      <c r="F141" s="16"/>
      <c r="G141" s="16"/>
      <c r="H141" s="17"/>
    </row>
    <row r="142" spans="1:8" ht="16.5" customHeight="1" x14ac:dyDescent="0.3">
      <c r="A142" s="1" t="s">
        <v>204</v>
      </c>
      <c r="B142" s="14">
        <f t="array" ref="B142:H142">日+15+DATE(Calendar5Year,Calendar5MonthOption,1)-WEEKDAY(DATE(Calendar5Year,Calendar5MonthOption,1),WeekdayOption)</f>
        <v>42870</v>
      </c>
      <c r="C142" s="14">
        <v>42871</v>
      </c>
      <c r="D142" s="14">
        <v>42872</v>
      </c>
      <c r="E142" s="14">
        <v>42873</v>
      </c>
      <c r="F142" s="14">
        <v>42874</v>
      </c>
      <c r="G142" s="14">
        <v>42875</v>
      </c>
      <c r="H142" s="15">
        <v>42876</v>
      </c>
    </row>
    <row r="143" spans="1:8" x14ac:dyDescent="0.3">
      <c r="B143" s="16" t="s">
        <v>79</v>
      </c>
      <c r="C143" s="16" t="s">
        <v>79</v>
      </c>
      <c r="D143" s="16" t="s">
        <v>79</v>
      </c>
      <c r="E143" s="16" t="s">
        <v>79</v>
      </c>
      <c r="F143" s="16" t="s">
        <v>131</v>
      </c>
      <c r="G143" s="16"/>
      <c r="H143" s="16" t="s">
        <v>79</v>
      </c>
    </row>
    <row r="144" spans="1:8" ht="33" x14ac:dyDescent="0.3">
      <c r="B144" s="16" t="s">
        <v>146</v>
      </c>
      <c r="C144" s="16"/>
      <c r="D144" s="16" t="s">
        <v>148</v>
      </c>
      <c r="E144" s="16" t="s">
        <v>147</v>
      </c>
      <c r="F144" s="16" t="s">
        <v>149</v>
      </c>
      <c r="G144" s="16"/>
      <c r="H144" s="16" t="s">
        <v>154</v>
      </c>
    </row>
    <row r="145" spans="1:8" ht="33" x14ac:dyDescent="0.3">
      <c r="C145" s="16"/>
      <c r="D145" s="16"/>
      <c r="E145" s="16" t="s">
        <v>150</v>
      </c>
      <c r="F145" s="3" t="s">
        <v>151</v>
      </c>
      <c r="G145" s="16"/>
      <c r="H145" s="17"/>
    </row>
    <row r="146" spans="1:8" x14ac:dyDescent="0.3">
      <c r="B146" s="16"/>
      <c r="C146" s="16"/>
      <c r="D146" s="16"/>
      <c r="E146" s="16"/>
      <c r="F146" s="16"/>
      <c r="G146" s="16"/>
      <c r="H146" s="17"/>
    </row>
    <row r="147" spans="1:8" ht="16.5" customHeight="1" x14ac:dyDescent="0.3">
      <c r="A147" s="1" t="s">
        <v>163</v>
      </c>
      <c r="B147" s="14">
        <f t="array" ref="B147:H147">日+22+DATE(Calendar5Year,Calendar5MonthOption,1)-WEEKDAY(DATE(Calendar5Year,Calendar5MonthOption,1),WeekdayOption)</f>
        <v>42877</v>
      </c>
      <c r="C147" s="14">
        <v>42878</v>
      </c>
      <c r="D147" s="14">
        <v>42879</v>
      </c>
      <c r="E147" s="14">
        <v>42880</v>
      </c>
      <c r="F147" s="14">
        <v>42881</v>
      </c>
      <c r="G147" s="14">
        <v>42882</v>
      </c>
      <c r="H147" s="15">
        <v>42883</v>
      </c>
    </row>
    <row r="148" spans="1:8" ht="33" x14ac:dyDescent="0.3">
      <c r="B148" s="16" t="s">
        <v>153</v>
      </c>
      <c r="C148" s="16" t="s">
        <v>152</v>
      </c>
      <c r="D148" s="16" t="s">
        <v>152</v>
      </c>
      <c r="E148" s="16" t="s">
        <v>152</v>
      </c>
      <c r="F148" s="16" t="s">
        <v>160</v>
      </c>
      <c r="G148" s="16" t="s">
        <v>218</v>
      </c>
      <c r="H148" s="16" t="s">
        <v>152</v>
      </c>
    </row>
    <row r="149" spans="1:8" ht="33" x14ac:dyDescent="0.3">
      <c r="B149" s="16" t="s">
        <v>145</v>
      </c>
      <c r="C149" s="16"/>
      <c r="D149" s="16" t="s">
        <v>159</v>
      </c>
      <c r="E149" s="16"/>
      <c r="F149" s="16" t="s">
        <v>161</v>
      </c>
      <c r="G149" s="16"/>
      <c r="H149" s="17"/>
    </row>
    <row r="150" spans="1:8" x14ac:dyDescent="0.3">
      <c r="B150" s="16" t="s">
        <v>155</v>
      </c>
      <c r="C150" s="16" t="s">
        <v>158</v>
      </c>
      <c r="D150" s="16"/>
      <c r="E150" s="16"/>
      <c r="F150" s="3" t="s">
        <v>162</v>
      </c>
      <c r="G150" s="16"/>
      <c r="H150" s="17"/>
    </row>
    <row r="151" spans="1:8" x14ac:dyDescent="0.3">
      <c r="B151" s="16"/>
      <c r="C151" s="16"/>
      <c r="D151" s="16"/>
      <c r="E151" s="16"/>
      <c r="F151" s="16"/>
      <c r="G151" s="16"/>
      <c r="H151" s="17"/>
    </row>
    <row r="152" spans="1:8" ht="16.5" customHeight="1" x14ac:dyDescent="0.3">
      <c r="A152" s="1" t="s">
        <v>164</v>
      </c>
      <c r="B152" s="14">
        <f t="array" ref="B152:H152">日+29+DATE(Calendar5Year,Calendar5MonthOption,1)-WEEKDAY(DATE(Calendar5Year,Calendar5MonthOption,1),WeekdayOption)</f>
        <v>42884</v>
      </c>
      <c r="C152" s="14">
        <v>42885</v>
      </c>
      <c r="D152" s="14">
        <v>42886</v>
      </c>
      <c r="E152" s="14">
        <v>42887</v>
      </c>
      <c r="F152" s="14">
        <v>42888</v>
      </c>
      <c r="G152" s="14">
        <v>42889</v>
      </c>
      <c r="H152" s="15">
        <v>42890</v>
      </c>
    </row>
    <row r="153" spans="1:8" x14ac:dyDescent="0.3">
      <c r="B153" s="16" t="s">
        <v>152</v>
      </c>
      <c r="C153" s="16" t="s">
        <v>152</v>
      </c>
      <c r="D153" s="3" t="s">
        <v>217</v>
      </c>
      <c r="E153" s="16"/>
      <c r="F153" s="16"/>
      <c r="G153" s="16"/>
      <c r="H153" s="17"/>
    </row>
    <row r="154" spans="1:8" x14ac:dyDescent="0.3">
      <c r="B154" s="16"/>
      <c r="C154" s="16"/>
      <c r="D154" s="16" t="s">
        <v>156</v>
      </c>
      <c r="E154" s="16"/>
      <c r="F154" s="16"/>
      <c r="G154" s="16"/>
      <c r="H154" s="17"/>
    </row>
    <row r="155" spans="1:8" ht="33" x14ac:dyDescent="0.3">
      <c r="B155" s="16"/>
      <c r="C155" s="16"/>
      <c r="D155" s="16" t="s">
        <v>220</v>
      </c>
      <c r="E155" s="16"/>
      <c r="F155" s="16"/>
      <c r="G155" s="16"/>
      <c r="H155" s="17"/>
    </row>
    <row r="156" spans="1:8" x14ac:dyDescent="0.3">
      <c r="B156" s="16"/>
      <c r="C156" s="16"/>
      <c r="E156" s="16"/>
      <c r="F156" s="16"/>
      <c r="G156" s="16"/>
      <c r="H156" s="17"/>
    </row>
    <row r="157" spans="1:8" ht="16.5" customHeight="1" x14ac:dyDescent="0.3">
      <c r="B157" s="14">
        <f t="array" ref="B157:C157">日+36+DATE(Calendar5Year,Calendar5MonthOption,1)-WEEKDAY(DATE(Calendar5Year,Calendar5MonthOption,1),WeekdayOption)</f>
        <v>42891</v>
      </c>
      <c r="C157" s="14">
        <v>42892</v>
      </c>
      <c r="D157" s="25" t="s">
        <v>4</v>
      </c>
      <c r="E157" s="25"/>
      <c r="F157" s="25"/>
      <c r="G157" s="25"/>
      <c r="H157" s="25"/>
    </row>
    <row r="158" spans="1:8" x14ac:dyDescent="0.3">
      <c r="B158" s="16"/>
      <c r="C158" s="16"/>
      <c r="D158" s="16"/>
      <c r="E158" s="16"/>
      <c r="F158" s="16"/>
      <c r="G158" s="16"/>
      <c r="H158" s="17"/>
    </row>
    <row r="159" spans="1:8" x14ac:dyDescent="0.3">
      <c r="B159" s="16"/>
      <c r="C159" s="16"/>
      <c r="D159" s="16"/>
      <c r="E159" s="16"/>
      <c r="F159" s="16"/>
      <c r="G159" s="16"/>
      <c r="H159" s="17"/>
    </row>
    <row r="160" spans="1:8" x14ac:dyDescent="0.3">
      <c r="B160" s="16"/>
      <c r="C160" s="16"/>
      <c r="D160" s="16"/>
      <c r="E160" s="16"/>
      <c r="F160" s="16"/>
      <c r="G160" s="16"/>
      <c r="H160" s="17"/>
    </row>
    <row r="161" spans="1:8" x14ac:dyDescent="0.3">
      <c r="B161" s="16"/>
      <c r="C161" s="16"/>
      <c r="D161" s="16"/>
      <c r="E161" s="16"/>
      <c r="F161" s="16"/>
      <c r="G161" s="16"/>
      <c r="H161" s="18"/>
    </row>
    <row r="162" spans="1:8" ht="54" customHeight="1" x14ac:dyDescent="0.75">
      <c r="A162" s="4"/>
      <c r="B162" s="5">
        <f>YEAR(DATE(Calendar5Year,Calendar5MonthOption+1,1))</f>
        <v>2017</v>
      </c>
      <c r="C162" s="6" t="str">
        <f>TEXT(DATE(Calendar5Year,Calendar5MonthOption+1,1),"m月")</f>
        <v>6月</v>
      </c>
      <c r="D162" s="20"/>
      <c r="E162" s="20"/>
      <c r="F162" s="20"/>
      <c r="G162" s="20"/>
      <c r="H162" s="7"/>
    </row>
    <row r="163" spans="1:8" ht="14.25" customHeight="1" x14ac:dyDescent="0.3">
      <c r="A163" s="8"/>
      <c r="B163" s="9" t="str">
        <f t="shared" ref="B163:H163" si="5">UPPER(TEXT(B164,"aaaa"))</f>
        <v>星期一</v>
      </c>
      <c r="C163" s="11" t="str">
        <f t="shared" si="5"/>
        <v>星期二</v>
      </c>
      <c r="D163" s="9" t="str">
        <f t="shared" si="5"/>
        <v>星期三</v>
      </c>
      <c r="E163" s="11" t="str">
        <f t="shared" si="5"/>
        <v>星期四</v>
      </c>
      <c r="F163" s="9" t="str">
        <f t="shared" si="5"/>
        <v>星期五</v>
      </c>
      <c r="G163" s="12" t="str">
        <f t="shared" si="5"/>
        <v>星期六</v>
      </c>
      <c r="H163" s="12" t="str">
        <f t="shared" si="5"/>
        <v>星期日</v>
      </c>
    </row>
    <row r="164" spans="1:8" ht="16.5" customHeight="1" x14ac:dyDescent="0.3">
      <c r="A164" s="1" t="s">
        <v>164</v>
      </c>
      <c r="B164" s="14">
        <f t="array" ref="B164:H164">日+1+DATE(Calendar6Year,Calendar6MonthOption,1)-WEEKDAY(DATE(Calendar6Year,Calendar6MonthOption,1),WeekdayOption)</f>
        <v>42884</v>
      </c>
      <c r="C164" s="14">
        <v>42885</v>
      </c>
      <c r="D164" s="14">
        <v>42886</v>
      </c>
      <c r="E164" s="14">
        <v>42887</v>
      </c>
      <c r="F164" s="14">
        <v>42888</v>
      </c>
      <c r="G164" s="14">
        <v>42889</v>
      </c>
      <c r="H164" s="15">
        <v>42890</v>
      </c>
    </row>
    <row r="165" spans="1:8" x14ac:dyDescent="0.3">
      <c r="B165" s="16"/>
      <c r="C165" s="16"/>
      <c r="D165" s="16"/>
      <c r="E165" s="3" t="s">
        <v>217</v>
      </c>
      <c r="F165" s="16" t="s">
        <v>219</v>
      </c>
      <c r="G165" s="16" t="s">
        <v>219</v>
      </c>
      <c r="H165" s="16"/>
    </row>
    <row r="166" spans="1:8" x14ac:dyDescent="0.3">
      <c r="B166" s="16"/>
      <c r="C166" s="16"/>
      <c r="D166" s="16"/>
      <c r="E166" s="16" t="s">
        <v>219</v>
      </c>
      <c r="F166" s="16" t="s">
        <v>157</v>
      </c>
      <c r="G166" s="16"/>
      <c r="H166" s="17"/>
    </row>
    <row r="167" spans="1:8" x14ac:dyDescent="0.3">
      <c r="B167" s="16"/>
      <c r="C167" s="16"/>
      <c r="D167" s="16"/>
      <c r="E167" s="16" t="s">
        <v>157</v>
      </c>
      <c r="F167" s="16" t="s">
        <v>225</v>
      </c>
      <c r="G167" s="16"/>
      <c r="H167" s="17"/>
    </row>
    <row r="168" spans="1:8" x14ac:dyDescent="0.3">
      <c r="B168" s="16"/>
      <c r="C168" s="16"/>
      <c r="D168" s="16"/>
      <c r="E168" s="16"/>
      <c r="G168" s="16"/>
      <c r="H168" s="17"/>
    </row>
    <row r="169" spans="1:8" ht="16.5" customHeight="1" x14ac:dyDescent="0.3">
      <c r="A169" s="1" t="s">
        <v>165</v>
      </c>
      <c r="B169" s="14">
        <f t="array" ref="B169:H169">日+8+DATE(Calendar6Year,Calendar6MonthOption,1)-WEEKDAY(DATE(Calendar6Year,Calendar6MonthOption,1),WeekdayOption)</f>
        <v>42891</v>
      </c>
      <c r="C169" s="14">
        <v>42892</v>
      </c>
      <c r="D169" s="14">
        <v>42893</v>
      </c>
      <c r="E169" s="14">
        <v>42894</v>
      </c>
      <c r="F169" s="14">
        <v>42895</v>
      </c>
      <c r="G169" s="14">
        <v>42896</v>
      </c>
      <c r="H169" s="15">
        <v>42897</v>
      </c>
    </row>
    <row r="170" spans="1:8" ht="33" x14ac:dyDescent="0.3">
      <c r="B170" s="16" t="s">
        <v>221</v>
      </c>
      <c r="C170" s="16" t="s">
        <v>222</v>
      </c>
      <c r="D170" s="16" t="s">
        <v>222</v>
      </c>
      <c r="E170" s="16" t="s">
        <v>231</v>
      </c>
      <c r="F170" s="16" t="s">
        <v>230</v>
      </c>
      <c r="G170" s="16" t="s">
        <v>229</v>
      </c>
      <c r="H170" s="16" t="s">
        <v>228</v>
      </c>
    </row>
    <row r="171" spans="1:8" ht="33" x14ac:dyDescent="0.3">
      <c r="B171" s="16" t="s">
        <v>223</v>
      </c>
      <c r="C171" s="16" t="s">
        <v>217</v>
      </c>
      <c r="D171" s="16"/>
      <c r="E171" s="16"/>
      <c r="F171" s="16" t="s">
        <v>224</v>
      </c>
      <c r="G171" s="16"/>
      <c r="H171" s="17"/>
    </row>
    <row r="172" spans="1:8" x14ac:dyDescent="0.3">
      <c r="B172" s="16" t="s">
        <v>222</v>
      </c>
      <c r="C172" s="16"/>
      <c r="E172" s="16"/>
      <c r="F172" s="16"/>
      <c r="G172" s="16"/>
      <c r="H172" s="17"/>
    </row>
    <row r="173" spans="1:8" x14ac:dyDescent="0.3">
      <c r="B173" s="16"/>
      <c r="C173" s="16"/>
      <c r="D173" s="16"/>
      <c r="E173" s="16"/>
      <c r="F173" s="16"/>
      <c r="G173" s="16"/>
      <c r="H173" s="17"/>
    </row>
    <row r="174" spans="1:8" ht="16.5" customHeight="1" x14ac:dyDescent="0.3">
      <c r="A174" s="1" t="s">
        <v>166</v>
      </c>
      <c r="B174" s="14">
        <f t="array" ref="B174:H174">日+15+DATE(Calendar6Year,Calendar6MonthOption,1)-WEEKDAY(DATE(Calendar6Year,Calendar6MonthOption,1),WeekdayOption)</f>
        <v>42898</v>
      </c>
      <c r="C174" s="14">
        <v>42899</v>
      </c>
      <c r="D174" s="14">
        <v>42900</v>
      </c>
      <c r="E174" s="14">
        <v>42901</v>
      </c>
      <c r="F174" s="14">
        <v>42902</v>
      </c>
      <c r="G174" s="14">
        <v>42903</v>
      </c>
      <c r="H174" s="15">
        <v>42904</v>
      </c>
    </row>
    <row r="175" spans="1:8" ht="33" x14ac:dyDescent="0.3">
      <c r="B175" s="16" t="s">
        <v>227</v>
      </c>
      <c r="C175" s="16" t="s">
        <v>227</v>
      </c>
      <c r="D175" s="16" t="s">
        <v>227</v>
      </c>
      <c r="E175" s="16" t="s">
        <v>233</v>
      </c>
      <c r="F175" s="16" t="s">
        <v>234</v>
      </c>
      <c r="G175" s="16" t="s">
        <v>238</v>
      </c>
      <c r="H175" s="16" t="s">
        <v>235</v>
      </c>
    </row>
    <row r="176" spans="1:8" x14ac:dyDescent="0.3">
      <c r="B176" s="16"/>
      <c r="C176" s="16"/>
      <c r="D176" s="16"/>
      <c r="F176" s="16" t="s">
        <v>236</v>
      </c>
      <c r="G176" s="16"/>
      <c r="H176" s="17"/>
    </row>
    <row r="177" spans="1:8" x14ac:dyDescent="0.3">
      <c r="B177" s="16"/>
      <c r="C177" s="16"/>
      <c r="D177" s="16"/>
      <c r="F177" s="16" t="s">
        <v>235</v>
      </c>
      <c r="G177" s="16"/>
      <c r="H177" s="17"/>
    </row>
    <row r="178" spans="1:8" x14ac:dyDescent="0.3">
      <c r="B178" s="16"/>
      <c r="C178" s="16"/>
      <c r="D178" s="16"/>
      <c r="E178" s="16"/>
      <c r="F178" s="16" t="s">
        <v>237</v>
      </c>
      <c r="G178" s="16"/>
      <c r="H178" s="17"/>
    </row>
    <row r="179" spans="1:8" ht="16.5" customHeight="1" x14ac:dyDescent="0.3">
      <c r="A179" s="1" t="s">
        <v>167</v>
      </c>
      <c r="B179" s="14">
        <f t="array" ref="B179:H179">日+22+DATE(Calendar6Year,Calendar6MonthOption,1)-WEEKDAY(DATE(Calendar6Year,Calendar6MonthOption,1),WeekdayOption)</f>
        <v>42905</v>
      </c>
      <c r="C179" s="14">
        <v>42906</v>
      </c>
      <c r="D179" s="14">
        <v>42907</v>
      </c>
      <c r="E179" s="14">
        <v>42908</v>
      </c>
      <c r="F179" s="14">
        <v>42909</v>
      </c>
      <c r="G179" s="14">
        <v>42910</v>
      </c>
      <c r="H179" s="15">
        <v>42911</v>
      </c>
    </row>
    <row r="180" spans="1:8" ht="33" x14ac:dyDescent="0.3">
      <c r="B180" s="16" t="s">
        <v>226</v>
      </c>
      <c r="C180" s="3" t="s">
        <v>242</v>
      </c>
      <c r="D180" s="16" t="s">
        <v>246</v>
      </c>
      <c r="E180" s="16" t="s">
        <v>247</v>
      </c>
      <c r="F180" s="16" t="s">
        <v>241</v>
      </c>
      <c r="G180" s="16"/>
      <c r="H180" s="17"/>
    </row>
    <row r="181" spans="1:8" x14ac:dyDescent="0.3">
      <c r="B181" s="16" t="s">
        <v>243</v>
      </c>
      <c r="C181" s="16" t="s">
        <v>244</v>
      </c>
      <c r="D181" s="3" t="s">
        <v>240</v>
      </c>
      <c r="F181" s="3" t="s">
        <v>217</v>
      </c>
      <c r="G181" s="3" t="s">
        <v>217</v>
      </c>
      <c r="H181" s="3" t="s">
        <v>217</v>
      </c>
    </row>
    <row r="182" spans="1:8" x14ac:dyDescent="0.3">
      <c r="C182" s="3" t="s">
        <v>245</v>
      </c>
      <c r="D182" s="16" t="s">
        <v>247</v>
      </c>
      <c r="E182" s="16"/>
      <c r="F182" s="16"/>
      <c r="G182" s="16"/>
      <c r="H182" s="17"/>
    </row>
    <row r="183" spans="1:8" x14ac:dyDescent="0.3">
      <c r="B183" s="16"/>
      <c r="C183" s="16"/>
      <c r="D183" s="16"/>
      <c r="E183" s="16"/>
      <c r="F183" s="16"/>
      <c r="G183" s="16"/>
      <c r="H183" s="17"/>
    </row>
    <row r="184" spans="1:8" ht="16.5" customHeight="1" x14ac:dyDescent="0.3">
      <c r="A184" s="1" t="s">
        <v>168</v>
      </c>
      <c r="B184" s="14">
        <f t="array" ref="B184:H184">日+29+DATE(Calendar6Year,Calendar6MonthOption,1)-WEEKDAY(DATE(Calendar6Year,Calendar6MonthOption,1),WeekdayOption)</f>
        <v>42912</v>
      </c>
      <c r="C184" s="14">
        <v>42913</v>
      </c>
      <c r="D184" s="14">
        <v>42914</v>
      </c>
      <c r="E184" s="14">
        <v>42915</v>
      </c>
      <c r="F184" s="14">
        <v>42916</v>
      </c>
      <c r="G184" s="14">
        <v>42917</v>
      </c>
      <c r="H184" s="15">
        <v>42918</v>
      </c>
    </row>
    <row r="185" spans="1:8" x14ac:dyDescent="0.3">
      <c r="B185" s="16" t="s">
        <v>251</v>
      </c>
      <c r="C185" s="16" t="s">
        <v>251</v>
      </c>
      <c r="D185" s="16"/>
      <c r="E185" s="16"/>
      <c r="F185" s="16" t="s">
        <v>252</v>
      </c>
      <c r="G185" s="16"/>
      <c r="H185" s="17"/>
    </row>
    <row r="186" spans="1:8" x14ac:dyDescent="0.3">
      <c r="B186" s="16"/>
      <c r="D186" s="16" t="s">
        <v>232</v>
      </c>
      <c r="E186" s="16"/>
      <c r="G186" s="16"/>
      <c r="H186" s="17"/>
    </row>
    <row r="187" spans="1:8" x14ac:dyDescent="0.3">
      <c r="B187" s="16"/>
      <c r="C187" s="16"/>
      <c r="D187" s="16" t="s">
        <v>239</v>
      </c>
      <c r="E187" s="16"/>
      <c r="F187" s="16"/>
      <c r="G187" s="16"/>
      <c r="H187" s="17"/>
    </row>
    <row r="188" spans="1:8" x14ac:dyDescent="0.3">
      <c r="B188" s="16"/>
      <c r="C188" s="16"/>
      <c r="D188" s="16"/>
      <c r="E188" s="16"/>
      <c r="F188" s="16"/>
      <c r="G188" s="16"/>
      <c r="H188" s="17"/>
    </row>
    <row r="189" spans="1:8" ht="16.5" customHeight="1" x14ac:dyDescent="0.3">
      <c r="B189" s="14">
        <f t="array" ref="B189:C189">日+36+DATE(Calendar6Year,Calendar6MonthOption,1)-WEEKDAY(DATE(Calendar6Year,Calendar6MonthOption,1),WeekdayOption)</f>
        <v>42919</v>
      </c>
      <c r="C189" s="14">
        <v>42920</v>
      </c>
      <c r="D189" s="25" t="s">
        <v>4</v>
      </c>
      <c r="E189" s="25"/>
      <c r="F189" s="25"/>
      <c r="G189" s="25"/>
      <c r="H189" s="25"/>
    </row>
    <row r="190" spans="1:8" x14ac:dyDescent="0.3">
      <c r="B190" s="16"/>
      <c r="C190" s="16"/>
      <c r="D190" s="16"/>
      <c r="E190" s="16"/>
      <c r="F190" s="16"/>
      <c r="G190" s="16"/>
      <c r="H190" s="17"/>
    </row>
    <row r="191" spans="1:8" x14ac:dyDescent="0.3">
      <c r="B191" s="16"/>
      <c r="C191" s="16"/>
      <c r="D191" s="16"/>
      <c r="E191" s="16"/>
      <c r="F191" s="16"/>
      <c r="G191" s="16"/>
      <c r="H191" s="17"/>
    </row>
    <row r="192" spans="1:8" x14ac:dyDescent="0.3">
      <c r="B192" s="16"/>
      <c r="C192" s="16"/>
      <c r="D192" s="16"/>
      <c r="E192" s="16"/>
      <c r="F192" s="16"/>
      <c r="G192" s="16"/>
      <c r="H192" s="17"/>
    </row>
    <row r="193" spans="1:8" x14ac:dyDescent="0.3">
      <c r="B193" s="16"/>
      <c r="C193" s="16"/>
      <c r="D193" s="16"/>
      <c r="E193" s="16"/>
      <c r="F193" s="16"/>
      <c r="G193" s="16"/>
      <c r="H193" s="18"/>
    </row>
    <row r="194" spans="1:8" ht="54" customHeight="1" x14ac:dyDescent="0.75">
      <c r="A194" s="4"/>
      <c r="B194" s="5">
        <f>YEAR(DATE(Calendar6Year,Calendar6MonthOption+1,1))</f>
        <v>2017</v>
      </c>
      <c r="C194" s="6" t="str">
        <f>TEXT(DATE(Calendar6Year,Calendar6MonthOption+1,1),"m月")</f>
        <v>7月</v>
      </c>
      <c r="D194" s="20"/>
      <c r="E194" s="20"/>
      <c r="F194" s="20"/>
      <c r="G194" s="20"/>
      <c r="H194" s="7"/>
    </row>
    <row r="195" spans="1:8" ht="14.25" customHeight="1" x14ac:dyDescent="0.3">
      <c r="A195" s="8"/>
      <c r="B195" s="9" t="str">
        <f t="shared" ref="B195:H195" si="6">UPPER(TEXT(B196,"aaaa"))</f>
        <v>星期一</v>
      </c>
      <c r="C195" s="11" t="str">
        <f t="shared" si="6"/>
        <v>星期二</v>
      </c>
      <c r="D195" s="9" t="str">
        <f t="shared" si="6"/>
        <v>星期三</v>
      </c>
      <c r="E195" s="11" t="str">
        <f t="shared" si="6"/>
        <v>星期四</v>
      </c>
      <c r="F195" s="9" t="str">
        <f t="shared" si="6"/>
        <v>星期五</v>
      </c>
      <c r="G195" s="12" t="str">
        <f t="shared" si="6"/>
        <v>星期六</v>
      </c>
      <c r="H195" s="12" t="str">
        <f t="shared" si="6"/>
        <v>星期日</v>
      </c>
    </row>
    <row r="196" spans="1:8" ht="16.5" customHeight="1" x14ac:dyDescent="0.3">
      <c r="A196" s="1" t="s">
        <v>168</v>
      </c>
      <c r="B196" s="14">
        <f t="array" ref="B196:H196">日+1+DATE(Calendar7Year,Calendar7MonthOption,1)-WEEKDAY(DATE(Calendar7Year,Calendar7MonthOption,1),WeekdayOption)</f>
        <v>42912</v>
      </c>
      <c r="C196" s="14">
        <v>42913</v>
      </c>
      <c r="D196" s="14">
        <v>42914</v>
      </c>
      <c r="E196" s="14">
        <v>42915</v>
      </c>
      <c r="F196" s="14">
        <v>42916</v>
      </c>
      <c r="G196" s="14">
        <v>42917</v>
      </c>
      <c r="H196" s="15">
        <v>42918</v>
      </c>
    </row>
    <row r="197" spans="1:8" x14ac:dyDescent="0.3">
      <c r="B197" s="16"/>
      <c r="C197" s="16"/>
      <c r="D197" s="16"/>
      <c r="E197" s="16"/>
      <c r="F197" s="16"/>
      <c r="G197" s="16" t="s">
        <v>250</v>
      </c>
      <c r="H197" s="16" t="s">
        <v>250</v>
      </c>
    </row>
    <row r="198" spans="1:8" x14ac:dyDescent="0.3">
      <c r="B198" s="16"/>
      <c r="C198" s="16"/>
      <c r="D198" s="16"/>
      <c r="E198" s="16"/>
      <c r="F198" s="16"/>
      <c r="G198" s="16"/>
      <c r="H198" s="16"/>
    </row>
    <row r="199" spans="1:8" x14ac:dyDescent="0.3">
      <c r="B199" s="16"/>
      <c r="C199" s="16"/>
      <c r="D199" s="16"/>
      <c r="E199" s="16"/>
      <c r="F199" s="16"/>
      <c r="G199" s="16"/>
      <c r="H199" s="17"/>
    </row>
    <row r="200" spans="1:8" x14ac:dyDescent="0.3">
      <c r="B200" s="16"/>
      <c r="C200" s="16"/>
      <c r="D200" s="16"/>
      <c r="E200" s="16"/>
      <c r="F200" s="16"/>
      <c r="G200" s="16"/>
      <c r="H200" s="17"/>
    </row>
    <row r="201" spans="1:8" ht="16.5" customHeight="1" x14ac:dyDescent="0.3">
      <c r="A201" s="1" t="s">
        <v>169</v>
      </c>
      <c r="B201" s="14">
        <f t="array" ref="B201:H201">日+8+DATE(Calendar7Year,Calendar7MonthOption,1)-WEEKDAY(DATE(Calendar7Year,Calendar7MonthOption,1),WeekdayOption)</f>
        <v>42919</v>
      </c>
      <c r="C201" s="14">
        <v>42920</v>
      </c>
      <c r="D201" s="14">
        <v>42921</v>
      </c>
      <c r="E201" s="14">
        <v>42922</v>
      </c>
      <c r="F201" s="14">
        <v>42923</v>
      </c>
      <c r="G201" s="14">
        <v>42924</v>
      </c>
      <c r="H201" s="15">
        <v>42925</v>
      </c>
    </row>
    <row r="202" spans="1:8" ht="33" x14ac:dyDescent="0.3">
      <c r="B202" s="16"/>
      <c r="C202" s="16" t="s">
        <v>250</v>
      </c>
      <c r="D202" s="16" t="s">
        <v>259</v>
      </c>
      <c r="E202" s="3" t="s">
        <v>255</v>
      </c>
      <c r="F202" s="16" t="s">
        <v>257</v>
      </c>
      <c r="G202" s="16" t="s">
        <v>258</v>
      </c>
      <c r="H202" s="16" t="s">
        <v>258</v>
      </c>
    </row>
    <row r="203" spans="1:8" x14ac:dyDescent="0.3">
      <c r="B203" s="16"/>
      <c r="C203" s="16"/>
      <c r="D203" s="16" t="s">
        <v>253</v>
      </c>
      <c r="E203" s="16" t="s">
        <v>256</v>
      </c>
      <c r="F203" s="16" t="s">
        <v>254</v>
      </c>
      <c r="G203" s="16"/>
      <c r="H203" s="16"/>
    </row>
    <row r="204" spans="1:8" x14ac:dyDescent="0.3">
      <c r="B204" s="16"/>
      <c r="C204" s="16"/>
      <c r="D204" s="16"/>
      <c r="E204" s="16" t="s">
        <v>254</v>
      </c>
      <c r="F204" s="16"/>
      <c r="G204" s="16"/>
      <c r="H204" s="17"/>
    </row>
    <row r="205" spans="1:8" x14ac:dyDescent="0.3">
      <c r="B205" s="16"/>
      <c r="C205" s="16"/>
      <c r="D205" s="16"/>
      <c r="E205" s="16"/>
      <c r="F205" s="16"/>
      <c r="G205" s="16"/>
      <c r="H205" s="17"/>
    </row>
    <row r="206" spans="1:8" ht="16.5" customHeight="1" x14ac:dyDescent="0.3">
      <c r="A206" s="1" t="s">
        <v>170</v>
      </c>
      <c r="B206" s="14">
        <f t="array" ref="B206:H206">日+15+DATE(Calendar7Year,Calendar7MonthOption,1)-WEEKDAY(DATE(Calendar7Year,Calendar7MonthOption,1),WeekdayOption)</f>
        <v>42926</v>
      </c>
      <c r="C206" s="14">
        <v>42927</v>
      </c>
      <c r="D206" s="14">
        <v>42928</v>
      </c>
      <c r="E206" s="14">
        <v>42929</v>
      </c>
      <c r="F206" s="14">
        <v>42930</v>
      </c>
      <c r="G206" s="14">
        <v>42931</v>
      </c>
      <c r="H206" s="15">
        <v>42932</v>
      </c>
    </row>
    <row r="207" spans="1:8" x14ac:dyDescent="0.3">
      <c r="B207" s="16" t="s">
        <v>269</v>
      </c>
      <c r="C207" s="16" t="s">
        <v>269</v>
      </c>
      <c r="D207" s="16" t="s">
        <v>269</v>
      </c>
      <c r="E207" s="16" t="s">
        <v>262</v>
      </c>
      <c r="F207" s="16" t="s">
        <v>265</v>
      </c>
      <c r="G207" s="16" t="s">
        <v>266</v>
      </c>
      <c r="H207" s="16" t="s">
        <v>267</v>
      </c>
    </row>
    <row r="208" spans="1:8" x14ac:dyDescent="0.3">
      <c r="B208" s="16" t="s">
        <v>254</v>
      </c>
      <c r="C208" s="16" t="s">
        <v>254</v>
      </c>
      <c r="D208" s="16" t="s">
        <v>254</v>
      </c>
      <c r="E208" s="16"/>
      <c r="F208" s="16"/>
      <c r="G208" s="16"/>
      <c r="H208" s="17"/>
    </row>
    <row r="209" spans="1:8" x14ac:dyDescent="0.3">
      <c r="B209" s="16"/>
      <c r="C209" s="16"/>
      <c r="D209" s="16"/>
      <c r="E209" s="16"/>
      <c r="F209" s="16"/>
      <c r="G209" s="16"/>
      <c r="H209" s="17"/>
    </row>
    <row r="210" spans="1:8" x14ac:dyDescent="0.3">
      <c r="B210" s="16"/>
      <c r="C210" s="16"/>
      <c r="D210" s="16"/>
      <c r="E210" s="16"/>
      <c r="F210" s="16"/>
      <c r="G210" s="16"/>
      <c r="H210" s="17"/>
    </row>
    <row r="211" spans="1:8" ht="16.5" customHeight="1" x14ac:dyDescent="0.3">
      <c r="A211" s="1" t="s">
        <v>171</v>
      </c>
      <c r="B211" s="14">
        <f t="array" ref="B211:H211">日+22+DATE(Calendar7Year,Calendar7MonthOption,1)-WEEKDAY(DATE(Calendar7Year,Calendar7MonthOption,1),WeekdayOption)</f>
        <v>42933</v>
      </c>
      <c r="C211" s="14">
        <v>42934</v>
      </c>
      <c r="D211" s="14">
        <v>42935</v>
      </c>
      <c r="E211" s="14">
        <v>42936</v>
      </c>
      <c r="F211" s="14">
        <v>42937</v>
      </c>
      <c r="G211" s="14">
        <v>42938</v>
      </c>
      <c r="H211" s="15">
        <v>42939</v>
      </c>
    </row>
    <row r="212" spans="1:8" ht="33" x14ac:dyDescent="0.3">
      <c r="B212" s="16" t="s">
        <v>274</v>
      </c>
      <c r="C212" s="16" t="s">
        <v>277</v>
      </c>
      <c r="D212" s="16" t="s">
        <v>278</v>
      </c>
      <c r="E212" s="16" t="s">
        <v>281</v>
      </c>
      <c r="F212" s="16" t="s">
        <v>291</v>
      </c>
      <c r="G212" s="16" t="s">
        <v>292</v>
      </c>
      <c r="H212" s="16" t="s">
        <v>294</v>
      </c>
    </row>
    <row r="213" spans="1:8" ht="33" x14ac:dyDescent="0.3">
      <c r="B213" s="16" t="s">
        <v>273</v>
      </c>
      <c r="C213" s="3" t="s">
        <v>276</v>
      </c>
      <c r="D213" s="16" t="s">
        <v>280</v>
      </c>
      <c r="E213" s="3" t="s">
        <v>283</v>
      </c>
      <c r="F213" s="16"/>
      <c r="H213" s="16"/>
    </row>
    <row r="214" spans="1:8" x14ac:dyDescent="0.3">
      <c r="B214" s="16" t="s">
        <v>275</v>
      </c>
      <c r="C214" s="16" t="s">
        <v>279</v>
      </c>
      <c r="E214" s="16" t="s">
        <v>286</v>
      </c>
      <c r="F214" s="16"/>
      <c r="G214" s="16"/>
      <c r="H214" s="17"/>
    </row>
    <row r="215" spans="1:8" x14ac:dyDescent="0.3">
      <c r="B215" s="16"/>
      <c r="C215" s="16"/>
      <c r="D215" s="16"/>
      <c r="E215" s="16"/>
      <c r="F215" s="16"/>
      <c r="G215" s="16"/>
      <c r="H215" s="17"/>
    </row>
    <row r="216" spans="1:8" ht="16.5" customHeight="1" x14ac:dyDescent="0.3">
      <c r="A216" s="1" t="s">
        <v>172</v>
      </c>
      <c r="B216" s="14">
        <f t="array" ref="B216:H216">日+29+DATE(Calendar7Year,Calendar7MonthOption,1)-WEEKDAY(DATE(Calendar7Year,Calendar7MonthOption,1),WeekdayOption)</f>
        <v>42940</v>
      </c>
      <c r="C216" s="14">
        <v>42941</v>
      </c>
      <c r="D216" s="14">
        <v>42942</v>
      </c>
      <c r="E216" s="14">
        <v>42943</v>
      </c>
      <c r="F216" s="14">
        <v>42944</v>
      </c>
      <c r="G216" s="14">
        <v>42945</v>
      </c>
      <c r="H216" s="15">
        <v>42946</v>
      </c>
    </row>
    <row r="217" spans="1:8" x14ac:dyDescent="0.3">
      <c r="B217" s="16" t="s">
        <v>284</v>
      </c>
      <c r="C217" s="16" t="s">
        <v>285</v>
      </c>
      <c r="D217" s="16" t="s">
        <v>285</v>
      </c>
      <c r="E217" s="3" t="s">
        <v>295</v>
      </c>
      <c r="F217" s="16" t="s">
        <v>287</v>
      </c>
      <c r="G217" s="16" t="s">
        <v>293</v>
      </c>
      <c r="H217" s="16" t="s">
        <v>263</v>
      </c>
    </row>
    <row r="218" spans="1:8" x14ac:dyDescent="0.3">
      <c r="B218" s="16"/>
      <c r="C218" s="16" t="s">
        <v>289</v>
      </c>
      <c r="D218" s="3" t="s">
        <v>297</v>
      </c>
      <c r="E218" s="3" t="s">
        <v>290</v>
      </c>
      <c r="F218" s="3" t="s">
        <v>288</v>
      </c>
      <c r="G218" s="16"/>
      <c r="H218" s="16"/>
    </row>
    <row r="219" spans="1:8" x14ac:dyDescent="0.3">
      <c r="B219" s="16"/>
      <c r="C219" s="16"/>
      <c r="E219" s="3" t="s">
        <v>296</v>
      </c>
      <c r="G219" s="16"/>
      <c r="H219" s="17"/>
    </row>
    <row r="220" spans="1:8" x14ac:dyDescent="0.3">
      <c r="B220" s="16"/>
      <c r="C220" s="16"/>
      <c r="D220" s="16"/>
      <c r="F220" s="16"/>
      <c r="G220" s="16"/>
      <c r="H220" s="17"/>
    </row>
    <row r="221" spans="1:8" ht="16.5" customHeight="1" x14ac:dyDescent="0.3">
      <c r="A221" s="1" t="s">
        <v>173</v>
      </c>
      <c r="B221" s="14">
        <f t="array" ref="B221:C221">日+36+DATE(Calendar7Year,Calendar7MonthOption,1)-WEEKDAY(DATE(Calendar7Year,Calendar7MonthOption,1),WeekdayOption)</f>
        <v>42947</v>
      </c>
      <c r="C221" s="14">
        <v>42948</v>
      </c>
      <c r="D221" s="25" t="s">
        <v>282</v>
      </c>
      <c r="E221" s="25"/>
      <c r="F221" s="25"/>
      <c r="G221" s="25"/>
      <c r="H221" s="25"/>
    </row>
    <row r="222" spans="1:8" x14ac:dyDescent="0.3">
      <c r="B222" s="16" t="s">
        <v>264</v>
      </c>
      <c r="C222" s="16"/>
      <c r="D222" s="16"/>
      <c r="E222" s="16"/>
      <c r="F222" s="16"/>
      <c r="G222" s="16"/>
      <c r="H222" s="17"/>
    </row>
    <row r="223" spans="1:8" ht="33" x14ac:dyDescent="0.3">
      <c r="B223" s="16" t="s">
        <v>298</v>
      </c>
      <c r="C223" s="16"/>
      <c r="D223" s="16"/>
      <c r="E223" s="16"/>
      <c r="F223" s="16"/>
      <c r="G223" s="16"/>
      <c r="H223" s="17"/>
    </row>
    <row r="224" spans="1:8" x14ac:dyDescent="0.3">
      <c r="C224" s="16"/>
      <c r="D224" s="16"/>
      <c r="E224" s="16"/>
      <c r="F224" s="16"/>
      <c r="G224" s="16"/>
      <c r="H224" s="17"/>
    </row>
    <row r="225" spans="1:8" x14ac:dyDescent="0.3">
      <c r="B225" s="16"/>
      <c r="C225" s="16"/>
      <c r="D225" s="16"/>
      <c r="E225" s="16"/>
      <c r="F225" s="16"/>
      <c r="G225" s="16"/>
      <c r="H225" s="18"/>
    </row>
    <row r="226" spans="1:8" ht="54" customHeight="1" x14ac:dyDescent="0.75">
      <c r="A226" s="4"/>
      <c r="B226" s="5">
        <f>YEAR(DATE(Calendar7Year,Calendar7MonthOption+1,1))</f>
        <v>2017</v>
      </c>
      <c r="C226" s="6" t="str">
        <f>TEXT(DATE(Calendar7Year,Calendar7MonthOption+1,1),"m月")</f>
        <v>8月</v>
      </c>
      <c r="D226" s="20"/>
      <c r="E226" s="20"/>
      <c r="F226" s="20"/>
      <c r="G226" s="20"/>
      <c r="H226" s="7"/>
    </row>
    <row r="227" spans="1:8" ht="14.25" customHeight="1" x14ac:dyDescent="0.3">
      <c r="A227" s="8"/>
      <c r="B227" s="9" t="str">
        <f t="shared" ref="B227:H227" si="7">UPPER(TEXT(B228,"aaaa"))</f>
        <v>星期一</v>
      </c>
      <c r="C227" s="11" t="str">
        <f t="shared" si="7"/>
        <v>星期二</v>
      </c>
      <c r="D227" s="9" t="str">
        <f t="shared" si="7"/>
        <v>星期三</v>
      </c>
      <c r="E227" s="11" t="str">
        <f t="shared" si="7"/>
        <v>星期四</v>
      </c>
      <c r="F227" s="9" t="str">
        <f t="shared" si="7"/>
        <v>星期五</v>
      </c>
      <c r="G227" s="12" t="str">
        <f t="shared" si="7"/>
        <v>星期六</v>
      </c>
      <c r="H227" s="12" t="str">
        <f t="shared" si="7"/>
        <v>星期日</v>
      </c>
    </row>
    <row r="228" spans="1:8" ht="16.5" customHeight="1" x14ac:dyDescent="0.3">
      <c r="A228" s="1" t="s">
        <v>173</v>
      </c>
      <c r="B228" s="14">
        <f t="array" ref="B228:H228">日+1+DATE(Calendar8Year,Calendar8MonthOption,1)-WEEKDAY(DATE(Calendar8Year,Calendar8MonthOption,1),WeekdayOption)</f>
        <v>42947</v>
      </c>
      <c r="C228" s="14">
        <v>42948</v>
      </c>
      <c r="D228" s="14">
        <v>42949</v>
      </c>
      <c r="E228" s="14">
        <v>42950</v>
      </c>
      <c r="F228" s="14">
        <v>42951</v>
      </c>
      <c r="G228" s="14">
        <v>42952</v>
      </c>
      <c r="H228" s="15">
        <v>42953</v>
      </c>
    </row>
    <row r="229" spans="1:8" x14ac:dyDescent="0.3">
      <c r="B229" s="16"/>
      <c r="C229" s="16" t="s">
        <v>268</v>
      </c>
      <c r="D229" s="16" t="s">
        <v>300</v>
      </c>
      <c r="E229" s="16"/>
      <c r="F229" s="16"/>
      <c r="G229" s="16"/>
      <c r="H229" s="16"/>
    </row>
    <row r="230" spans="1:8" x14ac:dyDescent="0.3">
      <c r="B230" s="16"/>
      <c r="C230" s="16"/>
      <c r="D230" s="16"/>
      <c r="E230" s="16"/>
      <c r="F230" s="16"/>
      <c r="G230" s="16"/>
      <c r="H230" s="16"/>
    </row>
    <row r="231" spans="1:8" x14ac:dyDescent="0.3">
      <c r="B231" s="16"/>
      <c r="C231" s="16"/>
      <c r="D231" s="16"/>
      <c r="E231" s="16"/>
      <c r="F231" s="16"/>
      <c r="G231" s="16"/>
      <c r="H231" s="17"/>
    </row>
    <row r="232" spans="1:8" x14ac:dyDescent="0.3">
      <c r="B232" s="16"/>
      <c r="C232" s="16"/>
      <c r="D232" s="16"/>
      <c r="E232" s="16"/>
      <c r="F232" s="16"/>
      <c r="G232" s="16"/>
      <c r="H232" s="17"/>
    </row>
    <row r="233" spans="1:8" ht="16.5" customHeight="1" x14ac:dyDescent="0.3">
      <c r="A233" s="1" t="s">
        <v>174</v>
      </c>
      <c r="B233" s="14">
        <f t="array" ref="B233:H233">日+8+DATE(Calendar8Year,Calendar8MonthOption,1)-WEEKDAY(DATE(Calendar8Year,Calendar8MonthOption,1),WeekdayOption)</f>
        <v>42954</v>
      </c>
      <c r="C233" s="14">
        <v>42955</v>
      </c>
      <c r="D233" s="14">
        <v>42956</v>
      </c>
      <c r="E233" s="14">
        <v>42957</v>
      </c>
      <c r="F233" s="14">
        <v>42958</v>
      </c>
      <c r="G233" s="14">
        <v>42959</v>
      </c>
      <c r="H233" s="15">
        <v>42960</v>
      </c>
    </row>
    <row r="234" spans="1:8" x14ac:dyDescent="0.3">
      <c r="B234" s="16"/>
      <c r="C234" s="16"/>
      <c r="D234" s="16"/>
      <c r="E234" s="16"/>
      <c r="F234" s="16"/>
      <c r="G234" s="16"/>
      <c r="H234" s="17"/>
    </row>
    <row r="235" spans="1:8" x14ac:dyDescent="0.3">
      <c r="B235" s="16" t="s">
        <v>299</v>
      </c>
      <c r="C235" s="16" t="s">
        <v>299</v>
      </c>
      <c r="D235" s="16" t="s">
        <v>299</v>
      </c>
      <c r="E235" s="16" t="s">
        <v>299</v>
      </c>
      <c r="F235" s="16" t="s">
        <v>299</v>
      </c>
      <c r="G235" s="3" t="s">
        <v>304</v>
      </c>
      <c r="H235" s="16"/>
    </row>
    <row r="236" spans="1:8" x14ac:dyDescent="0.3">
      <c r="B236" s="16"/>
      <c r="D236" s="16" t="s">
        <v>302</v>
      </c>
      <c r="E236" s="16"/>
      <c r="F236" s="16"/>
      <c r="H236" s="16" t="s">
        <v>303</v>
      </c>
    </row>
    <row r="237" spans="1:8" x14ac:dyDescent="0.3">
      <c r="B237" s="16"/>
      <c r="C237" s="16"/>
      <c r="D237" s="16"/>
      <c r="E237" s="16"/>
      <c r="F237" s="16" t="s">
        <v>305</v>
      </c>
      <c r="G237" s="16"/>
      <c r="H237" s="17"/>
    </row>
    <row r="238" spans="1:8" ht="16.5" customHeight="1" x14ac:dyDescent="0.3">
      <c r="A238" s="1" t="s">
        <v>175</v>
      </c>
      <c r="B238" s="14">
        <f t="array" ref="B238:H238">日+15+DATE(Calendar8Year,Calendar8MonthOption,1)-WEEKDAY(DATE(Calendar8Year,Calendar8MonthOption,1),WeekdayOption)</f>
        <v>42961</v>
      </c>
      <c r="C238" s="14">
        <v>42962</v>
      </c>
      <c r="D238" s="14">
        <v>42963</v>
      </c>
      <c r="E238" s="14">
        <v>42964</v>
      </c>
      <c r="F238" s="14">
        <v>42965</v>
      </c>
      <c r="G238" s="14">
        <v>42966</v>
      </c>
      <c r="H238" s="15">
        <v>42967</v>
      </c>
    </row>
    <row r="239" spans="1:8" ht="33" x14ac:dyDescent="0.3">
      <c r="B239" s="16" t="s">
        <v>311</v>
      </c>
      <c r="C239" s="16" t="s">
        <v>307</v>
      </c>
      <c r="D239" s="16" t="s">
        <v>307</v>
      </c>
      <c r="E239" s="16" t="s">
        <v>309</v>
      </c>
      <c r="F239" s="16" t="s">
        <v>310</v>
      </c>
      <c r="G239" s="16"/>
      <c r="H239" s="17"/>
    </row>
    <row r="240" spans="1:8" x14ac:dyDescent="0.3">
      <c r="B240" s="16"/>
      <c r="C240" s="16" t="s">
        <v>308</v>
      </c>
      <c r="D240" s="16" t="s">
        <v>308</v>
      </c>
      <c r="E240" s="16"/>
      <c r="F240" s="16"/>
      <c r="G240" s="16" t="s">
        <v>260</v>
      </c>
      <c r="H240" s="17" t="s">
        <v>261</v>
      </c>
    </row>
    <row r="241" spans="1:8" x14ac:dyDescent="0.3">
      <c r="B241" s="16" t="s">
        <v>306</v>
      </c>
      <c r="C241" s="16"/>
      <c r="D241" s="16"/>
      <c r="E241" s="16"/>
      <c r="F241" s="16"/>
      <c r="G241" s="16" t="s">
        <v>301</v>
      </c>
      <c r="H241" s="16" t="s">
        <v>301</v>
      </c>
    </row>
    <row r="242" spans="1:8" x14ac:dyDescent="0.3">
      <c r="B242" s="16"/>
      <c r="C242" s="16"/>
      <c r="D242" s="16"/>
      <c r="E242" s="16"/>
      <c r="F242" s="16"/>
      <c r="G242" s="16"/>
      <c r="H242" s="17"/>
    </row>
    <row r="243" spans="1:8" ht="16.5" customHeight="1" x14ac:dyDescent="0.3">
      <c r="A243" s="1" t="s">
        <v>176</v>
      </c>
      <c r="B243" s="14">
        <f t="array" ref="B243:H243">日+22+DATE(Calendar8Year,Calendar8MonthOption,1)-WEEKDAY(DATE(Calendar8Year,Calendar8MonthOption,1),WeekdayOption)</f>
        <v>42968</v>
      </c>
      <c r="C243" s="14">
        <v>42969</v>
      </c>
      <c r="D243" s="14">
        <v>42970</v>
      </c>
      <c r="E243" s="14">
        <v>42971</v>
      </c>
      <c r="F243" s="14">
        <v>42972</v>
      </c>
      <c r="G243" s="14">
        <v>42973</v>
      </c>
      <c r="H243" s="15">
        <v>42974</v>
      </c>
    </row>
    <row r="244" spans="1:8" ht="49.5" x14ac:dyDescent="0.3">
      <c r="B244" s="16" t="s">
        <v>312</v>
      </c>
      <c r="C244" s="16" t="s">
        <v>315</v>
      </c>
      <c r="D244" s="16" t="s">
        <v>314</v>
      </c>
      <c r="E244" s="16" t="s">
        <v>271</v>
      </c>
      <c r="F244" s="16" t="s">
        <v>271</v>
      </c>
      <c r="G244" s="16" t="s">
        <v>271</v>
      </c>
      <c r="H244" s="16" t="s">
        <v>271</v>
      </c>
    </row>
    <row r="245" spans="1:8" x14ac:dyDescent="0.3">
      <c r="B245" s="16"/>
      <c r="C245" s="16"/>
      <c r="D245" s="16"/>
      <c r="E245" s="16"/>
      <c r="F245" s="16"/>
      <c r="G245" s="16"/>
      <c r="H245" s="16"/>
    </row>
    <row r="246" spans="1:8" x14ac:dyDescent="0.3">
      <c r="B246" s="16"/>
      <c r="C246" s="16" t="s">
        <v>313</v>
      </c>
      <c r="D246" s="16" t="s">
        <v>313</v>
      </c>
      <c r="E246" s="16"/>
      <c r="F246" s="16"/>
      <c r="G246" s="16"/>
      <c r="H246" s="17"/>
    </row>
    <row r="247" spans="1:8" x14ac:dyDescent="0.3">
      <c r="B247" s="16"/>
      <c r="C247" s="16"/>
      <c r="D247" s="16"/>
      <c r="E247" s="16"/>
      <c r="F247" s="16"/>
      <c r="G247" s="16"/>
      <c r="H247" s="17"/>
    </row>
    <row r="248" spans="1:8" ht="16.5" customHeight="1" x14ac:dyDescent="0.3">
      <c r="A248" s="1" t="s">
        <v>177</v>
      </c>
      <c r="B248" s="14">
        <f t="array" ref="B248:H248">日+29+DATE(Calendar8Year,Calendar8MonthOption,1)-WEEKDAY(DATE(Calendar8Year,Calendar8MonthOption,1),WeekdayOption)</f>
        <v>42975</v>
      </c>
      <c r="C248" s="14">
        <v>42976</v>
      </c>
      <c r="D248" s="14">
        <v>42977</v>
      </c>
      <c r="E248" s="14">
        <v>42978</v>
      </c>
      <c r="F248" s="14">
        <v>42979</v>
      </c>
      <c r="G248" s="14">
        <v>42980</v>
      </c>
      <c r="H248" s="15">
        <v>42981</v>
      </c>
    </row>
    <row r="249" spans="1:8" ht="33" x14ac:dyDescent="0.3">
      <c r="B249" s="3" t="s">
        <v>317</v>
      </c>
      <c r="C249" s="16" t="s">
        <v>322</v>
      </c>
      <c r="D249" s="16" t="s">
        <v>320</v>
      </c>
      <c r="E249" s="16" t="s">
        <v>326</v>
      </c>
      <c r="F249" s="16"/>
      <c r="G249" s="16"/>
      <c r="H249" s="17"/>
    </row>
    <row r="250" spans="1:8" x14ac:dyDescent="0.3">
      <c r="C250" s="16"/>
      <c r="D250" s="16" t="s">
        <v>323</v>
      </c>
      <c r="E250" s="16" t="s">
        <v>325</v>
      </c>
      <c r="F250" s="16"/>
      <c r="G250" s="16"/>
      <c r="H250" s="17"/>
    </row>
    <row r="251" spans="1:8" x14ac:dyDescent="0.3">
      <c r="B251" s="16" t="s">
        <v>316</v>
      </c>
      <c r="C251" s="16" t="s">
        <v>319</v>
      </c>
      <c r="E251" s="16" t="s">
        <v>327</v>
      </c>
      <c r="F251" s="16"/>
      <c r="G251" s="16"/>
      <c r="H251" s="17"/>
    </row>
    <row r="252" spans="1:8" x14ac:dyDescent="0.3">
      <c r="B252" s="16"/>
      <c r="C252" s="16"/>
      <c r="D252" s="16"/>
      <c r="F252" s="16"/>
      <c r="G252" s="16"/>
      <c r="H252" s="17"/>
    </row>
    <row r="253" spans="1:8" ht="16.5" customHeight="1" x14ac:dyDescent="0.3">
      <c r="B253" s="14">
        <f t="array" ref="B253:C253">日+36+DATE(Calendar8Year,Calendar8MonthOption,1)-WEEKDAY(DATE(Calendar8Year,Calendar8MonthOption,1),WeekdayOption)</f>
        <v>42982</v>
      </c>
      <c r="C253" s="14">
        <v>42983</v>
      </c>
      <c r="D253" s="25" t="s">
        <v>4</v>
      </c>
      <c r="E253" s="25"/>
      <c r="F253" s="25"/>
      <c r="G253" s="25"/>
      <c r="H253" s="25"/>
    </row>
    <row r="254" spans="1:8" x14ac:dyDescent="0.3">
      <c r="B254" s="16"/>
      <c r="C254" s="16"/>
      <c r="D254" s="16"/>
      <c r="E254" s="16"/>
      <c r="F254" s="16"/>
      <c r="G254" s="16"/>
      <c r="H254" s="17"/>
    </row>
    <row r="255" spans="1:8" x14ac:dyDescent="0.3">
      <c r="B255" s="16"/>
      <c r="C255" s="16"/>
      <c r="D255" s="16"/>
      <c r="E255" s="16"/>
      <c r="F255" s="16"/>
      <c r="G255" s="16"/>
      <c r="H255" s="17"/>
    </row>
    <row r="256" spans="1:8" x14ac:dyDescent="0.3">
      <c r="B256" s="16"/>
      <c r="C256" s="16"/>
      <c r="D256" s="16"/>
      <c r="E256" s="16"/>
      <c r="F256" s="16"/>
      <c r="G256" s="16"/>
      <c r="H256" s="17"/>
    </row>
    <row r="257" spans="1:8" x14ac:dyDescent="0.3">
      <c r="B257" s="16"/>
      <c r="C257" s="16"/>
      <c r="D257" s="16"/>
      <c r="E257" s="16"/>
      <c r="F257" s="16"/>
      <c r="G257" s="16"/>
      <c r="H257" s="18"/>
    </row>
    <row r="258" spans="1:8" ht="54" customHeight="1" x14ac:dyDescent="0.75">
      <c r="A258" s="4"/>
      <c r="B258" s="5">
        <f>YEAR(DATE(Calendar8Year,Calendar8MonthOption+1,1))</f>
        <v>2017</v>
      </c>
      <c r="C258" s="6" t="str">
        <f>TEXT(DATE(Calendar8Year,Calendar8MonthOption+1,1),"m月")</f>
        <v>9月</v>
      </c>
      <c r="D258" s="20"/>
      <c r="E258" s="20"/>
      <c r="F258" s="20"/>
      <c r="G258" s="20"/>
      <c r="H258" s="7"/>
    </row>
    <row r="259" spans="1:8" ht="14.25" customHeight="1" x14ac:dyDescent="0.3">
      <c r="A259" s="8"/>
      <c r="B259" s="9" t="str">
        <f t="shared" ref="B259:H259" si="8">UPPER(TEXT(B260,"aaaa"))</f>
        <v>星期一</v>
      </c>
      <c r="C259" s="11" t="str">
        <f t="shared" si="8"/>
        <v>星期二</v>
      </c>
      <c r="D259" s="9" t="str">
        <f t="shared" si="8"/>
        <v>星期三</v>
      </c>
      <c r="E259" s="11" t="str">
        <f t="shared" si="8"/>
        <v>星期四</v>
      </c>
      <c r="F259" s="9" t="str">
        <f t="shared" si="8"/>
        <v>星期五</v>
      </c>
      <c r="G259" s="12" t="str">
        <f t="shared" si="8"/>
        <v>星期六</v>
      </c>
      <c r="H259" s="12" t="str">
        <f t="shared" si="8"/>
        <v>星期日</v>
      </c>
    </row>
    <row r="260" spans="1:8" ht="16.5" customHeight="1" x14ac:dyDescent="0.3">
      <c r="A260" s="1" t="s">
        <v>177</v>
      </c>
      <c r="B260" s="14">
        <f t="array" ref="B260:H260">日+1+DATE(Calendar9Year,Calendar9MonthOption,1)-WEEKDAY(DATE(Calendar9Year,Calendar9MonthOption,1),WeekdayOption)</f>
        <v>42975</v>
      </c>
      <c r="C260" s="14">
        <v>42976</v>
      </c>
      <c r="D260" s="14">
        <v>42977</v>
      </c>
      <c r="E260" s="14">
        <v>42978</v>
      </c>
      <c r="F260" s="14">
        <v>42979</v>
      </c>
      <c r="G260" s="14">
        <v>42980</v>
      </c>
      <c r="H260" s="15">
        <v>42981</v>
      </c>
    </row>
    <row r="261" spans="1:8" x14ac:dyDescent="0.3">
      <c r="B261" s="16"/>
      <c r="C261" s="16"/>
      <c r="D261" s="16"/>
      <c r="E261" s="16"/>
      <c r="F261" s="22" t="s">
        <v>328</v>
      </c>
      <c r="G261" s="16" t="s">
        <v>318</v>
      </c>
      <c r="H261" s="16"/>
    </row>
    <row r="262" spans="1:8" x14ac:dyDescent="0.3">
      <c r="B262" s="16"/>
      <c r="C262" s="16"/>
      <c r="D262" s="16"/>
      <c r="E262" s="16"/>
      <c r="F262" s="16" t="s">
        <v>327</v>
      </c>
      <c r="H262" s="17"/>
    </row>
    <row r="263" spans="1:8" x14ac:dyDescent="0.3">
      <c r="B263" s="16"/>
      <c r="C263" s="16"/>
      <c r="D263" s="16"/>
      <c r="E263" s="16"/>
      <c r="F263" s="22"/>
      <c r="G263" s="16"/>
      <c r="H263" s="17"/>
    </row>
    <row r="264" spans="1:8" x14ac:dyDescent="0.3">
      <c r="B264" s="16"/>
      <c r="C264" s="16"/>
      <c r="D264" s="16"/>
      <c r="E264" s="16"/>
      <c r="G264" s="16"/>
      <c r="H264" s="17"/>
    </row>
    <row r="265" spans="1:8" ht="16.5" customHeight="1" x14ac:dyDescent="0.3">
      <c r="A265" s="1" t="s">
        <v>178</v>
      </c>
      <c r="B265" s="14">
        <f t="array" ref="B265:H265">日+8+DATE(Calendar9Year,Calendar9MonthOption,1)-WEEKDAY(DATE(Calendar9Year,Calendar9MonthOption,1),WeekdayOption)</f>
        <v>42982</v>
      </c>
      <c r="C265" s="14">
        <v>42983</v>
      </c>
      <c r="D265" s="14">
        <v>42984</v>
      </c>
      <c r="E265" s="14">
        <v>42985</v>
      </c>
      <c r="F265" s="14">
        <v>42986</v>
      </c>
      <c r="G265" s="14">
        <v>42987</v>
      </c>
      <c r="H265" s="15">
        <v>42988</v>
      </c>
    </row>
    <row r="266" spans="1:8" x14ac:dyDescent="0.3">
      <c r="B266" s="23"/>
      <c r="C266" s="3" t="s">
        <v>321</v>
      </c>
      <c r="D266" s="3" t="s">
        <v>321</v>
      </c>
      <c r="E266" s="16" t="s">
        <v>332</v>
      </c>
      <c r="F266" s="16" t="s">
        <v>332</v>
      </c>
      <c r="G266" s="16" t="s">
        <v>332</v>
      </c>
      <c r="H266" s="16"/>
    </row>
    <row r="267" spans="1:8" x14ac:dyDescent="0.3">
      <c r="B267" s="3" t="s">
        <v>334</v>
      </c>
      <c r="C267" s="16" t="s">
        <v>324</v>
      </c>
      <c r="D267" s="3" t="s">
        <v>330</v>
      </c>
      <c r="G267" s="16"/>
      <c r="H267" s="17"/>
    </row>
    <row r="268" spans="1:8" ht="24.75" customHeight="1" x14ac:dyDescent="0.3">
      <c r="B268" s="3" t="s">
        <v>329</v>
      </c>
      <c r="C268" s="23" t="s">
        <v>333</v>
      </c>
      <c r="D268" s="16"/>
      <c r="E268" s="16"/>
      <c r="F268" s="16" t="s">
        <v>337</v>
      </c>
      <c r="G268" s="16"/>
      <c r="H268" s="17" t="s">
        <v>336</v>
      </c>
    </row>
    <row r="269" spans="1:8" x14ac:dyDescent="0.3">
      <c r="B269" s="16"/>
      <c r="C269" s="3" t="s">
        <v>331</v>
      </c>
      <c r="D269" s="16"/>
      <c r="E269" s="16"/>
      <c r="F269" s="16"/>
      <c r="G269" s="16"/>
      <c r="H269" s="17"/>
    </row>
    <row r="270" spans="1:8" ht="16.5" customHeight="1" x14ac:dyDescent="0.3">
      <c r="A270" s="1" t="s">
        <v>179</v>
      </c>
      <c r="B270" s="14">
        <f t="array" ref="B270:H270">日+15+DATE(Calendar9Year,Calendar9MonthOption,1)-WEEKDAY(DATE(Calendar9Year,Calendar9MonthOption,1),WeekdayOption)</f>
        <v>42989</v>
      </c>
      <c r="C270" s="14">
        <v>42990</v>
      </c>
      <c r="D270" s="14">
        <v>42991</v>
      </c>
      <c r="E270" s="14">
        <v>42992</v>
      </c>
      <c r="F270" s="14">
        <v>42993</v>
      </c>
      <c r="G270" s="14">
        <v>42994</v>
      </c>
      <c r="H270" s="15">
        <v>42995</v>
      </c>
    </row>
    <row r="271" spans="1:8" x14ac:dyDescent="0.3">
      <c r="B271" s="16" t="s">
        <v>335</v>
      </c>
      <c r="C271" s="16" t="s">
        <v>335</v>
      </c>
      <c r="D271" s="16" t="s">
        <v>335</v>
      </c>
      <c r="E271" s="16" t="s">
        <v>335</v>
      </c>
      <c r="F271" s="16"/>
      <c r="G271" s="16"/>
      <c r="H271" s="17"/>
    </row>
    <row r="272" spans="1:8" x14ac:dyDescent="0.3">
      <c r="B272" s="16"/>
      <c r="C272" s="16"/>
      <c r="D272" s="16"/>
      <c r="F272" s="16"/>
      <c r="G272" s="16"/>
      <c r="H272" s="17"/>
    </row>
    <row r="273" spans="1:8" x14ac:dyDescent="0.3">
      <c r="B273" s="16" t="s">
        <v>340</v>
      </c>
      <c r="C273" s="16" t="s">
        <v>342</v>
      </c>
      <c r="D273" s="16" t="s">
        <v>340</v>
      </c>
      <c r="E273" s="16" t="s">
        <v>343</v>
      </c>
      <c r="F273" s="16"/>
      <c r="G273" s="16"/>
      <c r="H273" s="17"/>
    </row>
    <row r="274" spans="1:8" x14ac:dyDescent="0.3">
      <c r="B274" s="16"/>
      <c r="C274" s="16"/>
      <c r="D274" s="16"/>
      <c r="E274" s="16"/>
      <c r="F274" s="16"/>
      <c r="G274" s="16"/>
      <c r="H274" s="17"/>
    </row>
    <row r="275" spans="1:8" ht="16.5" customHeight="1" x14ac:dyDescent="0.3">
      <c r="A275" s="1" t="s">
        <v>180</v>
      </c>
      <c r="B275" s="14">
        <f t="array" ref="B275:H275">日+22+DATE(Calendar9Year,Calendar9MonthOption,1)-WEEKDAY(DATE(Calendar9Year,Calendar9MonthOption,1),WeekdayOption)</f>
        <v>42996</v>
      </c>
      <c r="C275" s="14">
        <v>42997</v>
      </c>
      <c r="D275" s="14">
        <v>42998</v>
      </c>
      <c r="E275" s="14">
        <v>42999</v>
      </c>
      <c r="F275" s="14">
        <v>43000</v>
      </c>
      <c r="G275" s="14">
        <v>43001</v>
      </c>
      <c r="H275" s="15">
        <v>43002</v>
      </c>
    </row>
    <row r="276" spans="1:8" ht="33" x14ac:dyDescent="0.3">
      <c r="B276" s="16" t="s">
        <v>344</v>
      </c>
      <c r="C276" s="16" t="s">
        <v>353</v>
      </c>
      <c r="D276" s="16" t="s">
        <v>347</v>
      </c>
      <c r="E276" s="16" t="s">
        <v>344</v>
      </c>
      <c r="F276" s="16" t="s">
        <v>352</v>
      </c>
      <c r="G276" s="16" t="s">
        <v>356</v>
      </c>
      <c r="H276" s="16" t="s">
        <v>357</v>
      </c>
    </row>
    <row r="277" spans="1:8" ht="33" x14ac:dyDescent="0.3">
      <c r="B277" s="16" t="s">
        <v>345</v>
      </c>
      <c r="D277" s="16" t="s">
        <v>346</v>
      </c>
      <c r="E277" s="16"/>
      <c r="F277" s="16" t="s">
        <v>355</v>
      </c>
    </row>
    <row r="278" spans="1:8" x14ac:dyDescent="0.3">
      <c r="F278" s="3" t="s">
        <v>354</v>
      </c>
      <c r="H278" s="17"/>
    </row>
    <row r="279" spans="1:8" x14ac:dyDescent="0.3">
      <c r="B279" s="16"/>
      <c r="C279" s="16"/>
      <c r="D279" s="16"/>
      <c r="E279" s="16"/>
      <c r="F279" s="16"/>
      <c r="G279" s="16"/>
      <c r="H279" s="17"/>
    </row>
    <row r="280" spans="1:8" ht="16.5" customHeight="1" x14ac:dyDescent="0.3">
      <c r="A280" s="1" t="s">
        <v>181</v>
      </c>
      <c r="B280" s="14">
        <f t="array" ref="B280:H280">日+29+DATE(Calendar9Year,Calendar9MonthOption,1)-WEEKDAY(DATE(Calendar9Year,Calendar9MonthOption,1),WeekdayOption)</f>
        <v>43003</v>
      </c>
      <c r="C280" s="14">
        <v>43004</v>
      </c>
      <c r="D280" s="14">
        <v>43005</v>
      </c>
      <c r="E280" s="14">
        <v>43006</v>
      </c>
      <c r="F280" s="14">
        <v>43007</v>
      </c>
      <c r="G280" s="14">
        <v>43008</v>
      </c>
      <c r="H280" s="15">
        <v>43009</v>
      </c>
    </row>
    <row r="281" spans="1:8" ht="33.75" customHeight="1" x14ac:dyDescent="0.3">
      <c r="B281" s="16" t="s">
        <v>349</v>
      </c>
      <c r="C281" s="16" t="s">
        <v>349</v>
      </c>
      <c r="D281" s="24" t="s">
        <v>366</v>
      </c>
      <c r="E281" s="16" t="s">
        <v>359</v>
      </c>
      <c r="F281" s="16" t="s">
        <v>360</v>
      </c>
      <c r="G281" s="16" t="s">
        <v>361</v>
      </c>
      <c r="H281" s="17"/>
    </row>
    <row r="282" spans="1:8" x14ac:dyDescent="0.3">
      <c r="B282" s="16" t="s">
        <v>341</v>
      </c>
      <c r="C282" s="16" t="s">
        <v>364</v>
      </c>
      <c r="D282" s="3" t="s">
        <v>365</v>
      </c>
      <c r="F282" s="3" t="s">
        <v>367</v>
      </c>
      <c r="H282" s="17"/>
    </row>
    <row r="283" spans="1:8" x14ac:dyDescent="0.3">
      <c r="C283" s="16" t="s">
        <v>362</v>
      </c>
      <c r="D283" s="16" t="s">
        <v>348</v>
      </c>
      <c r="E283" s="3" t="s">
        <v>363</v>
      </c>
      <c r="G283" s="16"/>
      <c r="H283" s="17"/>
    </row>
    <row r="284" spans="1:8" x14ac:dyDescent="0.3">
      <c r="B284" s="16"/>
      <c r="D284" s="16" t="s">
        <v>341</v>
      </c>
      <c r="F284" s="16"/>
      <c r="G284" s="16"/>
      <c r="H284" s="17"/>
    </row>
    <row r="285" spans="1:8" ht="16.5" customHeight="1" x14ac:dyDescent="0.3">
      <c r="B285" s="14">
        <f t="array" ref="B285:C285">日+36+DATE(Calendar9Year,Calendar9MonthOption,1)-WEEKDAY(DATE(Calendar9Year,Calendar9MonthOption,1),WeekdayOption)</f>
        <v>43010</v>
      </c>
      <c r="C285" s="14">
        <v>43011</v>
      </c>
      <c r="D285" s="25" t="s">
        <v>216</v>
      </c>
      <c r="E285" s="25"/>
      <c r="F285" s="25"/>
      <c r="G285" s="25"/>
      <c r="H285" s="25"/>
    </row>
    <row r="286" spans="1:8" x14ac:dyDescent="0.3">
      <c r="B286" s="16"/>
      <c r="C286" s="16"/>
      <c r="D286" s="16"/>
      <c r="E286" s="16"/>
      <c r="F286" s="16"/>
      <c r="G286" s="16"/>
      <c r="H286" s="17"/>
    </row>
    <row r="287" spans="1:8" x14ac:dyDescent="0.3">
      <c r="B287" s="16"/>
      <c r="C287" s="16"/>
      <c r="D287" s="16"/>
      <c r="E287" s="16"/>
      <c r="F287" s="16"/>
      <c r="G287" s="16"/>
      <c r="H287" s="17"/>
    </row>
    <row r="288" spans="1:8" x14ac:dyDescent="0.3">
      <c r="B288" s="16"/>
      <c r="C288" s="16"/>
      <c r="D288" s="16"/>
      <c r="E288" s="16"/>
      <c r="F288" s="16"/>
      <c r="G288" s="16"/>
      <c r="H288" s="17"/>
    </row>
    <row r="289" spans="1:8" x14ac:dyDescent="0.3">
      <c r="B289" s="16"/>
      <c r="C289" s="16"/>
      <c r="D289" s="16"/>
      <c r="E289" s="16"/>
      <c r="F289" s="16"/>
      <c r="G289" s="16"/>
      <c r="H289" s="18"/>
    </row>
    <row r="290" spans="1:8" ht="54" customHeight="1" x14ac:dyDescent="0.75">
      <c r="A290" s="4"/>
      <c r="B290" s="5">
        <f>YEAR(DATE(Calendar9Year,Calendar9MonthOption+1,1))</f>
        <v>2017</v>
      </c>
      <c r="C290" s="6" t="str">
        <f>TEXT(DATE(Calendar9Year,Calendar9MonthOption+1,1),"m月")</f>
        <v>10月</v>
      </c>
      <c r="D290" s="20"/>
      <c r="E290" s="20"/>
      <c r="F290" s="20"/>
      <c r="G290" s="20"/>
      <c r="H290" s="7"/>
    </row>
    <row r="291" spans="1:8" ht="14.25" customHeight="1" x14ac:dyDescent="0.3">
      <c r="A291" s="8"/>
      <c r="B291" s="9" t="str">
        <f t="shared" ref="B291:H291" si="9">UPPER(TEXT(B292,"aaaa"))</f>
        <v>星期一</v>
      </c>
      <c r="C291" s="11" t="str">
        <f t="shared" si="9"/>
        <v>星期二</v>
      </c>
      <c r="D291" s="9" t="str">
        <f t="shared" si="9"/>
        <v>星期三</v>
      </c>
      <c r="E291" s="11" t="str">
        <f t="shared" si="9"/>
        <v>星期四</v>
      </c>
      <c r="F291" s="9" t="str">
        <f t="shared" si="9"/>
        <v>星期五</v>
      </c>
      <c r="G291" s="12" t="str">
        <f t="shared" si="9"/>
        <v>星期六</v>
      </c>
      <c r="H291" s="12" t="str">
        <f t="shared" si="9"/>
        <v>星期日</v>
      </c>
    </row>
    <row r="292" spans="1:8" ht="16.5" customHeight="1" x14ac:dyDescent="0.3">
      <c r="A292" s="1" t="s">
        <v>181</v>
      </c>
      <c r="B292" s="14">
        <f t="array" ref="B292:H292">日+1+DATE(Calendar10Year,Calendar10MonthOption,1)-WEEKDAY(DATE(Calendar10Year,Calendar10MonthOption,1),WeekdayOption)</f>
        <v>43003</v>
      </c>
      <c r="C292" s="14">
        <v>43004</v>
      </c>
      <c r="D292" s="14">
        <v>43005</v>
      </c>
      <c r="E292" s="14">
        <v>43006</v>
      </c>
      <c r="F292" s="14">
        <v>43007</v>
      </c>
      <c r="G292" s="14">
        <v>43008</v>
      </c>
      <c r="H292" s="15">
        <v>43009</v>
      </c>
    </row>
    <row r="293" spans="1:8" x14ac:dyDescent="0.3">
      <c r="B293" s="16"/>
      <c r="C293" s="16"/>
      <c r="D293" s="16"/>
      <c r="E293" s="16"/>
      <c r="F293" s="16"/>
      <c r="G293" s="16"/>
      <c r="H293" s="17"/>
    </row>
    <row r="294" spans="1:8" x14ac:dyDescent="0.3">
      <c r="B294" s="16"/>
      <c r="C294" s="16"/>
      <c r="D294" s="16"/>
      <c r="E294" s="16"/>
      <c r="F294" s="16"/>
      <c r="G294" s="16"/>
      <c r="H294" s="17"/>
    </row>
    <row r="295" spans="1:8" x14ac:dyDescent="0.3">
      <c r="B295" s="16"/>
      <c r="C295" s="16"/>
      <c r="D295" s="16"/>
      <c r="E295" s="16"/>
      <c r="F295" s="16"/>
      <c r="G295" s="16"/>
      <c r="H295" s="17"/>
    </row>
    <row r="296" spans="1:8" x14ac:dyDescent="0.3">
      <c r="B296" s="16"/>
      <c r="C296" s="16"/>
      <c r="D296" s="16"/>
      <c r="E296" s="16"/>
      <c r="F296" s="16"/>
      <c r="G296" s="16"/>
      <c r="H296" s="17"/>
    </row>
    <row r="297" spans="1:8" ht="16.5" customHeight="1" x14ac:dyDescent="0.3">
      <c r="A297" s="1" t="s">
        <v>182</v>
      </c>
      <c r="B297" s="14">
        <f t="array" ref="B297:H297">日+8+DATE(Calendar10Year,Calendar10MonthOption,1)-WEEKDAY(DATE(Calendar10Year,Calendar10MonthOption,1),WeekdayOption)</f>
        <v>43010</v>
      </c>
      <c r="C297" s="14">
        <v>43011</v>
      </c>
      <c r="D297" s="14">
        <v>43012</v>
      </c>
      <c r="E297" s="14">
        <v>43013</v>
      </c>
      <c r="F297" s="14">
        <v>43014</v>
      </c>
      <c r="G297" s="14">
        <v>43015</v>
      </c>
      <c r="H297" s="15">
        <v>43016</v>
      </c>
    </row>
    <row r="298" spans="1:8" x14ac:dyDescent="0.3">
      <c r="B298" s="16"/>
      <c r="C298" s="16"/>
      <c r="D298" s="16"/>
      <c r="E298" s="16"/>
      <c r="F298" s="16"/>
      <c r="G298" s="16"/>
      <c r="H298" s="17"/>
    </row>
    <row r="299" spans="1:8" x14ac:dyDescent="0.3">
      <c r="B299" s="16"/>
      <c r="C299" s="16"/>
      <c r="D299" s="16"/>
      <c r="E299" s="16"/>
      <c r="F299" s="16"/>
      <c r="G299" s="16"/>
      <c r="H299" s="17"/>
    </row>
    <row r="300" spans="1:8" x14ac:dyDescent="0.3">
      <c r="B300" s="16"/>
      <c r="C300" s="16"/>
      <c r="D300" s="16"/>
      <c r="E300" s="16"/>
      <c r="F300" s="16"/>
      <c r="G300" s="16"/>
      <c r="H300" s="17"/>
    </row>
    <row r="301" spans="1:8" x14ac:dyDescent="0.3">
      <c r="B301" s="16"/>
      <c r="C301" s="16"/>
      <c r="D301" s="16"/>
      <c r="E301" s="16"/>
      <c r="F301" s="16"/>
      <c r="G301" s="16"/>
      <c r="H301" s="17"/>
    </row>
    <row r="302" spans="1:8" ht="16.5" customHeight="1" x14ac:dyDescent="0.3">
      <c r="A302" s="1" t="s">
        <v>183</v>
      </c>
      <c r="B302" s="14">
        <f t="array" ref="B302:H302">日+15+DATE(Calendar10Year,Calendar10MonthOption,1)-WEEKDAY(DATE(Calendar10Year,Calendar10MonthOption,1),WeekdayOption)</f>
        <v>43017</v>
      </c>
      <c r="C302" s="14">
        <v>43018</v>
      </c>
      <c r="D302" s="14">
        <v>43019</v>
      </c>
      <c r="E302" s="14">
        <v>43020</v>
      </c>
      <c r="F302" s="14">
        <v>43021</v>
      </c>
      <c r="G302" s="14">
        <v>43022</v>
      </c>
      <c r="H302" s="15">
        <v>43023</v>
      </c>
    </row>
    <row r="303" spans="1:8" x14ac:dyDescent="0.3">
      <c r="B303" s="16" t="s">
        <v>368</v>
      </c>
      <c r="C303" s="16" t="s">
        <v>368</v>
      </c>
      <c r="D303" s="16" t="s">
        <v>368</v>
      </c>
      <c r="E303" s="16" t="s">
        <v>368</v>
      </c>
      <c r="F303" s="16" t="s">
        <v>368</v>
      </c>
      <c r="G303" s="3" t="s">
        <v>377</v>
      </c>
      <c r="H303" s="16" t="s">
        <v>376</v>
      </c>
    </row>
    <row r="304" spans="1:8" x14ac:dyDescent="0.3">
      <c r="B304" s="16"/>
      <c r="C304" s="16"/>
      <c r="D304" s="16"/>
      <c r="E304" s="16" t="s">
        <v>371</v>
      </c>
      <c r="F304" s="16" t="s">
        <v>374</v>
      </c>
      <c r="G304" s="16"/>
    </row>
    <row r="305" spans="1:8" x14ac:dyDescent="0.3">
      <c r="B305" s="16" t="s">
        <v>358</v>
      </c>
      <c r="C305" s="16" t="s">
        <v>358</v>
      </c>
      <c r="D305" s="16" t="s">
        <v>358</v>
      </c>
      <c r="E305" s="16" t="s">
        <v>358</v>
      </c>
      <c r="F305" s="16" t="s">
        <v>376</v>
      </c>
      <c r="H305" s="16"/>
    </row>
    <row r="306" spans="1:8" x14ac:dyDescent="0.3">
      <c r="B306" s="16"/>
      <c r="C306" s="16"/>
      <c r="D306" s="16" t="s">
        <v>369</v>
      </c>
      <c r="E306" s="16"/>
      <c r="G306" s="16"/>
      <c r="H306" s="17"/>
    </row>
    <row r="307" spans="1:8" ht="16.5" customHeight="1" x14ac:dyDescent="0.3">
      <c r="A307" s="1" t="s">
        <v>184</v>
      </c>
      <c r="B307" s="14">
        <f t="array" ref="B307:H307">日+22+DATE(Calendar10Year,Calendar10MonthOption,1)-WEEKDAY(DATE(Calendar10Year,Calendar10MonthOption,1),WeekdayOption)</f>
        <v>43024</v>
      </c>
      <c r="C307" s="14">
        <v>43025</v>
      </c>
      <c r="D307" s="14">
        <v>43026</v>
      </c>
      <c r="E307" s="14">
        <v>43027</v>
      </c>
      <c r="F307" s="14">
        <v>43028</v>
      </c>
      <c r="G307" s="14">
        <v>43029</v>
      </c>
      <c r="H307" s="15">
        <v>43030</v>
      </c>
    </row>
    <row r="308" spans="1:8" ht="33" x14ac:dyDescent="0.3">
      <c r="B308" s="3" t="s">
        <v>375</v>
      </c>
      <c r="C308" s="16" t="s">
        <v>372</v>
      </c>
      <c r="D308" s="16" t="s">
        <v>372</v>
      </c>
      <c r="E308" s="16" t="s">
        <v>382</v>
      </c>
      <c r="F308" s="16" t="s">
        <v>339</v>
      </c>
      <c r="G308" s="16" t="s">
        <v>339</v>
      </c>
      <c r="H308" s="16" t="s">
        <v>339</v>
      </c>
    </row>
    <row r="309" spans="1:8" x14ac:dyDescent="0.3">
      <c r="B309" s="16" t="s">
        <v>373</v>
      </c>
      <c r="C309" s="16" t="s">
        <v>378</v>
      </c>
      <c r="E309" s="16" t="s">
        <v>383</v>
      </c>
      <c r="F309" s="16" t="s">
        <v>380</v>
      </c>
    </row>
    <row r="310" spans="1:8" x14ac:dyDescent="0.3">
      <c r="B310" s="16" t="s">
        <v>378</v>
      </c>
      <c r="C310" s="16" t="s">
        <v>379</v>
      </c>
      <c r="D310" s="16" t="s">
        <v>379</v>
      </c>
    </row>
    <row r="311" spans="1:8" x14ac:dyDescent="0.3">
      <c r="B311" s="16"/>
      <c r="C311" s="16"/>
      <c r="D311" s="16"/>
      <c r="E311" s="16"/>
      <c r="G311" s="16"/>
      <c r="H311" s="17"/>
    </row>
    <row r="312" spans="1:8" ht="16.5" customHeight="1" x14ac:dyDescent="0.3">
      <c r="A312" s="1" t="s">
        <v>185</v>
      </c>
      <c r="B312" s="14">
        <f t="array" ref="B312:H312">日+29+DATE(Calendar10Year,Calendar10MonthOption,1)-WEEKDAY(DATE(Calendar10Year,Calendar10MonthOption,1),WeekdayOption)</f>
        <v>43031</v>
      </c>
      <c r="C312" s="14">
        <v>43032</v>
      </c>
      <c r="D312" s="14">
        <v>43033</v>
      </c>
      <c r="E312" s="14">
        <v>43034</v>
      </c>
      <c r="F312" s="14">
        <v>43035</v>
      </c>
      <c r="G312" s="14">
        <v>43036</v>
      </c>
      <c r="H312" s="15">
        <v>43037</v>
      </c>
    </row>
    <row r="313" spans="1:8" ht="49.5" x14ac:dyDescent="0.3">
      <c r="B313" s="16" t="s">
        <v>389</v>
      </c>
      <c r="C313" s="16" t="s">
        <v>388</v>
      </c>
      <c r="D313" s="16" t="s">
        <v>390</v>
      </c>
      <c r="E313" s="16" t="s">
        <v>390</v>
      </c>
      <c r="F313" s="16" t="s">
        <v>390</v>
      </c>
      <c r="G313" s="16" t="s">
        <v>387</v>
      </c>
      <c r="H313" s="16"/>
    </row>
    <row r="314" spans="1:8" x14ac:dyDescent="0.3">
      <c r="B314" s="16"/>
      <c r="C314" s="16"/>
      <c r="D314" s="16"/>
      <c r="E314" s="16"/>
      <c r="F314" s="16"/>
      <c r="G314" s="16"/>
      <c r="H314" s="17"/>
    </row>
    <row r="315" spans="1:8" ht="16.5" customHeight="1" x14ac:dyDescent="0.3">
      <c r="A315" s="1" t="s">
        <v>186</v>
      </c>
      <c r="B315" s="14">
        <f t="array" ref="B315:C315">日+36+DATE(Calendar10Year,Calendar10MonthOption,1)-WEEKDAY(DATE(Calendar10Year,Calendar10MonthOption,1),WeekdayOption)</f>
        <v>43038</v>
      </c>
      <c r="C315" s="14">
        <v>43039</v>
      </c>
      <c r="D315" s="25" t="s">
        <v>4</v>
      </c>
      <c r="E315" s="25"/>
      <c r="F315" s="25"/>
      <c r="G315" s="25"/>
      <c r="H315" s="25"/>
    </row>
    <row r="316" spans="1:8" x14ac:dyDescent="0.3">
      <c r="B316" s="3" t="s">
        <v>385</v>
      </c>
      <c r="C316" s="16" t="s">
        <v>384</v>
      </c>
      <c r="D316" s="16"/>
      <c r="E316" s="16"/>
      <c r="F316" s="16"/>
      <c r="G316" s="16"/>
      <c r="H316" s="17"/>
    </row>
    <row r="317" spans="1:8" x14ac:dyDescent="0.3">
      <c r="B317" s="16" t="s">
        <v>386</v>
      </c>
      <c r="C317" s="16" t="s">
        <v>370</v>
      </c>
      <c r="D317" s="16"/>
      <c r="E317" s="16"/>
      <c r="F317" s="16"/>
      <c r="G317" s="16"/>
      <c r="H317" s="17"/>
    </row>
    <row r="318" spans="1:8" ht="33" x14ac:dyDescent="0.3">
      <c r="B318" s="16" t="s">
        <v>391</v>
      </c>
      <c r="C318" s="16"/>
      <c r="D318" s="16"/>
      <c r="E318" s="16"/>
      <c r="F318" s="16"/>
      <c r="G318" s="16"/>
      <c r="H318" s="18"/>
    </row>
    <row r="319" spans="1:8" ht="54" customHeight="1" x14ac:dyDescent="0.75">
      <c r="B319" s="5">
        <f>YEAR(DATE(Calendar10Year,Calendar10MonthOption+1,1))</f>
        <v>2017</v>
      </c>
      <c r="C319" s="6" t="str">
        <f>TEXT(DATE(Calendar10Year,Calendar10MonthOption+1,1),"m月")</f>
        <v>11月</v>
      </c>
      <c r="D319" s="20"/>
      <c r="E319" s="20"/>
      <c r="F319" s="20"/>
      <c r="G319" s="20"/>
      <c r="H319" s="7"/>
    </row>
    <row r="320" spans="1:8" ht="14.25" customHeight="1" x14ac:dyDescent="0.3">
      <c r="B320" s="9" t="str">
        <f t="shared" ref="B320:H320" si="10">UPPER(TEXT(B321,"aaaa"))</f>
        <v>星期一</v>
      </c>
      <c r="C320" s="11" t="str">
        <f t="shared" si="10"/>
        <v>星期二</v>
      </c>
      <c r="D320" s="9" t="str">
        <f t="shared" si="10"/>
        <v>星期三</v>
      </c>
      <c r="E320" s="11" t="str">
        <f t="shared" si="10"/>
        <v>星期四</v>
      </c>
      <c r="F320" s="9" t="str">
        <f t="shared" si="10"/>
        <v>星期五</v>
      </c>
      <c r="G320" s="12" t="str">
        <f t="shared" si="10"/>
        <v>星期六</v>
      </c>
      <c r="H320" s="12" t="str">
        <f t="shared" si="10"/>
        <v>星期日</v>
      </c>
    </row>
    <row r="321" spans="1:8" ht="16.5" customHeight="1" x14ac:dyDescent="0.3">
      <c r="A321" s="1" t="s">
        <v>186</v>
      </c>
      <c r="B321" s="14">
        <f t="array" ref="B321:H321">日+1+DATE(Calendar11Year,Calendar11MonthOption,1)-WEEKDAY(DATE(Calendar11Year,Calendar11MonthOption,1),WeekdayOption)</f>
        <v>43038</v>
      </c>
      <c r="C321" s="14">
        <v>43039</v>
      </c>
      <c r="D321" s="14">
        <v>43040</v>
      </c>
      <c r="E321" s="14">
        <v>43041</v>
      </c>
      <c r="F321" s="14">
        <v>43042</v>
      </c>
      <c r="G321" s="14">
        <v>43043</v>
      </c>
      <c r="H321" s="15">
        <v>43044</v>
      </c>
    </row>
    <row r="322" spans="1:8" x14ac:dyDescent="0.3">
      <c r="B322" s="16"/>
      <c r="C322" s="16"/>
      <c r="D322" s="16" t="s">
        <v>272</v>
      </c>
      <c r="E322" s="16" t="s">
        <v>272</v>
      </c>
      <c r="F322" s="16"/>
      <c r="H322" s="16"/>
    </row>
    <row r="323" spans="1:8" x14ac:dyDescent="0.3">
      <c r="B323" s="16"/>
      <c r="C323" s="16"/>
      <c r="D323" s="16" t="s">
        <v>370</v>
      </c>
      <c r="E323" s="16" t="s">
        <v>370</v>
      </c>
      <c r="F323" s="16" t="s">
        <v>225</v>
      </c>
      <c r="G323" s="16"/>
      <c r="H323" s="17"/>
    </row>
    <row r="324" spans="1:8" x14ac:dyDescent="0.3">
      <c r="B324" s="16"/>
      <c r="C324" s="16"/>
      <c r="G324" s="16"/>
    </row>
    <row r="325" spans="1:8" x14ac:dyDescent="0.3">
      <c r="B325" s="16"/>
      <c r="C325" s="16"/>
      <c r="D325" s="16" t="s">
        <v>379</v>
      </c>
      <c r="E325" s="16"/>
      <c r="F325" s="16"/>
      <c r="H325" s="17"/>
    </row>
    <row r="326" spans="1:8" ht="16.5" customHeight="1" x14ac:dyDescent="0.3">
      <c r="A326" s="1" t="s">
        <v>187</v>
      </c>
      <c r="B326" s="14">
        <f t="array" ref="B326:H326">日+8+DATE(Calendar11Year,Calendar11MonthOption,1)-WEEKDAY(DATE(Calendar11Year,Calendar11MonthOption,1),WeekdayOption)</f>
        <v>43045</v>
      </c>
      <c r="C326" s="14">
        <v>43046</v>
      </c>
      <c r="D326" s="14">
        <v>43047</v>
      </c>
      <c r="E326" s="14">
        <v>43048</v>
      </c>
      <c r="F326" s="14">
        <v>43049</v>
      </c>
      <c r="G326" s="14">
        <v>43050</v>
      </c>
      <c r="H326" s="15">
        <v>43051</v>
      </c>
    </row>
    <row r="327" spans="1:8" x14ac:dyDescent="0.3">
      <c r="B327" s="16" t="s">
        <v>225</v>
      </c>
      <c r="C327" s="16" t="s">
        <v>225</v>
      </c>
      <c r="D327" s="16" t="s">
        <v>225</v>
      </c>
      <c r="E327" s="16" t="s">
        <v>225</v>
      </c>
      <c r="F327" s="16" t="s">
        <v>392</v>
      </c>
      <c r="G327" s="16" t="s">
        <v>400</v>
      </c>
      <c r="H327" s="16" t="s">
        <v>401</v>
      </c>
    </row>
    <row r="328" spans="1:8" x14ac:dyDescent="0.3">
      <c r="C328" s="3" t="s">
        <v>393</v>
      </c>
      <c r="D328" s="16" t="s">
        <v>393</v>
      </c>
      <c r="E328" s="16"/>
      <c r="F328" s="16"/>
      <c r="G328" s="16"/>
      <c r="H328" s="16"/>
    </row>
    <row r="329" spans="1:8" x14ac:dyDescent="0.3">
      <c r="B329" s="16"/>
      <c r="C329" s="16" t="s">
        <v>394</v>
      </c>
      <c r="D329" s="16"/>
      <c r="E329" s="16"/>
      <c r="G329" s="16"/>
      <c r="H329" s="17"/>
    </row>
    <row r="330" spans="1:8" x14ac:dyDescent="0.3">
      <c r="B330" s="16"/>
      <c r="C330" s="16" t="s">
        <v>395</v>
      </c>
      <c r="D330" s="16" t="s">
        <v>395</v>
      </c>
      <c r="E330" s="16"/>
      <c r="F330" s="16"/>
      <c r="G330" s="16"/>
      <c r="H330" s="17"/>
    </row>
    <row r="331" spans="1:8" ht="16.5" customHeight="1" x14ac:dyDescent="0.3">
      <c r="A331" s="1" t="s">
        <v>188</v>
      </c>
      <c r="B331" s="14">
        <f t="array" ref="B331:H331">日+15+DATE(Calendar11Year,Calendar11MonthOption,1)-WEEKDAY(DATE(Calendar11Year,Calendar11MonthOption,1),WeekdayOption)</f>
        <v>43052</v>
      </c>
      <c r="C331" s="14">
        <v>43053</v>
      </c>
      <c r="D331" s="14">
        <v>43054</v>
      </c>
      <c r="E331" s="14">
        <v>43055</v>
      </c>
      <c r="F331" s="14">
        <v>43056</v>
      </c>
      <c r="G331" s="14">
        <v>43057</v>
      </c>
      <c r="H331" s="15">
        <v>43058</v>
      </c>
    </row>
    <row r="332" spans="1:8" ht="33" x14ac:dyDescent="0.3">
      <c r="B332" s="16" t="s">
        <v>399</v>
      </c>
      <c r="C332" s="3" t="s">
        <v>403</v>
      </c>
      <c r="D332" s="16" t="s">
        <v>332</v>
      </c>
      <c r="E332" s="16" t="s">
        <v>404</v>
      </c>
      <c r="F332" s="16" t="s">
        <v>398</v>
      </c>
      <c r="G332" s="16"/>
      <c r="H332" s="17"/>
    </row>
    <row r="333" spans="1:8" x14ac:dyDescent="0.3">
      <c r="B333" s="16" t="s">
        <v>397</v>
      </c>
      <c r="C333" s="16"/>
      <c r="E333" s="16"/>
      <c r="F333" s="16"/>
      <c r="G333" s="16"/>
      <c r="H333" s="17"/>
    </row>
    <row r="334" spans="1:8" x14ac:dyDescent="0.3">
      <c r="B334" s="16" t="s">
        <v>398</v>
      </c>
      <c r="C334" s="16" t="s">
        <v>402</v>
      </c>
      <c r="E334" s="16"/>
      <c r="F334" s="16"/>
      <c r="G334" s="16"/>
      <c r="H334" s="16"/>
    </row>
    <row r="336" spans="1:8" ht="16.5" customHeight="1" x14ac:dyDescent="0.3">
      <c r="A336" s="1" t="s">
        <v>189</v>
      </c>
      <c r="B336" s="14">
        <f t="array" ref="B336:H336">日+22+DATE(Calendar11Year,Calendar11MonthOption,1)-WEEKDAY(DATE(Calendar11Year,Calendar11MonthOption,1),WeekdayOption)</f>
        <v>43059</v>
      </c>
      <c r="C336" s="14">
        <v>43060</v>
      </c>
      <c r="D336" s="14">
        <v>43061</v>
      </c>
      <c r="E336" s="14">
        <v>43062</v>
      </c>
      <c r="F336" s="14">
        <v>43063</v>
      </c>
      <c r="G336" s="14">
        <v>43064</v>
      </c>
      <c r="H336" s="15">
        <v>43065</v>
      </c>
    </row>
    <row r="337" spans="1:8" x14ac:dyDescent="0.3">
      <c r="B337" s="16" t="s">
        <v>413</v>
      </c>
      <c r="C337" s="3" t="s">
        <v>396</v>
      </c>
      <c r="D337" s="16" t="s">
        <v>409</v>
      </c>
      <c r="E337" s="16" t="s">
        <v>416</v>
      </c>
      <c r="F337" s="3" t="s">
        <v>396</v>
      </c>
      <c r="G337" s="3" t="s">
        <v>396</v>
      </c>
      <c r="H337" s="3" t="s">
        <v>422</v>
      </c>
    </row>
    <row r="338" spans="1:8" x14ac:dyDescent="0.3">
      <c r="B338" s="16"/>
      <c r="C338" s="16" t="s">
        <v>410</v>
      </c>
      <c r="E338" s="16"/>
      <c r="F338" s="16"/>
      <c r="H338" s="17"/>
    </row>
    <row r="339" spans="1:8" x14ac:dyDescent="0.3">
      <c r="B339" s="16"/>
      <c r="D339" s="16" t="s">
        <v>405</v>
      </c>
      <c r="F339" s="16"/>
      <c r="G339" s="16"/>
      <c r="H339" s="16"/>
    </row>
    <row r="340" spans="1:8" x14ac:dyDescent="0.3">
      <c r="B340" s="16"/>
      <c r="C340" s="16"/>
      <c r="D340" s="16" t="s">
        <v>406</v>
      </c>
      <c r="E340" s="16" t="s">
        <v>406</v>
      </c>
      <c r="F340" s="16" t="s">
        <v>421</v>
      </c>
      <c r="G340" s="16"/>
      <c r="H340" s="17"/>
    </row>
    <row r="341" spans="1:8" ht="16.5" customHeight="1" x14ac:dyDescent="0.3">
      <c r="A341" s="1" t="s">
        <v>190</v>
      </c>
      <c r="B341" s="14">
        <f t="array" ref="B341:H341">日+29+DATE(Calendar11Year,Calendar11MonthOption,1)-WEEKDAY(DATE(Calendar11Year,Calendar11MonthOption,1),WeekdayOption)</f>
        <v>43066</v>
      </c>
      <c r="C341" s="14">
        <v>43067</v>
      </c>
      <c r="D341" s="14">
        <v>43068</v>
      </c>
      <c r="E341" s="14">
        <v>43069</v>
      </c>
      <c r="F341" s="14">
        <v>43070</v>
      </c>
      <c r="G341" s="14">
        <v>43071</v>
      </c>
      <c r="H341" s="15">
        <v>43072</v>
      </c>
    </row>
    <row r="342" spans="1:8" ht="33" x14ac:dyDescent="0.3">
      <c r="B342" s="3" t="s">
        <v>418</v>
      </c>
      <c r="C342" s="16" t="s">
        <v>414</v>
      </c>
      <c r="D342" s="16" t="s">
        <v>411</v>
      </c>
      <c r="E342" s="16" t="s">
        <v>411</v>
      </c>
      <c r="F342" s="16" t="s">
        <v>411</v>
      </c>
      <c r="G342" s="16"/>
      <c r="H342" s="17"/>
    </row>
    <row r="343" spans="1:8" x14ac:dyDescent="0.3">
      <c r="B343" s="16" t="s">
        <v>417</v>
      </c>
      <c r="C343" s="16" t="s">
        <v>415</v>
      </c>
      <c r="D343" s="16"/>
      <c r="E343" s="16"/>
      <c r="F343" s="16"/>
      <c r="G343" s="16"/>
      <c r="H343" s="17"/>
    </row>
    <row r="344" spans="1:8" x14ac:dyDescent="0.3">
      <c r="B344" s="16" t="s">
        <v>419</v>
      </c>
      <c r="C344" s="16"/>
      <c r="D344" s="16"/>
      <c r="E344" s="16"/>
      <c r="F344" s="16"/>
      <c r="G344" s="16"/>
      <c r="H344" s="16"/>
    </row>
    <row r="345" spans="1:8" x14ac:dyDescent="0.3">
      <c r="C345" s="16"/>
      <c r="D345" s="16"/>
      <c r="E345" s="16"/>
      <c r="F345" s="16"/>
      <c r="G345" s="16"/>
      <c r="H345" s="17"/>
    </row>
    <row r="346" spans="1:8" x14ac:dyDescent="0.3">
      <c r="B346" s="16"/>
      <c r="C346" s="16"/>
      <c r="D346" s="16"/>
      <c r="E346" s="16"/>
      <c r="F346" s="16"/>
      <c r="G346" s="16"/>
      <c r="H346" s="17"/>
    </row>
    <row r="347" spans="1:8" x14ac:dyDescent="0.3">
      <c r="B347" s="16"/>
      <c r="C347" s="16"/>
      <c r="D347" s="16"/>
      <c r="E347" s="16"/>
      <c r="F347" s="16"/>
      <c r="G347" s="16"/>
      <c r="H347" s="17"/>
    </row>
    <row r="348" spans="1:8" x14ac:dyDescent="0.3">
      <c r="B348" s="16"/>
      <c r="C348" s="16"/>
      <c r="D348" s="16"/>
      <c r="E348" s="16"/>
      <c r="F348" s="16"/>
      <c r="G348" s="16"/>
      <c r="H348" s="17"/>
    </row>
    <row r="349" spans="1:8" x14ac:dyDescent="0.3">
      <c r="B349" s="16"/>
      <c r="C349" s="16"/>
      <c r="D349" s="16"/>
      <c r="E349" s="16"/>
      <c r="F349" s="16"/>
      <c r="G349" s="16"/>
      <c r="H349" s="18"/>
    </row>
    <row r="350" spans="1:8" ht="54" customHeight="1" x14ac:dyDescent="0.75">
      <c r="B350" s="5">
        <f>YEAR(DATE(Calendar11Year,Calendar11MonthOption+1,1))</f>
        <v>2017</v>
      </c>
      <c r="C350" s="6" t="str">
        <f>TEXT(DATE(Calendar11Year,Calendar11MonthOption+1,1),"m月")</f>
        <v>12月</v>
      </c>
      <c r="D350" s="20"/>
      <c r="E350" s="20"/>
      <c r="F350" s="20"/>
      <c r="G350" s="20"/>
      <c r="H350" s="7"/>
    </row>
    <row r="351" spans="1:8" ht="14.25" customHeight="1" x14ac:dyDescent="0.3">
      <c r="B351" s="9" t="str">
        <f t="shared" ref="B351:H351" si="11">UPPER(TEXT(B352,"aaaa"))</f>
        <v>星期一</v>
      </c>
      <c r="C351" s="11" t="str">
        <f t="shared" si="11"/>
        <v>星期二</v>
      </c>
      <c r="D351" s="9" t="str">
        <f t="shared" si="11"/>
        <v>星期三</v>
      </c>
      <c r="E351" s="11" t="str">
        <f t="shared" si="11"/>
        <v>星期四</v>
      </c>
      <c r="F351" s="9" t="str">
        <f t="shared" si="11"/>
        <v>星期五</v>
      </c>
      <c r="G351" s="12" t="str">
        <f t="shared" si="11"/>
        <v>星期六</v>
      </c>
      <c r="H351" s="12" t="str">
        <f t="shared" si="11"/>
        <v>星期日</v>
      </c>
    </row>
    <row r="352" spans="1:8" ht="16.5" customHeight="1" x14ac:dyDescent="0.3">
      <c r="A352" s="1" t="s">
        <v>190</v>
      </c>
      <c r="B352" s="14">
        <f t="array" ref="B352:H352">日+1+DATE(Calendar12Year,Calendar12MonthOption,1)-WEEKDAY(DATE(Calendar12Year,Calendar12MonthOption,1),WeekdayOption)</f>
        <v>43066</v>
      </c>
      <c r="C352" s="14">
        <v>43067</v>
      </c>
      <c r="D352" s="14">
        <v>43068</v>
      </c>
      <c r="E352" s="14">
        <v>43069</v>
      </c>
      <c r="F352" s="14">
        <v>43070</v>
      </c>
      <c r="G352" s="14">
        <v>43071</v>
      </c>
      <c r="H352" s="15">
        <v>43072</v>
      </c>
    </row>
    <row r="353" spans="1:8" x14ac:dyDescent="0.3">
      <c r="B353" s="16"/>
      <c r="C353" s="16"/>
      <c r="D353" s="16"/>
      <c r="E353" s="16"/>
      <c r="F353" s="16" t="s">
        <v>270</v>
      </c>
      <c r="G353" s="16"/>
      <c r="H353" s="17"/>
    </row>
    <row r="354" spans="1:8" x14ac:dyDescent="0.3">
      <c r="B354" s="16"/>
      <c r="C354" s="16"/>
      <c r="D354" s="16"/>
      <c r="E354" s="16"/>
      <c r="F354" s="16"/>
      <c r="G354" s="16"/>
      <c r="H354" s="17"/>
    </row>
    <row r="355" spans="1:8" x14ac:dyDescent="0.3">
      <c r="B355" s="16"/>
      <c r="C355" s="16"/>
      <c r="D355" s="16"/>
      <c r="E355" s="16"/>
      <c r="F355" s="16" t="s">
        <v>412</v>
      </c>
      <c r="G355" s="16"/>
      <c r="H355" s="17"/>
    </row>
    <row r="356" spans="1:8" x14ac:dyDescent="0.3">
      <c r="B356" s="16"/>
      <c r="C356" s="16"/>
      <c r="D356" s="16"/>
      <c r="E356" s="16"/>
      <c r="F356" s="16"/>
      <c r="G356" s="16"/>
      <c r="H356" s="17"/>
    </row>
    <row r="357" spans="1:8" ht="16.5" customHeight="1" x14ac:dyDescent="0.3">
      <c r="A357" s="1" t="s">
        <v>191</v>
      </c>
      <c r="B357" s="14">
        <f t="array" ref="B357:H357">日+8+DATE(Calendar12Year,Calendar12MonthOption,1)-WEEKDAY(DATE(Calendar12Year,Calendar12MonthOption,1),WeekdayOption)</f>
        <v>43073</v>
      </c>
      <c r="C357" s="14">
        <v>43074</v>
      </c>
      <c r="D357" s="14">
        <v>43075</v>
      </c>
      <c r="E357" s="14">
        <v>43076</v>
      </c>
      <c r="F357" s="14">
        <v>43077</v>
      </c>
      <c r="G357" s="14">
        <v>43078</v>
      </c>
      <c r="H357" s="15">
        <v>43079</v>
      </c>
    </row>
    <row r="358" spans="1:8" x14ac:dyDescent="0.3">
      <c r="B358" s="16" t="s">
        <v>351</v>
      </c>
      <c r="C358" s="16" t="s">
        <v>270</v>
      </c>
      <c r="D358" s="16" t="s">
        <v>270</v>
      </c>
      <c r="E358" s="16" t="s">
        <v>270</v>
      </c>
      <c r="F358" s="16" t="s">
        <v>270</v>
      </c>
      <c r="G358" s="16"/>
      <c r="H358" s="17"/>
    </row>
    <row r="359" spans="1:8" x14ac:dyDescent="0.3">
      <c r="B359" s="16" t="s">
        <v>381</v>
      </c>
      <c r="C359" s="16" t="s">
        <v>381</v>
      </c>
      <c r="D359" s="16" t="s">
        <v>381</v>
      </c>
      <c r="E359" s="16" t="s">
        <v>423</v>
      </c>
      <c r="F359" s="16" t="s">
        <v>423</v>
      </c>
      <c r="G359" s="16" t="s">
        <v>381</v>
      </c>
      <c r="H359" s="16" t="s">
        <v>381</v>
      </c>
    </row>
    <row r="360" spans="1:8" x14ac:dyDescent="0.3">
      <c r="B360" s="16"/>
      <c r="C360" s="16"/>
      <c r="D360" s="16"/>
      <c r="E360" s="16" t="s">
        <v>381</v>
      </c>
      <c r="F360" s="16" t="s">
        <v>381</v>
      </c>
      <c r="G360" s="16"/>
      <c r="H360" s="17"/>
    </row>
    <row r="361" spans="1:8" x14ac:dyDescent="0.3">
      <c r="B361" s="16"/>
      <c r="C361" s="16"/>
      <c r="D361" s="16"/>
      <c r="F361" s="16"/>
      <c r="G361" s="16"/>
      <c r="H361" s="17"/>
    </row>
    <row r="362" spans="1:8" ht="16.5" customHeight="1" x14ac:dyDescent="0.3">
      <c r="A362" s="1" t="s">
        <v>192</v>
      </c>
      <c r="B362" s="14">
        <f t="array" ref="B362:H362">日+15+DATE(Calendar12Year,Calendar12MonthOption,1)-WEEKDAY(DATE(Calendar12Year,Calendar12MonthOption,1),WeekdayOption)</f>
        <v>43080</v>
      </c>
      <c r="C362" s="14">
        <v>43081</v>
      </c>
      <c r="D362" s="14">
        <v>43082</v>
      </c>
      <c r="E362" s="14">
        <v>43083</v>
      </c>
      <c r="F362" s="14">
        <v>43084</v>
      </c>
      <c r="G362" s="14">
        <v>43085</v>
      </c>
      <c r="H362" s="15">
        <v>43086</v>
      </c>
    </row>
    <row r="363" spans="1:8" x14ac:dyDescent="0.3">
      <c r="B363" s="16" t="s">
        <v>338</v>
      </c>
      <c r="C363" s="16" t="s">
        <v>338</v>
      </c>
      <c r="D363" s="16" t="s">
        <v>338</v>
      </c>
      <c r="E363" s="16" t="s">
        <v>338</v>
      </c>
      <c r="F363" s="16" t="s">
        <v>338</v>
      </c>
      <c r="G363" s="16"/>
      <c r="H363" s="17"/>
    </row>
    <row r="364" spans="1:8" x14ac:dyDescent="0.3">
      <c r="B364" s="16" t="s">
        <v>270</v>
      </c>
      <c r="C364" s="16" t="s">
        <v>270</v>
      </c>
      <c r="D364" s="16" t="s">
        <v>270</v>
      </c>
      <c r="E364" s="16" t="s">
        <v>270</v>
      </c>
      <c r="F364" s="16" t="s">
        <v>270</v>
      </c>
      <c r="G364" s="16" t="s">
        <v>407</v>
      </c>
      <c r="H364" s="17" t="s">
        <v>408</v>
      </c>
    </row>
    <row r="365" spans="1:8" x14ac:dyDescent="0.3">
      <c r="B365" s="16" t="s">
        <v>381</v>
      </c>
      <c r="C365" s="16" t="s">
        <v>381</v>
      </c>
      <c r="D365" s="16" t="s">
        <v>381</v>
      </c>
      <c r="E365" s="16" t="s">
        <v>381</v>
      </c>
      <c r="F365" s="16" t="s">
        <v>381</v>
      </c>
      <c r="G365" s="16"/>
      <c r="H365" s="17"/>
    </row>
    <row r="366" spans="1:8" x14ac:dyDescent="0.3">
      <c r="B366" s="16"/>
      <c r="C366" s="16"/>
      <c r="D366" s="16"/>
      <c r="E366" s="16"/>
      <c r="F366" s="16"/>
      <c r="G366" s="16"/>
      <c r="H366" s="17"/>
    </row>
    <row r="367" spans="1:8" ht="16.5" customHeight="1" x14ac:dyDescent="0.3">
      <c r="A367" s="1" t="s">
        <v>193</v>
      </c>
      <c r="B367" s="14">
        <f t="array" ref="B367:H367">日+22+DATE(Calendar12Year,Calendar12MonthOption,1)-WEEKDAY(DATE(Calendar12Year,Calendar12MonthOption,1),WeekdayOption)</f>
        <v>43087</v>
      </c>
      <c r="C367" s="14">
        <v>43088</v>
      </c>
      <c r="D367" s="14">
        <v>43089</v>
      </c>
      <c r="E367" s="14">
        <v>43090</v>
      </c>
      <c r="F367" s="14">
        <v>43091</v>
      </c>
      <c r="G367" s="14">
        <v>43092</v>
      </c>
      <c r="H367" s="15">
        <v>43093</v>
      </c>
    </row>
    <row r="368" spans="1:8" x14ac:dyDescent="0.3">
      <c r="B368" s="16" t="s">
        <v>248</v>
      </c>
      <c r="C368" s="16" t="s">
        <v>248</v>
      </c>
      <c r="D368" s="16" t="s">
        <v>248</v>
      </c>
      <c r="E368" s="16" t="s">
        <v>248</v>
      </c>
      <c r="F368" s="16" t="s">
        <v>249</v>
      </c>
      <c r="G368" s="16" t="s">
        <v>420</v>
      </c>
      <c r="H368" s="16" t="s">
        <v>420</v>
      </c>
    </row>
    <row r="369" spans="1:8" x14ac:dyDescent="0.3">
      <c r="B369" s="16" t="s">
        <v>270</v>
      </c>
      <c r="C369" s="16" t="s">
        <v>270</v>
      </c>
      <c r="D369" s="16" t="s">
        <v>270</v>
      </c>
      <c r="E369" s="16" t="s">
        <v>270</v>
      </c>
      <c r="F369" s="16" t="s">
        <v>270</v>
      </c>
      <c r="G369" s="16"/>
      <c r="H369" s="17"/>
    </row>
    <row r="370" spans="1:8" x14ac:dyDescent="0.3">
      <c r="B370" s="16" t="s">
        <v>420</v>
      </c>
      <c r="C370" s="16" t="s">
        <v>420</v>
      </c>
      <c r="D370" s="16" t="s">
        <v>420</v>
      </c>
      <c r="E370" s="16" t="s">
        <v>420</v>
      </c>
      <c r="F370" s="16" t="s">
        <v>420</v>
      </c>
      <c r="G370" s="16"/>
      <c r="H370" s="16"/>
    </row>
    <row r="371" spans="1:8" x14ac:dyDescent="0.3">
      <c r="B371" s="16"/>
      <c r="C371" s="16"/>
      <c r="D371" s="16"/>
      <c r="E371" s="16"/>
      <c r="F371" s="16"/>
      <c r="G371" s="16"/>
      <c r="H371" s="17"/>
    </row>
    <row r="372" spans="1:8" ht="16.5" customHeight="1" x14ac:dyDescent="0.3">
      <c r="A372" s="1" t="s">
        <v>194</v>
      </c>
      <c r="B372" s="14">
        <f t="array" ref="B372:H372">日+29+DATE(Calendar12Year,Calendar12MonthOption,1)-WEEKDAY(DATE(Calendar12Year,Calendar12MonthOption,1),WeekdayOption)</f>
        <v>43094</v>
      </c>
      <c r="C372" s="14">
        <v>43095</v>
      </c>
      <c r="D372" s="14">
        <v>43096</v>
      </c>
      <c r="E372" s="14">
        <v>43097</v>
      </c>
      <c r="F372" s="14">
        <v>43098</v>
      </c>
      <c r="G372" s="14">
        <v>43099</v>
      </c>
      <c r="H372" s="15">
        <v>43100</v>
      </c>
    </row>
    <row r="373" spans="1:8" x14ac:dyDescent="0.3">
      <c r="B373" s="16" t="s">
        <v>350</v>
      </c>
      <c r="C373" s="16" t="s">
        <v>350</v>
      </c>
      <c r="D373" s="16" t="s">
        <v>350</v>
      </c>
      <c r="E373" s="16" t="s">
        <v>350</v>
      </c>
      <c r="F373" s="16"/>
      <c r="G373" s="16"/>
      <c r="H373" s="17"/>
    </row>
    <row r="374" spans="1:8" x14ac:dyDescent="0.3">
      <c r="B374" s="16" t="s">
        <v>225</v>
      </c>
      <c r="C374" s="16" t="s">
        <v>225</v>
      </c>
      <c r="D374" s="16" t="s">
        <v>225</v>
      </c>
      <c r="E374" s="16" t="s">
        <v>225</v>
      </c>
      <c r="F374" s="16" t="s">
        <v>225</v>
      </c>
      <c r="G374" s="16"/>
      <c r="H374" s="17"/>
    </row>
    <row r="375" spans="1:8" x14ac:dyDescent="0.3">
      <c r="B375" s="16"/>
      <c r="C375" s="16"/>
      <c r="D375" s="16"/>
      <c r="E375" s="16"/>
      <c r="F375" s="16"/>
      <c r="G375" s="16"/>
      <c r="H375" s="17"/>
    </row>
    <row r="376" spans="1:8" x14ac:dyDescent="0.3">
      <c r="B376" s="16"/>
      <c r="C376" s="16"/>
      <c r="D376" s="16"/>
      <c r="E376" s="16"/>
      <c r="F376" s="16"/>
      <c r="G376" s="16"/>
      <c r="H376" s="17"/>
    </row>
    <row r="377" spans="1:8" ht="16.5" customHeight="1" x14ac:dyDescent="0.3">
      <c r="B377" s="14">
        <f t="array" ref="B377:C377">日+36+DATE(Calendar12Year,Calendar12MonthOption,1)-WEEKDAY(DATE(Calendar12Year,Calendar12MonthOption,1),WeekdayOption)</f>
        <v>43101</v>
      </c>
      <c r="C377" s="14">
        <v>43102</v>
      </c>
      <c r="D377" s="25" t="s">
        <v>4</v>
      </c>
      <c r="E377" s="25"/>
      <c r="F377" s="25"/>
      <c r="G377" s="25"/>
      <c r="H377" s="25"/>
    </row>
    <row r="378" spans="1:8" x14ac:dyDescent="0.3">
      <c r="B378" s="16"/>
      <c r="C378" s="16"/>
      <c r="D378" s="16"/>
      <c r="E378" s="16"/>
      <c r="F378" s="16"/>
      <c r="G378" s="16"/>
      <c r="H378" s="17"/>
    </row>
    <row r="379" spans="1:8" x14ac:dyDescent="0.3">
      <c r="B379" s="16"/>
      <c r="C379" s="16"/>
      <c r="D379" s="16"/>
      <c r="E379" s="16"/>
      <c r="F379" s="16"/>
      <c r="G379" s="16"/>
      <c r="H379" s="17"/>
    </row>
    <row r="380" spans="1:8" x14ac:dyDescent="0.3">
      <c r="B380" s="16"/>
      <c r="C380" s="16"/>
      <c r="D380" s="16"/>
      <c r="E380" s="16"/>
      <c r="F380" s="16"/>
      <c r="G380" s="16"/>
      <c r="H380" s="17"/>
    </row>
    <row r="381" spans="1:8" x14ac:dyDescent="0.3">
      <c r="B381" s="16"/>
      <c r="C381" s="16"/>
      <c r="D381" s="16"/>
      <c r="E381" s="16"/>
      <c r="F381" s="16"/>
      <c r="G381" s="16"/>
      <c r="H381" s="18"/>
    </row>
  </sheetData>
  <mergeCells count="11">
    <mergeCell ref="D29:H29"/>
    <mergeCell ref="D61:H61"/>
    <mergeCell ref="D93:H93"/>
    <mergeCell ref="D125:H125"/>
    <mergeCell ref="D157:H157"/>
    <mergeCell ref="D377:H377"/>
    <mergeCell ref="D189:H189"/>
    <mergeCell ref="D221:H221"/>
    <mergeCell ref="D253:H253"/>
    <mergeCell ref="D285:H285"/>
    <mergeCell ref="D315:H315"/>
  </mergeCells>
  <phoneticPr fontId="8" type="noConversion"/>
  <conditionalFormatting sqref="B14:H14">
    <cfRule type="expression" dxfId="14" priority="2">
      <formula>MONTH(B14)&lt;&gt;Calendar1MonthOption</formula>
    </cfRule>
  </conditionalFormatting>
  <conditionalFormatting sqref="B19:H19">
    <cfRule type="expression" dxfId="13" priority="4">
      <formula>MONTH(B19)&lt;&gt;Calendar1MonthOption</formula>
    </cfRule>
  </conditionalFormatting>
  <conditionalFormatting sqref="B24:H24">
    <cfRule type="expression" dxfId="12" priority="1">
      <formula>MONTH(B24)&lt;&gt;Calendar1MonthOption</formula>
    </cfRule>
  </conditionalFormatting>
  <conditionalFormatting sqref="B4:H4 B9:H9 B29:C29">
    <cfRule type="expression" dxfId="11" priority="42">
      <formula>MONTH(B4)&lt;&gt;Calendar1MonthOption</formula>
    </cfRule>
  </conditionalFormatting>
  <conditionalFormatting sqref="B36:H36 B41:H41 B46:H46 B51:H51 B56:H56 B61:C61">
    <cfRule type="expression" dxfId="10" priority="31">
      <formula>MONTH(B36)&lt;&gt;Calendar2MonthOption</formula>
    </cfRule>
  </conditionalFormatting>
  <conditionalFormatting sqref="B68:H68 B73:H73 B78:H78 B83:H83 B88:H88 B93:C93">
    <cfRule type="expression" dxfId="9" priority="29">
      <formula>MONTH(B68)&lt;&gt;Calendar3MonthOption</formula>
    </cfRule>
  </conditionalFormatting>
  <conditionalFormatting sqref="B100:H100 B105:H105 B110:H110 B115:H115 B120:H120 B125:C125">
    <cfRule type="expression" dxfId="8" priority="27">
      <formula>MONTH(B100)&lt;&gt;Calendar4MonthOption</formula>
    </cfRule>
  </conditionalFormatting>
  <conditionalFormatting sqref="B132:H132 B137:H137 B142:H142 B147:H147 B152:H152 B157:C157">
    <cfRule type="expression" dxfId="7" priority="25">
      <formula>MONTH(B132)&lt;&gt;Calendar5MonthOption</formula>
    </cfRule>
  </conditionalFormatting>
  <conditionalFormatting sqref="B164:H164 B169:H169 B174:H174 B179:H179 B184:H184 B189:C189">
    <cfRule type="expression" dxfId="6" priority="23">
      <formula>MONTH(B164)&lt;&gt;Calendar6MonthOption</formula>
    </cfRule>
  </conditionalFormatting>
  <conditionalFormatting sqref="B196:H196 B201:H201 B206:H206 B211:H211 B216:H216 B221:C221">
    <cfRule type="expression" dxfId="5" priority="21">
      <formula>MONTH(B196)&lt;&gt;Calendar7MonthOption</formula>
    </cfRule>
  </conditionalFormatting>
  <conditionalFormatting sqref="B228:H228 B233:H233 B238:H238 B243:H243 B248:H248 B253:C253">
    <cfRule type="expression" dxfId="4" priority="19">
      <formula>MONTH(B228)&lt;&gt;Calendar8MonthOption</formula>
    </cfRule>
  </conditionalFormatting>
  <conditionalFormatting sqref="B260:H260 B265:H265 B270:H270 B275:H275 B280:H280 B285:C285">
    <cfRule type="expression" dxfId="3" priority="17">
      <formula>MONTH(B260)&lt;&gt;Calendar9MonthOption</formula>
    </cfRule>
  </conditionalFormatting>
  <conditionalFormatting sqref="B292:H292 B297:H297 B302:H302 B307:H307 B312:H312 B315:C315">
    <cfRule type="expression" dxfId="2" priority="7">
      <formula>MONTH(B292)&lt;&gt;Calendar10MonthOption</formula>
    </cfRule>
  </conditionalFormatting>
  <conditionalFormatting sqref="B321:H321 B326:H326 B331:H331 B336:H336 B341:H341">
    <cfRule type="expression" dxfId="1" priority="6">
      <formula>MONTH(B321)&lt;&gt;Calendar11MonthOption</formula>
    </cfRule>
  </conditionalFormatting>
  <conditionalFormatting sqref="B352:H352 B357:H357 B362:H362 B367:H367 B372:H372 B377:C377">
    <cfRule type="expression" dxfId="0" priority="5">
      <formula>MONTH(B352)&lt;&gt;Calendar12MonthOption</formula>
    </cfRule>
  </conditionalFormatting>
  <dataValidations xWindow="195" yWindow="649" count="10">
    <dataValidation allowBlank="1" showInputMessage="1" prompt="此工作簿是一个包含 12 个月的日历。在单元格 B1 中键入起始年份，然后在单元格 C1 中选择起始月份。该日历将自动更新后续月份" sqref="A2"/>
    <dataValidation allowBlank="1" showInputMessage="1" showErrorMessage="1" prompt="为此日历输入年份" sqref="B2"/>
    <dataValidation type="list" allowBlank="1" showInputMessage="1" showErrorMessage="1" error="从列表的条目中选择一个月。选择“取消”，然后按 ALT + 向下箭头从下拉列表中选择" sqref="C2">
      <formula1>"1月,2月,3月,4月,5月,6月,7月,8月,9月,10月,11月,12月"</formula1>
    </dataValidation>
    <dataValidation type="list" allowBlank="1" showInputMessage="1" showErrorMessage="1" error="仅下拉列表中的日期可用于工作日标题。若要选择其他工作日，请选择“取消”，然后按 ALT + 向下箭头从下拉列表中选择" prompt="从下拉列表中选择一周的开始日期。按 ALT + 向下箭头以打开下拉列表，然后按 ENTER 选择某一天。该日历将自动更新" sqref="B3">
      <formula1>"星期日,星期一,星期二,星期三,星期四,星期五,星期六"</formula1>
    </dataValidation>
    <dataValidation allowBlank="1" showInputMessage="1" prompt="在此处输入每日备注" sqref="C5 C10:D10 C15 B378:B381 C25 C30 C37 C42 B48:B50 C57:C58 C62 C74 B80:B82 E21:H21 C94 C101 C106 C111 C116 B122:B124 C126 C138 B149:B151 B154:B156 C158 C165 B176:B178 B183 C190 C197 B185:C185 C239:D239 B218:B220 C222 B209:B210 C235:F235 B225 B204:B205 C254 C261 B173 B215 C286 C293 F305 B373:B376 C246:F246 D332 C353 C229:H229 C368 B314 C378 B5:B8 B10:B13 B15:B18 B21:B23 B25:B28 B30:B33 B37:B40 B42:B45 D20:H20 B57:B60 B62:B65 B69:B72 B74:B77 C69 B84:B87 C84:F84 B94:B97 B101:B104 B106:B109 B111:B114 B116:B119 B79:E79 B126:B129 B133:B136 B138:B141 C89 E89:F89 B89:B90 B158:B161 B165:B168 B92 C87 B53:B55 D249:E249 B190:B193 B197:B200 B188 B146 E133:F133 C133 H217 B229:B232 D230:H230 B254:B257 B261:B264 B171 B286:B289 B293:B296 B303:F303 C268 C271:F271 B322:B325 F353 B353:B356 B358:F358 B360:B361 B144 C249:C250 B298:B301 B240:B242 C298:F298 B235:B237 B222:B223 B212:B213 B234:G234 B244:H245 B246:B247 B251:B252 B266 B269 H261 D250 B304:B306 F325 D283 B329:B330 B271:B272 B274 B279 B276 H305 C374:F374 D276:F276 H276 B281:C282 B284 B309:B311 C304:G304 B313:C313 C322:F322 B327:C327 H303 B318:C318 C308:C309 D308:E308 B368:B371 B317 C316 C329 D327:E329 F327:H328 B366 C333:C334 B334 D342:F342 E338:F338 B363:F364 C373:G373 C338 B337:B338 D337:E337 C345:C346 B343:B344 B346:B349 C369:F370 G370:H370 G368:H368"/>
    <dataValidation allowBlank="1" showInputMessage="1" prompt="自动确定工作日。若要更改工作日，请在 B2 中选择一周的新起始日期" sqref="C3:H3 B35"/>
    <dataValidation allowBlank="1" showInputMessage="1" prompt="日期" sqref="B4"/>
    <dataValidation allowBlank="1" showInputMessage="1" prompt="每月备注标题" sqref="D29"/>
    <dataValidation allowBlank="1" showInputMessage="1" prompt="日历年由在 B1 中输入的年份自动确定" sqref="B34"/>
    <dataValidation allowBlank="1" showInputMessage="1" prompt="日历月由在 C1 中选择的月份抵消" sqref="C34"/>
  </dataValidations>
  <printOptions horizontalCentered="1" verticalCentered="1"/>
  <pageMargins left="0.25" right="0.25" top="0.45" bottom="0.45" header="0.5" footer="0.5"/>
  <pageSetup paperSize="9" fitToHeight="0" orientation="landscape" r:id="rId1"/>
  <headerFooter alignWithMargins="0"/>
  <rowBreaks count="11" manualBreakCount="11">
    <brk id="33" max="8" man="1"/>
    <brk id="65" max="8" man="1"/>
    <brk id="97" max="8" man="1"/>
    <brk id="129" max="8" man="1"/>
    <brk id="161" max="8" man="1"/>
    <brk id="193" max="8" man="1"/>
    <brk id="225" max="8" man="1"/>
    <brk id="257" max="8" man="1"/>
    <brk id="289" max="8" man="1"/>
    <brk id="318" max="8" man="1"/>
    <brk id="3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26</vt:i4>
      </vt:variant>
    </vt:vector>
  </HeadingPairs>
  <TitlesOfParts>
    <vt:vector size="27" baseType="lpstr">
      <vt:lpstr>日历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日历!Print_Area</vt:lpstr>
      <vt:lpstr>WeekStart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Baiyun</dc:creator>
  <cp:lastModifiedBy>hxm</cp:lastModifiedBy>
  <dcterms:created xsi:type="dcterms:W3CDTF">2016-07-26T15:53:00Z</dcterms:created>
  <dcterms:modified xsi:type="dcterms:W3CDTF">2017-11-27T06:14:26Z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